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Class Materials\MTH107\Year_Specific\F14\"/>
    </mc:Choice>
  </mc:AlternateContent>
  <bookViews>
    <workbookView xWindow="122" yWindow="231" windowWidth="12118" windowHeight="6303"/>
  </bookViews>
  <sheets>
    <sheet name="Overall" sheetId="4" r:id="rId1"/>
    <sheet name="Quiz" sheetId="13" r:id="rId2"/>
    <sheet name="HW" sheetId="1" r:id="rId3"/>
    <sheet name="MT1" sheetId="5" r:id="rId4"/>
    <sheet name="MT2" sheetId="9" r:id="rId5"/>
    <sheet name="MT3" sheetId="15" r:id="rId6"/>
    <sheet name="Final" sheetId="11" r:id="rId7"/>
    <sheet name="XC" sheetId="6" r:id="rId8"/>
    <sheet name="Misc" sheetId="3" r:id="rId9"/>
    <sheet name="PastGrades" sheetId="14" r:id="rId10"/>
  </sheets>
  <definedNames>
    <definedName name="_xlnm._FilterDatabase" localSheetId="6" hidden="1">Final!$A$3:$Z$4</definedName>
    <definedName name="_xlnm._FilterDatabase" localSheetId="9" hidden="1">PastGrades!$A$1:$H$261</definedName>
  </definedNames>
  <calcPr calcId="152511"/>
  <pivotCaches>
    <pivotCache cacheId="3" r:id="rId11"/>
    <pivotCache cacheId="6" r:id="rId12"/>
  </pivotCaches>
</workbook>
</file>

<file path=xl/calcChain.xml><?xml version="1.0" encoding="utf-8"?>
<calcChain xmlns="http://schemas.openxmlformats.org/spreadsheetml/2006/main">
  <c r="H29" i="4" l="1"/>
  <c r="H14" i="4"/>
  <c r="H16" i="4"/>
  <c r="H8" i="4"/>
  <c r="H20" i="4"/>
  <c r="H21" i="4"/>
  <c r="H23" i="4"/>
  <c r="H27" i="4"/>
  <c r="H28" i="4"/>
  <c r="H36" i="4"/>
  <c r="H40" i="4"/>
  <c r="H49" i="4"/>
  <c r="H54" i="4"/>
  <c r="H53" i="4"/>
  <c r="H52" i="4"/>
  <c r="H51" i="4"/>
  <c r="H50" i="4"/>
  <c r="H48" i="4"/>
  <c r="H47" i="4"/>
  <c r="H46" i="4"/>
  <c r="H45" i="4"/>
  <c r="H44" i="4"/>
  <c r="H43" i="4"/>
  <c r="H42" i="4"/>
  <c r="H41" i="4"/>
  <c r="H39" i="4"/>
  <c r="H38" i="4"/>
  <c r="H37" i="4"/>
  <c r="H35" i="4"/>
  <c r="H34" i="4"/>
  <c r="H33" i="4"/>
  <c r="H32" i="4"/>
  <c r="H31" i="4"/>
  <c r="H26" i="4"/>
  <c r="H25" i="4"/>
  <c r="H24" i="4"/>
  <c r="H22" i="4"/>
  <c r="H19" i="4"/>
  <c r="H18" i="4"/>
  <c r="H15" i="4"/>
  <c r="H13" i="4"/>
  <c r="H12" i="4"/>
  <c r="H11" i="4"/>
  <c r="H10" i="4"/>
  <c r="H9" i="4"/>
  <c r="H7" i="4"/>
  <c r="H6" i="4"/>
  <c r="H4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R38" i="4"/>
  <c r="S37" i="4"/>
  <c r="S36" i="4"/>
  <c r="S35" i="4"/>
  <c r="S34" i="4"/>
  <c r="S33" i="4"/>
  <c r="S32" i="4"/>
  <c r="S31" i="4"/>
  <c r="S29" i="4"/>
  <c r="S28" i="4"/>
  <c r="S27" i="4"/>
  <c r="S26" i="4"/>
  <c r="S25" i="4"/>
  <c r="S24" i="4"/>
  <c r="S23" i="4"/>
  <c r="S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S4" i="4"/>
  <c r="R4" i="4"/>
  <c r="S54" i="11" l="1"/>
  <c r="F54" i="11"/>
  <c r="G54" i="11" s="1"/>
  <c r="S53" i="11"/>
  <c r="F53" i="11"/>
  <c r="G53" i="11" s="1"/>
  <c r="S52" i="11"/>
  <c r="F52" i="11"/>
  <c r="G52" i="11" s="1"/>
  <c r="S51" i="11"/>
  <c r="F51" i="11"/>
  <c r="G51" i="11" s="1"/>
  <c r="S50" i="11"/>
  <c r="F50" i="11"/>
  <c r="G50" i="11" s="1"/>
  <c r="S49" i="11"/>
  <c r="F49" i="11"/>
  <c r="G49" i="11" s="1"/>
  <c r="S48" i="11"/>
  <c r="F48" i="11"/>
  <c r="G48" i="11" s="1"/>
  <c r="S47" i="11"/>
  <c r="F47" i="11"/>
  <c r="G47" i="11" s="1"/>
  <c r="S46" i="11"/>
  <c r="F46" i="11"/>
  <c r="G46" i="11" s="1"/>
  <c r="S45" i="11"/>
  <c r="F45" i="11"/>
  <c r="G45" i="11" s="1"/>
  <c r="S44" i="11"/>
  <c r="F44" i="11"/>
  <c r="G44" i="11" s="1"/>
  <c r="S43" i="11"/>
  <c r="F43" i="11"/>
  <c r="G43" i="11" s="1"/>
  <c r="S42" i="11"/>
  <c r="F42" i="11"/>
  <c r="G42" i="11" s="1"/>
  <c r="S41" i="11"/>
  <c r="F41" i="11"/>
  <c r="G41" i="11" s="1"/>
  <c r="S40" i="11"/>
  <c r="F40" i="11"/>
  <c r="G40" i="11" s="1"/>
  <c r="S39" i="11"/>
  <c r="F39" i="11"/>
  <c r="G39" i="11" s="1"/>
  <c r="S38" i="11"/>
  <c r="F38" i="11"/>
  <c r="G38" i="11" s="1"/>
  <c r="T38" i="11" s="1"/>
  <c r="S37" i="11"/>
  <c r="F37" i="11"/>
  <c r="G37" i="11" s="1"/>
  <c r="S36" i="11"/>
  <c r="F36" i="11"/>
  <c r="G36" i="11" s="1"/>
  <c r="S35" i="11"/>
  <c r="F35" i="11"/>
  <c r="G35" i="11" s="1"/>
  <c r="S34" i="11"/>
  <c r="F34" i="11"/>
  <c r="G34" i="11" s="1"/>
  <c r="S33" i="11"/>
  <c r="F33" i="11"/>
  <c r="G33" i="11" s="1"/>
  <c r="S32" i="11"/>
  <c r="F32" i="11"/>
  <c r="G32" i="11" s="1"/>
  <c r="S31" i="11"/>
  <c r="F31" i="11"/>
  <c r="G31" i="11" s="1"/>
  <c r="S29" i="11"/>
  <c r="F29" i="11"/>
  <c r="G29" i="11" s="1"/>
  <c r="S28" i="11"/>
  <c r="F28" i="11"/>
  <c r="G28" i="11" s="1"/>
  <c r="S27" i="11"/>
  <c r="F27" i="11"/>
  <c r="G27" i="11" s="1"/>
  <c r="S26" i="11"/>
  <c r="F26" i="11"/>
  <c r="G26" i="11" s="1"/>
  <c r="S25" i="11"/>
  <c r="F25" i="11"/>
  <c r="G25" i="11" s="1"/>
  <c r="S24" i="11"/>
  <c r="F24" i="11"/>
  <c r="G24" i="11" s="1"/>
  <c r="S23" i="11"/>
  <c r="F23" i="11"/>
  <c r="G23" i="11" s="1"/>
  <c r="S22" i="11"/>
  <c r="F22" i="11"/>
  <c r="G22" i="11" s="1"/>
  <c r="S21" i="11"/>
  <c r="F21" i="11"/>
  <c r="G21" i="11" s="1"/>
  <c r="T21" i="11" s="1"/>
  <c r="S20" i="11"/>
  <c r="F20" i="11"/>
  <c r="G20" i="11" s="1"/>
  <c r="T20" i="11" s="1"/>
  <c r="S19" i="11"/>
  <c r="F19" i="11"/>
  <c r="G19" i="11" s="1"/>
  <c r="T19" i="11" s="1"/>
  <c r="S18" i="11"/>
  <c r="F18" i="11"/>
  <c r="G18" i="11" s="1"/>
  <c r="T18" i="11" s="1"/>
  <c r="S17" i="11"/>
  <c r="F17" i="11"/>
  <c r="G17" i="11" s="1"/>
  <c r="T17" i="11" s="1"/>
  <c r="S16" i="11"/>
  <c r="F16" i="11"/>
  <c r="G16" i="11" s="1"/>
  <c r="T16" i="11" s="1"/>
  <c r="S15" i="11"/>
  <c r="F15" i="11"/>
  <c r="G15" i="11" s="1"/>
  <c r="T15" i="11" s="1"/>
  <c r="S14" i="11"/>
  <c r="F14" i="11"/>
  <c r="G14" i="11" s="1"/>
  <c r="T14" i="11" s="1"/>
  <c r="S13" i="11"/>
  <c r="F13" i="11"/>
  <c r="G13" i="11" s="1"/>
  <c r="T13" i="11" s="1"/>
  <c r="S12" i="11"/>
  <c r="F12" i="11"/>
  <c r="G12" i="11" s="1"/>
  <c r="T12" i="11" s="1"/>
  <c r="S11" i="11"/>
  <c r="F11" i="11"/>
  <c r="G11" i="11" s="1"/>
  <c r="T11" i="11" s="1"/>
  <c r="S10" i="11"/>
  <c r="F10" i="11"/>
  <c r="G10" i="11" s="1"/>
  <c r="T10" i="11" s="1"/>
  <c r="S9" i="11"/>
  <c r="F9" i="11"/>
  <c r="G9" i="11" s="1"/>
  <c r="T9" i="11" s="1"/>
  <c r="S8" i="11"/>
  <c r="F8" i="11"/>
  <c r="G8" i="11" s="1"/>
  <c r="T8" i="11" s="1"/>
  <c r="S7" i="11"/>
  <c r="F7" i="11"/>
  <c r="G7" i="11" s="1"/>
  <c r="T7" i="11" s="1"/>
  <c r="S5" i="11"/>
  <c r="F5" i="11"/>
  <c r="G5" i="11" s="1"/>
  <c r="T5" i="11" s="1"/>
  <c r="AA54" i="11"/>
  <c r="Z54" i="11"/>
  <c r="Y54" i="11"/>
  <c r="X54" i="11"/>
  <c r="W54" i="11"/>
  <c r="AA53" i="11"/>
  <c r="Z53" i="11"/>
  <c r="Y53" i="11"/>
  <c r="X53" i="11"/>
  <c r="W53" i="11"/>
  <c r="AA52" i="11"/>
  <c r="Z52" i="11"/>
  <c r="Y52" i="11"/>
  <c r="X52" i="11"/>
  <c r="W52" i="11"/>
  <c r="AA51" i="11"/>
  <c r="Z51" i="11"/>
  <c r="Y51" i="11"/>
  <c r="X51" i="11"/>
  <c r="W51" i="11"/>
  <c r="AA50" i="11"/>
  <c r="Z50" i="11"/>
  <c r="Y50" i="11"/>
  <c r="X50" i="11"/>
  <c r="W50" i="11"/>
  <c r="AA49" i="11"/>
  <c r="Z49" i="11"/>
  <c r="Y49" i="11"/>
  <c r="X49" i="11"/>
  <c r="W49" i="11"/>
  <c r="AA48" i="11"/>
  <c r="Z48" i="11"/>
  <c r="Y48" i="11"/>
  <c r="X48" i="11"/>
  <c r="W48" i="11"/>
  <c r="AA47" i="11"/>
  <c r="Z47" i="11"/>
  <c r="Y47" i="11"/>
  <c r="X47" i="11"/>
  <c r="W47" i="11"/>
  <c r="AA46" i="11"/>
  <c r="Z46" i="11"/>
  <c r="Y46" i="11"/>
  <c r="X46" i="11"/>
  <c r="W46" i="11"/>
  <c r="AA45" i="11"/>
  <c r="Z45" i="11"/>
  <c r="Y45" i="11"/>
  <c r="X45" i="11"/>
  <c r="W45" i="11"/>
  <c r="AA44" i="11"/>
  <c r="Z44" i="11"/>
  <c r="Y44" i="11"/>
  <c r="X44" i="11"/>
  <c r="W44" i="11"/>
  <c r="AA43" i="11"/>
  <c r="Z43" i="11"/>
  <c r="Y43" i="11"/>
  <c r="X43" i="11"/>
  <c r="W43" i="11"/>
  <c r="AA42" i="11"/>
  <c r="Z42" i="11"/>
  <c r="Y42" i="11"/>
  <c r="X42" i="11"/>
  <c r="W42" i="11"/>
  <c r="AA41" i="11"/>
  <c r="Z41" i="11"/>
  <c r="Y41" i="11"/>
  <c r="X41" i="11"/>
  <c r="W41" i="11"/>
  <c r="AA40" i="11"/>
  <c r="Z40" i="11"/>
  <c r="Y40" i="11"/>
  <c r="X40" i="11"/>
  <c r="W40" i="11"/>
  <c r="AA39" i="11"/>
  <c r="Z39" i="11"/>
  <c r="Y39" i="11"/>
  <c r="X39" i="11"/>
  <c r="W39" i="11"/>
  <c r="AA38" i="11"/>
  <c r="Z38" i="11"/>
  <c r="Y38" i="11"/>
  <c r="X38" i="11"/>
  <c r="W38" i="11"/>
  <c r="AA37" i="11"/>
  <c r="Z37" i="11"/>
  <c r="Y37" i="11"/>
  <c r="X37" i="11"/>
  <c r="W37" i="11"/>
  <c r="AA36" i="11"/>
  <c r="Z36" i="11"/>
  <c r="Y36" i="11"/>
  <c r="X36" i="11"/>
  <c r="W36" i="11"/>
  <c r="AA35" i="11"/>
  <c r="Z35" i="11"/>
  <c r="Y35" i="11"/>
  <c r="X35" i="11"/>
  <c r="W35" i="11"/>
  <c r="AA34" i="11"/>
  <c r="Z34" i="11"/>
  <c r="Y34" i="11"/>
  <c r="X34" i="11"/>
  <c r="W34" i="11"/>
  <c r="AA33" i="11"/>
  <c r="Z33" i="11"/>
  <c r="Y33" i="11"/>
  <c r="X33" i="11"/>
  <c r="W33" i="11"/>
  <c r="AA32" i="11"/>
  <c r="Z32" i="11"/>
  <c r="Y32" i="11"/>
  <c r="X32" i="11"/>
  <c r="W32" i="11"/>
  <c r="AA31" i="11"/>
  <c r="Z31" i="11"/>
  <c r="Y31" i="11"/>
  <c r="X31" i="11"/>
  <c r="W31" i="11"/>
  <c r="AA29" i="11"/>
  <c r="Z29" i="11"/>
  <c r="Y29" i="11"/>
  <c r="X29" i="11"/>
  <c r="W29" i="11"/>
  <c r="AA28" i="11"/>
  <c r="Z28" i="11"/>
  <c r="Y28" i="11"/>
  <c r="X28" i="11"/>
  <c r="W28" i="11"/>
  <c r="AA27" i="11"/>
  <c r="Z27" i="11"/>
  <c r="Y27" i="11"/>
  <c r="X27" i="11"/>
  <c r="W27" i="11"/>
  <c r="AA26" i="11"/>
  <c r="Z26" i="11"/>
  <c r="Y26" i="11"/>
  <c r="X26" i="11"/>
  <c r="W26" i="11"/>
  <c r="AA25" i="11"/>
  <c r="Z25" i="11"/>
  <c r="Y25" i="11"/>
  <c r="X25" i="11"/>
  <c r="W25" i="11"/>
  <c r="AA24" i="11"/>
  <c r="Z24" i="11"/>
  <c r="Y24" i="11"/>
  <c r="X24" i="11"/>
  <c r="W24" i="11"/>
  <c r="AA23" i="11"/>
  <c r="Z23" i="11"/>
  <c r="Y23" i="11"/>
  <c r="X23" i="11"/>
  <c r="W23" i="11"/>
  <c r="AA22" i="11"/>
  <c r="Z22" i="11"/>
  <c r="Y22" i="11"/>
  <c r="X22" i="11"/>
  <c r="W22" i="11"/>
  <c r="AA21" i="11"/>
  <c r="Z21" i="11"/>
  <c r="Y21" i="11"/>
  <c r="X21" i="11"/>
  <c r="W21" i="11"/>
  <c r="AA20" i="11"/>
  <c r="Z20" i="11"/>
  <c r="Y20" i="11"/>
  <c r="X20" i="11"/>
  <c r="W20" i="11"/>
  <c r="AA19" i="11"/>
  <c r="Z19" i="11"/>
  <c r="Y19" i="11"/>
  <c r="X19" i="11"/>
  <c r="W19" i="11"/>
  <c r="AA18" i="11"/>
  <c r="Z18" i="11"/>
  <c r="Y18" i="11"/>
  <c r="X18" i="11"/>
  <c r="W18" i="11"/>
  <c r="AA17" i="11"/>
  <c r="Z17" i="11"/>
  <c r="Y17" i="11"/>
  <c r="X17" i="11"/>
  <c r="W17" i="11"/>
  <c r="AA16" i="11"/>
  <c r="Z16" i="11"/>
  <c r="Y16" i="11"/>
  <c r="X16" i="11"/>
  <c r="W16" i="11"/>
  <c r="AA15" i="11"/>
  <c r="Z15" i="11"/>
  <c r="Y15" i="11"/>
  <c r="X15" i="11"/>
  <c r="W15" i="11"/>
  <c r="AA14" i="11"/>
  <c r="Z14" i="11"/>
  <c r="Y14" i="11"/>
  <c r="X14" i="11"/>
  <c r="W14" i="11"/>
  <c r="AA13" i="11"/>
  <c r="Z13" i="11"/>
  <c r="Y13" i="11"/>
  <c r="X13" i="11"/>
  <c r="W13" i="11"/>
  <c r="AA12" i="11"/>
  <c r="Z12" i="11"/>
  <c r="Y12" i="11"/>
  <c r="X12" i="11"/>
  <c r="W12" i="11"/>
  <c r="AA11" i="11"/>
  <c r="Z11" i="11"/>
  <c r="Y11" i="11"/>
  <c r="X11" i="11"/>
  <c r="W11" i="11"/>
  <c r="AA10" i="11"/>
  <c r="Z10" i="11"/>
  <c r="Y10" i="11"/>
  <c r="X10" i="11"/>
  <c r="W10" i="11"/>
  <c r="AA9" i="11"/>
  <c r="Z9" i="11"/>
  <c r="Y9" i="11"/>
  <c r="X9" i="11"/>
  <c r="W9" i="11"/>
  <c r="AA8" i="11"/>
  <c r="Z8" i="11"/>
  <c r="Y8" i="11"/>
  <c r="X8" i="11"/>
  <c r="W8" i="11"/>
  <c r="AA7" i="11"/>
  <c r="Z7" i="11"/>
  <c r="Y7" i="11"/>
  <c r="X7" i="11"/>
  <c r="W7" i="11"/>
  <c r="AA5" i="11"/>
  <c r="Z5" i="11"/>
  <c r="Y5" i="11"/>
  <c r="X5" i="11"/>
  <c r="W5" i="11"/>
  <c r="T54" i="11" l="1"/>
  <c r="R54" i="4"/>
  <c r="T53" i="11"/>
  <c r="R53" i="4"/>
  <c r="T52" i="11"/>
  <c r="R52" i="4"/>
  <c r="T51" i="11"/>
  <c r="R51" i="4"/>
  <c r="T50" i="11"/>
  <c r="R50" i="4"/>
  <c r="T49" i="11"/>
  <c r="R49" i="4"/>
  <c r="T48" i="11"/>
  <c r="R48" i="4"/>
  <c r="T47" i="11"/>
  <c r="R47" i="4"/>
  <c r="T46" i="11"/>
  <c r="R46" i="4"/>
  <c r="T45" i="11"/>
  <c r="R45" i="4"/>
  <c r="T44" i="11"/>
  <c r="R44" i="4"/>
  <c r="T43" i="11"/>
  <c r="R43" i="4"/>
  <c r="T42" i="11"/>
  <c r="R42" i="4"/>
  <c r="T41" i="11"/>
  <c r="R41" i="4"/>
  <c r="T40" i="11"/>
  <c r="R40" i="4"/>
  <c r="T39" i="11"/>
  <c r="R39" i="4"/>
  <c r="T37" i="11"/>
  <c r="R37" i="4"/>
  <c r="T36" i="11"/>
  <c r="R36" i="4"/>
  <c r="T35" i="11"/>
  <c r="R35" i="4"/>
  <c r="T34" i="11"/>
  <c r="R34" i="4"/>
  <c r="T33" i="11"/>
  <c r="R33" i="4"/>
  <c r="T32" i="11"/>
  <c r="R32" i="4"/>
  <c r="T31" i="11"/>
  <c r="R31" i="4"/>
  <c r="T29" i="11"/>
  <c r="R29" i="4"/>
  <c r="T28" i="11"/>
  <c r="R28" i="4"/>
  <c r="T27" i="11"/>
  <c r="R27" i="4"/>
  <c r="T26" i="11"/>
  <c r="R26" i="4"/>
  <c r="T25" i="11"/>
  <c r="R25" i="4"/>
  <c r="T24" i="11"/>
  <c r="R24" i="4"/>
  <c r="T23" i="11"/>
  <c r="R23" i="4"/>
  <c r="T22" i="11"/>
  <c r="R22" i="4"/>
  <c r="Z2" i="11"/>
  <c r="X2" i="11"/>
  <c r="Y2" i="11"/>
  <c r="W2" i="11"/>
  <c r="AA2" i="11"/>
  <c r="Q34" i="4"/>
  <c r="Q20" i="4"/>
  <c r="Q10" i="4"/>
  <c r="Q6" i="4"/>
  <c r="Q4" i="4"/>
  <c r="Q1" i="15"/>
  <c r="P1" i="15"/>
  <c r="I1" i="15"/>
  <c r="J1" i="15"/>
  <c r="K1" i="15"/>
  <c r="L1" i="15"/>
  <c r="M1" i="15"/>
  <c r="N1" i="15"/>
  <c r="O1" i="15"/>
  <c r="R1" i="15"/>
  <c r="S1" i="15"/>
  <c r="T1" i="15"/>
  <c r="U1" i="15"/>
  <c r="H1" i="15"/>
  <c r="E5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4" i="15"/>
  <c r="W45" i="9" l="1"/>
  <c r="W48" i="9"/>
  <c r="P6" i="4"/>
  <c r="W5" i="9" l="1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6" i="9"/>
  <c r="W47" i="9"/>
  <c r="W49" i="9"/>
  <c r="W50" i="9"/>
  <c r="W51" i="9"/>
  <c r="W52" i="9"/>
  <c r="W53" i="9"/>
  <c r="W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AL9" i="9"/>
  <c r="AK9" i="9"/>
  <c r="AJ9" i="9"/>
  <c r="AI9" i="9"/>
  <c r="AH9" i="9"/>
  <c r="AG9" i="9"/>
  <c r="AF9" i="9"/>
  <c r="AE9" i="9"/>
  <c r="AD9" i="9"/>
  <c r="AC9" i="9"/>
  <c r="AB9" i="9"/>
  <c r="AA9" i="9"/>
  <c r="AL8" i="9"/>
  <c r="AK8" i="9"/>
  <c r="AJ8" i="9"/>
  <c r="AI8" i="9"/>
  <c r="AH8" i="9"/>
  <c r="AG8" i="9"/>
  <c r="AF8" i="9"/>
  <c r="AE8" i="9"/>
  <c r="AD8" i="9"/>
  <c r="AC8" i="9"/>
  <c r="AB8" i="9"/>
  <c r="AA8" i="9"/>
  <c r="AL7" i="9"/>
  <c r="AK7" i="9"/>
  <c r="AJ7" i="9"/>
  <c r="AI7" i="9"/>
  <c r="AH7" i="9"/>
  <c r="AG7" i="9"/>
  <c r="AF7" i="9"/>
  <c r="AE7" i="9"/>
  <c r="AD7" i="9"/>
  <c r="AC7" i="9"/>
  <c r="AB7" i="9"/>
  <c r="AA7" i="9"/>
  <c r="AL6" i="9"/>
  <c r="AK6" i="9"/>
  <c r="AJ6" i="9"/>
  <c r="AI6" i="9"/>
  <c r="AH6" i="9"/>
  <c r="AG6" i="9"/>
  <c r="AF6" i="9"/>
  <c r="AE6" i="9"/>
  <c r="AD6" i="9"/>
  <c r="AC6" i="9"/>
  <c r="AB6" i="9"/>
  <c r="AA6" i="9"/>
  <c r="AL5" i="9"/>
  <c r="AK5" i="9"/>
  <c r="AJ5" i="9"/>
  <c r="AI5" i="9"/>
  <c r="AH5" i="9"/>
  <c r="AG5" i="9"/>
  <c r="AF5" i="9"/>
  <c r="AE5" i="9"/>
  <c r="AD5" i="9"/>
  <c r="AC5" i="9"/>
  <c r="AB5" i="9"/>
  <c r="AA5" i="9"/>
  <c r="AL4" i="9"/>
  <c r="AK4" i="9"/>
  <c r="AJ4" i="9"/>
  <c r="AI4" i="9"/>
  <c r="AH4" i="9"/>
  <c r="AG4" i="9"/>
  <c r="AF4" i="9"/>
  <c r="AE4" i="9"/>
  <c r="AD4" i="9"/>
  <c r="AC4" i="9"/>
  <c r="AB4" i="9"/>
  <c r="E5" i="9"/>
  <c r="F5" i="9" s="1"/>
  <c r="P5" i="4" s="1"/>
  <c r="E7" i="9"/>
  <c r="F7" i="9" s="1"/>
  <c r="P7" i="4" s="1"/>
  <c r="E8" i="9"/>
  <c r="F8" i="9" s="1"/>
  <c r="P8" i="4" s="1"/>
  <c r="E9" i="9"/>
  <c r="F9" i="9" s="1"/>
  <c r="P9" i="4" s="1"/>
  <c r="E10" i="9"/>
  <c r="F10" i="9" s="1"/>
  <c r="P10" i="4" s="1"/>
  <c r="E11" i="9"/>
  <c r="F11" i="9" s="1"/>
  <c r="P11" i="4" s="1"/>
  <c r="E12" i="9"/>
  <c r="F12" i="9" s="1"/>
  <c r="P12" i="4" s="1"/>
  <c r="E13" i="9"/>
  <c r="F13" i="9" s="1"/>
  <c r="P13" i="4" s="1"/>
  <c r="E14" i="9"/>
  <c r="F14" i="9" s="1"/>
  <c r="P14" i="4" s="1"/>
  <c r="E15" i="9"/>
  <c r="F15" i="9" s="1"/>
  <c r="P15" i="4" s="1"/>
  <c r="E16" i="9"/>
  <c r="F16" i="9" s="1"/>
  <c r="P16" i="4" s="1"/>
  <c r="E17" i="9"/>
  <c r="F17" i="9" s="1"/>
  <c r="P17" i="4" s="1"/>
  <c r="E18" i="9"/>
  <c r="F18" i="9" s="1"/>
  <c r="P18" i="4" s="1"/>
  <c r="E19" i="9"/>
  <c r="F19" i="9" s="1"/>
  <c r="P19" i="4" s="1"/>
  <c r="E20" i="9"/>
  <c r="F20" i="9" s="1"/>
  <c r="P20" i="4" s="1"/>
  <c r="E21" i="9"/>
  <c r="F21" i="9" s="1"/>
  <c r="P21" i="4" s="1"/>
  <c r="E22" i="9"/>
  <c r="F22" i="9" s="1"/>
  <c r="P22" i="4" s="1"/>
  <c r="E23" i="9"/>
  <c r="F23" i="9" s="1"/>
  <c r="P23" i="4" s="1"/>
  <c r="E24" i="9"/>
  <c r="F24" i="9" s="1"/>
  <c r="P24" i="4" s="1"/>
  <c r="E25" i="9"/>
  <c r="F25" i="9" s="1"/>
  <c r="P25" i="4" s="1"/>
  <c r="E26" i="9"/>
  <c r="F26" i="9" s="1"/>
  <c r="P26" i="4" s="1"/>
  <c r="E27" i="9"/>
  <c r="F27" i="9" s="1"/>
  <c r="P27" i="4" s="1"/>
  <c r="E28" i="9"/>
  <c r="F28" i="9" s="1"/>
  <c r="P28" i="4" s="1"/>
  <c r="E29" i="9"/>
  <c r="F29" i="9" s="1"/>
  <c r="P29" i="4" s="1"/>
  <c r="E31" i="9"/>
  <c r="F31" i="9" s="1"/>
  <c r="P31" i="4" s="1"/>
  <c r="E32" i="9"/>
  <c r="F32" i="9" s="1"/>
  <c r="P32" i="4" s="1"/>
  <c r="E33" i="9"/>
  <c r="F33" i="9" s="1"/>
  <c r="P33" i="4" s="1"/>
  <c r="E34" i="9"/>
  <c r="F34" i="9"/>
  <c r="P34" i="4" s="1"/>
  <c r="E35" i="9"/>
  <c r="F35" i="9" s="1"/>
  <c r="P35" i="4" s="1"/>
  <c r="E36" i="9"/>
  <c r="F36" i="9" s="1"/>
  <c r="P36" i="4" s="1"/>
  <c r="E37" i="9"/>
  <c r="F37" i="9" s="1"/>
  <c r="P37" i="4" s="1"/>
  <c r="E38" i="9"/>
  <c r="F38" i="9" s="1"/>
  <c r="P38" i="4" s="1"/>
  <c r="E39" i="9"/>
  <c r="F39" i="9" s="1"/>
  <c r="P39" i="4" s="1"/>
  <c r="E40" i="9"/>
  <c r="F40" i="9" s="1"/>
  <c r="P40" i="4" s="1"/>
  <c r="E41" i="9"/>
  <c r="F41" i="9" s="1"/>
  <c r="P41" i="4" s="1"/>
  <c r="E42" i="9"/>
  <c r="F42" i="9" s="1"/>
  <c r="P42" i="4" s="1"/>
  <c r="E43" i="9"/>
  <c r="F43" i="9" s="1"/>
  <c r="P43" i="4" s="1"/>
  <c r="E44" i="9"/>
  <c r="F44" i="9" s="1"/>
  <c r="P44" i="4" s="1"/>
  <c r="E45" i="9"/>
  <c r="F45" i="9" s="1"/>
  <c r="P45" i="4" s="1"/>
  <c r="E46" i="9"/>
  <c r="F46" i="9" s="1"/>
  <c r="P46" i="4" s="1"/>
  <c r="E47" i="9"/>
  <c r="F47" i="9" s="1"/>
  <c r="P47" i="4" s="1"/>
  <c r="E48" i="9"/>
  <c r="F48" i="9" s="1"/>
  <c r="P48" i="4" s="1"/>
  <c r="E49" i="9"/>
  <c r="F49" i="9" s="1"/>
  <c r="P49" i="4" s="1"/>
  <c r="E50" i="9"/>
  <c r="F50" i="9" s="1"/>
  <c r="P50" i="4" s="1"/>
  <c r="E51" i="9"/>
  <c r="F51" i="9" s="1"/>
  <c r="P51" i="4" s="1"/>
  <c r="E52" i="9"/>
  <c r="F52" i="9" s="1"/>
  <c r="P52" i="4" s="1"/>
  <c r="E53" i="9"/>
  <c r="F53" i="9" s="1"/>
  <c r="P53" i="4" s="1"/>
  <c r="E54" i="9"/>
  <c r="F54" i="9" s="1"/>
  <c r="P54" i="4" s="1"/>
  <c r="AB3" i="9"/>
  <c r="AC3" i="9"/>
  <c r="AD3" i="9"/>
  <c r="AE3" i="9"/>
  <c r="AF3" i="9"/>
  <c r="AG3" i="9"/>
  <c r="AH3" i="9"/>
  <c r="AI3" i="9"/>
  <c r="AJ3" i="9"/>
  <c r="AK3" i="9"/>
  <c r="AL3" i="9"/>
  <c r="AT5" i="5" l="1"/>
  <c r="AU5" i="5"/>
  <c r="AV5" i="5"/>
  <c r="AW5" i="5"/>
  <c r="AT6" i="5"/>
  <c r="AU6" i="5"/>
  <c r="AV6" i="5"/>
  <c r="AW6" i="5"/>
  <c r="AT7" i="5"/>
  <c r="AU7" i="5"/>
  <c r="AV7" i="5"/>
  <c r="AW7" i="5"/>
  <c r="AT8" i="5"/>
  <c r="AU8" i="5"/>
  <c r="AV8" i="5"/>
  <c r="AW8" i="5"/>
  <c r="AT9" i="5"/>
  <c r="AU9" i="5"/>
  <c r="AV9" i="5"/>
  <c r="AW9" i="5"/>
  <c r="AT10" i="5"/>
  <c r="AU10" i="5"/>
  <c r="AV10" i="5"/>
  <c r="AW10" i="5"/>
  <c r="AT11" i="5"/>
  <c r="AU11" i="5"/>
  <c r="AV11" i="5"/>
  <c r="AW11" i="5"/>
  <c r="AT12" i="5"/>
  <c r="AU12" i="5"/>
  <c r="AV12" i="5"/>
  <c r="AW12" i="5"/>
  <c r="AT13" i="5"/>
  <c r="AU13" i="5"/>
  <c r="AV13" i="5"/>
  <c r="AW13" i="5"/>
  <c r="AT14" i="5"/>
  <c r="AU14" i="5"/>
  <c r="AV14" i="5"/>
  <c r="AW14" i="5"/>
  <c r="AT15" i="5"/>
  <c r="AU15" i="5"/>
  <c r="AV15" i="5"/>
  <c r="AW15" i="5"/>
  <c r="AT16" i="5"/>
  <c r="AU16" i="5"/>
  <c r="AV16" i="5"/>
  <c r="AW16" i="5"/>
  <c r="AT17" i="5"/>
  <c r="AU17" i="5"/>
  <c r="AV17" i="5"/>
  <c r="AW17" i="5"/>
  <c r="AT18" i="5"/>
  <c r="AU18" i="5"/>
  <c r="AV18" i="5"/>
  <c r="AW18" i="5"/>
  <c r="AT19" i="5"/>
  <c r="AU19" i="5"/>
  <c r="AV19" i="5"/>
  <c r="AW19" i="5"/>
  <c r="AT20" i="5"/>
  <c r="AU20" i="5"/>
  <c r="AV20" i="5"/>
  <c r="AW20" i="5"/>
  <c r="AT21" i="5"/>
  <c r="AU21" i="5"/>
  <c r="AV21" i="5"/>
  <c r="AW21" i="5"/>
  <c r="AT22" i="5"/>
  <c r="AU22" i="5"/>
  <c r="AV22" i="5"/>
  <c r="AW22" i="5"/>
  <c r="AT23" i="5"/>
  <c r="AU23" i="5"/>
  <c r="AV23" i="5"/>
  <c r="AW23" i="5"/>
  <c r="AT24" i="5"/>
  <c r="AU24" i="5"/>
  <c r="AV24" i="5"/>
  <c r="AW24" i="5"/>
  <c r="AT25" i="5"/>
  <c r="AU25" i="5"/>
  <c r="AV25" i="5"/>
  <c r="AW25" i="5"/>
  <c r="AT26" i="5"/>
  <c r="AU26" i="5"/>
  <c r="AV26" i="5"/>
  <c r="AW26" i="5"/>
  <c r="AT27" i="5"/>
  <c r="AU27" i="5"/>
  <c r="AV27" i="5"/>
  <c r="AW27" i="5"/>
  <c r="AT28" i="5"/>
  <c r="AU28" i="5"/>
  <c r="AV28" i="5"/>
  <c r="AW28" i="5"/>
  <c r="AT29" i="5"/>
  <c r="AU29" i="5"/>
  <c r="AV29" i="5"/>
  <c r="AW29" i="5"/>
  <c r="AT30" i="5"/>
  <c r="AU30" i="5"/>
  <c r="AV30" i="5"/>
  <c r="AW30" i="5"/>
  <c r="AT31" i="5"/>
  <c r="AU31" i="5"/>
  <c r="AV31" i="5"/>
  <c r="AW31" i="5"/>
  <c r="AT32" i="5"/>
  <c r="AU32" i="5"/>
  <c r="AV32" i="5"/>
  <c r="AW32" i="5"/>
  <c r="AT33" i="5"/>
  <c r="AU33" i="5"/>
  <c r="AV33" i="5"/>
  <c r="AW33" i="5"/>
  <c r="AT34" i="5"/>
  <c r="AU34" i="5"/>
  <c r="AV34" i="5"/>
  <c r="AW34" i="5"/>
  <c r="AT35" i="5"/>
  <c r="AU35" i="5"/>
  <c r="AV35" i="5"/>
  <c r="AW35" i="5"/>
  <c r="AT36" i="5"/>
  <c r="AU36" i="5"/>
  <c r="AV36" i="5"/>
  <c r="AW36" i="5"/>
  <c r="AT37" i="5"/>
  <c r="AU37" i="5"/>
  <c r="AV37" i="5"/>
  <c r="AW37" i="5"/>
  <c r="AT38" i="5"/>
  <c r="AU38" i="5"/>
  <c r="AV38" i="5"/>
  <c r="AW38" i="5"/>
  <c r="AT39" i="5"/>
  <c r="AU39" i="5"/>
  <c r="AV39" i="5"/>
  <c r="AW39" i="5"/>
  <c r="AT40" i="5"/>
  <c r="AU40" i="5"/>
  <c r="AV40" i="5"/>
  <c r="AW40" i="5"/>
  <c r="AT41" i="5"/>
  <c r="AU41" i="5"/>
  <c r="AV41" i="5"/>
  <c r="AW41" i="5"/>
  <c r="AT42" i="5"/>
  <c r="AU42" i="5"/>
  <c r="AV42" i="5"/>
  <c r="AW42" i="5"/>
  <c r="AT43" i="5"/>
  <c r="AU43" i="5"/>
  <c r="AV43" i="5"/>
  <c r="AW43" i="5"/>
  <c r="AT44" i="5"/>
  <c r="AU44" i="5"/>
  <c r="AV44" i="5"/>
  <c r="AW44" i="5"/>
  <c r="AT45" i="5"/>
  <c r="AU45" i="5"/>
  <c r="AV45" i="5"/>
  <c r="AW45" i="5"/>
  <c r="AT46" i="5"/>
  <c r="AU46" i="5"/>
  <c r="AV46" i="5"/>
  <c r="AW46" i="5"/>
  <c r="AT47" i="5"/>
  <c r="AU47" i="5"/>
  <c r="AV47" i="5"/>
  <c r="AW47" i="5"/>
  <c r="AT48" i="5"/>
  <c r="AU48" i="5"/>
  <c r="AV48" i="5"/>
  <c r="AW48" i="5"/>
  <c r="AT49" i="5"/>
  <c r="AU49" i="5"/>
  <c r="AV49" i="5"/>
  <c r="AW49" i="5"/>
  <c r="AT50" i="5"/>
  <c r="AU50" i="5"/>
  <c r="AV50" i="5"/>
  <c r="AW50" i="5"/>
  <c r="AT51" i="5"/>
  <c r="AU51" i="5"/>
  <c r="AV51" i="5"/>
  <c r="AW51" i="5"/>
  <c r="AT52" i="5"/>
  <c r="AU52" i="5"/>
  <c r="AV52" i="5"/>
  <c r="AW52" i="5"/>
  <c r="AT53" i="5"/>
  <c r="AU53" i="5"/>
  <c r="AV53" i="5"/>
  <c r="AW53" i="5"/>
  <c r="AT54" i="5"/>
  <c r="AU54" i="5"/>
  <c r="AV54" i="5"/>
  <c r="AW54" i="5"/>
  <c r="AW4" i="5"/>
  <c r="AV4" i="5"/>
  <c r="AU4" i="5"/>
  <c r="AT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W54" i="6" l="1"/>
  <c r="V54" i="6"/>
  <c r="I54" i="6" s="1"/>
  <c r="U54" i="6"/>
  <c r="J54" i="6"/>
  <c r="H54" i="6"/>
  <c r="W53" i="6"/>
  <c r="V53" i="6"/>
  <c r="J53" i="6"/>
  <c r="I53" i="6"/>
  <c r="W52" i="6"/>
  <c r="V52" i="6"/>
  <c r="I52" i="6" s="1"/>
  <c r="U52" i="6"/>
  <c r="H52" i="6" s="1"/>
  <c r="J52" i="6"/>
  <c r="W51" i="6"/>
  <c r="V51" i="6"/>
  <c r="I51" i="6" s="1"/>
  <c r="U51" i="6"/>
  <c r="H51" i="6" s="1"/>
  <c r="J51" i="6"/>
  <c r="W50" i="6"/>
  <c r="V50" i="6"/>
  <c r="I50" i="6" s="1"/>
  <c r="U50" i="6"/>
  <c r="J50" i="6"/>
  <c r="H50" i="6"/>
  <c r="W49" i="6"/>
  <c r="J49" i="6" s="1"/>
  <c r="V49" i="6"/>
  <c r="U49" i="6"/>
  <c r="I49" i="6"/>
  <c r="H49" i="6"/>
  <c r="W48" i="6"/>
  <c r="V48" i="6"/>
  <c r="U48" i="6"/>
  <c r="H48" i="6" s="1"/>
  <c r="J48" i="6"/>
  <c r="I48" i="6"/>
  <c r="W47" i="6"/>
  <c r="V47" i="6"/>
  <c r="U47" i="6"/>
  <c r="J47" i="6"/>
  <c r="I47" i="6"/>
  <c r="H47" i="6"/>
  <c r="W46" i="6"/>
  <c r="V46" i="6"/>
  <c r="U46" i="6"/>
  <c r="J46" i="6"/>
  <c r="I46" i="6"/>
  <c r="H46" i="6"/>
  <c r="W45" i="6"/>
  <c r="J45" i="6" s="1"/>
  <c r="V45" i="6"/>
  <c r="I45" i="6" s="1"/>
  <c r="U45" i="6"/>
  <c r="H45" i="6" s="1"/>
  <c r="W44" i="6"/>
  <c r="V44" i="6"/>
  <c r="U44" i="6"/>
  <c r="J44" i="6"/>
  <c r="I44" i="6"/>
  <c r="H44" i="6"/>
  <c r="V43" i="6"/>
  <c r="I43" i="6" s="1"/>
  <c r="U43" i="6"/>
  <c r="H43" i="6" s="1"/>
  <c r="W42" i="6"/>
  <c r="J42" i="6" s="1"/>
  <c r="V42" i="6"/>
  <c r="U42" i="6"/>
  <c r="H42" i="6" s="1"/>
  <c r="I42" i="6"/>
  <c r="W41" i="6"/>
  <c r="V41" i="6"/>
  <c r="U41" i="6"/>
  <c r="J41" i="6"/>
  <c r="I41" i="6"/>
  <c r="H41" i="6"/>
  <c r="W40" i="6"/>
  <c r="V40" i="6"/>
  <c r="U40" i="6"/>
  <c r="J40" i="6"/>
  <c r="I40" i="6"/>
  <c r="H40" i="6"/>
  <c r="W39" i="6"/>
  <c r="V39" i="6"/>
  <c r="I39" i="6" s="1"/>
  <c r="U39" i="6"/>
  <c r="J39" i="6"/>
  <c r="H39" i="6"/>
  <c r="W38" i="6"/>
  <c r="V38" i="6"/>
  <c r="U38" i="6"/>
  <c r="J38" i="6"/>
  <c r="I38" i="6"/>
  <c r="H38" i="6"/>
  <c r="W37" i="6"/>
  <c r="J37" i="6" s="1"/>
  <c r="V37" i="6"/>
  <c r="I37" i="6" s="1"/>
  <c r="U37" i="6"/>
  <c r="H37" i="6"/>
  <c r="W36" i="6"/>
  <c r="J36" i="6" s="1"/>
  <c r="V36" i="6"/>
  <c r="I36" i="6" s="1"/>
  <c r="U36" i="6"/>
  <c r="H36" i="6" s="1"/>
  <c r="W35" i="6"/>
  <c r="V35" i="6"/>
  <c r="I35" i="6" s="1"/>
  <c r="U35" i="6"/>
  <c r="J35" i="6"/>
  <c r="H35" i="6"/>
  <c r="W34" i="6"/>
  <c r="V34" i="6"/>
  <c r="U34" i="6"/>
  <c r="J34" i="6"/>
  <c r="I34" i="6"/>
  <c r="H34" i="6"/>
  <c r="W33" i="6"/>
  <c r="V33" i="6"/>
  <c r="U33" i="6"/>
  <c r="J33" i="6"/>
  <c r="I33" i="6"/>
  <c r="H33" i="6"/>
  <c r="W32" i="6"/>
  <c r="J32" i="6" s="1"/>
  <c r="V32" i="6"/>
  <c r="I32" i="6" s="1"/>
  <c r="U32" i="6"/>
  <c r="H32" i="6" s="1"/>
  <c r="W31" i="6"/>
  <c r="J31" i="6" s="1"/>
  <c r="V31" i="6"/>
  <c r="I31" i="6" s="1"/>
  <c r="U31" i="6"/>
  <c r="H31" i="6" s="1"/>
  <c r="W30" i="6"/>
  <c r="V30" i="6"/>
  <c r="U30" i="6"/>
  <c r="J30" i="6"/>
  <c r="I30" i="6"/>
  <c r="H30" i="6"/>
  <c r="W29" i="6"/>
  <c r="J29" i="6" s="1"/>
  <c r="V29" i="6"/>
  <c r="U29" i="6"/>
  <c r="I29" i="6"/>
  <c r="H29" i="6"/>
  <c r="W28" i="6"/>
  <c r="V28" i="6"/>
  <c r="I28" i="6" s="1"/>
  <c r="U28" i="6"/>
  <c r="J28" i="6"/>
  <c r="H28" i="6"/>
  <c r="W27" i="6"/>
  <c r="V27" i="6"/>
  <c r="I27" i="6" s="1"/>
  <c r="U27" i="6"/>
  <c r="J27" i="6"/>
  <c r="H27" i="6"/>
  <c r="W26" i="6"/>
  <c r="V26" i="6"/>
  <c r="U26" i="6"/>
  <c r="J26" i="6"/>
  <c r="I26" i="6"/>
  <c r="H26" i="6"/>
  <c r="W25" i="6"/>
  <c r="J25" i="6" s="1"/>
  <c r="V25" i="6"/>
  <c r="U25" i="6"/>
  <c r="H25" i="6" s="1"/>
  <c r="I25" i="6"/>
  <c r="W24" i="6"/>
  <c r="V24" i="6"/>
  <c r="U24" i="6"/>
  <c r="J24" i="6"/>
  <c r="I24" i="6"/>
  <c r="H24" i="6"/>
  <c r="W23" i="6"/>
  <c r="V23" i="6"/>
  <c r="U23" i="6"/>
  <c r="J23" i="6"/>
  <c r="I23" i="6"/>
  <c r="H23" i="6"/>
  <c r="W22" i="6"/>
  <c r="V22" i="6"/>
  <c r="U22" i="6"/>
  <c r="J22" i="6"/>
  <c r="I22" i="6"/>
  <c r="H22" i="6"/>
  <c r="W21" i="6"/>
  <c r="V21" i="6"/>
  <c r="U21" i="6"/>
  <c r="J21" i="6"/>
  <c r="I21" i="6"/>
  <c r="H21" i="6"/>
  <c r="W20" i="6"/>
  <c r="V20" i="6"/>
  <c r="U20" i="6"/>
  <c r="J20" i="6"/>
  <c r="I20" i="6"/>
  <c r="H20" i="6"/>
  <c r="W19" i="6"/>
  <c r="V19" i="6"/>
  <c r="U19" i="6"/>
  <c r="J19" i="6"/>
  <c r="I19" i="6"/>
  <c r="H19" i="6"/>
  <c r="W18" i="6"/>
  <c r="V18" i="6"/>
  <c r="U18" i="6"/>
  <c r="J18" i="6"/>
  <c r="I18" i="6"/>
  <c r="H18" i="6"/>
  <c r="W17" i="6"/>
  <c r="V17" i="6"/>
  <c r="U17" i="6"/>
  <c r="J17" i="6"/>
  <c r="I17" i="6"/>
  <c r="H17" i="6"/>
  <c r="W16" i="6"/>
  <c r="V16" i="6"/>
  <c r="I16" i="6" s="1"/>
  <c r="U16" i="6"/>
  <c r="J16" i="6"/>
  <c r="H16" i="6"/>
  <c r="W15" i="6"/>
  <c r="V15" i="6"/>
  <c r="U15" i="6"/>
  <c r="J15" i="6"/>
  <c r="I15" i="6"/>
  <c r="H15" i="6"/>
  <c r="W14" i="6"/>
  <c r="V14" i="6"/>
  <c r="U14" i="6"/>
  <c r="J14" i="6"/>
  <c r="I14" i="6"/>
  <c r="H14" i="6"/>
  <c r="W13" i="6"/>
  <c r="V13" i="6"/>
  <c r="U13" i="6"/>
  <c r="J13" i="6"/>
  <c r="I13" i="6"/>
  <c r="H13" i="6"/>
  <c r="W12" i="6"/>
  <c r="V12" i="6"/>
  <c r="U12" i="6"/>
  <c r="J12" i="6"/>
  <c r="I12" i="6"/>
  <c r="H12" i="6"/>
  <c r="W11" i="6"/>
  <c r="V11" i="6"/>
  <c r="I11" i="6" s="1"/>
  <c r="U11" i="6"/>
  <c r="H11" i="6" s="1"/>
  <c r="J11" i="6"/>
  <c r="W10" i="6"/>
  <c r="J10" i="6" s="1"/>
  <c r="V10" i="6"/>
  <c r="U10" i="6"/>
  <c r="H10" i="6" s="1"/>
  <c r="I10" i="6"/>
  <c r="W9" i="6"/>
  <c r="V9" i="6"/>
  <c r="U9" i="6"/>
  <c r="H9" i="6" s="1"/>
  <c r="J9" i="6"/>
  <c r="I9" i="6"/>
  <c r="W8" i="6"/>
  <c r="J8" i="6" s="1"/>
  <c r="V8" i="6"/>
  <c r="U8" i="6"/>
  <c r="I8" i="6"/>
  <c r="H8" i="6"/>
  <c r="W7" i="6"/>
  <c r="V7" i="6"/>
  <c r="U7" i="6"/>
  <c r="J7" i="6"/>
  <c r="I7" i="6"/>
  <c r="H7" i="6"/>
  <c r="W6" i="6"/>
  <c r="V6" i="6"/>
  <c r="U6" i="6"/>
  <c r="J6" i="6"/>
  <c r="I6" i="6"/>
  <c r="H6" i="6"/>
  <c r="W5" i="6"/>
  <c r="V5" i="6"/>
  <c r="U5" i="6"/>
  <c r="H5" i="6" s="1"/>
  <c r="J5" i="6"/>
  <c r="I5" i="6"/>
  <c r="E54" i="5" l="1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AS4" i="5"/>
  <c r="AF3" i="5"/>
  <c r="A2" i="4" l="1"/>
  <c r="E29" i="13" l="1"/>
  <c r="F29" i="13"/>
  <c r="K29" i="13"/>
  <c r="D29" i="1"/>
  <c r="D54" i="1" l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A1" i="13" l="1"/>
  <c r="K20" i="13" l="1"/>
  <c r="F20" i="13"/>
  <c r="E20" i="13"/>
  <c r="K36" i="13" l="1"/>
  <c r="F36" i="13"/>
  <c r="E36" i="13"/>
  <c r="E2" i="3" l="1"/>
  <c r="K9" i="13"/>
  <c r="F9" i="13"/>
  <c r="E9" i="13"/>
  <c r="E51" i="13"/>
  <c r="F51" i="13"/>
  <c r="K51" i="13"/>
  <c r="K54" i="13" l="1"/>
  <c r="F54" i="13"/>
  <c r="E54" i="13"/>
  <c r="K53" i="13"/>
  <c r="F53" i="13"/>
  <c r="E53" i="13"/>
  <c r="K52" i="13"/>
  <c r="F52" i="13"/>
  <c r="E52" i="13"/>
  <c r="K50" i="13"/>
  <c r="F50" i="13"/>
  <c r="E50" i="13"/>
  <c r="K49" i="13"/>
  <c r="F49" i="13"/>
  <c r="E49" i="13"/>
  <c r="K48" i="13"/>
  <c r="F48" i="13"/>
  <c r="E48" i="13"/>
  <c r="K47" i="13"/>
  <c r="F47" i="13"/>
  <c r="E47" i="13"/>
  <c r="K46" i="13"/>
  <c r="F46" i="13"/>
  <c r="E46" i="13"/>
  <c r="K45" i="13"/>
  <c r="F45" i="13"/>
  <c r="E45" i="13"/>
  <c r="K44" i="13"/>
  <c r="F44" i="13"/>
  <c r="E44" i="13"/>
  <c r="K43" i="13"/>
  <c r="F43" i="13"/>
  <c r="E43" i="13"/>
  <c r="K42" i="13"/>
  <c r="F42" i="13"/>
  <c r="E42" i="13"/>
  <c r="K41" i="13"/>
  <c r="F41" i="13"/>
  <c r="E41" i="13"/>
  <c r="K40" i="13"/>
  <c r="F40" i="13"/>
  <c r="E40" i="13"/>
  <c r="K39" i="13"/>
  <c r="F39" i="13"/>
  <c r="E39" i="13"/>
  <c r="K38" i="13"/>
  <c r="F38" i="13"/>
  <c r="E38" i="13"/>
  <c r="K37" i="13"/>
  <c r="F37" i="13"/>
  <c r="E37" i="13"/>
  <c r="K35" i="13"/>
  <c r="F35" i="13"/>
  <c r="E35" i="13"/>
  <c r="K34" i="13"/>
  <c r="F34" i="13"/>
  <c r="E34" i="13"/>
  <c r="K33" i="13"/>
  <c r="F33" i="13"/>
  <c r="E33" i="13"/>
  <c r="K32" i="13"/>
  <c r="F32" i="13"/>
  <c r="E32" i="13"/>
  <c r="K31" i="13"/>
  <c r="F31" i="13"/>
  <c r="E31" i="13"/>
  <c r="K30" i="13"/>
  <c r="F30" i="13"/>
  <c r="E30" i="13"/>
  <c r="K28" i="13"/>
  <c r="F28" i="13"/>
  <c r="E28" i="13"/>
  <c r="K27" i="13"/>
  <c r="F27" i="13"/>
  <c r="E27" i="13"/>
  <c r="K26" i="13"/>
  <c r="F26" i="13"/>
  <c r="E26" i="13"/>
  <c r="K25" i="13"/>
  <c r="F25" i="13"/>
  <c r="E25" i="13"/>
  <c r="K24" i="13"/>
  <c r="F24" i="13"/>
  <c r="E24" i="13"/>
  <c r="K23" i="13"/>
  <c r="F23" i="13"/>
  <c r="E23" i="13"/>
  <c r="K22" i="13"/>
  <c r="F22" i="13"/>
  <c r="E22" i="13"/>
  <c r="K21" i="13"/>
  <c r="F21" i="13"/>
  <c r="E21" i="13"/>
  <c r="K19" i="13"/>
  <c r="F19" i="13"/>
  <c r="E19" i="13"/>
  <c r="K18" i="13"/>
  <c r="F18" i="13"/>
  <c r="E18" i="13"/>
  <c r="K17" i="13"/>
  <c r="F17" i="13"/>
  <c r="E17" i="13"/>
  <c r="K16" i="13"/>
  <c r="F16" i="13"/>
  <c r="E16" i="13"/>
  <c r="K15" i="13"/>
  <c r="F15" i="13"/>
  <c r="E15" i="13"/>
  <c r="K14" i="13"/>
  <c r="F14" i="13"/>
  <c r="E14" i="13"/>
  <c r="K13" i="13"/>
  <c r="F13" i="13"/>
  <c r="E13" i="13"/>
  <c r="K12" i="13"/>
  <c r="F12" i="13"/>
  <c r="E12" i="13"/>
  <c r="K11" i="13"/>
  <c r="F11" i="13"/>
  <c r="E11" i="13"/>
  <c r="K10" i="13"/>
  <c r="F10" i="13"/>
  <c r="E10" i="13"/>
  <c r="K8" i="13"/>
  <c r="F8" i="13"/>
  <c r="E8" i="13"/>
  <c r="K7" i="13"/>
  <c r="F7" i="13"/>
  <c r="E7" i="13"/>
  <c r="K6" i="13"/>
  <c r="F6" i="13"/>
  <c r="E6" i="13"/>
  <c r="K5" i="13"/>
  <c r="F5" i="13"/>
  <c r="E5" i="13"/>
  <c r="A1" i="3" l="1"/>
  <c r="F4" i="11" l="1"/>
  <c r="AA4" i="11" l="1"/>
  <c r="Z4" i="11"/>
  <c r="Y4" i="11"/>
  <c r="X4" i="11"/>
  <c r="W4" i="11"/>
  <c r="J4" i="6" l="1"/>
  <c r="E2" i="15" l="1"/>
  <c r="F8" i="15" l="1"/>
  <c r="Q8" i="4" s="1"/>
  <c r="F16" i="15"/>
  <c r="Q16" i="4" s="1"/>
  <c r="F22" i="15"/>
  <c r="Q22" i="4" s="1"/>
  <c r="F36" i="15"/>
  <c r="Q36" i="4" s="1"/>
  <c r="F44" i="15"/>
  <c r="Q44" i="4" s="1"/>
  <c r="F52" i="15"/>
  <c r="Q52" i="4" s="1"/>
  <c r="F14" i="15"/>
  <c r="Q14" i="4" s="1"/>
  <c r="F28" i="15"/>
  <c r="Q28" i="4" s="1"/>
  <c r="F42" i="15"/>
  <c r="Q42" i="4" s="1"/>
  <c r="F50" i="15"/>
  <c r="Q50" i="4" s="1"/>
  <c r="F12" i="15"/>
  <c r="Q12" i="4" s="1"/>
  <c r="F26" i="15"/>
  <c r="Q26" i="4" s="1"/>
  <c r="F40" i="15"/>
  <c r="Q40" i="4" s="1"/>
  <c r="F48" i="15"/>
  <c r="Q48" i="4" s="1"/>
  <c r="F10" i="15"/>
  <c r="F18" i="15"/>
  <c r="Q18" i="4" s="1"/>
  <c r="F24" i="15"/>
  <c r="Q24" i="4" s="1"/>
  <c r="F32" i="15"/>
  <c r="Q32" i="4" s="1"/>
  <c r="F38" i="15"/>
  <c r="Q38" i="4" s="1"/>
  <c r="F46" i="15"/>
  <c r="Q46" i="4" s="1"/>
  <c r="F54" i="15"/>
  <c r="Q54" i="4" s="1"/>
  <c r="F49" i="15"/>
  <c r="Q49" i="4" s="1"/>
  <c r="F5" i="15"/>
  <c r="Q5" i="4" s="1"/>
  <c r="F29" i="15"/>
  <c r="Q29" i="4" s="1"/>
  <c r="F53" i="15"/>
  <c r="Q53" i="4" s="1"/>
  <c r="F31" i="15"/>
  <c r="Q31" i="4" s="1"/>
  <c r="F9" i="15"/>
  <c r="Q9" i="4" s="1"/>
  <c r="F25" i="15"/>
  <c r="Q25" i="4" s="1"/>
  <c r="F41" i="15"/>
  <c r="Q41" i="4" s="1"/>
  <c r="F51" i="15"/>
  <c r="Q51" i="4" s="1"/>
  <c r="F21" i="15"/>
  <c r="Q21" i="4" s="1"/>
  <c r="F45" i="15"/>
  <c r="Q45" i="4" s="1"/>
  <c r="F23" i="15"/>
  <c r="Q23" i="4" s="1"/>
  <c r="F47" i="15"/>
  <c r="Q47" i="4" s="1"/>
  <c r="F19" i="15"/>
  <c r="Q19" i="4" s="1"/>
  <c r="F27" i="15"/>
  <c r="Q27" i="4" s="1"/>
  <c r="F43" i="15"/>
  <c r="F15" i="15"/>
  <c r="Q15" i="4" s="1"/>
  <c r="F37" i="15"/>
  <c r="Q37" i="4" s="1"/>
  <c r="F20" i="15"/>
  <c r="F39" i="15"/>
  <c r="Q39" i="4" s="1"/>
  <c r="F11" i="15"/>
  <c r="Q11" i="4" s="1"/>
  <c r="F13" i="15"/>
  <c r="Q13" i="4" s="1"/>
  <c r="F35" i="15"/>
  <c r="Q35" i="4" s="1"/>
  <c r="F7" i="15"/>
  <c r="Q7" i="4" s="1"/>
  <c r="F34" i="15"/>
  <c r="F17" i="15"/>
  <c r="Q17" i="4" s="1"/>
  <c r="F33" i="15"/>
  <c r="Q33" i="4" s="1"/>
  <c r="F4" i="15"/>
  <c r="Q43" i="4" l="1"/>
  <c r="W43" i="6"/>
  <c r="J43" i="6" s="1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A4" i="9"/>
  <c r="AA3" i="9"/>
  <c r="W4" i="9"/>
  <c r="E4" i="9" l="1"/>
  <c r="E2" i="9"/>
  <c r="AC1" i="5" l="1"/>
  <c r="E4" i="5" l="1"/>
  <c r="E2" i="5" l="1"/>
  <c r="F7" i="5" l="1"/>
  <c r="O7" i="4" s="1"/>
  <c r="F43" i="5"/>
  <c r="O43" i="4" s="1"/>
  <c r="F24" i="5"/>
  <c r="O24" i="4" s="1"/>
  <c r="F5" i="5"/>
  <c r="F21" i="5"/>
  <c r="O21" i="4" s="1"/>
  <c r="F37" i="5"/>
  <c r="O37" i="4" s="1"/>
  <c r="F53" i="5"/>
  <c r="F31" i="5"/>
  <c r="O31" i="4" s="1"/>
  <c r="F20" i="5"/>
  <c r="O20" i="4" s="1"/>
  <c r="F52" i="5"/>
  <c r="O52" i="4" s="1"/>
  <c r="F18" i="5"/>
  <c r="O18" i="4" s="1"/>
  <c r="F34" i="5"/>
  <c r="O34" i="4" s="1"/>
  <c r="F50" i="5"/>
  <c r="O50" i="4" s="1"/>
  <c r="F15" i="5"/>
  <c r="O15" i="4" s="1"/>
  <c r="F51" i="5"/>
  <c r="O51" i="4" s="1"/>
  <c r="F32" i="5"/>
  <c r="O32" i="4" s="1"/>
  <c r="F9" i="5"/>
  <c r="O9" i="4" s="1"/>
  <c r="F25" i="5"/>
  <c r="O25" i="4" s="1"/>
  <c r="F41" i="5"/>
  <c r="O41" i="4" s="1"/>
  <c r="F11" i="5"/>
  <c r="O11" i="4" s="1"/>
  <c r="F39" i="5"/>
  <c r="O39" i="4" s="1"/>
  <c r="F28" i="5"/>
  <c r="O28" i="4" s="1"/>
  <c r="F6" i="5"/>
  <c r="O6" i="4" s="1"/>
  <c r="F38" i="5"/>
  <c r="O38" i="4" s="1"/>
  <c r="F23" i="5"/>
  <c r="O23" i="4" s="1"/>
  <c r="F8" i="5"/>
  <c r="O8" i="4" s="1"/>
  <c r="F40" i="5"/>
  <c r="O40" i="4" s="1"/>
  <c r="F13" i="5"/>
  <c r="O13" i="4" s="1"/>
  <c r="F29" i="5"/>
  <c r="O29" i="4" s="1"/>
  <c r="F45" i="5"/>
  <c r="O45" i="4" s="1"/>
  <c r="F19" i="5"/>
  <c r="O19" i="4" s="1"/>
  <c r="F47" i="5"/>
  <c r="O47" i="4" s="1"/>
  <c r="F36" i="5"/>
  <c r="O36" i="4" s="1"/>
  <c r="F10" i="5"/>
  <c r="O10" i="4" s="1"/>
  <c r="F26" i="5"/>
  <c r="O26" i="4" s="1"/>
  <c r="F42" i="5"/>
  <c r="O42" i="4" s="1"/>
  <c r="F35" i="5"/>
  <c r="O35" i="4" s="1"/>
  <c r="F16" i="5"/>
  <c r="O16" i="4" s="1"/>
  <c r="F48" i="5"/>
  <c r="O48" i="4" s="1"/>
  <c r="F17" i="5"/>
  <c r="O17" i="4" s="1"/>
  <c r="F33" i="5"/>
  <c r="O33" i="4" s="1"/>
  <c r="F49" i="5"/>
  <c r="O49" i="4" s="1"/>
  <c r="F27" i="5"/>
  <c r="O27" i="4" s="1"/>
  <c r="F12" i="5"/>
  <c r="O12" i="4" s="1"/>
  <c r="F44" i="5"/>
  <c r="O44" i="4" s="1"/>
  <c r="F14" i="5"/>
  <c r="O14" i="4" s="1"/>
  <c r="F30" i="5"/>
  <c r="F46" i="5"/>
  <c r="O46" i="4" s="1"/>
  <c r="F22" i="5"/>
  <c r="O22" i="4" s="1"/>
  <c r="F54" i="5"/>
  <c r="O54" i="4" s="1"/>
  <c r="K4" i="13"/>
  <c r="O53" i="4" l="1"/>
  <c r="U53" i="6"/>
  <c r="H53" i="6" s="1"/>
  <c r="O5" i="4"/>
  <c r="F4" i="13"/>
  <c r="E4" i="13"/>
  <c r="W4" i="6" l="1"/>
  <c r="F2" i="11" l="1"/>
  <c r="G4" i="11" s="1"/>
  <c r="S4" i="11" l="1"/>
  <c r="AA4" i="1"/>
  <c r="AA2" i="1"/>
  <c r="K1" i="13" l="1"/>
  <c r="M29" i="13" s="1"/>
  <c r="U29" i="4" s="1"/>
  <c r="M20" i="13" l="1"/>
  <c r="U20" i="4" s="1"/>
  <c r="M51" i="13"/>
  <c r="U51" i="4" s="1"/>
  <c r="M36" i="13"/>
  <c r="U36" i="4" s="1"/>
  <c r="M9" i="13"/>
  <c r="U9" i="4" s="1"/>
  <c r="M17" i="13"/>
  <c r="U17" i="4" s="1"/>
  <c r="M16" i="13"/>
  <c r="U16" i="4" s="1"/>
  <c r="M10" i="13"/>
  <c r="U10" i="4" s="1"/>
  <c r="M8" i="13"/>
  <c r="U8" i="4" s="1"/>
  <c r="M19" i="13"/>
  <c r="U19" i="4" s="1"/>
  <c r="M13" i="13"/>
  <c r="U13" i="4" s="1"/>
  <c r="M5" i="13"/>
  <c r="U5" i="4" s="1"/>
  <c r="M52" i="13"/>
  <c r="U52" i="4" s="1"/>
  <c r="M47" i="13"/>
  <c r="U47" i="4" s="1"/>
  <c r="M43" i="13"/>
  <c r="U43" i="4" s="1"/>
  <c r="M39" i="13"/>
  <c r="U39" i="4" s="1"/>
  <c r="M32" i="13"/>
  <c r="U32" i="4" s="1"/>
  <c r="M27" i="13"/>
  <c r="U27" i="4" s="1"/>
  <c r="M23" i="13"/>
  <c r="U23" i="4" s="1"/>
  <c r="M6" i="13"/>
  <c r="U6" i="4" s="1"/>
  <c r="M30" i="13"/>
  <c r="M45" i="13"/>
  <c r="U45" i="4" s="1"/>
  <c r="M18" i="13"/>
  <c r="U18" i="4" s="1"/>
  <c r="M11" i="13"/>
  <c r="U11" i="4" s="1"/>
  <c r="M50" i="13"/>
  <c r="U50" i="4" s="1"/>
  <c r="M34" i="13"/>
  <c r="U34" i="4" s="1"/>
  <c r="M49" i="13"/>
  <c r="U49" i="4" s="1"/>
  <c r="M12" i="13"/>
  <c r="U12" i="4" s="1"/>
  <c r="M28" i="13"/>
  <c r="U28" i="4" s="1"/>
  <c r="M35" i="13"/>
  <c r="U35" i="4" s="1"/>
  <c r="M44" i="13"/>
  <c r="U44" i="4" s="1"/>
  <c r="M53" i="13"/>
  <c r="U53" i="4" s="1"/>
  <c r="M15" i="13"/>
  <c r="U15" i="4" s="1"/>
  <c r="M22" i="13"/>
  <c r="U22" i="4" s="1"/>
  <c r="M38" i="13"/>
  <c r="U38" i="4" s="1"/>
  <c r="M54" i="13"/>
  <c r="U54" i="4" s="1"/>
  <c r="M21" i="13"/>
  <c r="U21" i="4" s="1"/>
  <c r="M37" i="13"/>
  <c r="U37" i="4" s="1"/>
  <c r="M7" i="13"/>
  <c r="U7" i="4" s="1"/>
  <c r="M26" i="13"/>
  <c r="U26" i="4" s="1"/>
  <c r="M42" i="13"/>
  <c r="U42" i="4" s="1"/>
  <c r="M14" i="13"/>
  <c r="U14" i="4" s="1"/>
  <c r="M25" i="13"/>
  <c r="U25" i="4" s="1"/>
  <c r="M41" i="13"/>
  <c r="U41" i="4" s="1"/>
  <c r="M24" i="13"/>
  <c r="U24" i="4" s="1"/>
  <c r="M33" i="13"/>
  <c r="U33" i="4" s="1"/>
  <c r="M40" i="13"/>
  <c r="U40" i="4" s="1"/>
  <c r="M48" i="13"/>
  <c r="U48" i="4" s="1"/>
  <c r="M31" i="13"/>
  <c r="U31" i="4" s="1"/>
  <c r="M46" i="13"/>
  <c r="U46" i="4" s="1"/>
  <c r="M4" i="13"/>
  <c r="U4" i="4" s="1"/>
  <c r="D4" i="1"/>
  <c r="D2" i="1"/>
  <c r="E32" i="1" l="1"/>
  <c r="F32" i="1" s="1"/>
  <c r="N32" i="4" s="1"/>
  <c r="E36" i="1"/>
  <c r="F36" i="1" s="1"/>
  <c r="N36" i="4" s="1"/>
  <c r="E40" i="1"/>
  <c r="F40" i="1" s="1"/>
  <c r="N40" i="4" s="1"/>
  <c r="E44" i="1"/>
  <c r="F44" i="1" s="1"/>
  <c r="N44" i="4" s="1"/>
  <c r="E48" i="1"/>
  <c r="F48" i="1" s="1"/>
  <c r="N48" i="4" s="1"/>
  <c r="E52" i="1"/>
  <c r="F52" i="1" s="1"/>
  <c r="N52" i="4" s="1"/>
  <c r="E33" i="1"/>
  <c r="F33" i="1" s="1"/>
  <c r="N33" i="4" s="1"/>
  <c r="E37" i="1"/>
  <c r="F37" i="1" s="1"/>
  <c r="N37" i="4" s="1"/>
  <c r="E41" i="1"/>
  <c r="E45" i="1"/>
  <c r="F45" i="1" s="1"/>
  <c r="N45" i="4" s="1"/>
  <c r="E49" i="1"/>
  <c r="F49" i="1" s="1"/>
  <c r="N49" i="4" s="1"/>
  <c r="E53" i="1"/>
  <c r="F53" i="1" s="1"/>
  <c r="N53" i="4" s="1"/>
  <c r="E34" i="1"/>
  <c r="F34" i="1" s="1"/>
  <c r="N34" i="4" s="1"/>
  <c r="E38" i="1"/>
  <c r="F38" i="1" s="1"/>
  <c r="N38" i="4" s="1"/>
  <c r="E42" i="1"/>
  <c r="F42" i="1" s="1"/>
  <c r="N42" i="4" s="1"/>
  <c r="E46" i="1"/>
  <c r="F46" i="1" s="1"/>
  <c r="N46" i="4" s="1"/>
  <c r="E50" i="1"/>
  <c r="F50" i="1" s="1"/>
  <c r="N50" i="4" s="1"/>
  <c r="E54" i="1"/>
  <c r="E35" i="1"/>
  <c r="F35" i="1" s="1"/>
  <c r="N35" i="4" s="1"/>
  <c r="E39" i="1"/>
  <c r="F39" i="1" s="1"/>
  <c r="N39" i="4" s="1"/>
  <c r="E43" i="1"/>
  <c r="F43" i="1" s="1"/>
  <c r="N43" i="4" s="1"/>
  <c r="E47" i="1"/>
  <c r="F47" i="1" s="1"/>
  <c r="N47" i="4" s="1"/>
  <c r="E51" i="1"/>
  <c r="F51" i="1" s="1"/>
  <c r="N51" i="4" s="1"/>
  <c r="E31" i="1"/>
  <c r="F31" i="1" s="1"/>
  <c r="N31" i="4" s="1"/>
  <c r="E29" i="1"/>
  <c r="F29" i="1" s="1"/>
  <c r="N29" i="4" s="1"/>
  <c r="E17" i="1"/>
  <c r="F17" i="1" s="1"/>
  <c r="N17" i="4" s="1"/>
  <c r="E14" i="1"/>
  <c r="F14" i="1" s="1"/>
  <c r="N14" i="4" s="1"/>
  <c r="E15" i="1"/>
  <c r="F15" i="1" s="1"/>
  <c r="N15" i="4" s="1"/>
  <c r="E16" i="1"/>
  <c r="F16" i="1" s="1"/>
  <c r="N16" i="4" s="1"/>
  <c r="E5" i="1"/>
  <c r="F5" i="1" s="1"/>
  <c r="N5" i="4" s="1"/>
  <c r="E20" i="1"/>
  <c r="F20" i="1" s="1"/>
  <c r="N20" i="4" s="1"/>
  <c r="E18" i="1"/>
  <c r="F18" i="1" s="1"/>
  <c r="N18" i="4" s="1"/>
  <c r="F54" i="1"/>
  <c r="N54" i="4" s="1"/>
  <c r="E19" i="1"/>
  <c r="F19" i="1" s="1"/>
  <c r="N19" i="4" s="1"/>
  <c r="E9" i="1"/>
  <c r="F9" i="1" s="1"/>
  <c r="N9" i="4" s="1"/>
  <c r="E24" i="1"/>
  <c r="F24" i="1" s="1"/>
  <c r="N24" i="4" s="1"/>
  <c r="E6" i="1"/>
  <c r="F6" i="1" s="1"/>
  <c r="N6" i="4" s="1"/>
  <c r="E21" i="1"/>
  <c r="F21" i="1" s="1"/>
  <c r="N21" i="4" s="1"/>
  <c r="F41" i="1"/>
  <c r="N41" i="4" s="1"/>
  <c r="E7" i="1"/>
  <c r="F7" i="1" s="1"/>
  <c r="N7" i="4" s="1"/>
  <c r="E22" i="1"/>
  <c r="F22" i="1" s="1"/>
  <c r="N22" i="4" s="1"/>
  <c r="E8" i="1"/>
  <c r="F8" i="1" s="1"/>
  <c r="N8" i="4" s="1"/>
  <c r="E23" i="1"/>
  <c r="F23" i="1" s="1"/>
  <c r="N23" i="4" s="1"/>
  <c r="E13" i="1"/>
  <c r="F13" i="1" s="1"/>
  <c r="N13" i="4" s="1"/>
  <c r="E28" i="1"/>
  <c r="F28" i="1" s="1"/>
  <c r="N28" i="4" s="1"/>
  <c r="E10" i="1"/>
  <c r="F10" i="1" s="1"/>
  <c r="N10" i="4" s="1"/>
  <c r="E25" i="1"/>
  <c r="F25" i="1" s="1"/>
  <c r="N25" i="4" s="1"/>
  <c r="E11" i="1"/>
  <c r="F11" i="1" s="1"/>
  <c r="N11" i="4" s="1"/>
  <c r="E26" i="1"/>
  <c r="F26" i="1" s="1"/>
  <c r="N26" i="4" s="1"/>
  <c r="E12" i="1"/>
  <c r="F12" i="1" s="1"/>
  <c r="N12" i="4" s="1"/>
  <c r="E27" i="1"/>
  <c r="F27" i="1" s="1"/>
  <c r="N27" i="4" s="1"/>
  <c r="E1" i="13"/>
  <c r="G29" i="13" s="1"/>
  <c r="F2" i="4"/>
  <c r="I29" i="13" l="1"/>
  <c r="G29" i="6" s="1"/>
  <c r="E29" i="6" s="1"/>
  <c r="H29" i="13"/>
  <c r="M29" i="4" s="1"/>
  <c r="F29" i="4" s="1"/>
  <c r="G20" i="13"/>
  <c r="G51" i="13"/>
  <c r="I51" i="13" s="1"/>
  <c r="G51" i="6" s="1"/>
  <c r="E51" i="6" s="1"/>
  <c r="G36" i="13"/>
  <c r="G9" i="13"/>
  <c r="G52" i="13"/>
  <c r="G47" i="13"/>
  <c r="G43" i="13"/>
  <c r="G39" i="13"/>
  <c r="G32" i="13"/>
  <c r="G27" i="13"/>
  <c r="G23" i="13"/>
  <c r="G17" i="13"/>
  <c r="G8" i="13"/>
  <c r="G28" i="13"/>
  <c r="G35" i="13"/>
  <c r="G44" i="13"/>
  <c r="G53" i="13"/>
  <c r="G21" i="13"/>
  <c r="G50" i="13"/>
  <c r="G10" i="13"/>
  <c r="G13" i="13"/>
  <c r="G22" i="13"/>
  <c r="G38" i="13"/>
  <c r="G54" i="13"/>
  <c r="G25" i="13"/>
  <c r="G34" i="13"/>
  <c r="G41" i="13"/>
  <c r="G49" i="13"/>
  <c r="G11" i="13"/>
  <c r="G15" i="13"/>
  <c r="G24" i="13"/>
  <c r="G33" i="13"/>
  <c r="G40" i="13"/>
  <c r="G48" i="13"/>
  <c r="G5" i="13"/>
  <c r="G14" i="13"/>
  <c r="G26" i="13"/>
  <c r="G42" i="13"/>
  <c r="G18" i="13"/>
  <c r="G7" i="13"/>
  <c r="G16" i="13"/>
  <c r="G6" i="13"/>
  <c r="G31" i="13"/>
  <c r="G46" i="13"/>
  <c r="G12" i="13"/>
  <c r="G19" i="13"/>
  <c r="G30" i="13"/>
  <c r="G37" i="13"/>
  <c r="G45" i="13"/>
  <c r="G4" i="13"/>
  <c r="F4" i="9"/>
  <c r="P4" i="4" s="1"/>
  <c r="AA29" i="4" l="1"/>
  <c r="W29" i="4"/>
  <c r="Y29" i="4"/>
  <c r="G29" i="4"/>
  <c r="H51" i="13"/>
  <c r="M51" i="4" s="1"/>
  <c r="F51" i="4" s="1"/>
  <c r="H20" i="13"/>
  <c r="M20" i="4" s="1"/>
  <c r="F20" i="4" s="1"/>
  <c r="I20" i="13"/>
  <c r="G20" i="6" s="1"/>
  <c r="E20" i="6" s="1"/>
  <c r="I9" i="13"/>
  <c r="G9" i="6" s="1"/>
  <c r="E9" i="6" s="1"/>
  <c r="H9" i="13"/>
  <c r="M9" i="4" s="1"/>
  <c r="F9" i="4" s="1"/>
  <c r="I36" i="13"/>
  <c r="G36" i="6" s="1"/>
  <c r="E36" i="6" s="1"/>
  <c r="H36" i="13"/>
  <c r="M36" i="4" s="1"/>
  <c r="F36" i="4" s="1"/>
  <c r="H30" i="13"/>
  <c r="I30" i="13"/>
  <c r="G30" i="6" s="1"/>
  <c r="E30" i="6" s="1"/>
  <c r="H45" i="13"/>
  <c r="M45" i="4" s="1"/>
  <c r="F45" i="4" s="1"/>
  <c r="I45" i="13"/>
  <c r="G45" i="6" s="1"/>
  <c r="E45" i="6" s="1"/>
  <c r="H12" i="13"/>
  <c r="M12" i="4" s="1"/>
  <c r="F12" i="4" s="1"/>
  <c r="I12" i="13"/>
  <c r="G12" i="6" s="1"/>
  <c r="E12" i="6" s="1"/>
  <c r="I16" i="13"/>
  <c r="G16" i="6" s="1"/>
  <c r="E16" i="6" s="1"/>
  <c r="H16" i="13"/>
  <c r="M16" i="4" s="1"/>
  <c r="F16" i="4" s="1"/>
  <c r="I26" i="13"/>
  <c r="G26" i="6" s="1"/>
  <c r="E26" i="6" s="1"/>
  <c r="H26" i="13"/>
  <c r="M26" i="4" s="1"/>
  <c r="F26" i="4" s="1"/>
  <c r="H40" i="13"/>
  <c r="M40" i="4" s="1"/>
  <c r="F40" i="4" s="1"/>
  <c r="I40" i="13"/>
  <c r="G40" i="6" s="1"/>
  <c r="E40" i="6" s="1"/>
  <c r="I11" i="13"/>
  <c r="G11" i="6" s="1"/>
  <c r="E11" i="6" s="1"/>
  <c r="H11" i="13"/>
  <c r="M11" i="4" s="1"/>
  <c r="F11" i="4" s="1"/>
  <c r="H34" i="13"/>
  <c r="M34" i="4" s="1"/>
  <c r="F34" i="4" s="1"/>
  <c r="I34" i="13"/>
  <c r="G34" i="6" s="1"/>
  <c r="E34" i="6" s="1"/>
  <c r="I22" i="13"/>
  <c r="G22" i="6" s="1"/>
  <c r="E22" i="6" s="1"/>
  <c r="H22" i="13"/>
  <c r="M22" i="4" s="1"/>
  <c r="F22" i="4" s="1"/>
  <c r="H21" i="13"/>
  <c r="M21" i="4" s="1"/>
  <c r="F21" i="4" s="1"/>
  <c r="I21" i="13"/>
  <c r="G21" i="6" s="1"/>
  <c r="E21" i="6" s="1"/>
  <c r="H28" i="13"/>
  <c r="M28" i="4" s="1"/>
  <c r="F28" i="4" s="1"/>
  <c r="I28" i="13"/>
  <c r="G28" i="6" s="1"/>
  <c r="E28" i="6" s="1"/>
  <c r="I23" i="13"/>
  <c r="G23" i="6" s="1"/>
  <c r="E23" i="6" s="1"/>
  <c r="H23" i="13"/>
  <c r="M23" i="4" s="1"/>
  <c r="F23" i="4" s="1"/>
  <c r="I39" i="13"/>
  <c r="G39" i="6" s="1"/>
  <c r="E39" i="6" s="1"/>
  <c r="H39" i="13"/>
  <c r="M39" i="4" s="1"/>
  <c r="F39" i="4" s="1"/>
  <c r="H37" i="13"/>
  <c r="M37" i="4" s="1"/>
  <c r="F37" i="4" s="1"/>
  <c r="I37" i="13"/>
  <c r="G37" i="6" s="1"/>
  <c r="E37" i="6" s="1"/>
  <c r="I46" i="13"/>
  <c r="G46" i="6" s="1"/>
  <c r="E46" i="6" s="1"/>
  <c r="H46" i="13"/>
  <c r="M46" i="4" s="1"/>
  <c r="F46" i="4" s="1"/>
  <c r="H7" i="13"/>
  <c r="M7" i="4" s="1"/>
  <c r="F7" i="4" s="1"/>
  <c r="I7" i="13"/>
  <c r="G7" i="6" s="1"/>
  <c r="E7" i="6" s="1"/>
  <c r="I14" i="13"/>
  <c r="G14" i="6" s="1"/>
  <c r="E14" i="6" s="1"/>
  <c r="H14" i="13"/>
  <c r="M14" i="4" s="1"/>
  <c r="F14" i="4" s="1"/>
  <c r="H33" i="13"/>
  <c r="M33" i="4" s="1"/>
  <c r="F33" i="4" s="1"/>
  <c r="I33" i="13"/>
  <c r="G33" i="6" s="1"/>
  <c r="E33" i="6" s="1"/>
  <c r="H25" i="13"/>
  <c r="M25" i="4" s="1"/>
  <c r="F25" i="4" s="1"/>
  <c r="I25" i="13"/>
  <c r="G25" i="6" s="1"/>
  <c r="E25" i="6" s="1"/>
  <c r="I13" i="13"/>
  <c r="G13" i="6" s="1"/>
  <c r="E13" i="6" s="1"/>
  <c r="H13" i="13"/>
  <c r="M13" i="4" s="1"/>
  <c r="F13" i="4" s="1"/>
  <c r="H53" i="13"/>
  <c r="M53" i="4" s="1"/>
  <c r="F53" i="4" s="1"/>
  <c r="I53" i="13"/>
  <c r="G53" i="6" s="1"/>
  <c r="E53" i="6" s="1"/>
  <c r="I8" i="13"/>
  <c r="G8" i="6" s="1"/>
  <c r="E8" i="6" s="1"/>
  <c r="H8" i="13"/>
  <c r="M8" i="4" s="1"/>
  <c r="F8" i="4" s="1"/>
  <c r="I27" i="13"/>
  <c r="G27" i="6" s="1"/>
  <c r="E27" i="6" s="1"/>
  <c r="H27" i="13"/>
  <c r="M27" i="4" s="1"/>
  <c r="F27" i="4" s="1"/>
  <c r="I43" i="13"/>
  <c r="G43" i="6" s="1"/>
  <c r="E43" i="6" s="1"/>
  <c r="H43" i="13"/>
  <c r="M43" i="4" s="1"/>
  <c r="F43" i="4" s="1"/>
  <c r="I31" i="13"/>
  <c r="G31" i="6" s="1"/>
  <c r="E31" i="6" s="1"/>
  <c r="H31" i="13"/>
  <c r="M31" i="4" s="1"/>
  <c r="F31" i="4" s="1"/>
  <c r="H18" i="13"/>
  <c r="M18" i="4" s="1"/>
  <c r="F18" i="4" s="1"/>
  <c r="I18" i="13"/>
  <c r="G18" i="6" s="1"/>
  <c r="E18" i="6" s="1"/>
  <c r="I5" i="13"/>
  <c r="G5" i="6" s="1"/>
  <c r="E5" i="6" s="1"/>
  <c r="H5" i="13"/>
  <c r="M5" i="4" s="1"/>
  <c r="F5" i="4" s="1"/>
  <c r="H24" i="13"/>
  <c r="M24" i="4" s="1"/>
  <c r="F24" i="4" s="1"/>
  <c r="I24" i="13"/>
  <c r="G24" i="6" s="1"/>
  <c r="E24" i="6" s="1"/>
  <c r="I49" i="13"/>
  <c r="G49" i="6" s="1"/>
  <c r="E49" i="6" s="1"/>
  <c r="H49" i="13"/>
  <c r="M49" i="4" s="1"/>
  <c r="F49" i="4" s="1"/>
  <c r="I54" i="13"/>
  <c r="G54" i="6" s="1"/>
  <c r="E54" i="6" s="1"/>
  <c r="H54" i="13"/>
  <c r="M54" i="4" s="1"/>
  <c r="F54" i="4" s="1"/>
  <c r="I50" i="13"/>
  <c r="G50" i="6" s="1"/>
  <c r="E50" i="6" s="1"/>
  <c r="H50" i="13"/>
  <c r="M50" i="4" s="1"/>
  <c r="F50" i="4" s="1"/>
  <c r="H44" i="13"/>
  <c r="M44" i="4" s="1"/>
  <c r="F44" i="4" s="1"/>
  <c r="I44" i="13"/>
  <c r="G44" i="6" s="1"/>
  <c r="E44" i="6" s="1"/>
  <c r="I17" i="13"/>
  <c r="G17" i="6" s="1"/>
  <c r="E17" i="6" s="1"/>
  <c r="H17" i="13"/>
  <c r="M17" i="4" s="1"/>
  <c r="F17" i="4" s="1"/>
  <c r="I32" i="13"/>
  <c r="G32" i="6" s="1"/>
  <c r="E32" i="6" s="1"/>
  <c r="H32" i="13"/>
  <c r="M32" i="4" s="1"/>
  <c r="F32" i="4" s="1"/>
  <c r="I47" i="13"/>
  <c r="G47" i="6" s="1"/>
  <c r="E47" i="6" s="1"/>
  <c r="H47" i="13"/>
  <c r="M47" i="4" s="1"/>
  <c r="F47" i="4" s="1"/>
  <c r="I19" i="13"/>
  <c r="G19" i="6" s="1"/>
  <c r="E19" i="6" s="1"/>
  <c r="H19" i="13"/>
  <c r="M19" i="4" s="1"/>
  <c r="F19" i="4" s="1"/>
  <c r="I6" i="13"/>
  <c r="G6" i="6" s="1"/>
  <c r="E6" i="6" s="1"/>
  <c r="H6" i="13"/>
  <c r="M6" i="4" s="1"/>
  <c r="F6" i="4" s="1"/>
  <c r="I42" i="13"/>
  <c r="G42" i="6" s="1"/>
  <c r="E42" i="6" s="1"/>
  <c r="H42" i="13"/>
  <c r="M42" i="4" s="1"/>
  <c r="F42" i="4" s="1"/>
  <c r="H48" i="13"/>
  <c r="M48" i="4" s="1"/>
  <c r="F48" i="4" s="1"/>
  <c r="I48" i="13"/>
  <c r="G48" i="6" s="1"/>
  <c r="E48" i="6" s="1"/>
  <c r="H15" i="13"/>
  <c r="M15" i="4" s="1"/>
  <c r="F15" i="4" s="1"/>
  <c r="I15" i="13"/>
  <c r="G15" i="6" s="1"/>
  <c r="E15" i="6" s="1"/>
  <c r="I41" i="13"/>
  <c r="G41" i="6" s="1"/>
  <c r="E41" i="6" s="1"/>
  <c r="H41" i="13"/>
  <c r="M41" i="4" s="1"/>
  <c r="F41" i="4" s="1"/>
  <c r="I38" i="13"/>
  <c r="G38" i="6" s="1"/>
  <c r="E38" i="6" s="1"/>
  <c r="H38" i="13"/>
  <c r="M38" i="4" s="1"/>
  <c r="F38" i="4" s="1"/>
  <c r="I10" i="13"/>
  <c r="G10" i="6" s="1"/>
  <c r="E10" i="6" s="1"/>
  <c r="H10" i="13"/>
  <c r="M10" i="4" s="1"/>
  <c r="F10" i="4" s="1"/>
  <c r="H35" i="13"/>
  <c r="M35" i="4" s="1"/>
  <c r="F35" i="4" s="1"/>
  <c r="I35" i="13"/>
  <c r="G35" i="6" s="1"/>
  <c r="E35" i="6" s="1"/>
  <c r="I52" i="13"/>
  <c r="G52" i="6" s="1"/>
  <c r="E52" i="6" s="1"/>
  <c r="H52" i="13"/>
  <c r="M52" i="4" s="1"/>
  <c r="F52" i="4" s="1"/>
  <c r="V4" i="6"/>
  <c r="I4" i="6" s="1"/>
  <c r="T4" i="11"/>
  <c r="F4" i="5"/>
  <c r="O4" i="4" s="1"/>
  <c r="AA25" i="4" l="1"/>
  <c r="Y25" i="4"/>
  <c r="W25" i="4"/>
  <c r="AA12" i="4"/>
  <c r="W12" i="4"/>
  <c r="Y12" i="4"/>
  <c r="W19" i="4"/>
  <c r="Y19" i="4"/>
  <c r="Z19" i="4" s="1"/>
  <c r="AA19" i="4"/>
  <c r="W32" i="4"/>
  <c r="AA32" i="4"/>
  <c r="Y32" i="4"/>
  <c r="Y43" i="4"/>
  <c r="AA43" i="4"/>
  <c r="W43" i="4"/>
  <c r="AA8" i="4"/>
  <c r="Y8" i="4"/>
  <c r="W8" i="4"/>
  <c r="Y13" i="4"/>
  <c r="W13" i="4"/>
  <c r="AA13" i="4"/>
  <c r="W23" i="4"/>
  <c r="AA23" i="4"/>
  <c r="Y23" i="4"/>
  <c r="AA16" i="4"/>
  <c r="Y16" i="4"/>
  <c r="W16" i="4"/>
  <c r="W36" i="4"/>
  <c r="Y36" i="4"/>
  <c r="AA36" i="4"/>
  <c r="Z29" i="4"/>
  <c r="Y35" i="4"/>
  <c r="AA35" i="4"/>
  <c r="W35" i="4"/>
  <c r="AA15" i="4"/>
  <c r="Y15" i="4"/>
  <c r="W15" i="4"/>
  <c r="W44" i="4"/>
  <c r="AA44" i="4"/>
  <c r="Y44" i="4"/>
  <c r="AA24" i="4"/>
  <c r="Y24" i="4"/>
  <c r="W24" i="4"/>
  <c r="Y18" i="4"/>
  <c r="Z18" i="4" s="1"/>
  <c r="AA18" i="4"/>
  <c r="W18" i="4"/>
  <c r="AA33" i="4"/>
  <c r="Y33" i="4"/>
  <c r="W33" i="4"/>
  <c r="AA7" i="4"/>
  <c r="Y7" i="4"/>
  <c r="W7" i="4"/>
  <c r="Y37" i="4"/>
  <c r="AA37" i="4"/>
  <c r="W37" i="4"/>
  <c r="AA21" i="4"/>
  <c r="AB21" i="4" s="1"/>
  <c r="W21" i="4"/>
  <c r="Y21" i="4"/>
  <c r="AA34" i="4"/>
  <c r="Y34" i="4"/>
  <c r="W34" i="4"/>
  <c r="W40" i="4"/>
  <c r="AA40" i="4"/>
  <c r="Y40" i="4"/>
  <c r="Y45" i="4"/>
  <c r="AA45" i="4"/>
  <c r="W45" i="4"/>
  <c r="Y20" i="4"/>
  <c r="Z20" i="4" s="1"/>
  <c r="AA20" i="4"/>
  <c r="W20" i="4"/>
  <c r="X29" i="4"/>
  <c r="W48" i="4"/>
  <c r="AA48" i="4"/>
  <c r="Y48" i="4"/>
  <c r="AA53" i="4"/>
  <c r="Y53" i="4"/>
  <c r="W53" i="4"/>
  <c r="Y28" i="4"/>
  <c r="AA28" i="4"/>
  <c r="W28" i="4"/>
  <c r="AA38" i="4"/>
  <c r="W38" i="4"/>
  <c r="Y38" i="4"/>
  <c r="AA42" i="4"/>
  <c r="Y42" i="4"/>
  <c r="W42" i="4"/>
  <c r="AA54" i="4"/>
  <c r="W54" i="4"/>
  <c r="Y54" i="4"/>
  <c r="W52" i="4"/>
  <c r="AA52" i="4"/>
  <c r="Y52" i="4"/>
  <c r="W10" i="4"/>
  <c r="Y10" i="4"/>
  <c r="AA10" i="4"/>
  <c r="AA41" i="4"/>
  <c r="Y41" i="4"/>
  <c r="W41" i="4"/>
  <c r="W6" i="4"/>
  <c r="AA6" i="4"/>
  <c r="AB6" i="4" s="1"/>
  <c r="Y6" i="4"/>
  <c r="Y47" i="4"/>
  <c r="AA47" i="4"/>
  <c r="W47" i="4"/>
  <c r="AA50" i="4"/>
  <c r="Y50" i="4"/>
  <c r="W50" i="4"/>
  <c r="AA49" i="4"/>
  <c r="AB49" i="4" s="1"/>
  <c r="Y49" i="4"/>
  <c r="W49" i="4"/>
  <c r="Y31" i="4"/>
  <c r="W31" i="4"/>
  <c r="AA31" i="4"/>
  <c r="W27" i="4"/>
  <c r="Y27" i="4"/>
  <c r="AA27" i="4"/>
  <c r="W14" i="4"/>
  <c r="AA14" i="4"/>
  <c r="Y14" i="4"/>
  <c r="AA46" i="4"/>
  <c r="W46" i="4"/>
  <c r="Y46" i="4"/>
  <c r="Y39" i="4"/>
  <c r="W39" i="4"/>
  <c r="AA39" i="4"/>
  <c r="Y22" i="4"/>
  <c r="W22" i="4"/>
  <c r="AA22" i="4"/>
  <c r="Y11" i="4"/>
  <c r="AA11" i="4"/>
  <c r="W11" i="4"/>
  <c r="Y26" i="4"/>
  <c r="AA26" i="4"/>
  <c r="W26" i="4"/>
  <c r="Y9" i="4"/>
  <c r="AA9" i="4"/>
  <c r="W9" i="4"/>
  <c r="Y51" i="4"/>
  <c r="W51" i="4"/>
  <c r="AA51" i="4"/>
  <c r="AB29" i="4"/>
  <c r="G51" i="4"/>
  <c r="G19" i="4"/>
  <c r="G8" i="4"/>
  <c r="G13" i="4"/>
  <c r="G23" i="4"/>
  <c r="G16" i="4"/>
  <c r="G25" i="4"/>
  <c r="G12" i="4"/>
  <c r="G54" i="4"/>
  <c r="G53" i="4"/>
  <c r="G48" i="4"/>
  <c r="G43" i="4"/>
  <c r="G42" i="4"/>
  <c r="G38" i="4"/>
  <c r="G36" i="4"/>
  <c r="G32" i="4"/>
  <c r="G28" i="4"/>
  <c r="G35" i="4"/>
  <c r="G15" i="4"/>
  <c r="G44" i="4"/>
  <c r="G24" i="4"/>
  <c r="G18" i="4"/>
  <c r="G33" i="4"/>
  <c r="G7" i="4"/>
  <c r="G37" i="4"/>
  <c r="G21" i="4"/>
  <c r="G34" i="4"/>
  <c r="G40" i="4"/>
  <c r="G45" i="4"/>
  <c r="G20" i="4"/>
  <c r="G52" i="4"/>
  <c r="G10" i="4"/>
  <c r="G41" i="4"/>
  <c r="G6" i="4"/>
  <c r="G47" i="4"/>
  <c r="G17" i="4"/>
  <c r="G50" i="4"/>
  <c r="G49" i="4"/>
  <c r="G5" i="4"/>
  <c r="G31" i="4"/>
  <c r="G27" i="4"/>
  <c r="G14" i="4"/>
  <c r="G46" i="4"/>
  <c r="G39" i="4"/>
  <c r="G22" i="4"/>
  <c r="G11" i="4"/>
  <c r="G26" i="4"/>
  <c r="G9" i="4"/>
  <c r="AF4" i="4"/>
  <c r="AJ4" i="4" s="1"/>
  <c r="U4" i="6"/>
  <c r="AF4" i="1"/>
  <c r="AH4" i="1"/>
  <c r="AJ4" i="1"/>
  <c r="AL4" i="1"/>
  <c r="AN4" i="1"/>
  <c r="AE4" i="1"/>
  <c r="AG4" i="1"/>
  <c r="AI4" i="1"/>
  <c r="AK4" i="1"/>
  <c r="AM4" i="1"/>
  <c r="AD4" i="1"/>
  <c r="E4" i="1"/>
  <c r="Z53" i="4" l="1"/>
  <c r="Z35" i="4"/>
  <c r="AB51" i="4"/>
  <c r="X39" i="4"/>
  <c r="X31" i="4"/>
  <c r="Z40" i="4"/>
  <c r="X7" i="4"/>
  <c r="X13" i="4"/>
  <c r="AB12" i="4"/>
  <c r="AB9" i="4"/>
  <c r="Z44" i="4"/>
  <c r="Z32" i="4"/>
  <c r="AB11" i="4"/>
  <c r="AB14" i="4"/>
  <c r="X49" i="4"/>
  <c r="Z10" i="4"/>
  <c r="X38" i="4"/>
  <c r="X20" i="4"/>
  <c r="X40" i="4"/>
  <c r="Z21" i="4"/>
  <c r="AB7" i="4"/>
  <c r="X18" i="4"/>
  <c r="X44" i="4"/>
  <c r="X35" i="4"/>
  <c r="Z16" i="4"/>
  <c r="AB43" i="4"/>
  <c r="X32" i="4"/>
  <c r="Z12" i="4"/>
  <c r="Z26" i="4"/>
  <c r="AB22" i="4"/>
  <c r="AB46" i="4"/>
  <c r="AB27" i="4"/>
  <c r="X47" i="4"/>
  <c r="AB41" i="4"/>
  <c r="Z52" i="4"/>
  <c r="X54" i="4"/>
  <c r="AB42" i="4"/>
  <c r="X28" i="4"/>
  <c r="X48" i="4"/>
  <c r="Z34" i="4"/>
  <c r="Z33" i="4"/>
  <c r="Z15" i="4"/>
  <c r="X36" i="4"/>
  <c r="Z23" i="4"/>
  <c r="AB8" i="4"/>
  <c r="X51" i="4"/>
  <c r="Z9" i="4"/>
  <c r="X11" i="4"/>
  <c r="X22" i="4"/>
  <c r="Z39" i="4"/>
  <c r="Z14" i="4"/>
  <c r="Z27" i="4"/>
  <c r="Z31" i="4"/>
  <c r="X50" i="4"/>
  <c r="AB47" i="4"/>
  <c r="X6" i="4"/>
  <c r="AB10" i="4"/>
  <c r="AB52" i="4"/>
  <c r="AB54" i="4"/>
  <c r="Z38" i="4"/>
  <c r="AB28" i="4"/>
  <c r="AB53" i="4"/>
  <c r="X45" i="4"/>
  <c r="AB40" i="4"/>
  <c r="AB34" i="4"/>
  <c r="X37" i="4"/>
  <c r="Z7" i="4"/>
  <c r="AB33" i="4"/>
  <c r="X24" i="4"/>
  <c r="AB44" i="4"/>
  <c r="AB15" i="4"/>
  <c r="X16" i="4"/>
  <c r="AB23" i="4"/>
  <c r="Z13" i="4"/>
  <c r="X43" i="4"/>
  <c r="AB32" i="4"/>
  <c r="X19" i="4"/>
  <c r="X25" i="4"/>
  <c r="Z51" i="4"/>
  <c r="X26" i="4"/>
  <c r="Z22" i="4"/>
  <c r="Z46" i="4"/>
  <c r="X27" i="4"/>
  <c r="Z50" i="4"/>
  <c r="Z47" i="4"/>
  <c r="X41" i="4"/>
  <c r="X52" i="4"/>
  <c r="X42" i="4"/>
  <c r="Z28" i="4"/>
  <c r="Z48" i="4"/>
  <c r="AB45" i="4"/>
  <c r="AB37" i="4"/>
  <c r="Z24" i="4"/>
  <c r="AB36" i="4"/>
  <c r="X23" i="4"/>
  <c r="X8" i="4"/>
  <c r="Z25" i="4"/>
  <c r="X9" i="4"/>
  <c r="AB26" i="4"/>
  <c r="Z11" i="4"/>
  <c r="AB39" i="4"/>
  <c r="X46" i="4"/>
  <c r="X14" i="4"/>
  <c r="AB31" i="4"/>
  <c r="Z49" i="4"/>
  <c r="AB50" i="4"/>
  <c r="Z6" i="4"/>
  <c r="Z41" i="4"/>
  <c r="X10" i="4"/>
  <c r="Z54" i="4"/>
  <c r="Z42" i="4"/>
  <c r="AB38" i="4"/>
  <c r="X53" i="4"/>
  <c r="AB48" i="4"/>
  <c r="AB20" i="4"/>
  <c r="Z45" i="4"/>
  <c r="X34" i="4"/>
  <c r="X21" i="4"/>
  <c r="Z37" i="4"/>
  <c r="X33" i="4"/>
  <c r="AB18" i="4"/>
  <c r="AB24" i="4"/>
  <c r="X15" i="4"/>
  <c r="AB35" i="4"/>
  <c r="Z36" i="4"/>
  <c r="AB16" i="4"/>
  <c r="AB13" i="4"/>
  <c r="Z8" i="4"/>
  <c r="Z43" i="4"/>
  <c r="AB19" i="4"/>
  <c r="X12" i="4"/>
  <c r="AB25" i="4"/>
  <c r="AH4" i="4"/>
  <c r="AG4" i="4"/>
  <c r="AI4" i="4"/>
  <c r="H4" i="6"/>
  <c r="AC4" i="1"/>
  <c r="F4" i="1" s="1"/>
  <c r="N4" i="4" s="1"/>
  <c r="I4" i="13" l="1"/>
  <c r="G4" i="6" s="1"/>
  <c r="E4" i="6" s="1"/>
  <c r="H4" i="13"/>
  <c r="M4" i="4" s="1"/>
  <c r="F4" i="4" s="1"/>
  <c r="AA4" i="4" l="1"/>
  <c r="Y4" i="4"/>
  <c r="W4" i="4"/>
  <c r="G4" i="4"/>
  <c r="K12" i="4" s="1"/>
  <c r="Z4" i="4" l="1"/>
  <c r="AB4" i="4"/>
  <c r="X4" i="4"/>
  <c r="K45" i="4"/>
  <c r="K8" i="4"/>
  <c r="K29" i="4"/>
  <c r="K48" i="4"/>
  <c r="K42" i="4"/>
  <c r="K28" i="4"/>
  <c r="K13" i="4"/>
  <c r="K54" i="4"/>
  <c r="K51" i="4"/>
  <c r="K32" i="4"/>
  <c r="K37" i="4"/>
  <c r="K14" i="4"/>
  <c r="K26" i="4"/>
  <c r="K38" i="4"/>
  <c r="K47" i="4"/>
  <c r="K44" i="4"/>
  <c r="K25" i="4"/>
  <c r="K21" i="4"/>
  <c r="K35" i="4"/>
  <c r="K16" i="4"/>
  <c r="K39" i="4"/>
  <c r="K22" i="4"/>
  <c r="K6" i="4"/>
  <c r="K11" i="4"/>
  <c r="K9" i="4"/>
  <c r="K40" i="4"/>
  <c r="K53" i="4"/>
  <c r="K46" i="4"/>
  <c r="K31" i="4"/>
  <c r="K23" i="4"/>
  <c r="K20" i="4"/>
  <c r="K18" i="4"/>
  <c r="K41" i="4"/>
  <c r="K24" i="4"/>
  <c r="K52" i="4"/>
  <c r="K4" i="4"/>
  <c r="K10" i="4"/>
  <c r="K43" i="4"/>
  <c r="K33" i="4"/>
  <c r="K49" i="4"/>
  <c r="K34" i="4"/>
  <c r="K27" i="4"/>
  <c r="K36" i="4"/>
  <c r="K19" i="4"/>
  <c r="K15" i="4"/>
  <c r="K5" i="4"/>
  <c r="K50" i="4"/>
  <c r="K7" i="4"/>
  <c r="K17" i="4"/>
</calcChain>
</file>

<file path=xl/comments1.xml><?xml version="1.0" encoding="utf-8"?>
<comments xmlns="http://schemas.openxmlformats.org/spreadsheetml/2006/main">
  <authors>
    <author>Derek Ogle</author>
  </authors>
  <commentList>
    <comment ref="O6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Excused … car broke down.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M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But left early</t>
        </r>
      </text>
    </comment>
    <comment ref="AO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But left early</t>
        </r>
      </text>
    </comment>
    <comment ref="Z8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M8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But left early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add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Golf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M15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But left early, had an interview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W16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Z18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Dopped, then re-added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Family event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Family event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Family event</t>
        </r>
      </text>
    </comment>
    <comment ref="AO23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But left early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Power out, no alarm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E2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O2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add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add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add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add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add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O36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add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  <comment ref="AE4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Babysitter cancelled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  <comment ref="AD49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NAS field trip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Soccer match</t>
        </r>
      </text>
    </comment>
  </commentList>
</comments>
</file>

<file path=xl/comments2.xml><?xml version="1.0" encoding="utf-8"?>
<comments xmlns="http://schemas.openxmlformats.org/spreadsheetml/2006/main">
  <authors>
    <author>Derek Ogle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… no reduction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-25% for being late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Handed in but was hand-written.  Handed back without a grade and asked to do over.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… no reduction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… no reduction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… no reduction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 … no reduction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Late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Warned Alex and Luis about working together.</t>
        </r>
      </text>
    </comment>
    <comment ref="J30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Handed in but was hand-written.  Handed back without a grade and asked to do over.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Handed in late, did not take off any points</t>
        </r>
      </text>
    </comment>
    <comment ref="M35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Handed in late, did not take off any points</t>
        </r>
      </text>
    </comment>
    <comment ref="M36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Warned Alex and Luis about working together.</t>
        </r>
      </text>
    </comment>
    <comment ref="M42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Handed in late, did not take off any points</t>
        </r>
      </text>
    </comment>
    <comment ref="I54" authorId="0" shapeId="0">
      <text>
        <r>
          <rPr>
            <b/>
            <sz val="9"/>
            <color indexed="81"/>
            <rFont val="Tahoma"/>
            <family val="2"/>
          </rPr>
          <t>Derek Ogle:</t>
        </r>
        <r>
          <rPr>
            <sz val="9"/>
            <color indexed="81"/>
            <rFont val="Tahoma"/>
            <family val="2"/>
          </rPr>
          <t xml:space="preserve">
Handed in but was hand-written.  Handed back without a grade and asked to do over.</t>
        </r>
      </text>
    </comment>
  </commentList>
</comments>
</file>

<file path=xl/sharedStrings.xml><?xml version="1.0" encoding="utf-8"?>
<sst xmlns="http://schemas.openxmlformats.org/spreadsheetml/2006/main" count="2776" uniqueCount="719">
  <si>
    <t>Athlete</t>
  </si>
  <si>
    <t>Last</t>
  </si>
  <si>
    <t>Ch2</t>
  </si>
  <si>
    <t>Ch3</t>
  </si>
  <si>
    <t>Ch5</t>
  </si>
  <si>
    <t>Ch6</t>
  </si>
  <si>
    <t>Ch9</t>
  </si>
  <si>
    <t>Pts</t>
  </si>
  <si>
    <t>%</t>
  </si>
  <si>
    <t>Percent</t>
  </si>
  <si>
    <t>Total</t>
  </si>
  <si>
    <t>Perc</t>
  </si>
  <si>
    <t>IVPPSS</t>
  </si>
  <si>
    <t>SA1</t>
  </si>
  <si>
    <t>Raw</t>
  </si>
  <si>
    <t>MT1</t>
  </si>
  <si>
    <t>MT2</t>
  </si>
  <si>
    <t>Final</t>
  </si>
  <si>
    <t>Attn</t>
  </si>
  <si>
    <t>News1</t>
  </si>
  <si>
    <t>News2</t>
  </si>
  <si>
    <t>Class1</t>
  </si>
  <si>
    <t>Class2</t>
  </si>
  <si>
    <t>XC</t>
  </si>
  <si>
    <t>Curr</t>
  </si>
  <si>
    <t>MT</t>
  </si>
  <si>
    <t>Rank</t>
  </si>
  <si>
    <t>Must/Should Take</t>
  </si>
  <si>
    <t>Grade</t>
  </si>
  <si>
    <t>Fish</t>
  </si>
  <si>
    <t>ver</t>
  </si>
  <si>
    <t>Adj</t>
  </si>
  <si>
    <t>without</t>
  </si>
  <si>
    <t>Majors</t>
  </si>
  <si>
    <t>YIS</t>
  </si>
  <si>
    <t>W</t>
  </si>
  <si>
    <t>Book</t>
  </si>
  <si>
    <t>+XC</t>
  </si>
  <si>
    <t>final grade rationale</t>
  </si>
  <si>
    <t>Sect</t>
  </si>
  <si>
    <t>M</t>
  </si>
  <si>
    <t>SA2</t>
  </si>
  <si>
    <t>SA3</t>
  </si>
  <si>
    <t>SA4</t>
  </si>
  <si>
    <t>ExpDes</t>
  </si>
  <si>
    <t>F</t>
  </si>
  <si>
    <t>SA5</t>
  </si>
  <si>
    <t>Other</t>
  </si>
  <si>
    <t>AdjVal</t>
  </si>
  <si>
    <t>norm</t>
  </si>
  <si>
    <t>qUEDA</t>
  </si>
  <si>
    <t>cUEDA</t>
  </si>
  <si>
    <t>Ch4</t>
  </si>
  <si>
    <t>Cutoff</t>
  </si>
  <si>
    <t>Reg</t>
  </si>
  <si>
    <t>diff</t>
  </si>
  <si>
    <t>Adj %</t>
  </si>
  <si>
    <t>Why</t>
  </si>
  <si>
    <t>Chi</t>
  </si>
  <si>
    <t>Overall percentage with "this" HW removed</t>
  </si>
  <si>
    <t>Benham</t>
  </si>
  <si>
    <t>Marian</t>
  </si>
  <si>
    <t>Boyd</t>
  </si>
  <si>
    <t>Steven</t>
  </si>
  <si>
    <t>Bussiere</t>
  </si>
  <si>
    <t>Lilah</t>
  </si>
  <si>
    <t>Cruz</t>
  </si>
  <si>
    <t>Lincoln</t>
  </si>
  <si>
    <t>Erstad</t>
  </si>
  <si>
    <t>Mattie</t>
  </si>
  <si>
    <t>Friesen</t>
  </si>
  <si>
    <t>Andrew</t>
  </si>
  <si>
    <t>Hilderbrand</t>
  </si>
  <si>
    <t>Ashley</t>
  </si>
  <si>
    <t>Sean</t>
  </si>
  <si>
    <t>Klockow</t>
  </si>
  <si>
    <t>Kollauf</t>
  </si>
  <si>
    <t>Daniel</t>
  </si>
  <si>
    <t>Larsen</t>
  </si>
  <si>
    <t>Macy</t>
  </si>
  <si>
    <t>Mead</t>
  </si>
  <si>
    <t>Jordan</t>
  </si>
  <si>
    <t>Medrano</t>
  </si>
  <si>
    <t>Rosalia</t>
  </si>
  <si>
    <t>Nelson</t>
  </si>
  <si>
    <t>Susan</t>
  </si>
  <si>
    <t>O'Neill</t>
  </si>
  <si>
    <t>Travis</t>
  </si>
  <si>
    <t>Pitman</t>
  </si>
  <si>
    <t>Cory</t>
  </si>
  <si>
    <t>Rhody</t>
  </si>
  <si>
    <t>Levi</t>
  </si>
  <si>
    <t>Romano</t>
  </si>
  <si>
    <t>Rossing</t>
  </si>
  <si>
    <t>Ethan</t>
  </si>
  <si>
    <t>Scholl</t>
  </si>
  <si>
    <t>Nora</t>
  </si>
  <si>
    <t>Smoniewski</t>
  </si>
  <si>
    <t>Clara</t>
  </si>
  <si>
    <t>Spieler-Sandberg</t>
  </si>
  <si>
    <t>Rose</t>
  </si>
  <si>
    <t>Swider</t>
  </si>
  <si>
    <t>Jessie</t>
  </si>
  <si>
    <t>Warfel</t>
  </si>
  <si>
    <t>Wendler</t>
  </si>
  <si>
    <t>Jeanette</t>
  </si>
  <si>
    <t>First</t>
  </si>
  <si>
    <t>Quiz</t>
  </si>
  <si>
    <t>Sum</t>
  </si>
  <si>
    <t>Count</t>
  </si>
  <si>
    <t>Advisor</t>
  </si>
  <si>
    <t>Rel. 70</t>
  </si>
  <si>
    <t>Ben</t>
  </si>
  <si>
    <t>Dan</t>
  </si>
  <si>
    <t>Matt</t>
  </si>
  <si>
    <t>Stevie</t>
  </si>
  <si>
    <t>Jared</t>
  </si>
  <si>
    <t>Ch1</t>
  </si>
  <si>
    <t>Attend</t>
  </si>
  <si>
    <t>AdjAtt</t>
  </si>
  <si>
    <t>B+</t>
  </si>
  <si>
    <t>D</t>
  </si>
  <si>
    <t>B-</t>
  </si>
  <si>
    <t>C</t>
  </si>
  <si>
    <t>B</t>
  </si>
  <si>
    <t>C-</t>
  </si>
  <si>
    <t>A</t>
  </si>
  <si>
    <t>A-</t>
  </si>
  <si>
    <t>C+</t>
  </si>
  <si>
    <t>Ch7_8</t>
  </si>
  <si>
    <t>Ch10</t>
  </si>
  <si>
    <t>Ch11a</t>
  </si>
  <si>
    <t>Ch11b</t>
  </si>
  <si>
    <t>Alexson</t>
  </si>
  <si>
    <t>Elizabeth</t>
  </si>
  <si>
    <t>Andreiko</t>
  </si>
  <si>
    <t>Katherine</t>
  </si>
  <si>
    <t>Augustyn</t>
  </si>
  <si>
    <t>Blow</t>
  </si>
  <si>
    <t>Erik</t>
  </si>
  <si>
    <t>Bodart</t>
  </si>
  <si>
    <t>Brandon</t>
  </si>
  <si>
    <t>Damiano</t>
  </si>
  <si>
    <t>Haugen</t>
  </si>
  <si>
    <t>Kia</t>
  </si>
  <si>
    <t>Isaac</t>
  </si>
  <si>
    <t>Grace</t>
  </si>
  <si>
    <t>Jarvis</t>
  </si>
  <si>
    <t>Madeline</t>
  </si>
  <si>
    <t>Jenkins</t>
  </si>
  <si>
    <t>Dylan</t>
  </si>
  <si>
    <t>Kline</t>
  </si>
  <si>
    <t>Eleesa</t>
  </si>
  <si>
    <t>Kreider</t>
  </si>
  <si>
    <t>Joseph</t>
  </si>
  <si>
    <t>Kukreti</t>
  </si>
  <si>
    <t>Supriya</t>
  </si>
  <si>
    <t>Kunath</t>
  </si>
  <si>
    <t>Nickolas</t>
  </si>
  <si>
    <t>Lavey</t>
  </si>
  <si>
    <t>Devin</t>
  </si>
  <si>
    <t>Lebeda</t>
  </si>
  <si>
    <t>Dalton</t>
  </si>
  <si>
    <t>Lepak</t>
  </si>
  <si>
    <t>Taylor</t>
  </si>
  <si>
    <t>Martinez</t>
  </si>
  <si>
    <t>Dominic</t>
  </si>
  <si>
    <t>Mulroy</t>
  </si>
  <si>
    <t>Olson</t>
  </si>
  <si>
    <t>Katie</t>
  </si>
  <si>
    <t>Persson</t>
  </si>
  <si>
    <t>Mattias</t>
  </si>
  <si>
    <t>Ristau</t>
  </si>
  <si>
    <t>Rebecca</t>
  </si>
  <si>
    <t>Runge</t>
  </si>
  <si>
    <t>Thole</t>
  </si>
  <si>
    <t>Weir</t>
  </si>
  <si>
    <t>Wiener</t>
  </si>
  <si>
    <t>Brianna</t>
  </si>
  <si>
    <t>Williams</t>
  </si>
  <si>
    <t>Jake</t>
  </si>
  <si>
    <t>Kayla</t>
  </si>
  <si>
    <t>Maggie</t>
  </si>
  <si>
    <t>Adjust</t>
  </si>
  <si>
    <t>Ch12a</t>
  </si>
  <si>
    <t>Adj%</t>
  </si>
  <si>
    <t>Natural Resources-Fisheries &amp; Wildlife Ecology</t>
  </si>
  <si>
    <t>Biology</t>
  </si>
  <si>
    <t>Gorman</t>
  </si>
  <si>
    <t>Goyke</t>
  </si>
  <si>
    <t>Dowd</t>
  </si>
  <si>
    <t>Fitz</t>
  </si>
  <si>
    <t>Business-Management</t>
  </si>
  <si>
    <t>Ziegenhagen</t>
  </si>
  <si>
    <t>Baumgarten</t>
  </si>
  <si>
    <t>Cassandra</t>
  </si>
  <si>
    <t>Browne</t>
  </si>
  <si>
    <t>Danielle</t>
  </si>
  <si>
    <t>Bruner</t>
  </si>
  <si>
    <t>Eckwright</t>
  </si>
  <si>
    <t>Kristen</t>
  </si>
  <si>
    <t>Fitzgerald</t>
  </si>
  <si>
    <t>Jaeckel</t>
  </si>
  <si>
    <t>Jessica</t>
  </si>
  <si>
    <t>Jones</t>
  </si>
  <si>
    <t>Anthony</t>
  </si>
  <si>
    <t>Keefer</t>
  </si>
  <si>
    <t>Nicholas</t>
  </si>
  <si>
    <t>Kennedy</t>
  </si>
  <si>
    <t>Theresa</t>
  </si>
  <si>
    <t>Koch</t>
  </si>
  <si>
    <t>Benjamin</t>
  </si>
  <si>
    <t>Malecha</t>
  </si>
  <si>
    <t>Carolyn</t>
  </si>
  <si>
    <t>Martin</t>
  </si>
  <si>
    <t>McCabe</t>
  </si>
  <si>
    <t>Shaun</t>
  </si>
  <si>
    <t>Menebroeker</t>
  </si>
  <si>
    <t>Ryan</t>
  </si>
  <si>
    <t>Minar</t>
  </si>
  <si>
    <t>Arthur</t>
  </si>
  <si>
    <t>Omot</t>
  </si>
  <si>
    <t>Marwa</t>
  </si>
  <si>
    <t>Raikes</t>
  </si>
  <si>
    <t>Reina</t>
  </si>
  <si>
    <t>Brigid</t>
  </si>
  <si>
    <t>Ross</t>
  </si>
  <si>
    <t>Courtney</t>
  </si>
  <si>
    <t>Shore</t>
  </si>
  <si>
    <t>Carmen</t>
  </si>
  <si>
    <t>Smith</t>
  </si>
  <si>
    <t>Jacob</t>
  </si>
  <si>
    <t>Thornley</t>
  </si>
  <si>
    <t>Kaylee</t>
  </si>
  <si>
    <t>Tijan</t>
  </si>
  <si>
    <t>Vosen</t>
  </si>
  <si>
    <t>Zelinske</t>
  </si>
  <si>
    <t>Keith</t>
  </si>
  <si>
    <t>Baker</t>
  </si>
  <si>
    <t>Ruby</t>
  </si>
  <si>
    <t>Belsky</t>
  </si>
  <si>
    <t>Blahnik</t>
  </si>
  <si>
    <t>Brown</t>
  </si>
  <si>
    <t>Nathan</t>
  </si>
  <si>
    <t>Diaz</t>
  </si>
  <si>
    <t>Adrian</t>
  </si>
  <si>
    <t>Flores</t>
  </si>
  <si>
    <t>Scott</t>
  </si>
  <si>
    <t>Gerrits</t>
  </si>
  <si>
    <t>Ginnery</t>
  </si>
  <si>
    <t>Caitlin</t>
  </si>
  <si>
    <t>Hasbargen</t>
  </si>
  <si>
    <t>Cody</t>
  </si>
  <si>
    <t>Hendrickson</t>
  </si>
  <si>
    <t>Houston</t>
  </si>
  <si>
    <t>Johnson</t>
  </si>
  <si>
    <t>Jolma</t>
  </si>
  <si>
    <t>Craig</t>
  </si>
  <si>
    <t>McNeel</t>
  </si>
  <si>
    <t>Paige</t>
  </si>
  <si>
    <t>Merton</t>
  </si>
  <si>
    <t>Nile</t>
  </si>
  <si>
    <t>Mohlman</t>
  </si>
  <si>
    <t>Moodie</t>
  </si>
  <si>
    <t>Sarah</t>
  </si>
  <si>
    <t>Charles</t>
  </si>
  <si>
    <t>Peat</t>
  </si>
  <si>
    <t>Phillips</t>
  </si>
  <si>
    <t>Alison</t>
  </si>
  <si>
    <t>Rakowski</t>
  </si>
  <si>
    <t>Elena</t>
  </si>
  <si>
    <t>Remacle</t>
  </si>
  <si>
    <t>Rheaume</t>
  </si>
  <si>
    <t>Gabrielle</t>
  </si>
  <si>
    <t>Riehle</t>
  </si>
  <si>
    <t>Dillon</t>
  </si>
  <si>
    <t>Shira</t>
  </si>
  <si>
    <t>Hunter</t>
  </si>
  <si>
    <t>Stewart</t>
  </si>
  <si>
    <t>Tillmann</t>
  </si>
  <si>
    <t>e-mail</t>
  </si>
  <si>
    <t>Haak</t>
  </si>
  <si>
    <t>Karrie</t>
  </si>
  <si>
    <t>Fiorio</t>
  </si>
  <si>
    <t>Hanna</t>
  </si>
  <si>
    <t>No</t>
  </si>
  <si>
    <t>Ver</t>
  </si>
  <si>
    <t>Vars</t>
  </si>
  <si>
    <t>UEDAQ</t>
  </si>
  <si>
    <t>UEDAC</t>
  </si>
  <si>
    <t>T2</t>
  </si>
  <si>
    <t>BEDAQ</t>
  </si>
  <si>
    <t>why</t>
  </si>
  <si>
    <t>penalty</t>
  </si>
  <si>
    <t>Carlson</t>
  </si>
  <si>
    <t>Jadeen</t>
  </si>
  <si>
    <t>Earley</t>
  </si>
  <si>
    <t>Sierra</t>
  </si>
  <si>
    <t>Hartle</t>
  </si>
  <si>
    <t>Helms</t>
  </si>
  <si>
    <t>Hoffman</t>
  </si>
  <si>
    <t>Haley</t>
  </si>
  <si>
    <t>Hoge</t>
  </si>
  <si>
    <t>Sara</t>
  </si>
  <si>
    <t>KayDee</t>
  </si>
  <si>
    <t>Kiffer</t>
  </si>
  <si>
    <t>Kent</t>
  </si>
  <si>
    <t>Lee</t>
  </si>
  <si>
    <t>Alexandra</t>
  </si>
  <si>
    <t>Leighton</t>
  </si>
  <si>
    <t>Lorber</t>
  </si>
  <si>
    <t>Stephen</t>
  </si>
  <si>
    <t>Lourigan</t>
  </si>
  <si>
    <t>Celeste</t>
  </si>
  <si>
    <t>Mensah</t>
  </si>
  <si>
    <t>Pettit</t>
  </si>
  <si>
    <t>Rachel</t>
  </si>
  <si>
    <t>Stanfield</t>
  </si>
  <si>
    <t>Samantha</t>
  </si>
  <si>
    <t>Strom</t>
  </si>
  <si>
    <t>Kyle</t>
  </si>
  <si>
    <t>Tikalsky</t>
  </si>
  <si>
    <t>Valley</t>
  </si>
  <si>
    <t>Matthew</t>
  </si>
  <si>
    <t>Webking</t>
  </si>
  <si>
    <t>Jamieson</t>
  </si>
  <si>
    <t>Weyers</t>
  </si>
  <si>
    <t>Hayley</t>
  </si>
  <si>
    <t>Wuestenhagen</t>
  </si>
  <si>
    <t>Kert</t>
  </si>
  <si>
    <t>Yslas</t>
  </si>
  <si>
    <t>Ezequiel</t>
  </si>
  <si>
    <t>Zart</t>
  </si>
  <si>
    <t>Katy</t>
  </si>
  <si>
    <t>Sanora Kay</t>
  </si>
  <si>
    <t>Young Hoon</t>
  </si>
  <si>
    <t>Seth Kwaku Adjei</t>
  </si>
  <si>
    <t>Hofstedt</t>
  </si>
  <si>
    <t>Wirsing</t>
  </si>
  <si>
    <t>Molly</t>
  </si>
  <si>
    <t>MT3</t>
  </si>
  <si>
    <t>PercTbl</t>
  </si>
  <si>
    <t>Regress</t>
  </si>
  <si>
    <t>w XC</t>
  </si>
  <si>
    <t>1Z</t>
  </si>
  <si>
    <t>F12</t>
  </si>
  <si>
    <t>W13</t>
  </si>
  <si>
    <t>pre-F12</t>
  </si>
  <si>
    <t>Sem</t>
  </si>
  <si>
    <t>Row Labels</t>
  </si>
  <si>
    <t>Grand Total</t>
  </si>
  <si>
    <t>Column Labels</t>
  </si>
  <si>
    <t>Count of Last</t>
  </si>
  <si>
    <t>Blackford</t>
  </si>
  <si>
    <t xml:space="preserve">Sophomore </t>
  </si>
  <si>
    <t>Catalano</t>
  </si>
  <si>
    <t>Charlotte</t>
  </si>
  <si>
    <t>Cattelino</t>
  </si>
  <si>
    <t>Amy</t>
  </si>
  <si>
    <t xml:space="preserve">Senior </t>
  </si>
  <si>
    <t>Davis</t>
  </si>
  <si>
    <t>Bailey</t>
  </si>
  <si>
    <t>Drozd</t>
  </si>
  <si>
    <t>Kathleen</t>
  </si>
  <si>
    <t xml:space="preserve">Junior </t>
  </si>
  <si>
    <t>Fischer</t>
  </si>
  <si>
    <t>Mikaela</t>
  </si>
  <si>
    <t>Hazek</t>
  </si>
  <si>
    <t>Natural Resources-Ecological Restoration</t>
  </si>
  <si>
    <t>Howard</t>
  </si>
  <si>
    <t>Mitchell</t>
  </si>
  <si>
    <t>Huninghake</t>
  </si>
  <si>
    <t>Allison</t>
  </si>
  <si>
    <t>Lettman</t>
  </si>
  <si>
    <t xml:space="preserve">Freshman </t>
  </si>
  <si>
    <t>Mather</t>
  </si>
  <si>
    <t>Michna</t>
  </si>
  <si>
    <t>Melissa</t>
  </si>
  <si>
    <t>Minkel</t>
  </si>
  <si>
    <t>Sustainable Community Development</t>
  </si>
  <si>
    <t>Mrnak</t>
  </si>
  <si>
    <t>Lucas</t>
  </si>
  <si>
    <t>Nagro</t>
  </si>
  <si>
    <t>Cassie</t>
  </si>
  <si>
    <t>Oldenborg</t>
  </si>
  <si>
    <t>Kimberly</t>
  </si>
  <si>
    <t>Olvera</t>
  </si>
  <si>
    <t>Marta</t>
  </si>
  <si>
    <t>Peltier</t>
  </si>
  <si>
    <t>Hugh</t>
  </si>
  <si>
    <t>Rickbeil</t>
  </si>
  <si>
    <t>Heather</t>
  </si>
  <si>
    <t>Ringhouse</t>
  </si>
  <si>
    <t>Zachary</t>
  </si>
  <si>
    <t>Whalen</t>
  </si>
  <si>
    <t>Woest</t>
  </si>
  <si>
    <t>Ian</t>
  </si>
  <si>
    <t>Woodie</t>
  </si>
  <si>
    <t>Andrews</t>
  </si>
  <si>
    <t>Eric</t>
  </si>
  <si>
    <t>Barker</t>
  </si>
  <si>
    <t>Ellias</t>
  </si>
  <si>
    <t>Shane</t>
  </si>
  <si>
    <t>Figueroa</t>
  </si>
  <si>
    <t>Louis</t>
  </si>
  <si>
    <t>Marissa</t>
  </si>
  <si>
    <t>Hanson</t>
  </si>
  <si>
    <t>Whitney</t>
  </si>
  <si>
    <t>Hartfiel</t>
  </si>
  <si>
    <t>Sally</t>
  </si>
  <si>
    <t>Hodgdon</t>
  </si>
  <si>
    <t>Mikayla</t>
  </si>
  <si>
    <t>Lints</t>
  </si>
  <si>
    <t>Abygail</t>
  </si>
  <si>
    <t>Mogged</t>
  </si>
  <si>
    <t>Moy</t>
  </si>
  <si>
    <t>David</t>
  </si>
  <si>
    <t>Noto</t>
  </si>
  <si>
    <t>Severson</t>
  </si>
  <si>
    <t>Patrick</t>
  </si>
  <si>
    <t>Skulan</t>
  </si>
  <si>
    <t>Sorenson</t>
  </si>
  <si>
    <t>Spinelli</t>
  </si>
  <si>
    <t>Stafford</t>
  </si>
  <si>
    <t>Dale</t>
  </si>
  <si>
    <t>Stiltjes</t>
  </si>
  <si>
    <t>Riley</t>
  </si>
  <si>
    <t>Tucker</t>
  </si>
  <si>
    <t>James</t>
  </si>
  <si>
    <t>Vondriska</t>
  </si>
  <si>
    <t>Meghan</t>
  </si>
  <si>
    <t>Windschitl</t>
  </si>
  <si>
    <t>Kaitlyn</t>
  </si>
  <si>
    <t>Zocher</t>
  </si>
  <si>
    <t>Erika</t>
  </si>
  <si>
    <t>Coulson</t>
  </si>
  <si>
    <t>Cate</t>
  </si>
  <si>
    <t>Mikulan</t>
  </si>
  <si>
    <t>Michael</t>
  </si>
  <si>
    <t>ExtraTime</t>
  </si>
  <si>
    <t>NoteTaking</t>
  </si>
  <si>
    <t>BookRecording</t>
  </si>
  <si>
    <t>QuietArea</t>
  </si>
  <si>
    <t>LRCHelp</t>
  </si>
  <si>
    <t>Excsd</t>
  </si>
  <si>
    <t>see me</t>
  </si>
  <si>
    <t>mcVar</t>
  </si>
  <si>
    <t>mcDefn</t>
  </si>
  <si>
    <t>mcVrblty</t>
  </si>
  <si>
    <t>mcUEDA</t>
  </si>
  <si>
    <t>mcNorm</t>
  </si>
  <si>
    <t>calcSD</t>
  </si>
  <si>
    <t>calcMDN</t>
  </si>
  <si>
    <t>calcIQR</t>
  </si>
  <si>
    <t>sawTutorB4Exam</t>
  </si>
  <si>
    <t>mcBEDA</t>
  </si>
  <si>
    <t>mcRegress</t>
  </si>
  <si>
    <t>mcProdData</t>
  </si>
  <si>
    <t>saObs</t>
  </si>
  <si>
    <t>saExpDes2</t>
  </si>
  <si>
    <t>Probation1</t>
  </si>
  <si>
    <t>SawTutor</t>
  </si>
  <si>
    <t>SeeMe</t>
  </si>
  <si>
    <t>CalcCI</t>
  </si>
  <si>
    <t>Calcn</t>
  </si>
  <si>
    <t>change from average test score</t>
  </si>
  <si>
    <t>Avg</t>
  </si>
  <si>
    <t>MT4</t>
  </si>
  <si>
    <t>L</t>
  </si>
  <si>
    <t>P</t>
  </si>
  <si>
    <t>R</t>
  </si>
  <si>
    <t>Notes</t>
  </si>
  <si>
    <t>D+</t>
  </si>
  <si>
    <t>F13</t>
  </si>
  <si>
    <t>HW</t>
  </si>
  <si>
    <t>Andersen</t>
  </si>
  <si>
    <t>Anderson</t>
  </si>
  <si>
    <t>Stephanie</t>
  </si>
  <si>
    <t>Bongey</t>
  </si>
  <si>
    <t>Jay</t>
  </si>
  <si>
    <t>Brock-Montgomery</t>
  </si>
  <si>
    <t>Devon</t>
  </si>
  <si>
    <t>Donaldson</t>
  </si>
  <si>
    <t>Emily</t>
  </si>
  <si>
    <t>Fisher</t>
  </si>
  <si>
    <t>Michaela</t>
  </si>
  <si>
    <t>Hagen</t>
  </si>
  <si>
    <t>Eva</t>
  </si>
  <si>
    <t>Hayes</t>
  </si>
  <si>
    <t>Nicole</t>
  </si>
  <si>
    <t>Hein</t>
  </si>
  <si>
    <t>Marina</t>
  </si>
  <si>
    <t>Jinks</t>
  </si>
  <si>
    <t>Koosmann</t>
  </si>
  <si>
    <t>Faye</t>
  </si>
  <si>
    <t>Kovach</t>
  </si>
  <si>
    <t>Leonard</t>
  </si>
  <si>
    <t>Malenfant</t>
  </si>
  <si>
    <t>Alec</t>
  </si>
  <si>
    <t>McCullough</t>
  </si>
  <si>
    <t>Casey</t>
  </si>
  <si>
    <t>Morris</t>
  </si>
  <si>
    <t>Montana</t>
  </si>
  <si>
    <t>Peterson</t>
  </si>
  <si>
    <t>Plucinski</t>
  </si>
  <si>
    <t>Martha</t>
  </si>
  <si>
    <t>Quinn</t>
  </si>
  <si>
    <t>Schmitz</t>
  </si>
  <si>
    <t>Solberg</t>
  </si>
  <si>
    <t>Jazmin</t>
  </si>
  <si>
    <t>Welnetz</t>
  </si>
  <si>
    <t>Wiechmann</t>
  </si>
  <si>
    <t>Lewis</t>
  </si>
  <si>
    <t>Wilken</t>
  </si>
  <si>
    <t>Winter</t>
  </si>
  <si>
    <t>Kara</t>
  </si>
  <si>
    <t>wilkez944@myemail.northland.edu</t>
  </si>
  <si>
    <t>Natural Resources - Forestry</t>
  </si>
  <si>
    <t>Stroud</t>
  </si>
  <si>
    <t>Tochterman</t>
  </si>
  <si>
    <t>Robertson</t>
  </si>
  <si>
    <t>Kim</t>
  </si>
  <si>
    <t>LeaveClassStress</t>
  </si>
  <si>
    <t>Calculator</t>
  </si>
  <si>
    <t>Morrissey</t>
  </si>
  <si>
    <t>John</t>
  </si>
  <si>
    <t>Goetz</t>
  </si>
  <si>
    <t>Ruberg</t>
  </si>
  <si>
    <t>Brooke</t>
  </si>
  <si>
    <t>Graetz</t>
  </si>
  <si>
    <t>Ch7</t>
  </si>
  <si>
    <t>Ch8</t>
  </si>
  <si>
    <t>saDist</t>
  </si>
  <si>
    <t>avgs --&gt;</t>
  </si>
  <si>
    <t>SEEME</t>
  </si>
  <si>
    <t>W14</t>
  </si>
  <si>
    <t>Formula1</t>
  </si>
  <si>
    <t>Boettcher</t>
  </si>
  <si>
    <t>Dority</t>
  </si>
  <si>
    <t>Danthen</t>
  </si>
  <si>
    <t>Engels</t>
  </si>
  <si>
    <t>Kaitlin</t>
  </si>
  <si>
    <t>Filipek</t>
  </si>
  <si>
    <t>Grenquist</t>
  </si>
  <si>
    <t>Kelly</t>
  </si>
  <si>
    <t>Hudson</t>
  </si>
  <si>
    <t>Huss</t>
  </si>
  <si>
    <t>Hvidsten</t>
  </si>
  <si>
    <t>Kevin</t>
  </si>
  <si>
    <t>Kohoutek-Miller</t>
  </si>
  <si>
    <t>Tess</t>
  </si>
  <si>
    <t>Koski</t>
  </si>
  <si>
    <t>Timothy</t>
  </si>
  <si>
    <t>William</t>
  </si>
  <si>
    <t>Lozano</t>
  </si>
  <si>
    <t>Javier</t>
  </si>
  <si>
    <t>Maliepaard</t>
  </si>
  <si>
    <t>Asher</t>
  </si>
  <si>
    <t>Procik</t>
  </si>
  <si>
    <t>Richter</t>
  </si>
  <si>
    <t>Savanna</t>
  </si>
  <si>
    <t>Schmidt</t>
  </si>
  <si>
    <t>Stuart</t>
  </si>
  <si>
    <t>Skog</t>
  </si>
  <si>
    <t>Chelsea</t>
  </si>
  <si>
    <t>Tody</t>
  </si>
  <si>
    <t>Briana</t>
  </si>
  <si>
    <t>Victoria</t>
  </si>
  <si>
    <t>Luis</t>
  </si>
  <si>
    <t>Webber</t>
  </si>
  <si>
    <t>boetta873@myemail.northland.edu</t>
  </si>
  <si>
    <t>doritd728@myemail.northland.edu</t>
  </si>
  <si>
    <t>engelk385@myemail.northland.edu</t>
  </si>
  <si>
    <t>filipm601@myemail.northland.edu</t>
  </si>
  <si>
    <t>grenqk968@myemail.northland.edu</t>
  </si>
  <si>
    <t>hudsod476@myemail.northland.edu</t>
  </si>
  <si>
    <t>hussj391@myemail.northland.edu</t>
  </si>
  <si>
    <t>hvidsn154@myemail.northland.edu</t>
  </si>
  <si>
    <t>johnsk238@myemail.northland.edu</t>
  </si>
  <si>
    <t>kohout462@myemail.northland.edu</t>
  </si>
  <si>
    <t>koskit150@myemail.northland.edu</t>
  </si>
  <si>
    <t>leew689@myemail.northland.edu</t>
  </si>
  <si>
    <t>lozanj474@myemail.northland.edu</t>
  </si>
  <si>
    <t>maliea257@myemail.northland.edu</t>
  </si>
  <si>
    <t>procia813@myemail.northland.edu</t>
  </si>
  <si>
    <t>richts170@myemail.northland.edu</t>
  </si>
  <si>
    <t>schmis340@myemail.northland.edu</t>
  </si>
  <si>
    <t>skogc367@myemail.northland.edu</t>
  </si>
  <si>
    <t>smithn757@myemail.northland.edu</t>
  </si>
  <si>
    <t>todyb340@myemail.northland.edu</t>
  </si>
  <si>
    <t>victol133@myemail.northland.edu</t>
  </si>
  <si>
    <t>webbes919@myemail.northland.edu</t>
  </si>
  <si>
    <t>Mathematical Sciences</t>
  </si>
  <si>
    <t>Chemistry</t>
  </si>
  <si>
    <t>Sociology and Social Justice-Social Justice</t>
  </si>
  <si>
    <t>Alldritt</t>
  </si>
  <si>
    <t>Small</t>
  </si>
  <si>
    <t>Stumpf</t>
  </si>
  <si>
    <t>Schanning</t>
  </si>
  <si>
    <t>Doyle</t>
  </si>
  <si>
    <t>Terry</t>
  </si>
  <si>
    <t>O'Laughlin</t>
  </si>
  <si>
    <t>Anich</t>
  </si>
  <si>
    <t>Acker</t>
  </si>
  <si>
    <t>Amber</t>
  </si>
  <si>
    <t>Aguirre</t>
  </si>
  <si>
    <t>Buenneke</t>
  </si>
  <si>
    <t>DePaoli</t>
  </si>
  <si>
    <t>Richard</t>
  </si>
  <si>
    <t>Ebert</t>
  </si>
  <si>
    <t>Grant</t>
  </si>
  <si>
    <t>Harris</t>
  </si>
  <si>
    <t>Meagan</t>
  </si>
  <si>
    <t>Hoard</t>
  </si>
  <si>
    <t>Emmaei</t>
  </si>
  <si>
    <t>Hogan</t>
  </si>
  <si>
    <t>Austin</t>
  </si>
  <si>
    <t>Kaster</t>
  </si>
  <si>
    <t>Jack</t>
  </si>
  <si>
    <t>Kavulla</t>
  </si>
  <si>
    <t>Tammy</t>
  </si>
  <si>
    <t>Kay</t>
  </si>
  <si>
    <t>Ava</t>
  </si>
  <si>
    <t>Larson</t>
  </si>
  <si>
    <t>Tyler</t>
  </si>
  <si>
    <t>Mattern</t>
  </si>
  <si>
    <t>Josephine</t>
  </si>
  <si>
    <t>Patterson</t>
  </si>
  <si>
    <t>Alexander</t>
  </si>
  <si>
    <t>Perry</t>
  </si>
  <si>
    <t>Ritchie</t>
  </si>
  <si>
    <t>Romuald</t>
  </si>
  <si>
    <t>Sherlin</t>
  </si>
  <si>
    <t>Sinclair</t>
  </si>
  <si>
    <t>Tocko</t>
  </si>
  <si>
    <t>ackera207@myemail.northland.edu</t>
  </si>
  <si>
    <t>aguirj001@myemail.northland.edu</t>
  </si>
  <si>
    <t>buennd921@myemail.northland.edu</t>
  </si>
  <si>
    <t>depaor087@myemail.northland.edu</t>
  </si>
  <si>
    <t>ebertg599@myemail.northland.edu</t>
  </si>
  <si>
    <t>harrim769@myemail.northland.edu</t>
  </si>
  <si>
    <t>hoarde036@myemail.northland.edu</t>
  </si>
  <si>
    <t>hogana384@myemail.northland.edu</t>
  </si>
  <si>
    <t>kastej740@myemail.northland.edu</t>
  </si>
  <si>
    <t>kavult215@myemail.northland.edu</t>
  </si>
  <si>
    <t>kaya775@myemail.northland.edu</t>
  </si>
  <si>
    <t>larsot336@myemail.northland.edu</t>
  </si>
  <si>
    <t>mattej781@myemail.northland.edu</t>
  </si>
  <si>
    <t>pattea278@myemail.northland.edu</t>
  </si>
  <si>
    <t>peltih266@myemail.northland.edu</t>
  </si>
  <si>
    <t>perryn717@myemail.northland.edu</t>
  </si>
  <si>
    <t>philla351@myemail.northland.edu</t>
  </si>
  <si>
    <t>ritcha460@myemail.northland.edu</t>
  </si>
  <si>
    <t>romuae221@myemail.northland.edu</t>
  </si>
  <si>
    <t>sherlt428@myemail.northland.edu</t>
  </si>
  <si>
    <t>sinclm818@myemail.northland.edu</t>
  </si>
  <si>
    <t>tockos585@myemail.northland.edu</t>
  </si>
  <si>
    <t>Humanities</t>
  </si>
  <si>
    <t>Writing</t>
  </si>
  <si>
    <t>Joyal</t>
  </si>
  <si>
    <t>Van Roekel</t>
  </si>
  <si>
    <t>Belmont</t>
  </si>
  <si>
    <t>Andre</t>
  </si>
  <si>
    <t>Saetre</t>
  </si>
  <si>
    <t>Lehr</t>
  </si>
  <si>
    <t>Msoccer</t>
  </si>
  <si>
    <t>McDermott</t>
  </si>
  <si>
    <t>mcderr529@myemail.northland.edu</t>
  </si>
  <si>
    <t>Rusch</t>
  </si>
  <si>
    <t>Sabrina</t>
  </si>
  <si>
    <t>WSoccer</t>
  </si>
  <si>
    <t>Sophomore</t>
  </si>
  <si>
    <t>Mary</t>
  </si>
  <si>
    <t>YES</t>
  </si>
  <si>
    <t>Msoccer (Mgr)</t>
  </si>
  <si>
    <t>Mgolf</t>
  </si>
  <si>
    <t>Mbasketball</t>
  </si>
  <si>
    <t>Education</t>
  </si>
  <si>
    <t>Elliott</t>
  </si>
  <si>
    <t>Alex</t>
  </si>
  <si>
    <t>Baseball</t>
  </si>
  <si>
    <t>Xcountry</t>
  </si>
  <si>
    <t>Nagel</t>
  </si>
  <si>
    <t>Senior</t>
  </si>
  <si>
    <t>Schue</t>
  </si>
  <si>
    <t>Widen</t>
  </si>
  <si>
    <t>Used</t>
  </si>
  <si>
    <t>Late</t>
  </si>
  <si>
    <t>Wbasketball</t>
  </si>
  <si>
    <t>qBEDA</t>
  </si>
  <si>
    <t>DID</t>
  </si>
  <si>
    <t>mcSmplngD</t>
  </si>
  <si>
    <t>Probs</t>
  </si>
  <si>
    <t>saRegGoals</t>
  </si>
  <si>
    <t>saRegAss</t>
  </si>
  <si>
    <t>Yes</t>
  </si>
  <si>
    <t>Slide14</t>
  </si>
  <si>
    <t>MCVar</t>
  </si>
  <si>
    <t>MCHo</t>
  </si>
  <si>
    <t>MCCI</t>
  </si>
  <si>
    <t>CalcP</t>
  </si>
  <si>
    <t>MCErr</t>
  </si>
  <si>
    <t>MCt</t>
  </si>
  <si>
    <t>Grinnell</t>
  </si>
  <si>
    <t>Natural Resources-Forestry</t>
  </si>
  <si>
    <t>History</t>
  </si>
  <si>
    <t>Humanity &amp; Nature Studies</t>
  </si>
  <si>
    <t>Elementary/Middle Education</t>
  </si>
  <si>
    <t>Did not take final</t>
  </si>
  <si>
    <t>I</t>
  </si>
  <si>
    <t>ignored mt3</t>
  </si>
  <si>
    <t>ignored mt2</t>
  </si>
  <si>
    <t>ignored mt2, solid final</t>
  </si>
  <si>
    <t>solid final</t>
  </si>
  <si>
    <t>ignred mt3</t>
  </si>
  <si>
    <t>F14</t>
  </si>
  <si>
    <t>second attempt</t>
  </si>
  <si>
    <t>(blank)</t>
  </si>
  <si>
    <t>Min of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</si>
</sst>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66" formatCode="0%;[Red]\-0%"/>
  </numFmts>
  <fonts count="20" x14ac:knownFonts="1">
    <font>
      <sz val="10"/>
      <name val="Arial"/>
    </font>
    <font>
      <sz val="8"/>
      <name val="Arial"/>
      <family val="2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145">
    <xf numFmtId="0" fontId="0" fillId="0" borderId="0" xfId="0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/>
    <xf numFmtId="0" fontId="8" fillId="0" borderId="0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Fill="1" applyBorder="1" applyAlignment="1">
      <alignment horizontal="center"/>
    </xf>
    <xf numFmtId="164" fontId="8" fillId="0" borderId="0" xfId="2" applyNumberFormat="1" applyFont="1" applyFill="1" applyBorder="1"/>
    <xf numFmtId="0" fontId="8" fillId="0" borderId="0" xfId="0" applyNumberFormat="1" applyFont="1" applyFill="1" applyBorder="1"/>
    <xf numFmtId="9" fontId="8" fillId="0" borderId="0" xfId="2" applyFont="1" applyFill="1" applyBorder="1"/>
    <xf numFmtId="10" fontId="8" fillId="0" borderId="0" xfId="0" applyNumberFormat="1" applyFont="1" applyFill="1" applyBorder="1"/>
    <xf numFmtId="10" fontId="8" fillId="0" borderId="0" xfId="2" applyNumberFormat="1" applyFont="1" applyFill="1" applyBorder="1"/>
    <xf numFmtId="0" fontId="7" fillId="0" borderId="0" xfId="0" applyFont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8" borderId="0" xfId="5" applyFont="1" applyFill="1" applyAlignment="1">
      <alignment horizontal="left"/>
    </xf>
    <xf numFmtId="0" fontId="6" fillId="8" borderId="0" xfId="5" applyFont="1" applyFill="1"/>
    <xf numFmtId="0" fontId="6" fillId="8" borderId="0" xfId="5" applyFont="1" applyFill="1" applyAlignment="1">
      <alignment horizontal="center"/>
    </xf>
    <xf numFmtId="0" fontId="6" fillId="8" borderId="0" xfId="3" applyFont="1" applyFill="1" applyAlignment="1">
      <alignment horizontal="left"/>
    </xf>
    <xf numFmtId="0" fontId="6" fillId="8" borderId="0" xfId="3" applyFont="1" applyFill="1"/>
    <xf numFmtId="0" fontId="6" fillId="8" borderId="0" xfId="3" applyFont="1" applyFill="1" applyAlignment="1">
      <alignment horizontal="center"/>
    </xf>
    <xf numFmtId="0" fontId="6" fillId="8" borderId="0" xfId="0" applyFont="1" applyFill="1"/>
    <xf numFmtId="0" fontId="6" fillId="8" borderId="0" xfId="0" applyFont="1" applyFill="1" applyAlignment="1">
      <alignment horizontal="center"/>
    </xf>
    <xf numFmtId="0" fontId="6" fillId="0" borderId="0" xfId="0" applyNumberFormat="1" applyFont="1"/>
    <xf numFmtId="0" fontId="6" fillId="6" borderId="0" xfId="0" applyNumberFormat="1" applyFont="1" applyFill="1"/>
    <xf numFmtId="0" fontId="6" fillId="0" borderId="0" xfId="0" applyFont="1"/>
    <xf numFmtId="0" fontId="6" fillId="6" borderId="0" xfId="0" applyFont="1" applyFill="1"/>
    <xf numFmtId="0" fontId="6" fillId="8" borderId="0" xfId="0" applyFont="1" applyFill="1" applyAlignment="1">
      <alignment horizontal="left"/>
    </xf>
    <xf numFmtId="0" fontId="6" fillId="0" borderId="0" xfId="0" applyNumberFormat="1" applyFont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NumberFormat="1" applyFont="1"/>
    <xf numFmtId="0" fontId="7" fillId="0" borderId="0" xfId="0" applyNumberFormat="1" applyFont="1" applyAlignment="1">
      <alignment horizontal="center"/>
    </xf>
    <xf numFmtId="0" fontId="0" fillId="0" borderId="0" xfId="0" quotePrefix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164" fontId="6" fillId="0" borderId="0" xfId="0" applyNumberFormat="1" applyFont="1"/>
    <xf numFmtId="0" fontId="11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4" fontId="6" fillId="0" borderId="0" xfId="2" applyNumberFormat="1" applyFont="1"/>
    <xf numFmtId="164" fontId="6" fillId="0" borderId="0" xfId="2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164" fontId="6" fillId="5" borderId="0" xfId="2" applyNumberFormat="1" applyFont="1" applyFill="1" applyAlignment="1">
      <alignment horizontal="center"/>
    </xf>
    <xf numFmtId="9" fontId="6" fillId="0" borderId="0" xfId="0" applyNumberFormat="1" applyFont="1"/>
    <xf numFmtId="9" fontId="6" fillId="0" borderId="0" xfId="2" applyFont="1"/>
    <xf numFmtId="164" fontId="6" fillId="0" borderId="0" xfId="2" applyNumberFormat="1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0" xfId="2" applyFont="1" applyFill="1" applyBorder="1"/>
    <xf numFmtId="9" fontId="8" fillId="0" borderId="0" xfId="2" applyFont="1"/>
    <xf numFmtId="0" fontId="8" fillId="0" borderId="0" xfId="0" applyFont="1" applyAlignment="1">
      <alignment horizontal="center"/>
    </xf>
    <xf numFmtId="166" fontId="6" fillId="0" borderId="0" xfId="0" applyNumberFormat="1" applyFont="1"/>
    <xf numFmtId="0" fontId="6" fillId="9" borderId="0" xfId="0" applyFont="1" applyFill="1" applyAlignment="1">
      <alignment horizontal="left"/>
    </xf>
    <xf numFmtId="0" fontId="6" fillId="9" borderId="0" xfId="0" applyFont="1" applyFill="1"/>
    <xf numFmtId="0" fontId="6" fillId="9" borderId="0" xfId="0" applyFont="1" applyFill="1" applyAlignment="1">
      <alignment horizontal="center"/>
    </xf>
    <xf numFmtId="2" fontId="6" fillId="0" borderId="0" xfId="0" applyNumberFormat="1" applyFont="1"/>
    <xf numFmtId="1" fontId="6" fillId="9" borderId="0" xfId="0" applyNumberFormat="1" applyFont="1" applyFill="1"/>
    <xf numFmtId="165" fontId="6" fillId="9" borderId="0" xfId="0" applyNumberFormat="1" applyFont="1" applyFill="1" applyAlignment="1">
      <alignment horizontal="center"/>
    </xf>
    <xf numFmtId="2" fontId="7" fillId="0" borderId="0" xfId="0" applyNumberFormat="1" applyFont="1"/>
    <xf numFmtId="2" fontId="6" fillId="6" borderId="0" xfId="0" applyNumberFormat="1" applyFont="1" applyFill="1"/>
    <xf numFmtId="2" fontId="6" fillId="9" borderId="0" xfId="2" applyNumberFormat="1" applyFont="1" applyFill="1"/>
    <xf numFmtId="2" fontId="6" fillId="8" borderId="0" xfId="2" applyNumberFormat="1" applyFont="1" applyFill="1"/>
    <xf numFmtId="2" fontId="6" fillId="8" borderId="0" xfId="3" applyNumberFormat="1" applyFont="1" applyFill="1"/>
    <xf numFmtId="2" fontId="6" fillId="9" borderId="0" xfId="0" applyNumberFormat="1" applyFont="1" applyFill="1"/>
    <xf numFmtId="2" fontId="6" fillId="8" borderId="0" xfId="5" applyNumberFormat="1" applyFont="1" applyFill="1"/>
    <xf numFmtId="0" fontId="7" fillId="0" borderId="0" xfId="0" applyFont="1" applyAlignment="1">
      <alignment horizontal="center"/>
    </xf>
    <xf numFmtId="9" fontId="8" fillId="0" borderId="0" xfId="2" applyFont="1" applyFill="1" applyBorder="1" applyAlignment="1">
      <alignment horizontal="center"/>
    </xf>
    <xf numFmtId="0" fontId="6" fillId="10" borderId="0" xfId="0" applyFont="1" applyFill="1"/>
    <xf numFmtId="2" fontId="6" fillId="10" borderId="0" xfId="0" applyNumberFormat="1" applyFont="1" applyFill="1"/>
    <xf numFmtId="0" fontId="6" fillId="1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0" applyNumberFormat="1" applyFill="1"/>
    <xf numFmtId="0" fontId="13" fillId="0" borderId="0" xfId="6" applyAlignment="1">
      <alignment horizontal="left" vertical="center" wrapText="1" indent="1"/>
    </xf>
    <xf numFmtId="164" fontId="16" fillId="0" borderId="0" xfId="2" applyNumberFormat="1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0" fontId="8" fillId="0" borderId="0" xfId="2" applyNumberFormat="1" applyFont="1" applyFill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4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1" fontId="9" fillId="0" borderId="0" xfId="0" applyNumberFormat="1" applyFont="1" applyFill="1" applyAlignment="1">
      <alignment horizontal="right"/>
    </xf>
    <xf numFmtId="9" fontId="8" fillId="0" borderId="0" xfId="0" applyNumberFormat="1" applyFont="1" applyAlignment="1">
      <alignment horizontal="right"/>
    </xf>
    <xf numFmtId="9" fontId="8" fillId="0" borderId="0" xfId="2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7" fillId="4" borderId="0" xfId="4" applyFont="1" applyAlignment="1">
      <alignment horizontal="right"/>
    </xf>
    <xf numFmtId="10" fontId="0" fillId="0" borderId="0" xfId="0" applyNumberFormat="1"/>
    <xf numFmtId="164" fontId="6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Fill="1" applyBorder="1"/>
    <xf numFmtId="164" fontId="18" fillId="0" borderId="0" xfId="2" applyNumberFormat="1" applyFont="1"/>
    <xf numFmtId="164" fontId="18" fillId="0" borderId="0" xfId="0" applyNumberFormat="1" applyFont="1"/>
    <xf numFmtId="9" fontId="18" fillId="0" borderId="0" xfId="0" applyNumberFormat="1" applyFont="1"/>
    <xf numFmtId="9" fontId="18" fillId="0" borderId="0" xfId="2" applyFont="1"/>
    <xf numFmtId="164" fontId="18" fillId="0" borderId="0" xfId="2" applyNumberFormat="1" applyFont="1" applyAlignment="1">
      <alignment horizontal="center"/>
    </xf>
    <xf numFmtId="9" fontId="11" fillId="0" borderId="0" xfId="2" applyFont="1"/>
    <xf numFmtId="0" fontId="2" fillId="2" borderId="0" xfId="1"/>
    <xf numFmtId="0" fontId="10" fillId="7" borderId="0" xfId="5"/>
    <xf numFmtId="0" fontId="10" fillId="7" borderId="0" xfId="5" applyAlignment="1">
      <alignment horizontal="left"/>
    </xf>
    <xf numFmtId="0" fontId="10" fillId="7" borderId="0" xfId="5" applyBorder="1"/>
    <xf numFmtId="9" fontId="10" fillId="7" borderId="0" xfId="5" applyNumberFormat="1"/>
    <xf numFmtId="0" fontId="10" fillId="7" borderId="0" xfId="5" applyBorder="1" applyAlignment="1">
      <alignment horizontal="center"/>
    </xf>
    <xf numFmtId="9" fontId="10" fillId="7" borderId="0" xfId="5" applyNumberFormat="1" applyBorder="1"/>
    <xf numFmtId="0" fontId="0" fillId="0" borderId="0" xfId="0" applyAlignment="1">
      <alignment horizontal="center"/>
    </xf>
    <xf numFmtId="0" fontId="10" fillId="7" borderId="0" xfId="5" applyAlignment="1">
      <alignment horizontal="center"/>
    </xf>
    <xf numFmtId="0" fontId="2" fillId="2" borderId="0" xfId="1" applyAlignment="1">
      <alignment horizontal="center"/>
    </xf>
    <xf numFmtId="9" fontId="11" fillId="0" borderId="0" xfId="0" applyNumberFormat="1" applyFont="1"/>
    <xf numFmtId="0" fontId="3" fillId="0" borderId="0" xfId="0" applyFont="1" applyAlignment="1">
      <alignment horizontal="left"/>
    </xf>
    <xf numFmtId="0" fontId="9" fillId="0" borderId="0" xfId="0" applyFont="1" applyFill="1" applyAlignment="1">
      <alignment horizontal="right"/>
    </xf>
    <xf numFmtId="0" fontId="6" fillId="11" borderId="0" xfId="0" applyFont="1" applyFill="1"/>
    <xf numFmtId="0" fontId="0" fillId="11" borderId="0" xfId="0" applyFill="1"/>
    <xf numFmtId="0" fontId="0" fillId="11" borderId="0" xfId="0" applyFill="1" applyAlignment="1">
      <alignment horizontal="left"/>
    </xf>
    <xf numFmtId="0" fontId="6" fillId="11" borderId="0" xfId="0" applyFont="1" applyFill="1" applyBorder="1"/>
    <xf numFmtId="164" fontId="6" fillId="11" borderId="0" xfId="2" applyNumberFormat="1" applyFont="1" applyFill="1"/>
    <xf numFmtId="164" fontId="6" fillId="11" borderId="0" xfId="0" applyNumberFormat="1" applyFont="1" applyFill="1"/>
    <xf numFmtId="9" fontId="6" fillId="11" borderId="0" xfId="0" applyNumberFormat="1" applyFont="1" applyFill="1"/>
    <xf numFmtId="9" fontId="6" fillId="11" borderId="0" xfId="2" applyFont="1" applyFill="1"/>
    <xf numFmtId="164" fontId="6" fillId="11" borderId="0" xfId="2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11" borderId="0" xfId="0" applyNumberFormat="1" applyFont="1" applyFill="1" applyAlignment="1">
      <alignment horizontal="center"/>
    </xf>
    <xf numFmtId="164" fontId="2" fillId="2" borderId="0" xfId="1" applyNumberFormat="1"/>
    <xf numFmtId="164" fontId="6" fillId="5" borderId="0" xfId="0" applyNumberFormat="1" applyFont="1" applyFill="1" applyAlignment="1">
      <alignment horizontal="center"/>
    </xf>
    <xf numFmtId="164" fontId="18" fillId="5" borderId="0" xfId="0" applyNumberFormat="1" applyFont="1" applyFill="1" applyAlignment="1">
      <alignment horizontal="center"/>
    </xf>
    <xf numFmtId="0" fontId="6" fillId="12" borderId="0" xfId="0" applyFont="1" applyFill="1"/>
    <xf numFmtId="2" fontId="6" fillId="12" borderId="0" xfId="0" applyNumberFormat="1" applyFont="1" applyFill="1"/>
    <xf numFmtId="0" fontId="6" fillId="12" borderId="0" xfId="0" applyNumberFormat="1" applyFont="1" applyFill="1"/>
    <xf numFmtId="2" fontId="7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6" borderId="0" xfId="0" applyNumberFormat="1" applyFont="1" applyFill="1" applyAlignment="1">
      <alignment horizontal="right"/>
    </xf>
    <xf numFmtId="2" fontId="6" fillId="9" borderId="0" xfId="2" applyNumberFormat="1" applyFont="1" applyFill="1" applyAlignment="1">
      <alignment horizontal="right"/>
    </xf>
    <xf numFmtId="2" fontId="6" fillId="8" borderId="0" xfId="2" applyNumberFormat="1" applyFont="1" applyFill="1" applyAlignment="1">
      <alignment horizontal="right"/>
    </xf>
    <xf numFmtId="2" fontId="6" fillId="10" borderId="0" xfId="0" applyNumberFormat="1" applyFont="1" applyFill="1" applyAlignment="1">
      <alignment horizontal="right"/>
    </xf>
    <xf numFmtId="2" fontId="6" fillId="8" borderId="0" xfId="3" applyNumberFormat="1" applyFont="1" applyFill="1" applyAlignment="1">
      <alignment horizontal="right"/>
    </xf>
    <xf numFmtId="2" fontId="6" fillId="9" borderId="0" xfId="0" applyNumberFormat="1" applyFont="1" applyFill="1" applyAlignment="1">
      <alignment horizontal="right"/>
    </xf>
    <xf numFmtId="2" fontId="6" fillId="8" borderId="0" xfId="5" applyNumberFormat="1" applyFont="1" applyFill="1" applyAlignment="1">
      <alignment horizontal="right"/>
    </xf>
    <xf numFmtId="2" fontId="6" fillId="12" borderId="0" xfId="0" applyNumberFormat="1" applyFont="1" applyFill="1" applyAlignment="1">
      <alignment horizontal="right"/>
    </xf>
    <xf numFmtId="0" fontId="6" fillId="12" borderId="0" xfId="0" applyNumberFormat="1" applyFont="1" applyFill="1" applyAlignment="1">
      <alignment horizontal="center"/>
    </xf>
  </cellXfs>
  <cellStyles count="7">
    <cellStyle name="Bad" xfId="5" builtinId="27"/>
    <cellStyle name="Dropped" xfId="1"/>
    <cellStyle name="Good" xfId="3" builtinId="26"/>
    <cellStyle name="Hyperlink" xfId="6" builtinId="8"/>
    <cellStyle name="Neutral" xfId="4" builtinId="28"/>
    <cellStyle name="Normal" xfId="0" builtinId="0"/>
    <cellStyle name="Percent" xfId="2" builtinId="5"/>
  </cellStyles>
  <dxfs count="1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</dxfs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rek Ogle" refreshedDate="41986.546816087961" createdVersion="5" refreshedVersion="5" minRefreshableVersion="3" recordCount="260">
  <cacheSource type="worksheet">
    <worksheetSource ref="A1:H261" sheet="PastGrades"/>
  </cacheSource>
  <cacheFields count="8">
    <cacheField name="Sem" numFmtId="0">
      <sharedItems count="6">
        <s v="pre-F12"/>
        <s v="F12"/>
        <s v="F13"/>
        <s v="W13"/>
        <s v="W14"/>
        <s v="F14"/>
      </sharedItems>
    </cacheField>
    <cacheField name="Last" numFmtId="0">
      <sharedItems/>
    </cacheField>
    <cacheField name="First" numFmtId="0">
      <sharedItems/>
    </cacheField>
    <cacheField name="Total" numFmtId="2">
      <sharedItems containsSemiMixedTypes="0" containsString="0" containsNumber="1" minValue="0.20717322296858762" maxValue="0.98667334780502414"/>
    </cacheField>
    <cacheField name="+XC" numFmtId="2">
      <sharedItems containsSemiMixedTypes="0" containsString="0" containsNumber="1" minValue="0.21547105479518305" maxValue="0.99879605565608398"/>
    </cacheField>
    <cacheField name="Adj" numFmtId="2">
      <sharedItems containsString="0" containsBlank="1" containsNumber="1" minValue="0.21547105479518305" maxValue="0.99879605565608398"/>
    </cacheField>
    <cacheField name="Rank" numFmtId="0">
      <sharedItems containsSemiMixedTypes="0" containsString="0" containsNumber="1" containsInteger="1" minValue="1" maxValue="56"/>
    </cacheField>
    <cacheField name="Grade" numFmtId="0">
      <sharedItems count="12">
        <s v="A"/>
        <s v="A-"/>
        <s v="B+"/>
        <s v="B"/>
        <s v="B-"/>
        <s v="C+"/>
        <s v="C"/>
        <s v="C-"/>
        <s v="D+"/>
        <s v="D"/>
        <s v="F"/>
        <s v="Formula1" f="1"/>
      </sharedItems>
    </cacheField>
  </cacheFields>
  <calculatedItems count="1">
    <calculatedItem>
      <pivotArea cacheIndex="1" outline="0" fieldPosition="0">
        <references count="1">
          <reference field="7" count="1">
            <x v="1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rek Ogle" refreshedDate="41986.547667939813" createdVersion="5" refreshedVersion="5" minRefreshableVersion="3" recordCount="261">
  <cacheSource type="worksheet">
    <worksheetSource ref="A1:H1048576" sheet="PastGrades"/>
  </cacheSource>
  <cacheFields count="8">
    <cacheField name="Sem" numFmtId="0">
      <sharedItems containsBlank="1" count="7">
        <s v="pre-F12"/>
        <s v="F12"/>
        <s v="F13"/>
        <s v="W13"/>
        <s v="W14"/>
        <s v="F14"/>
        <m/>
      </sharedItems>
    </cacheField>
    <cacheField name="Last" numFmtId="0">
      <sharedItems containsBlank="1"/>
    </cacheField>
    <cacheField name="First" numFmtId="0">
      <sharedItems containsBlank="1"/>
    </cacheField>
    <cacheField name="Total" numFmtId="2">
      <sharedItems containsString="0" containsBlank="1" containsNumber="1" minValue="0.20717322296858762" maxValue="0.98667334780502414"/>
    </cacheField>
    <cacheField name="+XC" numFmtId="2">
      <sharedItems containsString="0" containsBlank="1" containsNumber="1" minValue="0.21547105479518305" maxValue="0.99879605565608398"/>
    </cacheField>
    <cacheField name="Adj" numFmtId="2">
      <sharedItems containsString="0" containsBlank="1" containsNumber="1" minValue="0.21547105479518305" maxValue="0.99879605565608398"/>
    </cacheField>
    <cacheField name="Rank" numFmtId="0">
      <sharedItems containsString="0" containsBlank="1" containsNumber="1" containsInteger="1" minValue="1" maxValue="56"/>
    </cacheField>
    <cacheField name="Grade" numFmtId="0">
      <sharedItems containsBlank="1" count="13">
        <s v="A"/>
        <s v="A-"/>
        <s v="B+"/>
        <s v="B"/>
        <s v="B-"/>
        <s v="C+"/>
        <s v="C"/>
        <s v="C-"/>
        <s v="D+"/>
        <s v="D"/>
        <s v="F"/>
        <m/>
        <s v="Formula1" f="1"/>
      </sharedItems>
    </cacheField>
  </cacheFields>
  <calculatedItems count="1">
    <calculatedItem>
      <pivotArea cacheIndex="1" outline="0" fieldPosition="0">
        <references count="1">
          <reference field="7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">
  <r>
    <x v="0"/>
    <s v="Smoniewski"/>
    <s v="Clara"/>
    <n v="0.97956528642531471"/>
    <n v="0.99879605565608398"/>
    <n v="0.99879605565608398"/>
    <n v="1"/>
    <x v="0"/>
  </r>
  <r>
    <x v="1"/>
    <s v="Thornley"/>
    <s v="Kaylee"/>
    <n v="0.98667334780502414"/>
    <n v="0.98667334780502414"/>
    <n v="0.98667334780502414"/>
    <n v="1"/>
    <x v="0"/>
  </r>
  <r>
    <x v="0"/>
    <s v="Macy"/>
    <s v="Stevie"/>
    <n v="0.96974979768327141"/>
    <n v="0.98282672076019451"/>
    <n v="0.98282672076019451"/>
    <n v="2"/>
    <x v="0"/>
  </r>
  <r>
    <x v="0"/>
    <s v="Runge"/>
    <s v="Ashley"/>
    <n v="0.9785480943738657"/>
    <n v="0.98188142770719899"/>
    <n v="0.98188142770719899"/>
    <n v="1"/>
    <x v="0"/>
  </r>
  <r>
    <x v="2"/>
    <s v="Fischer"/>
    <s v="Mikaela"/>
    <n v="0.95981931620710603"/>
    <n v="0.97981931620710605"/>
    <n v="0.97981931620710605"/>
    <n v="1"/>
    <x v="0"/>
  </r>
  <r>
    <x v="0"/>
    <s v="Kunath"/>
    <s v="Nickolas"/>
    <n v="0.96189608699693274"/>
    <n v="0.97935371411557681"/>
    <n v="0.97935371411557681"/>
    <n v="2"/>
    <x v="0"/>
  </r>
  <r>
    <x v="3"/>
    <s v="Lee"/>
    <s v="Young Hoon"/>
    <n v="0.96963675128871019"/>
    <n v="0.97425213590409476"/>
    <n v="0.97425213590409476"/>
    <n v="1"/>
    <x v="0"/>
  </r>
  <r>
    <x v="1"/>
    <s v="Mohlman"/>
    <s v="Jessica"/>
    <n v="0.92901433216132256"/>
    <n v="0.97219615034314077"/>
    <n v="0.97219615034314077"/>
    <n v="2"/>
    <x v="0"/>
  </r>
  <r>
    <x v="0"/>
    <s v="Nelson"/>
    <s v="Susan"/>
    <n v="0.94041273714216655"/>
    <n v="0.97041273714216658"/>
    <n v="0.97041273714216658"/>
    <n v="3"/>
    <x v="0"/>
  </r>
  <r>
    <x v="4"/>
    <s v="Donaldson"/>
    <s v="Emily"/>
    <n v="0.94329953025962454"/>
    <n v="0.96877572073581497"/>
    <n v="0.96877572073581497"/>
    <n v="1"/>
    <x v="0"/>
  </r>
  <r>
    <x v="0"/>
    <s v="Pitman"/>
    <s v="Cory"/>
    <n v="0.95876681862364865"/>
    <n v="0.96581599895151748"/>
    <n v="0.96581599895151748"/>
    <n v="4"/>
    <x v="0"/>
  </r>
  <r>
    <x v="5"/>
    <s v="Sinclair"/>
    <s v="Michael"/>
    <n v="0.94459174191286055"/>
    <n v="0.96480007524619393"/>
    <n v="0.96480007524619393"/>
    <n v="1"/>
    <x v="0"/>
  </r>
  <r>
    <x v="1"/>
    <s v="Bruner"/>
    <s v="Clara"/>
    <n v="0.96406781576662604"/>
    <n v="0.96406781576662604"/>
    <n v="0.96406781576662604"/>
    <n v="3"/>
    <x v="0"/>
  </r>
  <r>
    <x v="3"/>
    <s v="Valley"/>
    <s v="Matthew"/>
    <n v="0.95862356454296183"/>
    <n v="0.95862356454296183"/>
    <n v="0.95862356454296183"/>
    <n v="2"/>
    <x v="0"/>
  </r>
  <r>
    <x v="1"/>
    <s v="Ginnery"/>
    <s v="Caitlin"/>
    <n v="0.94292824309482159"/>
    <n v="0.95801021030793632"/>
    <n v="0.95801021030793632"/>
    <n v="4"/>
    <x v="0"/>
  </r>
  <r>
    <x v="3"/>
    <s v="Zart"/>
    <s v="Katy"/>
    <n v="0.91776648149002316"/>
    <n v="0.95786937359235913"/>
    <n v="0.95786937359235913"/>
    <n v="3"/>
    <x v="0"/>
  </r>
  <r>
    <x v="3"/>
    <s v="Hoge"/>
    <s v="Sara"/>
    <n v="0.94822208219536619"/>
    <n v="0.95626556045623579"/>
    <n v="0.95626556045623579"/>
    <n v="4"/>
    <x v="0"/>
  </r>
  <r>
    <x v="1"/>
    <s v="Vosen"/>
    <s v="Grace"/>
    <n v="0.94772612633268372"/>
    <n v="0.95215235584088043"/>
    <n v="0.95215235584088043"/>
    <n v="5"/>
    <x v="0"/>
  </r>
  <r>
    <x v="2"/>
    <s v="Woodie"/>
    <s v="Sara"/>
    <n v="0.92977696124615294"/>
    <n v="0.95045263692182858"/>
    <n v="0.95045263692182858"/>
    <n v="2"/>
    <x v="0"/>
  </r>
  <r>
    <x v="4"/>
    <s v="Fisher"/>
    <s v="Michaela"/>
    <n v="0.90646865595720161"/>
    <n v="0.94669773855069095"/>
    <n v="0.94669773855069095"/>
    <n v="2"/>
    <x v="0"/>
  </r>
  <r>
    <x v="1"/>
    <s v="Nelson"/>
    <s v="Charles"/>
    <n v="0.93892352623579489"/>
    <n v="0.94580877213743419"/>
    <n v="0.94580877213743419"/>
    <n v="6"/>
    <x v="0"/>
  </r>
  <r>
    <x v="1"/>
    <s v="Hasbargen"/>
    <s v="Cody"/>
    <n v="0.94483733089158095"/>
    <n v="0.94483733089158095"/>
    <n v="0.94483733089158095"/>
    <n v="7"/>
    <x v="0"/>
  </r>
  <r>
    <x v="1"/>
    <s v="Rakowski"/>
    <s v="Elena"/>
    <n v="0.93371124908935599"/>
    <n v="0.942711249089356"/>
    <n v="0.942711249089356"/>
    <n v="8"/>
    <x v="0"/>
  </r>
  <r>
    <x v="1"/>
    <s v="Menebroeker"/>
    <s v="Ryan"/>
    <n v="0.94190432782447586"/>
    <n v="0.94190432782447586"/>
    <n v="0.94190432782447586"/>
    <n v="9"/>
    <x v="0"/>
  </r>
  <r>
    <x v="2"/>
    <s v="Zocher"/>
    <s v="Erika"/>
    <n v="0.93736038356049667"/>
    <n v="0.94047726667737974"/>
    <n v="0.94047726667737974"/>
    <n v="3"/>
    <x v="0"/>
  </r>
  <r>
    <x v="4"/>
    <s v="Hein"/>
    <s v="Marina"/>
    <n v="0.92264742419797463"/>
    <n v="0.93614742419797459"/>
    <n v="0.93614742419797459"/>
    <n v="3"/>
    <x v="0"/>
  </r>
  <r>
    <x v="4"/>
    <s v="Koosmann"/>
    <s v="Faye"/>
    <n v="0.89163659445631449"/>
    <n v="0.93343325564952739"/>
    <n v="0.93343325564952739"/>
    <n v="4"/>
    <x v="0"/>
  </r>
  <r>
    <x v="5"/>
    <s v="Hudson"/>
    <s v="Dylan"/>
    <n v="0.90154001631469227"/>
    <n v="0.93249239726707323"/>
    <n v="0.93249239726707323"/>
    <n v="2"/>
    <x v="0"/>
  </r>
  <r>
    <x v="4"/>
    <s v="Plucinski"/>
    <s v="Martha"/>
    <n v="0.91524926034959941"/>
    <n v="0.93024926034959943"/>
    <n v="0.93024926034959943"/>
    <n v="5"/>
    <x v="0"/>
  </r>
  <r>
    <x v="5"/>
    <s v="Aguirre"/>
    <s v="John"/>
    <n v="0.89301645064805601"/>
    <n v="0.92926645064805602"/>
    <n v="0.92926645064805602"/>
    <n v="3"/>
    <x v="0"/>
  </r>
  <r>
    <x v="3"/>
    <s v="Stanfield"/>
    <s v="Samantha"/>
    <n v="0.9281084094692017"/>
    <n v="0.92854319207789737"/>
    <n v="0.92854319207789737"/>
    <n v="5"/>
    <x v="0"/>
  </r>
  <r>
    <x v="0"/>
    <s v="Mead"/>
    <s v="Jordan"/>
    <n v="0.92551744980295425"/>
    <n v="0.92551744980295425"/>
    <n v="0.92551744980295425"/>
    <n v="5"/>
    <x v="0"/>
  </r>
  <r>
    <x v="1"/>
    <s v="Jolma"/>
    <s v="Craig"/>
    <n v="0.92514669884902756"/>
    <n v="0.92514669884902756"/>
    <n v="0.92514669884902756"/>
    <n v="10"/>
    <x v="0"/>
  </r>
  <r>
    <x v="1"/>
    <s v="Browne"/>
    <s v="Danielle"/>
    <n v="0.90717863476227789"/>
    <n v="0.9221786347622779"/>
    <n v="0.9221786347622779"/>
    <n v="11"/>
    <x v="0"/>
  </r>
  <r>
    <x v="0"/>
    <s v="Alexson"/>
    <s v="Elizabeth"/>
    <n v="0.91933487434180483"/>
    <n v="0.92130208745655895"/>
    <n v="0.92130208745655895"/>
    <n v="3"/>
    <x v="0"/>
  </r>
  <r>
    <x v="3"/>
    <s v="Leighton"/>
    <s v="Elizabeth"/>
    <n v="0.91642144538190728"/>
    <n v="0.92042144538190729"/>
    <n v="0.92042144538190729"/>
    <n v="6"/>
    <x v="0"/>
  </r>
  <r>
    <x v="5"/>
    <s v="Elliott"/>
    <s v="Alex"/>
    <n v="0.84967504845952291"/>
    <n v="0.88442504845952286"/>
    <n v="0.92029345938392315"/>
    <n v="7"/>
    <x v="1"/>
  </r>
  <r>
    <x v="0"/>
    <s v="Lepak"/>
    <s v="Taylor"/>
    <n v="0.91081402779068688"/>
    <n v="0.91941051901875703"/>
    <n v="0.91941051901875703"/>
    <n v="4"/>
    <x v="0"/>
  </r>
  <r>
    <x v="5"/>
    <s v="Procik"/>
    <s v="Anthony"/>
    <n v="0.88564548084509509"/>
    <n v="0.89026086546047967"/>
    <n v="0.91704335460385966"/>
    <n v="5"/>
    <x v="1"/>
  </r>
  <r>
    <x v="4"/>
    <s v="Solberg"/>
    <s v="Jazmin"/>
    <n v="0.87648398762805058"/>
    <n v="0.91665065429471726"/>
    <n v="0.91665065429471726"/>
    <n v="6"/>
    <x v="0"/>
  </r>
  <r>
    <x v="0"/>
    <s v="Damiano"/>
    <s v="Kayla"/>
    <n v="0.88198479888646819"/>
    <n v="0.9155543936900562"/>
    <n v="0.9155543936900562"/>
    <n v="5"/>
    <x v="1"/>
  </r>
  <r>
    <x v="1"/>
    <s v="Hendrickson"/>
    <s v="Travis"/>
    <n v="0.89921628666281617"/>
    <n v="0.91421628666281618"/>
    <n v="0.91421628666281618"/>
    <n v="12"/>
    <x v="0"/>
  </r>
  <r>
    <x v="4"/>
    <s v="Morris"/>
    <s v="Montana"/>
    <n v="0.88882864057501165"/>
    <n v="0.91332864057501162"/>
    <n v="0.91332864057501162"/>
    <n v="7"/>
    <x v="0"/>
  </r>
  <r>
    <x v="2"/>
    <s v="Moy"/>
    <s v="David"/>
    <n v="0.91188662772438911"/>
    <n v="0.91188662772438911"/>
    <n v="0.91188662772438911"/>
    <n v="4"/>
    <x v="0"/>
  </r>
  <r>
    <x v="0"/>
    <s v="Hilderbrand"/>
    <s v="Ashley"/>
    <n v="0.91161560088672999"/>
    <n v="0.91161560088672999"/>
    <n v="0.91161560088672999"/>
    <n v="6"/>
    <x v="1"/>
  </r>
  <r>
    <x v="1"/>
    <s v="Remacle"/>
    <s v="Courtney"/>
    <n v="0.88036473798825132"/>
    <n v="0.91036473798825135"/>
    <n v="0.91036473798825135"/>
    <n v="13"/>
    <x v="1"/>
  </r>
  <r>
    <x v="5"/>
    <s v="Buenneke"/>
    <s v="David"/>
    <n v="0.91015605183951387"/>
    <n v="0.91015605183951387"/>
    <n v="0.91015605183951387"/>
    <n v="4"/>
    <x v="0"/>
  </r>
  <r>
    <x v="0"/>
    <s v="Friesen"/>
    <s v="Jared"/>
    <n v="0.87168358381504496"/>
    <n v="0.90952973766119882"/>
    <n v="0.90952973766119882"/>
    <n v="7"/>
    <x v="1"/>
  </r>
  <r>
    <x v="2"/>
    <s v="Windschitl"/>
    <s v="Kaitlyn"/>
    <n v="0.8964866528484392"/>
    <n v="0.90702719338897975"/>
    <n v="0.90702719338897975"/>
    <n v="5"/>
    <x v="1"/>
  </r>
  <r>
    <x v="5"/>
    <s v="Schmidt"/>
    <s v="Stuart"/>
    <n v="0.87131936010151356"/>
    <n v="0.8850693601015136"/>
    <n v="0.90632023828735508"/>
    <n v="6"/>
    <x v="1"/>
  </r>
  <r>
    <x v="1"/>
    <s v="Shore"/>
    <s v="Carmen"/>
    <n v="0.90356078154422415"/>
    <n v="0.90356078154422415"/>
    <n v="0.90356078154422415"/>
    <n v="14"/>
    <x v="1"/>
  </r>
  <r>
    <x v="1"/>
    <s v="Moodie"/>
    <s v="Sarah"/>
    <n v="0.86074571340354034"/>
    <n v="0.90236866422321249"/>
    <n v="0.90236866422321249"/>
    <n v="15"/>
    <x v="1"/>
  </r>
  <r>
    <x v="1"/>
    <s v="Malecha"/>
    <s v="Carolyn"/>
    <n v="0.90176321706082363"/>
    <n v="0.90176321706082363"/>
    <n v="0.90176321706082363"/>
    <n v="16"/>
    <x v="1"/>
  </r>
  <r>
    <x v="4"/>
    <s v="Andersen"/>
    <s v="Ryan"/>
    <n v="0.90107025891085635"/>
    <n v="0.90107025891085635"/>
    <n v="0.90107025891085635"/>
    <n v="8"/>
    <x v="1"/>
  </r>
  <r>
    <x v="2"/>
    <s v="Howard"/>
    <s v="Mitchell"/>
    <n v="0.8580582249858677"/>
    <n v="0.89903672924023403"/>
    <n v="0.89903672924023403"/>
    <n v="6"/>
    <x v="1"/>
  </r>
  <r>
    <x v="0"/>
    <s v="Jenkins"/>
    <s v="Dylan"/>
    <n v="0.88488531593367736"/>
    <n v="0.89888531593367738"/>
    <n v="0.89888531593367738"/>
    <n v="6"/>
    <x v="1"/>
  </r>
  <r>
    <x v="3"/>
    <s v="Tikalsky"/>
    <s v="Danielle"/>
    <n v="0.88421767784412775"/>
    <n v="0.89821767784412776"/>
    <n v="0.89821767784412776"/>
    <n v="7"/>
    <x v="1"/>
  </r>
  <r>
    <x v="1"/>
    <s v="Keefer"/>
    <s v="Nicholas"/>
    <n v="0.89739789578082718"/>
    <n v="0.89739789578082718"/>
    <n v="0.89739789578082718"/>
    <n v="17"/>
    <x v="1"/>
  </r>
  <r>
    <x v="0"/>
    <s v="Spieler-Sandberg"/>
    <s v="Rose"/>
    <n v="0.895621575116612"/>
    <n v="0.895621575116612"/>
    <n v="0.895621575116612"/>
    <n v="8"/>
    <x v="1"/>
  </r>
  <r>
    <x v="0"/>
    <s v="Haugen"/>
    <s v="Kia"/>
    <n v="0.88143304935508915"/>
    <n v="0.89543304935508916"/>
    <n v="0.89543304935508916"/>
    <n v="7"/>
    <x v="1"/>
  </r>
  <r>
    <x v="0"/>
    <s v="O'Neill"/>
    <s v="Travis"/>
    <n v="0.86592110783326615"/>
    <n v="0.89392110783326617"/>
    <n v="0.89392110783326617"/>
    <n v="9"/>
    <x v="1"/>
  </r>
  <r>
    <x v="2"/>
    <s v="Fish"/>
    <s v="Marissa"/>
    <n v="0.89044107363440328"/>
    <n v="0.89353966518369909"/>
    <n v="0.89353966518369909"/>
    <n v="7"/>
    <x v="1"/>
  </r>
  <r>
    <x v="4"/>
    <s v="Kovach"/>
    <s v="Stephanie"/>
    <n v="0.87655295096774533"/>
    <n v="0.89105295096774528"/>
    <n v="0.89105295096774528"/>
    <n v="9"/>
    <x v="1"/>
  </r>
  <r>
    <x v="4"/>
    <s v="Welnetz"/>
    <s v="Jordan"/>
    <n v="0.86779323584311563"/>
    <n v="0.88968212473200448"/>
    <n v="0.88968212473200448"/>
    <n v="10"/>
    <x v="1"/>
  </r>
  <r>
    <x v="2"/>
    <s v="Woest"/>
    <s v="Ian"/>
    <n v="0.88590014236961667"/>
    <n v="0.88590014236961667"/>
    <n v="0.88590014236961667"/>
    <n v="8"/>
    <x v="2"/>
  </r>
  <r>
    <x v="5"/>
    <s v="Ritchie"/>
    <s v="Alexandra"/>
    <n v="0.8371848219096345"/>
    <n v="0.84618482190963451"/>
    <n v="0.88576771681949695"/>
    <n v="13"/>
    <x v="2"/>
  </r>
  <r>
    <x v="3"/>
    <s v="Lourigan"/>
    <s v="Celeste"/>
    <n v="0.88383801030395925"/>
    <n v="0.88383801030395925"/>
    <n v="0.88383801030395925"/>
    <n v="8"/>
    <x v="2"/>
  </r>
  <r>
    <x v="3"/>
    <s v="Johnson"/>
    <s v="KayDee"/>
    <n v="0.84381365517604434"/>
    <n v="0.88281365517604438"/>
    <n v="0.88281365517604438"/>
    <n v="9"/>
    <x v="2"/>
  </r>
  <r>
    <x v="4"/>
    <s v="Leonard"/>
    <s v="Emily"/>
    <n v="0.83090089288125135"/>
    <n v="0.88255168653204497"/>
    <n v="0.88255168653204497"/>
    <n v="11"/>
    <x v="2"/>
  </r>
  <r>
    <x v="1"/>
    <s v="Eckwright"/>
    <s v="Kristen"/>
    <n v="0.88253205747734265"/>
    <n v="0.88253205747734265"/>
    <n v="0.88253205747734265"/>
    <n v="18"/>
    <x v="2"/>
  </r>
  <r>
    <x v="0"/>
    <s v="Wiener"/>
    <s v="Brianna"/>
    <n v="0.86767002063845899"/>
    <n v="0.88117002063845895"/>
    <n v="0.88117002063845895"/>
    <n v="8"/>
    <x v="2"/>
  </r>
  <r>
    <x v="1"/>
    <s v="McNeel"/>
    <s v="Paige"/>
    <n v="0.84608621088868863"/>
    <n v="0.87908621088868866"/>
    <n v="0.87908621088868866"/>
    <n v="19"/>
    <x v="2"/>
  </r>
  <r>
    <x v="0"/>
    <s v="Weir"/>
    <s v="Andrew"/>
    <n v="0.86349259921925836"/>
    <n v="0.87849259921925837"/>
    <n v="0.87849259921925837"/>
    <n v="9"/>
    <x v="2"/>
  </r>
  <r>
    <x v="1"/>
    <s v="Fitzgerald"/>
    <s v="Joseph"/>
    <n v="0.8781734182652241"/>
    <n v="0.8781734182652241"/>
    <n v="0.8781734182652241"/>
    <n v="20"/>
    <x v="2"/>
  </r>
  <r>
    <x v="2"/>
    <s v="Skulan"/>
    <s v="Caitlin"/>
    <n v="0.87501248874651938"/>
    <n v="0.87744492117895179"/>
    <n v="0.87744492117895179"/>
    <n v="9"/>
    <x v="2"/>
  </r>
  <r>
    <x v="0"/>
    <s v="Rhody"/>
    <s v="Levi"/>
    <n v="0.84547677376122232"/>
    <n v="0.87497677376122229"/>
    <n v="0.87497677376122229"/>
    <n v="10"/>
    <x v="2"/>
  </r>
  <r>
    <x v="0"/>
    <s v="Bodart"/>
    <s v="Brandon"/>
    <n v="0.85795679567191618"/>
    <n v="0.87392170795261792"/>
    <n v="0.87392170795261792"/>
    <n v="10"/>
    <x v="2"/>
  </r>
  <r>
    <x v="0"/>
    <s v="Romano"/>
    <s v="Daniel"/>
    <n v="0.84699066460797368"/>
    <n v="0.87149066460797364"/>
    <n v="0.87149066460797364"/>
    <n v="11"/>
    <x v="2"/>
  </r>
  <r>
    <x v="5"/>
    <s v="Larson"/>
    <s v="Tyler"/>
    <n v="0.81901626937369709"/>
    <n v="0.87134960270703044"/>
    <n v="0.87134960270703044"/>
    <n v="8"/>
    <x v="2"/>
  </r>
  <r>
    <x v="2"/>
    <s v="Blackford"/>
    <s v="Alison"/>
    <n v="0.8414669514059"/>
    <n v="0.87046695140590002"/>
    <n v="0.87046695140590002"/>
    <n v="10"/>
    <x v="2"/>
  </r>
  <r>
    <x v="2"/>
    <s v="Tucker"/>
    <s v="James"/>
    <n v="0.83558339286100836"/>
    <n v="0.86864832792594338"/>
    <n v="0.86864832792594338"/>
    <n v="11"/>
    <x v="2"/>
  </r>
  <r>
    <x v="4"/>
    <s v="Hayes"/>
    <s v="Nicole"/>
    <n v="0.84089758983323759"/>
    <n v="0.86539758983323756"/>
    <n v="0.86539758983323756"/>
    <n v="12"/>
    <x v="2"/>
  </r>
  <r>
    <x v="2"/>
    <s v="Drozd"/>
    <s v="Kathleen"/>
    <n v="0.85098106274731489"/>
    <n v="0.8619810627473149"/>
    <n v="0.8619810627473149"/>
    <n v="12"/>
    <x v="3"/>
  </r>
  <r>
    <x v="5"/>
    <s v="Rusch"/>
    <s v="Sabrina"/>
    <n v="0.83166555623739802"/>
    <n v="0.86016555623739799"/>
    <n v="0.86016555623739799"/>
    <n v="9"/>
    <x v="3"/>
  </r>
  <r>
    <x v="5"/>
    <s v="DePaoli"/>
    <s v="Richard"/>
    <n v="0.85936105023231346"/>
    <n v="0.85936105023231346"/>
    <n v="0.85936105023231346"/>
    <n v="10"/>
    <x v="3"/>
  </r>
  <r>
    <x v="2"/>
    <s v="Ellias"/>
    <s v="Shane"/>
    <n v="0.81249746665829203"/>
    <n v="0.85761434977517514"/>
    <n v="0.85761434977517514"/>
    <n v="13"/>
    <x v="3"/>
  </r>
  <r>
    <x v="2"/>
    <s v="Oldenborg"/>
    <s v="Kimberly"/>
    <n v="0.84049778859417068"/>
    <n v="0.85649778859417069"/>
    <n v="0.85649778859417069"/>
    <n v="14"/>
    <x v="3"/>
  </r>
  <r>
    <x v="5"/>
    <s v="Kay"/>
    <s v="Ava"/>
    <n v="0.82813510709798077"/>
    <n v="0.85463510709798074"/>
    <n v="0.85463510709798074"/>
    <n v="11"/>
    <x v="2"/>
  </r>
  <r>
    <x v="5"/>
    <s v="Sherlin"/>
    <s v="Travis"/>
    <n v="0.82321495572893832"/>
    <n v="0.85321495572893835"/>
    <n v="0.85321495572893835"/>
    <n v="12"/>
    <x v="3"/>
  </r>
  <r>
    <x v="4"/>
    <s v="Morrissey"/>
    <s v="John"/>
    <n v="0.84742827335353521"/>
    <n v="0.84742827335353521"/>
    <n v="0.84742827335353521"/>
    <n v="13"/>
    <x v="3"/>
  </r>
  <r>
    <x v="4"/>
    <s v="Wiechmann"/>
    <s v="Lewis"/>
    <n v="0.81723754639263246"/>
    <n v="0.84623754639263249"/>
    <n v="0.84623754639263249"/>
    <n v="14"/>
    <x v="3"/>
  </r>
  <r>
    <x v="1"/>
    <s v="Baumgarten"/>
    <s v="Cassandra"/>
    <n v="0.8245109156242787"/>
    <n v="0.84351091562427871"/>
    <n v="0.84351091562427871"/>
    <n v="21"/>
    <x v="3"/>
  </r>
  <r>
    <x v="5"/>
    <s v="Maliepaard"/>
    <s v="Asher"/>
    <n v="0.8414304359648328"/>
    <n v="0.8414304359648328"/>
    <n v="0.8414304359648328"/>
    <n v="14"/>
    <x v="3"/>
  </r>
  <r>
    <x v="1"/>
    <s v="Jaeckel"/>
    <s v="Jessica"/>
    <n v="0.84035798397020989"/>
    <n v="0.84035798397020989"/>
    <n v="0.84035798397020989"/>
    <n v="22"/>
    <x v="3"/>
  </r>
  <r>
    <x v="2"/>
    <s v="Sorenson"/>
    <s v="Katherine"/>
    <n v="0.80632827711827137"/>
    <n v="0.84032827711827141"/>
    <n v="0.84032827711827141"/>
    <n v="15"/>
    <x v="3"/>
  </r>
  <r>
    <x v="0"/>
    <s v="Persson"/>
    <s v="Mattias"/>
    <n v="0.83015361657080922"/>
    <n v="0.84015361657080923"/>
    <n v="0.84015361657080923"/>
    <n v="11"/>
    <x v="3"/>
  </r>
  <r>
    <x v="1"/>
    <s v="Riehle"/>
    <s v="Dillon"/>
    <n v="0.82775604745187037"/>
    <n v="0.83975604745187038"/>
    <n v="0.83975604745187038"/>
    <n v="23"/>
    <x v="3"/>
  </r>
  <r>
    <x v="3"/>
    <s v="Mensah"/>
    <s v="Seth Kwaku Adjei"/>
    <n v="0.82289768731212831"/>
    <n v="0.83862845654289753"/>
    <n v="0.83862845654289753"/>
    <n v="10"/>
    <x v="3"/>
  </r>
  <r>
    <x v="2"/>
    <s v="Rickbeil"/>
    <s v="Heather"/>
    <n v="0.78722698532336743"/>
    <n v="0.83404516714154919"/>
    <n v="0.83404516714154919"/>
    <n v="16"/>
    <x v="3"/>
  </r>
  <r>
    <x v="1"/>
    <s v="Kennedy"/>
    <s v="Theresa"/>
    <n v="0.83394312367160028"/>
    <n v="0.83394312367160028"/>
    <n v="0.83394312367160028"/>
    <n v="24"/>
    <x v="3"/>
  </r>
  <r>
    <x v="0"/>
    <s v="Ristau"/>
    <s v="Rebecca"/>
    <n v="0.79910685036436235"/>
    <n v="0.83003788484712093"/>
    <n v="0.83003788484712093"/>
    <n v="12"/>
    <x v="3"/>
  </r>
  <r>
    <x v="1"/>
    <s v="Blahnik"/>
    <s v="Ashley"/>
    <n v="0.82420155179430032"/>
    <n v="0.82920155179430033"/>
    <n v="0.82920155179430033"/>
    <n v="25"/>
    <x v="3"/>
  </r>
  <r>
    <x v="0"/>
    <s v="Martinez"/>
    <s v="Dominic"/>
    <n v="0.805916571314228"/>
    <n v="0.82691657131422802"/>
    <n v="0.82691657131422802"/>
    <n v="13"/>
    <x v="3"/>
  </r>
  <r>
    <x v="5"/>
    <s v="Hogan"/>
    <s v="Austin"/>
    <n v="0.80070209082142541"/>
    <n v="0.82270209082142542"/>
    <n v="0.82270209082142542"/>
    <n v="15"/>
    <x v="3"/>
  </r>
  <r>
    <x v="5"/>
    <s v="Webber"/>
    <s v="Sarah"/>
    <n v="0.76313925659682658"/>
    <n v="0.7901392565968266"/>
    <n v="0.82207656830316"/>
    <n v="17"/>
    <x v="4"/>
  </r>
  <r>
    <x v="5"/>
    <s v="Kavulla"/>
    <s v="Tammy"/>
    <n v="0.80880744131242632"/>
    <n v="0.82180744131242633"/>
    <n v="0.82180744131242633"/>
    <n v="16"/>
    <x v="3"/>
  </r>
  <r>
    <x v="2"/>
    <s v="Andrews"/>
    <s v="Eric"/>
    <n v="0.82135608378598768"/>
    <n v="0.82135608378598768"/>
    <n v="0.82135608378598768"/>
    <n v="17"/>
    <x v="3"/>
  </r>
  <r>
    <x v="3"/>
    <s v="Wuestenhagen"/>
    <s v="Kert"/>
    <n v="0.82064200719247893"/>
    <n v="0.82064200719247893"/>
    <n v="0.82064200719247893"/>
    <n v="11"/>
    <x v="3"/>
  </r>
  <r>
    <x v="4"/>
    <s v="Graetz"/>
    <s v="John"/>
    <n v="0.81978427251075581"/>
    <n v="0.81978427251075581"/>
    <n v="0.81978427251075581"/>
    <n v="15"/>
    <x v="3"/>
  </r>
  <r>
    <x v="1"/>
    <s v="Ross"/>
    <s v="Courtney"/>
    <n v="0.81773471682709953"/>
    <n v="0.81773471682709953"/>
    <n v="0.81773471682709953"/>
    <n v="26"/>
    <x v="3"/>
  </r>
  <r>
    <x v="0"/>
    <s v="Warfel"/>
    <s v="Dan"/>
    <n v="0.81072380560643509"/>
    <n v="0.81072380560643509"/>
    <n v="0.81072380560643509"/>
    <n v="12"/>
    <x v="4"/>
  </r>
  <r>
    <x v="1"/>
    <s v="Raikes"/>
    <s v="Jessica"/>
    <n v="0.80951251158699711"/>
    <n v="0.80951251158699711"/>
    <n v="0.80951251158699711"/>
    <n v="27"/>
    <x v="4"/>
  </r>
  <r>
    <x v="4"/>
    <s v="Schmitz"/>
    <s v="Andrew"/>
    <n v="0.80623108093155804"/>
    <n v="0.80623108093155804"/>
    <n v="0.80623108093155804"/>
    <n v="16"/>
    <x v="4"/>
  </r>
  <r>
    <x v="3"/>
    <s v="Weyers"/>
    <s v="Hayley"/>
    <n v="0.78946825194343062"/>
    <n v="0.80546825194343064"/>
    <n v="0.80546825194343064"/>
    <n v="12"/>
    <x v="3"/>
  </r>
  <r>
    <x v="1"/>
    <s v="Gerrits"/>
    <s v="Elizabeth"/>
    <n v="0.80276862183259101"/>
    <n v="0.80276862183259101"/>
    <n v="0.80276862183259101"/>
    <n v="28"/>
    <x v="4"/>
  </r>
  <r>
    <x v="0"/>
    <s v="Bussiere"/>
    <s v="Lilah"/>
    <n v="0.8010107154639301"/>
    <n v="0.8010107154639301"/>
    <n v="0.8010107154639301"/>
    <n v="13"/>
    <x v="4"/>
  </r>
  <r>
    <x v="0"/>
    <s v="Kreider"/>
    <s v="Joseph"/>
    <n v="0.800788738664449"/>
    <n v="0.800788738664449"/>
    <n v="0.800788738664449"/>
    <n v="14"/>
    <x v="4"/>
  </r>
  <r>
    <x v="2"/>
    <s v="Hodgdon"/>
    <s v="Jacob"/>
    <n v="0.78454740070766082"/>
    <n v="0.79892975364883734"/>
    <n v="0.79892975364883734"/>
    <n v="18"/>
    <x v="4"/>
  </r>
  <r>
    <x v="1"/>
    <s v="Stewart"/>
    <s v="Taylor"/>
    <n v="0.79137032294077436"/>
    <n v="0.79637032294077437"/>
    <n v="0.79637032294077437"/>
    <n v="29"/>
    <x v="4"/>
  </r>
  <r>
    <x v="1"/>
    <s v="Omot"/>
    <s v="Marwa"/>
    <n v="0.7939478126390187"/>
    <n v="0.7939478126390187"/>
    <n v="0.7939478126390187"/>
    <n v="30"/>
    <x v="4"/>
  </r>
  <r>
    <x v="0"/>
    <s v="Kline"/>
    <s v="Eleesa"/>
    <n v="0.78047885336842215"/>
    <n v="0.79347885336842217"/>
    <n v="0.79347885336842217"/>
    <n v="15"/>
    <x v="4"/>
  </r>
  <r>
    <x v="0"/>
    <s v="Kukreti"/>
    <s v="Supriya"/>
    <n v="0.78693414895828573"/>
    <n v="0.78693414895828573"/>
    <n v="0.78693414895828573"/>
    <n v="16"/>
    <x v="5"/>
  </r>
  <r>
    <x v="3"/>
    <s v="Hoffman"/>
    <s v="Haley"/>
    <n v="0.78683189144628141"/>
    <n v="0.78683189144628141"/>
    <n v="0.78683189144628141"/>
    <n v="13"/>
    <x v="5"/>
  </r>
  <r>
    <x v="3"/>
    <s v="Lee"/>
    <s v="Alexandra"/>
    <n v="0.78419342063069752"/>
    <n v="0.78419342063069752"/>
    <n v="0.78419342063069752"/>
    <n v="14"/>
    <x v="5"/>
  </r>
  <r>
    <x v="2"/>
    <s v="Hanson"/>
    <s v="Whitney"/>
    <n v="0.77561065050352784"/>
    <n v="0.7840160559089332"/>
    <n v="0.7840160559089332"/>
    <n v="19"/>
    <x v="5"/>
  </r>
  <r>
    <x v="0"/>
    <s v="Benham"/>
    <s v="Marian"/>
    <n v="0.78333782162044507"/>
    <n v="0.78333782162044507"/>
    <n v="0.78333782162044507"/>
    <n v="14"/>
    <x v="5"/>
  </r>
  <r>
    <x v="1"/>
    <s v="Tijan"/>
    <s v="Grace"/>
    <n v="0.77355921502755054"/>
    <n v="0.78255921502755055"/>
    <n v="0.78255921502755055"/>
    <n v="31"/>
    <x v="5"/>
  </r>
  <r>
    <x v="0"/>
    <s v="Mulroy"/>
    <s v="Joseph"/>
    <n v="0.77614777516901923"/>
    <n v="0.77614777516901923"/>
    <n v="0.77614777516901923"/>
    <n v="17"/>
    <x v="6"/>
  </r>
  <r>
    <x v="4"/>
    <s v="Ruberg"/>
    <s v="Brooke"/>
    <n v="0.77430099389191276"/>
    <n v="0.77430099389191276"/>
    <n v="0.77430099389191276"/>
    <n v="17"/>
    <x v="4"/>
  </r>
  <r>
    <x v="0"/>
    <s v="Wendler"/>
    <s v="Jeanette"/>
    <n v="0.74148820909639035"/>
    <n v="0.76798820909639032"/>
    <n v="0.76798820909639032"/>
    <n v="15"/>
    <x v="5"/>
  </r>
  <r>
    <x v="3"/>
    <s v="Hartle"/>
    <s v="Scott"/>
    <n v="0.75418032965661697"/>
    <n v="0.76718032965661698"/>
    <n v="0.76718032965661698"/>
    <n v="15"/>
    <x v="5"/>
  </r>
  <r>
    <x v="1"/>
    <s v="Belsky"/>
    <s v="Travis"/>
    <n v="0.76669080798492428"/>
    <n v="0.76669080798492428"/>
    <n v="0.76669080798492428"/>
    <n v="32"/>
    <x v="6"/>
  </r>
  <r>
    <x v="3"/>
    <s v="Wirsing"/>
    <s v="Molly"/>
    <n v="0.75455978624057807"/>
    <n v="0.76555978624057808"/>
    <n v="0.76555978624057808"/>
    <n v="16"/>
    <x v="5"/>
  </r>
  <r>
    <x v="1"/>
    <s v="Baker"/>
    <s v="Ruby"/>
    <n v="0.74895654577643644"/>
    <n v="0.76395654577643646"/>
    <n v="0.76395654577643646"/>
    <n v="33"/>
    <x v="6"/>
  </r>
  <r>
    <x v="5"/>
    <s v="Johnson"/>
    <s v="Kevin"/>
    <n v="0.7627266152362584"/>
    <n v="0.7627266152362584"/>
    <n v="0.7627266152362584"/>
    <n v="18"/>
    <x v="6"/>
  </r>
  <r>
    <x v="1"/>
    <s v="Shira"/>
    <s v="Hunter"/>
    <n v="0.74492456093098725"/>
    <n v="0.75692456093098726"/>
    <n v="0.75692456093098726"/>
    <n v="34"/>
    <x v="6"/>
  </r>
  <r>
    <x v="4"/>
    <s v="McCullough"/>
    <s v="Casey"/>
    <n v="0.75689799516800305"/>
    <n v="0.75689799516800305"/>
    <n v="0.75689799516800305"/>
    <n v="18"/>
    <x v="5"/>
  </r>
  <r>
    <x v="2"/>
    <s v="Hazek"/>
    <s v="Jacob"/>
    <n v="0.71933515275771276"/>
    <n v="0.75633515275771279"/>
    <n v="0.75633515275771279"/>
    <n v="20"/>
    <x v="6"/>
  </r>
  <r>
    <x v="1"/>
    <s v="Minar"/>
    <s v="Arthur"/>
    <n v="0.75580042437042416"/>
    <n v="0.75580042437042416"/>
    <n v="0.75580042437042416"/>
    <n v="35"/>
    <x v="6"/>
  </r>
  <r>
    <x v="5"/>
    <s v="Mattern"/>
    <s v="Josephine"/>
    <n v="0.75282615572309386"/>
    <n v="0.75282615572309386"/>
    <n v="0.75282615572309386"/>
    <n v="19"/>
    <x v="6"/>
  </r>
  <r>
    <x v="1"/>
    <s v="Koch"/>
    <s v="Benjamin"/>
    <n v="0.74933540880290928"/>
    <n v="0.74933540880290928"/>
    <n v="0.74933540880290928"/>
    <n v="36"/>
    <x v="6"/>
  </r>
  <r>
    <x v="0"/>
    <s v="Thole"/>
    <s v="Maggie"/>
    <n v="0.74814736899180279"/>
    <n v="0.74814736899180279"/>
    <n v="0.74814736899180279"/>
    <n v="18"/>
    <x v="4"/>
  </r>
  <r>
    <x v="4"/>
    <s v="Winter"/>
    <s v="Kara"/>
    <n v="0.72073189391689263"/>
    <n v="0.74773189391689265"/>
    <n v="0.74773189391689265"/>
    <n v="19"/>
    <x v="5"/>
  </r>
  <r>
    <x v="5"/>
    <s v="Koski"/>
    <s v="Timothy"/>
    <n v="0.74035706145349345"/>
    <n v="0.74577372812016007"/>
    <n v="0.74577372812016007"/>
    <n v="20"/>
    <x v="6"/>
  </r>
  <r>
    <x v="0"/>
    <s v="Erstad"/>
    <s v="Mattie"/>
    <n v="0.73040056011681365"/>
    <n v="0.74540056011681366"/>
    <n v="0.74540056011681366"/>
    <n v="16"/>
    <x v="5"/>
  </r>
  <r>
    <x v="3"/>
    <s v="Yslas"/>
    <s v="Ezequiel"/>
    <n v="0.74206574640352985"/>
    <n v="0.74206574640352985"/>
    <n v="0.74206574640352985"/>
    <n v="17"/>
    <x v="6"/>
  </r>
  <r>
    <x v="2"/>
    <s v="Severson"/>
    <s v="Patrick"/>
    <n v="0.74077714437437436"/>
    <n v="0.74077714437437436"/>
    <n v="0.74077714437437436"/>
    <n v="21"/>
    <x v="6"/>
  </r>
  <r>
    <x v="1"/>
    <s v="Haak"/>
    <s v="Karrie"/>
    <n v="0.73954976707701292"/>
    <n v="0.73954976707701292"/>
    <n v="0.73954976707701292"/>
    <n v="37"/>
    <x v="6"/>
  </r>
  <r>
    <x v="5"/>
    <s v="Kaster"/>
    <s v="Jack"/>
    <n v="0.69838162239560508"/>
    <n v="0.69838162239560508"/>
    <n v="0.73762464711085263"/>
    <n v="27"/>
    <x v="6"/>
  </r>
  <r>
    <x v="0"/>
    <s v="Klockow"/>
    <s v="Ben"/>
    <n v="0.73583058896378706"/>
    <n v="0.73736905050224855"/>
    <n v="0.73736905050224855"/>
    <n v="17"/>
    <x v="6"/>
  </r>
  <r>
    <x v="5"/>
    <s v="Smith"/>
    <s v="Nicholas"/>
    <n v="0.71041214883488057"/>
    <n v="0.7354121488348806"/>
    <n v="0.7354121488348806"/>
    <n v="21"/>
    <x v="6"/>
  </r>
  <r>
    <x v="5"/>
    <s v="Acker"/>
    <s v="Amber"/>
    <n v="0.68308556149732624"/>
    <n v="0.73316889483065961"/>
    <n v="0.73316889483065961"/>
    <n v="22"/>
    <x v="6"/>
  </r>
  <r>
    <x v="5"/>
    <s v="Peltier"/>
    <s v="Hugh"/>
    <n v="0.72902694945466628"/>
    <n v="0.72902694945466628"/>
    <n v="0.72902694945466628"/>
    <n v="23"/>
    <x v="6"/>
  </r>
  <r>
    <x v="5"/>
    <s v="Boettcher"/>
    <s v="Allison"/>
    <n v="0.72811576955670498"/>
    <n v="0.72811576955670498"/>
    <n v="0.72811576955670498"/>
    <n v="24"/>
    <x v="6"/>
  </r>
  <r>
    <x v="1"/>
    <s v="Houston"/>
    <s v="Nicholas"/>
    <n v="0.72134295934139103"/>
    <n v="0.72134295934139103"/>
    <n v="0.72134295934139103"/>
    <n v="38"/>
    <x v="6"/>
  </r>
  <r>
    <x v="5"/>
    <s v="Grenquist"/>
    <s v="Kelly"/>
    <n v="0.65540156628970514"/>
    <n v="0.66240156628970515"/>
    <n v="0.72018698901900913"/>
    <n v="35"/>
    <x v="7"/>
  </r>
  <r>
    <x v="0"/>
    <s v="Scholl"/>
    <s v="Nora"/>
    <n v="0.70227450867048902"/>
    <n v="0.71927450867048903"/>
    <n v="0.71927450867048903"/>
    <n v="18"/>
    <x v="6"/>
  </r>
  <r>
    <x v="5"/>
    <s v="Nagel"/>
    <s v="Lucas"/>
    <n v="0.66908224820488038"/>
    <n v="0.68408224820488039"/>
    <n v="0.71920229825428872"/>
    <n v="30"/>
    <x v="6"/>
  </r>
  <r>
    <x v="0"/>
    <s v="Lebeda"/>
    <s v="Dalton"/>
    <n v="0.6930917449938101"/>
    <n v="0.71859174499381007"/>
    <n v="0.71859174499381007"/>
    <n v="19"/>
    <x v="6"/>
  </r>
  <r>
    <x v="3"/>
    <s v="Webking"/>
    <s v="Jamieson"/>
    <n v="0.71836493272040969"/>
    <n v="0.71836493272040969"/>
    <n v="0.71836493272040969"/>
    <n v="18"/>
    <x v="6"/>
  </r>
  <r>
    <x v="2"/>
    <s v="Michna"/>
    <s v="Melissa"/>
    <n v="0.67917634989426956"/>
    <n v="0.71817634989426959"/>
    <n v="0.71817634989426959"/>
    <n v="22"/>
    <x v="6"/>
  </r>
  <r>
    <x v="1"/>
    <s v="Smith"/>
    <s v="Jacob"/>
    <n v="0.70452292367692548"/>
    <n v="0.71252292367692549"/>
    <n v="0.71252292367692549"/>
    <n v="39"/>
    <x v="6"/>
  </r>
  <r>
    <x v="0"/>
    <s v="Swider"/>
    <s v="Jessie"/>
    <n v="0.71248844177469051"/>
    <n v="0.71248844177469051"/>
    <n v="0.71248844177469051"/>
    <n v="19"/>
    <x v="6"/>
  </r>
  <r>
    <x v="5"/>
    <s v="Huss"/>
    <s v="Jacob"/>
    <n v="0.68573497688751917"/>
    <n v="0.71123497688751913"/>
    <n v="0.71123497688751913"/>
    <n v="25"/>
    <x v="6"/>
  </r>
  <r>
    <x v="0"/>
    <s v="Rossing"/>
    <s v="Ethan"/>
    <n v="0.70984768097937345"/>
    <n v="0.70984768097937345"/>
    <n v="0.70984768097937345"/>
    <n v="20"/>
    <x v="6"/>
  </r>
  <r>
    <x v="5"/>
    <s v="Hagen"/>
    <s v="Mary"/>
    <n v="0.65590391864644515"/>
    <n v="0.70940391864644514"/>
    <n v="0.70940391864644514"/>
    <n v="26"/>
    <x v="6"/>
  </r>
  <r>
    <x v="1"/>
    <s v="Reina"/>
    <s v="Brigid"/>
    <n v="0.70849679124361253"/>
    <n v="0.70849679124361253"/>
    <n v="0.70849679124361253"/>
    <n v="40"/>
    <x v="6"/>
  </r>
  <r>
    <x v="1"/>
    <s v="Johnson"/>
    <s v="Ryan"/>
    <n v="0.70805600229444299"/>
    <n v="0.70805600229444299"/>
    <n v="0.70805600229444299"/>
    <n v="41"/>
    <x v="6"/>
  </r>
  <r>
    <x v="4"/>
    <s v="Malenfant"/>
    <s v="Alec"/>
    <n v="0.70673370516567868"/>
    <n v="0.70673370516567868"/>
    <n v="0.70673370516567868"/>
    <n v="20"/>
    <x v="6"/>
  </r>
  <r>
    <x v="1"/>
    <s v="Fiorio"/>
    <s v="Hanna"/>
    <n v="0.70527205900576329"/>
    <n v="0.70527205900576329"/>
    <n v="0.70527205900576329"/>
    <n v="42"/>
    <x v="6"/>
  </r>
  <r>
    <x v="5"/>
    <s v="Victoria"/>
    <s v="Luis"/>
    <n v="0.64887674235118786"/>
    <n v="0.66387674235118788"/>
    <n v="0.7005481336877013"/>
    <n v="34"/>
    <x v="7"/>
  </r>
  <r>
    <x v="3"/>
    <s v="Kiffer"/>
    <s v="Kent"/>
    <n v="0.69953120084936971"/>
    <n v="0.69953120084936971"/>
    <n v="0.69953120084936971"/>
    <n v="19"/>
    <x v="6"/>
  </r>
  <r>
    <x v="2"/>
    <s v="Spinelli"/>
    <s v="Sarah"/>
    <n v="0.68229182630906771"/>
    <n v="0.69429182630906772"/>
    <n v="0.69429182630906772"/>
    <n v="23"/>
    <x v="6"/>
  </r>
  <r>
    <x v="0"/>
    <s v="Isaac"/>
    <s v="Grace"/>
    <n v="0.67956008087942288"/>
    <n v="0.69306008087942284"/>
    <n v="0.69306008087942284"/>
    <n v="20"/>
    <x v="6"/>
  </r>
  <r>
    <x v="2"/>
    <s v="Mather"/>
    <s v="Sarah"/>
    <n v="0.67866058149050557"/>
    <n v="0.69266058149050558"/>
    <n v="0.69266058149050558"/>
    <n v="24"/>
    <x v="6"/>
  </r>
  <r>
    <x v="2"/>
    <s v="Stiltjes"/>
    <s v="Riley"/>
    <n v="0.68324691607009425"/>
    <n v="0.69124691607009425"/>
    <n v="0.69124691607009425"/>
    <n v="25"/>
    <x v="6"/>
  </r>
  <r>
    <x v="5"/>
    <s v="Lee"/>
    <s v="William"/>
    <n v="0.61743720230267962"/>
    <n v="0.64043720230267964"/>
    <n v="0.6898889841567829"/>
    <n v="37"/>
    <x v="7"/>
  </r>
  <r>
    <x v="5"/>
    <s v="Tocko"/>
    <s v="Sarah"/>
    <n v="0.66105600362350614"/>
    <n v="0.68955600362350611"/>
    <n v="0.68955600362350611"/>
    <n v="28"/>
    <x v="7"/>
  </r>
  <r>
    <x v="5"/>
    <s v="Filipek"/>
    <s v="Matthew"/>
    <n v="0.68671288097951555"/>
    <n v="0.68671288097951555"/>
    <n v="0.68671288097951555"/>
    <n v="29"/>
    <x v="7"/>
  </r>
  <r>
    <x v="0"/>
    <s v="Cruz"/>
    <s v="Lincoln"/>
    <n v="0.68627711409173064"/>
    <n v="0.68627711409173064"/>
    <n v="0.68627711409173064"/>
    <n v="21"/>
    <x v="7"/>
  </r>
  <r>
    <x v="3"/>
    <s v="Helms"/>
    <s v="Sanora Kay"/>
    <n v="0.67068055473616361"/>
    <n v="0.68618055473616357"/>
    <n v="0.68618055473616357"/>
    <n v="20"/>
    <x v="7"/>
  </r>
  <r>
    <x v="1"/>
    <s v="Rheaume"/>
    <s v="Gabrielle"/>
    <n v="0.68552800928407343"/>
    <n v="0.68552800928407343"/>
    <n v="0.68552800928407343"/>
    <n v="43"/>
    <x v="7"/>
  </r>
  <r>
    <x v="2"/>
    <s v="Mrnak"/>
    <s v="Joseph"/>
    <n v="0.66921015405790385"/>
    <n v="0.68321015405790386"/>
    <n v="0.68321015405790386"/>
    <n v="26"/>
    <x v="8"/>
  </r>
  <r>
    <x v="2"/>
    <s v="Mikulan"/>
    <s v="Michael"/>
    <n v="0.67391114857084333"/>
    <n v="0.67391114857084333"/>
    <n v="0.67391114857084333"/>
    <n v="27"/>
    <x v="8"/>
  </r>
  <r>
    <x v="2"/>
    <s v="Stafford"/>
    <s v="Dale"/>
    <n v="0.67215989812795929"/>
    <n v="0.67215989812795929"/>
    <n v="0.67215989812795929"/>
    <n v="28"/>
    <x v="8"/>
  </r>
  <r>
    <x v="5"/>
    <s v="Patterson"/>
    <s v="Alexander"/>
    <n v="0.63144478536571103"/>
    <n v="0.67144478536571106"/>
    <n v="0.67144478536571106"/>
    <n v="31"/>
    <x v="9"/>
  </r>
  <r>
    <x v="5"/>
    <s v="Romuald"/>
    <s v="Emily"/>
    <n v="0.6586693685178231"/>
    <n v="0.6696693685178231"/>
    <n v="0.6696693685178231"/>
    <n v="32"/>
    <x v="8"/>
  </r>
  <r>
    <x v="5"/>
    <s v="Hvidsten"/>
    <s v="Nathan"/>
    <n v="0.65502350530376086"/>
    <n v="0.66802350530376087"/>
    <n v="0.66802350530376087"/>
    <n v="33"/>
    <x v="9"/>
  </r>
  <r>
    <x v="3"/>
    <s v="Earley"/>
    <s v="Sierra"/>
    <n v="0.66509053909680005"/>
    <n v="0.66509053909680005"/>
    <n v="0.66509053909680005"/>
    <n v="21"/>
    <x v="9"/>
  </r>
  <r>
    <x v="1"/>
    <s v="Merton"/>
    <s v="Nile"/>
    <n v="0.65009211701715464"/>
    <n v="0.66359211701715459"/>
    <n v="0.66359211701715459"/>
    <n v="44"/>
    <x v="9"/>
  </r>
  <r>
    <x v="1"/>
    <s v="Brown"/>
    <s v="Nathan"/>
    <n v="0.63885706008829146"/>
    <n v="0.66085706008829148"/>
    <n v="0.66085706008829148"/>
    <n v="45"/>
    <x v="7"/>
  </r>
  <r>
    <x v="3"/>
    <s v="Pettit"/>
    <s v="Rachel"/>
    <n v="0.64283822035253246"/>
    <n v="0.65483822035253247"/>
    <n v="0.65483822035253247"/>
    <n v="22"/>
    <x v="9"/>
  </r>
  <r>
    <x v="1"/>
    <s v="Tillmann"/>
    <s v="Andrew"/>
    <n v="0.65073574495309028"/>
    <n v="0.65373574495309028"/>
    <n v="0.65373574495309028"/>
    <n v="46"/>
    <x v="9"/>
  </r>
  <r>
    <x v="5"/>
    <s v="Phillips"/>
    <s v="Alison"/>
    <n v="0.6374933834859059"/>
    <n v="0.65249338348590591"/>
    <n v="0.65249338348590591"/>
    <n v="36"/>
    <x v="8"/>
  </r>
  <r>
    <x v="1"/>
    <s v="Peat"/>
    <s v="Ryan"/>
    <n v="0.63946473998067543"/>
    <n v="0.65146473998067544"/>
    <n v="0.65146473998067544"/>
    <n v="47"/>
    <x v="9"/>
  </r>
  <r>
    <x v="2"/>
    <s v="Davis"/>
    <s v="Bailey"/>
    <n v="0.64412128535360569"/>
    <n v="0.65112128535360569"/>
    <n v="0.65112128535360569"/>
    <n v="29"/>
    <x v="8"/>
  </r>
  <r>
    <x v="4"/>
    <s v="Jinks"/>
    <s v="Eric"/>
    <n v="0.63649566097895616"/>
    <n v="0.64549566097895617"/>
    <n v="0.64549566097895617"/>
    <n v="21"/>
    <x v="7"/>
  </r>
  <r>
    <x v="0"/>
    <s v="Olson"/>
    <s v="Katie"/>
    <n v="0.62675307271015313"/>
    <n v="0.64075307271015314"/>
    <n v="0.64075307271015314"/>
    <n v="21"/>
    <x v="6"/>
  </r>
  <r>
    <x v="2"/>
    <s v="Jaeckel"/>
    <s v="Mikayla"/>
    <n v="0.63762028138935989"/>
    <n v="0.63762028138935989"/>
    <n v="0.63762028138935989"/>
    <n v="30"/>
    <x v="9"/>
  </r>
  <r>
    <x v="0"/>
    <s v="Blow"/>
    <s v="Erik"/>
    <n v="0.63682921236290957"/>
    <n v="0.63682921236290957"/>
    <n v="0.63682921236290957"/>
    <n v="22"/>
    <x v="9"/>
  </r>
  <r>
    <x v="0"/>
    <s v="Williams"/>
    <s v="Jake"/>
    <n v="0.63448277137336062"/>
    <n v="0.63448277137336062"/>
    <n v="0.63448277137336062"/>
    <n v="23"/>
    <x v="9"/>
  </r>
  <r>
    <x v="1"/>
    <s v="Diaz"/>
    <s v="Adrian"/>
    <n v="0.62818585973381003"/>
    <n v="0.63318585973381003"/>
    <n v="0.63318585973381003"/>
    <n v="48"/>
    <x v="9"/>
  </r>
  <r>
    <x v="2"/>
    <s v="Hartfiel"/>
    <s v="Sally"/>
    <n v="0.63077367176717092"/>
    <n v="0.63077367176717092"/>
    <n v="0.63077367176717092"/>
    <n v="31"/>
    <x v="9"/>
  </r>
  <r>
    <x v="0"/>
    <s v="Jarvis"/>
    <s v="Madeline"/>
    <n v="0.61952602025700165"/>
    <n v="0.63002602025700161"/>
    <n v="0.63002602025700161"/>
    <n v="24"/>
    <x v="9"/>
  </r>
  <r>
    <x v="1"/>
    <s v="Zelinske"/>
    <s v="Keith"/>
    <n v="0.62931426343872021"/>
    <n v="0.62931426343872021"/>
    <n v="0.62931426343872021"/>
    <n v="49"/>
    <x v="9"/>
  </r>
  <r>
    <x v="0"/>
    <s v="Augustyn"/>
    <s v="Sean"/>
    <n v="0.62076840188573612"/>
    <n v="0.62076840188573612"/>
    <n v="0.62076840188573612"/>
    <n v="25"/>
    <x v="9"/>
  </r>
  <r>
    <x v="2"/>
    <s v="Noto"/>
    <s v="Nicholas"/>
    <n v="0.57276202290475886"/>
    <n v="0.61719445533719131"/>
    <n v="0.61719445533719131"/>
    <n v="32"/>
    <x v="9"/>
  </r>
  <r>
    <x v="1"/>
    <s v="Flores"/>
    <s v="Scott"/>
    <n v="0.60967719831486911"/>
    <n v="0.61467719831486911"/>
    <n v="0.61467719831486911"/>
    <n v="50"/>
    <x v="9"/>
  </r>
  <r>
    <x v="1"/>
    <s v="McCabe"/>
    <s v="Shaun"/>
    <n v="0.61104761519455664"/>
    <n v="0.61404761519455664"/>
    <n v="0.61404761519455664"/>
    <n v="51"/>
    <x v="9"/>
  </r>
  <r>
    <x v="5"/>
    <s v="McDermott"/>
    <s v="Ryan"/>
    <n v="0.61241819350691096"/>
    <n v="0.61241819350691096"/>
    <n v="0.61241819350691096"/>
    <n v="38"/>
    <x v="9"/>
  </r>
  <r>
    <x v="5"/>
    <s v="Kohoutek-Miller"/>
    <s v="Tess"/>
    <n v="0.57800844510680571"/>
    <n v="0.59100844510680572"/>
    <n v="0.61211302341233587"/>
    <n v="41"/>
    <x v="9"/>
  </r>
  <r>
    <x v="5"/>
    <s v="Perry"/>
    <s v="Nicole"/>
    <n v="0.6097787834955144"/>
    <n v="0.6097787834955144"/>
    <n v="0.6097787834955144"/>
    <n v="39"/>
    <x v="9"/>
  </r>
  <r>
    <x v="3"/>
    <s v="Strom"/>
    <s v="Kyle"/>
    <n v="0.58248921991777547"/>
    <n v="0.60348921991777549"/>
    <n v="0.60348921991777549"/>
    <n v="23"/>
    <x v="9"/>
  </r>
  <r>
    <x v="2"/>
    <s v="Cattelino"/>
    <s v="Amy"/>
    <n v="0.5679932717562759"/>
    <n v="0.60199327175627593"/>
    <n v="0.60199327175627593"/>
    <n v="33"/>
    <x v="9"/>
  </r>
  <r>
    <x v="0"/>
    <s v="Kollauf"/>
    <s v="Dan"/>
    <n v="0.58198941969056917"/>
    <n v="0.60098941969056918"/>
    <n v="0.60098941969056918"/>
    <n v="22"/>
    <x v="9"/>
  </r>
  <r>
    <x v="2"/>
    <s v="Nagro"/>
    <s v="Cassie"/>
    <n v="0.57403987409696855"/>
    <n v="0.59853987409696852"/>
    <n v="0.59853987409696852"/>
    <n v="34"/>
    <x v="9"/>
  </r>
  <r>
    <x v="5"/>
    <s v="Widen"/>
    <s v="Matt"/>
    <n v="0.58511609830221201"/>
    <n v="0.59011609830221201"/>
    <n v="0.59831480104180512"/>
    <n v="42"/>
    <x v="9"/>
  </r>
  <r>
    <x v="5"/>
    <s v="Ebert"/>
    <s v="Grant"/>
    <n v="0.57508996668712198"/>
    <n v="0.598089966687122"/>
    <n v="0.598089966687122"/>
    <n v="40"/>
    <x v="9"/>
  </r>
  <r>
    <x v="4"/>
    <s v="Brock-Montgomery"/>
    <s v="Devon"/>
    <n v="0.58305106604183932"/>
    <n v="0.59705106604183933"/>
    <n v="0.59705106604183933"/>
    <n v="22"/>
    <x v="9"/>
  </r>
  <r>
    <x v="2"/>
    <s v="Lints"/>
    <s v="Abygail"/>
    <n v="0.58417871982089065"/>
    <n v="0.59417871982089066"/>
    <n v="0.59417871982089066"/>
    <n v="35"/>
    <x v="9"/>
  </r>
  <r>
    <x v="5"/>
    <s v="Harris"/>
    <s v="Meagan"/>
    <n v="0.54805562101574057"/>
    <n v="0.5870556210157406"/>
    <n v="0.5870556210157406"/>
    <n v="43"/>
    <x v="9"/>
  </r>
  <r>
    <x v="2"/>
    <s v="Whalen"/>
    <s v="Lucas"/>
    <n v="0.53464985526411601"/>
    <n v="0.57864985526411605"/>
    <n v="0.57864985526411605"/>
    <n v="36"/>
    <x v="9"/>
  </r>
  <r>
    <x v="1"/>
    <s v="Lavey"/>
    <s v="Devin"/>
    <n v="0.55630302950676336"/>
    <n v="0.57630302950676338"/>
    <n v="0.57630302950676338"/>
    <n v="52"/>
    <x v="9"/>
  </r>
  <r>
    <x v="2"/>
    <s v="Minkel"/>
    <s v="Daniel"/>
    <n v="0.56652898265815166"/>
    <n v="0.57552898265815167"/>
    <n v="0.57552898265815167"/>
    <n v="37"/>
    <x v="9"/>
  </r>
  <r>
    <x v="2"/>
    <s v="Barker"/>
    <s v="Joseph"/>
    <n v="0.54219322683291127"/>
    <n v="0.57469322683291124"/>
    <n v="0.57469322683291124"/>
    <n v="38"/>
    <x v="9"/>
  </r>
  <r>
    <x v="1"/>
    <s v="Jones"/>
    <s v="Anthony"/>
    <n v="0.5728115302029495"/>
    <n v="0.5728115302029495"/>
    <n v="0.5728115302029495"/>
    <n v="53"/>
    <x v="9"/>
  </r>
  <r>
    <x v="4"/>
    <s v="Quinn"/>
    <s v="Ryan"/>
    <n v="0.56696141561440361"/>
    <n v="0.56696141561440361"/>
    <n v="0.56696141561440361"/>
    <n v="23"/>
    <x v="9"/>
  </r>
  <r>
    <x v="0"/>
    <s v="Larsen"/>
    <s v="Matt"/>
    <n v="0.56192709664805562"/>
    <n v="0.56692709664805563"/>
    <n v="0.56692709664805563"/>
    <n v="26"/>
    <x v="9"/>
  </r>
  <r>
    <x v="5"/>
    <s v="Richter"/>
    <s v="Savanna"/>
    <n v="0.56279182905827962"/>
    <n v="0.56279182905827962"/>
    <n v="0.56279182905827962"/>
    <n v="44"/>
    <x v="9"/>
  </r>
  <r>
    <x v="4"/>
    <s v="Peterson"/>
    <s v="Zachary"/>
    <n v="0.56074184748288669"/>
    <n v="0.56074184748288669"/>
    <n v="0.56074184748288669"/>
    <n v="24"/>
    <x v="9"/>
  </r>
  <r>
    <x v="2"/>
    <s v="Huninghake"/>
    <s v="Allison"/>
    <n v="0.53453827149757061"/>
    <n v="0.55753827149757063"/>
    <n v="0.55753827149757063"/>
    <n v="39"/>
    <x v="9"/>
  </r>
  <r>
    <x v="2"/>
    <s v="Catalano"/>
    <s v="Charlotte"/>
    <n v="0.55000297029353007"/>
    <n v="0.55500297029353007"/>
    <n v="0.55500297029353007"/>
    <n v="40"/>
    <x v="9"/>
  </r>
  <r>
    <x v="5"/>
    <s v="Tody"/>
    <s v="Briana"/>
    <n v="0.54673879099578226"/>
    <n v="0.55273879099578227"/>
    <n v="0.55273879099578227"/>
    <n v="45"/>
    <x v="9"/>
  </r>
  <r>
    <x v="2"/>
    <s v="Coulson"/>
    <s v="Cate"/>
    <n v="0.49344492796923556"/>
    <n v="0.5424449279692356"/>
    <n v="0.55000000000000004"/>
    <n v="41"/>
    <x v="9"/>
  </r>
  <r>
    <x v="2"/>
    <s v="Jarvis"/>
    <s v="Charles"/>
    <n v="0.52385296200433551"/>
    <n v="0.54735296200433547"/>
    <n v="0.54735296200433547"/>
    <n v="42"/>
    <x v="9"/>
  </r>
  <r>
    <x v="2"/>
    <s v="Olvera"/>
    <s v="Marta"/>
    <n v="0.52412121212121221"/>
    <n v="0.54712121212121223"/>
    <n v="0.54712121212121223"/>
    <n v="43"/>
    <x v="9"/>
  </r>
  <r>
    <x v="4"/>
    <s v="Anderson"/>
    <s v="Stephanie"/>
    <n v="0.53204219430870026"/>
    <n v="0.54304219430870027"/>
    <n v="0.54304219430870027"/>
    <n v="25"/>
    <x v="9"/>
  </r>
  <r>
    <x v="0"/>
    <s v="Medrano"/>
    <s v="Rosalia"/>
    <n v="0.53823810002876804"/>
    <n v="0.54223810002876804"/>
    <n v="0.54223810002876804"/>
    <n v="23"/>
    <x v="10"/>
  </r>
  <r>
    <x v="2"/>
    <s v="Peltier"/>
    <s v="Nathan"/>
    <n v="0.48954160110350042"/>
    <n v="0.53354160110350046"/>
    <n v="0.53354160110350046"/>
    <n v="44"/>
    <x v="10"/>
  </r>
  <r>
    <x v="2"/>
    <s v="Peltier"/>
    <s v="Hugh"/>
    <n v="0.50402438411526662"/>
    <n v="0.53102438411526665"/>
    <n v="0.53102438411526665"/>
    <n v="45"/>
    <x v="10"/>
  </r>
  <r>
    <x v="1"/>
    <s v="Martin"/>
    <s v="Nicholas"/>
    <n v="0.52525224315840047"/>
    <n v="0.52525224315840047"/>
    <n v="0.52525224315840047"/>
    <n v="54"/>
    <x v="10"/>
  </r>
  <r>
    <x v="4"/>
    <s v="Bongey"/>
    <s v="Jay"/>
    <n v="0.49872676160521445"/>
    <n v="0.52272676160521447"/>
    <n v="0.52272676160521447"/>
    <n v="26"/>
    <x v="9"/>
  </r>
  <r>
    <x v="2"/>
    <s v="Mogged"/>
    <s v="Jacob"/>
    <n v="0.4814259940382043"/>
    <n v="0.52242599403820433"/>
    <n v="0.52242599403820433"/>
    <n v="46"/>
    <x v="10"/>
  </r>
  <r>
    <x v="0"/>
    <s v="Lavey"/>
    <s v="Devin"/>
    <n v="0.50534098024934193"/>
    <n v="0.51334098024934194"/>
    <n v="0.51334098024934194"/>
    <n v="27"/>
    <x v="10"/>
  </r>
  <r>
    <x v="4"/>
    <s v="Vondriska"/>
    <s v="Meghan"/>
    <n v="0.49151647206242832"/>
    <n v="0.50551647206242833"/>
    <n v="0.50551647206242833"/>
    <n v="27"/>
    <x v="9"/>
  </r>
  <r>
    <x v="5"/>
    <s v="Skog"/>
    <s v="Chelsea"/>
    <n v="0.4922534895314058"/>
    <n v="0.50225348953140581"/>
    <n v="0.50225348953140581"/>
    <n v="46"/>
    <x v="9"/>
  </r>
  <r>
    <x v="0"/>
    <s v="Andreiko"/>
    <s v="Katherine"/>
    <n v="0.46458968557996505"/>
    <n v="0.48758968557996507"/>
    <n v="0.48758968557996507"/>
    <n v="28"/>
    <x v="10"/>
  </r>
  <r>
    <x v="3"/>
    <s v="Lorber"/>
    <s v="Stephen"/>
    <n v="0.47076371510328452"/>
    <n v="0.47976371510328453"/>
    <n v="0.47976371510328453"/>
    <n v="24"/>
    <x v="10"/>
  </r>
  <r>
    <x v="0"/>
    <s v="Larsen"/>
    <s v="Matt"/>
    <n v="0.45039846607041456"/>
    <n v="0.46439846607041457"/>
    <n v="0.46439846607041457"/>
    <n v="24"/>
    <x v="10"/>
  </r>
  <r>
    <x v="2"/>
    <s v="Figueroa"/>
    <s v="Louis"/>
    <n v="0.44998555584649425"/>
    <n v="0.46198555584649426"/>
    <n v="0.46198555584649426"/>
    <n v="47"/>
    <x v="10"/>
  </r>
  <r>
    <x v="0"/>
    <s v="Boyd"/>
    <s v="Steven"/>
    <n v="0.42384374394471563"/>
    <n v="0.42384374394471563"/>
    <n v="0.42384374394471563"/>
    <n v="25"/>
    <x v="10"/>
  </r>
  <r>
    <x v="5"/>
    <s v="Hoard"/>
    <s v="Emmaei"/>
    <n v="0.41187859149823253"/>
    <n v="0.41187859149823253"/>
    <n v="0.41187859149823253"/>
    <n v="47"/>
    <x v="10"/>
  </r>
  <r>
    <x v="1"/>
    <s v="Phillips"/>
    <s v="Alison"/>
    <n v="0.34979741478028559"/>
    <n v="0.34979741478028559"/>
    <n v="0.34979741478028559"/>
    <n v="56"/>
    <x v="10"/>
  </r>
  <r>
    <x v="2"/>
    <s v="Lettman"/>
    <s v="Hunter"/>
    <n v="0.32922538175723448"/>
    <n v="0.34322538175723449"/>
    <n v="0.34322538175723449"/>
    <n v="48"/>
    <x v="10"/>
  </r>
  <r>
    <x v="4"/>
    <s v="Hagen"/>
    <s v="Eva"/>
    <n v="0.32492816872068769"/>
    <n v="0.32492816872068769"/>
    <n v="0.32492816872068769"/>
    <n v="28"/>
    <x v="10"/>
  </r>
  <r>
    <x v="4"/>
    <s v="Wilken"/>
    <s v="Zachary"/>
    <n v="0.30390733402984416"/>
    <n v="0.30390733402984416"/>
    <n v="0.30390733402984416"/>
    <n v="29"/>
    <x v="10"/>
  </r>
  <r>
    <x v="2"/>
    <s v="Ringhouse"/>
    <s v="Zachary"/>
    <n v="0.20717322296858762"/>
    <n v="0.22917322296858761"/>
    <n v="0.22917322296858761"/>
    <n v="49"/>
    <x v="10"/>
  </r>
  <r>
    <x v="3"/>
    <s v="Carlson"/>
    <s v="Jadeen"/>
    <n v="0.21547105479518305"/>
    <n v="0.21547105479518305"/>
    <n v="0.21547105479518305"/>
    <n v="25"/>
    <x v="10"/>
  </r>
  <r>
    <x v="5"/>
    <s v="Dority"/>
    <s v="Danthen"/>
    <n v="0.37571836007130127"/>
    <n v="0.38671836007130128"/>
    <m/>
    <n v="49"/>
    <x v="10"/>
  </r>
  <r>
    <x v="5"/>
    <s v="Lozano"/>
    <s v="Javier"/>
    <n v="0.39533556149732624"/>
    <n v="0.39533556149732624"/>
    <m/>
    <n v="4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1">
  <r>
    <x v="0"/>
    <s v="Smoniewski"/>
    <s v="Clara"/>
    <n v="0.97956528642531471"/>
    <n v="0.99879605565608398"/>
    <n v="0.99879605565608398"/>
    <n v="1"/>
    <x v="0"/>
  </r>
  <r>
    <x v="1"/>
    <s v="Thornley"/>
    <s v="Kaylee"/>
    <n v="0.98667334780502414"/>
    <n v="0.98667334780502414"/>
    <n v="0.98667334780502414"/>
    <n v="1"/>
    <x v="0"/>
  </r>
  <r>
    <x v="0"/>
    <s v="Macy"/>
    <s v="Stevie"/>
    <n v="0.96974979768327141"/>
    <n v="0.98282672076019451"/>
    <n v="0.98282672076019451"/>
    <n v="2"/>
    <x v="0"/>
  </r>
  <r>
    <x v="0"/>
    <s v="Runge"/>
    <s v="Ashley"/>
    <n v="0.9785480943738657"/>
    <n v="0.98188142770719899"/>
    <n v="0.98188142770719899"/>
    <n v="1"/>
    <x v="0"/>
  </r>
  <r>
    <x v="2"/>
    <s v="Fischer"/>
    <s v="Mikaela"/>
    <n v="0.95981931620710603"/>
    <n v="0.97981931620710605"/>
    <n v="0.97981931620710605"/>
    <n v="1"/>
    <x v="0"/>
  </r>
  <r>
    <x v="0"/>
    <s v="Kunath"/>
    <s v="Nickolas"/>
    <n v="0.96189608699693274"/>
    <n v="0.97935371411557681"/>
    <n v="0.97935371411557681"/>
    <n v="2"/>
    <x v="0"/>
  </r>
  <r>
    <x v="3"/>
    <s v="Lee"/>
    <s v="Young Hoon"/>
    <n v="0.96963675128871019"/>
    <n v="0.97425213590409476"/>
    <n v="0.97425213590409476"/>
    <n v="1"/>
    <x v="0"/>
  </r>
  <r>
    <x v="1"/>
    <s v="Mohlman"/>
    <s v="Jessica"/>
    <n v="0.92901433216132256"/>
    <n v="0.97219615034314077"/>
    <n v="0.97219615034314077"/>
    <n v="2"/>
    <x v="0"/>
  </r>
  <r>
    <x v="0"/>
    <s v="Nelson"/>
    <s v="Susan"/>
    <n v="0.94041273714216655"/>
    <n v="0.97041273714216658"/>
    <n v="0.97041273714216658"/>
    <n v="3"/>
    <x v="0"/>
  </r>
  <r>
    <x v="4"/>
    <s v="Donaldson"/>
    <s v="Emily"/>
    <n v="0.94329953025962454"/>
    <n v="0.96877572073581497"/>
    <n v="0.96877572073581497"/>
    <n v="1"/>
    <x v="0"/>
  </r>
  <r>
    <x v="0"/>
    <s v="Pitman"/>
    <s v="Cory"/>
    <n v="0.95876681862364865"/>
    <n v="0.96581599895151748"/>
    <n v="0.96581599895151748"/>
    <n v="4"/>
    <x v="0"/>
  </r>
  <r>
    <x v="5"/>
    <s v="Sinclair"/>
    <s v="Michael"/>
    <n v="0.94459174191286055"/>
    <n v="0.96480007524619393"/>
    <n v="0.96480007524619393"/>
    <n v="1"/>
    <x v="0"/>
  </r>
  <r>
    <x v="1"/>
    <s v="Bruner"/>
    <s v="Clara"/>
    <n v="0.96406781576662604"/>
    <n v="0.96406781576662604"/>
    <n v="0.96406781576662604"/>
    <n v="3"/>
    <x v="0"/>
  </r>
  <r>
    <x v="3"/>
    <s v="Valley"/>
    <s v="Matthew"/>
    <n v="0.95862356454296183"/>
    <n v="0.95862356454296183"/>
    <n v="0.95862356454296183"/>
    <n v="2"/>
    <x v="0"/>
  </r>
  <r>
    <x v="1"/>
    <s v="Ginnery"/>
    <s v="Caitlin"/>
    <n v="0.94292824309482159"/>
    <n v="0.95801021030793632"/>
    <n v="0.95801021030793632"/>
    <n v="4"/>
    <x v="0"/>
  </r>
  <r>
    <x v="3"/>
    <s v="Zart"/>
    <s v="Katy"/>
    <n v="0.91776648149002316"/>
    <n v="0.95786937359235913"/>
    <n v="0.95786937359235913"/>
    <n v="3"/>
    <x v="0"/>
  </r>
  <r>
    <x v="3"/>
    <s v="Hoge"/>
    <s v="Sara"/>
    <n v="0.94822208219536619"/>
    <n v="0.95626556045623579"/>
    <n v="0.95626556045623579"/>
    <n v="4"/>
    <x v="0"/>
  </r>
  <r>
    <x v="1"/>
    <s v="Vosen"/>
    <s v="Grace"/>
    <n v="0.94772612633268372"/>
    <n v="0.95215235584088043"/>
    <n v="0.95215235584088043"/>
    <n v="5"/>
    <x v="0"/>
  </r>
  <r>
    <x v="2"/>
    <s v="Woodie"/>
    <s v="Sara"/>
    <n v="0.92977696124615294"/>
    <n v="0.95045263692182858"/>
    <n v="0.95045263692182858"/>
    <n v="2"/>
    <x v="0"/>
  </r>
  <r>
    <x v="4"/>
    <s v="Fisher"/>
    <s v="Michaela"/>
    <n v="0.90646865595720161"/>
    <n v="0.94669773855069095"/>
    <n v="0.94669773855069095"/>
    <n v="2"/>
    <x v="0"/>
  </r>
  <r>
    <x v="1"/>
    <s v="Nelson"/>
    <s v="Charles"/>
    <n v="0.93892352623579489"/>
    <n v="0.94580877213743419"/>
    <n v="0.94580877213743419"/>
    <n v="6"/>
    <x v="0"/>
  </r>
  <r>
    <x v="1"/>
    <s v="Hasbargen"/>
    <s v="Cody"/>
    <n v="0.94483733089158095"/>
    <n v="0.94483733089158095"/>
    <n v="0.94483733089158095"/>
    <n v="7"/>
    <x v="0"/>
  </r>
  <r>
    <x v="1"/>
    <s v="Rakowski"/>
    <s v="Elena"/>
    <n v="0.93371124908935599"/>
    <n v="0.942711249089356"/>
    <n v="0.942711249089356"/>
    <n v="8"/>
    <x v="0"/>
  </r>
  <r>
    <x v="1"/>
    <s v="Menebroeker"/>
    <s v="Ryan"/>
    <n v="0.94190432782447586"/>
    <n v="0.94190432782447586"/>
    <n v="0.94190432782447586"/>
    <n v="9"/>
    <x v="0"/>
  </r>
  <r>
    <x v="2"/>
    <s v="Zocher"/>
    <s v="Erika"/>
    <n v="0.93736038356049667"/>
    <n v="0.94047726667737974"/>
    <n v="0.94047726667737974"/>
    <n v="3"/>
    <x v="0"/>
  </r>
  <r>
    <x v="4"/>
    <s v="Hein"/>
    <s v="Marina"/>
    <n v="0.92264742419797463"/>
    <n v="0.93614742419797459"/>
    <n v="0.93614742419797459"/>
    <n v="3"/>
    <x v="0"/>
  </r>
  <r>
    <x v="4"/>
    <s v="Koosmann"/>
    <s v="Faye"/>
    <n v="0.89163659445631449"/>
    <n v="0.93343325564952739"/>
    <n v="0.93343325564952739"/>
    <n v="4"/>
    <x v="0"/>
  </r>
  <r>
    <x v="5"/>
    <s v="Hudson"/>
    <s v="Dylan"/>
    <n v="0.90154001631469227"/>
    <n v="0.93249239726707323"/>
    <n v="0.93249239726707323"/>
    <n v="2"/>
    <x v="0"/>
  </r>
  <r>
    <x v="4"/>
    <s v="Plucinski"/>
    <s v="Martha"/>
    <n v="0.91524926034959941"/>
    <n v="0.93024926034959943"/>
    <n v="0.93024926034959943"/>
    <n v="5"/>
    <x v="0"/>
  </r>
  <r>
    <x v="5"/>
    <s v="Aguirre"/>
    <s v="John"/>
    <n v="0.89301645064805601"/>
    <n v="0.92926645064805602"/>
    <n v="0.92926645064805602"/>
    <n v="3"/>
    <x v="0"/>
  </r>
  <r>
    <x v="3"/>
    <s v="Stanfield"/>
    <s v="Samantha"/>
    <n v="0.9281084094692017"/>
    <n v="0.92854319207789737"/>
    <n v="0.92854319207789737"/>
    <n v="5"/>
    <x v="0"/>
  </r>
  <r>
    <x v="0"/>
    <s v="Mead"/>
    <s v="Jordan"/>
    <n v="0.92551744980295425"/>
    <n v="0.92551744980295425"/>
    <n v="0.92551744980295425"/>
    <n v="5"/>
    <x v="0"/>
  </r>
  <r>
    <x v="1"/>
    <s v="Jolma"/>
    <s v="Craig"/>
    <n v="0.92514669884902756"/>
    <n v="0.92514669884902756"/>
    <n v="0.92514669884902756"/>
    <n v="10"/>
    <x v="0"/>
  </r>
  <r>
    <x v="1"/>
    <s v="Browne"/>
    <s v="Danielle"/>
    <n v="0.90717863476227789"/>
    <n v="0.9221786347622779"/>
    <n v="0.9221786347622779"/>
    <n v="11"/>
    <x v="0"/>
  </r>
  <r>
    <x v="0"/>
    <s v="Alexson"/>
    <s v="Elizabeth"/>
    <n v="0.91933487434180483"/>
    <n v="0.92130208745655895"/>
    <n v="0.92130208745655895"/>
    <n v="3"/>
    <x v="0"/>
  </r>
  <r>
    <x v="3"/>
    <s v="Leighton"/>
    <s v="Elizabeth"/>
    <n v="0.91642144538190728"/>
    <n v="0.92042144538190729"/>
    <n v="0.92042144538190729"/>
    <n v="6"/>
    <x v="0"/>
  </r>
  <r>
    <x v="5"/>
    <s v="Elliott"/>
    <s v="Alex"/>
    <n v="0.84967504845952291"/>
    <n v="0.88442504845952286"/>
    <n v="0.92029345938392315"/>
    <n v="7"/>
    <x v="1"/>
  </r>
  <r>
    <x v="0"/>
    <s v="Lepak"/>
    <s v="Taylor"/>
    <n v="0.91081402779068688"/>
    <n v="0.91941051901875703"/>
    <n v="0.91941051901875703"/>
    <n v="4"/>
    <x v="0"/>
  </r>
  <r>
    <x v="5"/>
    <s v="Procik"/>
    <s v="Anthony"/>
    <n v="0.88564548084509509"/>
    <n v="0.89026086546047967"/>
    <n v="0.91704335460385966"/>
    <n v="5"/>
    <x v="1"/>
  </r>
  <r>
    <x v="4"/>
    <s v="Solberg"/>
    <s v="Jazmin"/>
    <n v="0.87648398762805058"/>
    <n v="0.91665065429471726"/>
    <n v="0.91665065429471726"/>
    <n v="6"/>
    <x v="0"/>
  </r>
  <r>
    <x v="0"/>
    <s v="Damiano"/>
    <s v="Kayla"/>
    <n v="0.88198479888646819"/>
    <n v="0.9155543936900562"/>
    <n v="0.9155543936900562"/>
    <n v="5"/>
    <x v="1"/>
  </r>
  <r>
    <x v="1"/>
    <s v="Hendrickson"/>
    <s v="Travis"/>
    <n v="0.89921628666281617"/>
    <n v="0.91421628666281618"/>
    <n v="0.91421628666281618"/>
    <n v="12"/>
    <x v="0"/>
  </r>
  <r>
    <x v="4"/>
    <s v="Morris"/>
    <s v="Montana"/>
    <n v="0.88882864057501165"/>
    <n v="0.91332864057501162"/>
    <n v="0.91332864057501162"/>
    <n v="7"/>
    <x v="0"/>
  </r>
  <r>
    <x v="2"/>
    <s v="Moy"/>
    <s v="David"/>
    <n v="0.91188662772438911"/>
    <n v="0.91188662772438911"/>
    <n v="0.91188662772438911"/>
    <n v="4"/>
    <x v="0"/>
  </r>
  <r>
    <x v="0"/>
    <s v="Hilderbrand"/>
    <s v="Ashley"/>
    <n v="0.91161560088672999"/>
    <n v="0.91161560088672999"/>
    <n v="0.91161560088672999"/>
    <n v="6"/>
    <x v="1"/>
  </r>
  <r>
    <x v="1"/>
    <s v="Remacle"/>
    <s v="Courtney"/>
    <n v="0.88036473798825132"/>
    <n v="0.91036473798825135"/>
    <n v="0.91036473798825135"/>
    <n v="13"/>
    <x v="1"/>
  </r>
  <r>
    <x v="5"/>
    <s v="Buenneke"/>
    <s v="David"/>
    <n v="0.91015605183951387"/>
    <n v="0.91015605183951387"/>
    <n v="0.91015605183951387"/>
    <n v="4"/>
    <x v="0"/>
  </r>
  <r>
    <x v="0"/>
    <s v="Friesen"/>
    <s v="Jared"/>
    <n v="0.87168358381504496"/>
    <n v="0.90952973766119882"/>
    <n v="0.90952973766119882"/>
    <n v="7"/>
    <x v="1"/>
  </r>
  <r>
    <x v="2"/>
    <s v="Windschitl"/>
    <s v="Kaitlyn"/>
    <n v="0.8964866528484392"/>
    <n v="0.90702719338897975"/>
    <n v="0.90702719338897975"/>
    <n v="5"/>
    <x v="1"/>
  </r>
  <r>
    <x v="5"/>
    <s v="Schmidt"/>
    <s v="Stuart"/>
    <n v="0.87131936010151356"/>
    <n v="0.8850693601015136"/>
    <n v="0.90632023828735508"/>
    <n v="6"/>
    <x v="1"/>
  </r>
  <r>
    <x v="1"/>
    <s v="Shore"/>
    <s v="Carmen"/>
    <n v="0.90356078154422415"/>
    <n v="0.90356078154422415"/>
    <n v="0.90356078154422415"/>
    <n v="14"/>
    <x v="1"/>
  </r>
  <r>
    <x v="1"/>
    <s v="Moodie"/>
    <s v="Sarah"/>
    <n v="0.86074571340354034"/>
    <n v="0.90236866422321249"/>
    <n v="0.90236866422321249"/>
    <n v="15"/>
    <x v="1"/>
  </r>
  <r>
    <x v="1"/>
    <s v="Malecha"/>
    <s v="Carolyn"/>
    <n v="0.90176321706082363"/>
    <n v="0.90176321706082363"/>
    <n v="0.90176321706082363"/>
    <n v="16"/>
    <x v="1"/>
  </r>
  <r>
    <x v="4"/>
    <s v="Andersen"/>
    <s v="Ryan"/>
    <n v="0.90107025891085635"/>
    <n v="0.90107025891085635"/>
    <n v="0.90107025891085635"/>
    <n v="8"/>
    <x v="1"/>
  </r>
  <r>
    <x v="2"/>
    <s v="Howard"/>
    <s v="Mitchell"/>
    <n v="0.8580582249858677"/>
    <n v="0.89903672924023403"/>
    <n v="0.89903672924023403"/>
    <n v="6"/>
    <x v="1"/>
  </r>
  <r>
    <x v="0"/>
    <s v="Jenkins"/>
    <s v="Dylan"/>
    <n v="0.88488531593367736"/>
    <n v="0.89888531593367738"/>
    <n v="0.89888531593367738"/>
    <n v="6"/>
    <x v="1"/>
  </r>
  <r>
    <x v="3"/>
    <s v="Tikalsky"/>
    <s v="Danielle"/>
    <n v="0.88421767784412775"/>
    <n v="0.89821767784412776"/>
    <n v="0.89821767784412776"/>
    <n v="7"/>
    <x v="1"/>
  </r>
  <r>
    <x v="1"/>
    <s v="Keefer"/>
    <s v="Nicholas"/>
    <n v="0.89739789578082718"/>
    <n v="0.89739789578082718"/>
    <n v="0.89739789578082718"/>
    <n v="17"/>
    <x v="1"/>
  </r>
  <r>
    <x v="0"/>
    <s v="Spieler-Sandberg"/>
    <s v="Rose"/>
    <n v="0.895621575116612"/>
    <n v="0.895621575116612"/>
    <n v="0.895621575116612"/>
    <n v="8"/>
    <x v="1"/>
  </r>
  <r>
    <x v="0"/>
    <s v="Haugen"/>
    <s v="Kia"/>
    <n v="0.88143304935508915"/>
    <n v="0.89543304935508916"/>
    <n v="0.89543304935508916"/>
    <n v="7"/>
    <x v="1"/>
  </r>
  <r>
    <x v="0"/>
    <s v="O'Neill"/>
    <s v="Travis"/>
    <n v="0.86592110783326615"/>
    <n v="0.89392110783326617"/>
    <n v="0.89392110783326617"/>
    <n v="9"/>
    <x v="1"/>
  </r>
  <r>
    <x v="2"/>
    <s v="Fish"/>
    <s v="Marissa"/>
    <n v="0.89044107363440328"/>
    <n v="0.89353966518369909"/>
    <n v="0.89353966518369909"/>
    <n v="7"/>
    <x v="1"/>
  </r>
  <r>
    <x v="4"/>
    <s v="Kovach"/>
    <s v="Stephanie"/>
    <n v="0.87655295096774533"/>
    <n v="0.89105295096774528"/>
    <n v="0.89105295096774528"/>
    <n v="9"/>
    <x v="1"/>
  </r>
  <r>
    <x v="4"/>
    <s v="Welnetz"/>
    <s v="Jordan"/>
    <n v="0.86779323584311563"/>
    <n v="0.88968212473200448"/>
    <n v="0.88968212473200448"/>
    <n v="10"/>
    <x v="1"/>
  </r>
  <r>
    <x v="2"/>
    <s v="Woest"/>
    <s v="Ian"/>
    <n v="0.88590014236961667"/>
    <n v="0.88590014236961667"/>
    <n v="0.88590014236961667"/>
    <n v="8"/>
    <x v="2"/>
  </r>
  <r>
    <x v="5"/>
    <s v="Ritchie"/>
    <s v="Alexandra"/>
    <n v="0.8371848219096345"/>
    <n v="0.84618482190963451"/>
    <n v="0.88576771681949695"/>
    <n v="13"/>
    <x v="2"/>
  </r>
  <r>
    <x v="3"/>
    <s v="Lourigan"/>
    <s v="Celeste"/>
    <n v="0.88383801030395925"/>
    <n v="0.88383801030395925"/>
    <n v="0.88383801030395925"/>
    <n v="8"/>
    <x v="2"/>
  </r>
  <r>
    <x v="3"/>
    <s v="Johnson"/>
    <s v="KayDee"/>
    <n v="0.84381365517604434"/>
    <n v="0.88281365517604438"/>
    <n v="0.88281365517604438"/>
    <n v="9"/>
    <x v="2"/>
  </r>
  <r>
    <x v="4"/>
    <s v="Leonard"/>
    <s v="Emily"/>
    <n v="0.83090089288125135"/>
    <n v="0.88255168653204497"/>
    <n v="0.88255168653204497"/>
    <n v="11"/>
    <x v="2"/>
  </r>
  <r>
    <x v="1"/>
    <s v="Eckwright"/>
    <s v="Kristen"/>
    <n v="0.88253205747734265"/>
    <n v="0.88253205747734265"/>
    <n v="0.88253205747734265"/>
    <n v="18"/>
    <x v="2"/>
  </r>
  <r>
    <x v="0"/>
    <s v="Wiener"/>
    <s v="Brianna"/>
    <n v="0.86767002063845899"/>
    <n v="0.88117002063845895"/>
    <n v="0.88117002063845895"/>
    <n v="8"/>
    <x v="2"/>
  </r>
  <r>
    <x v="1"/>
    <s v="McNeel"/>
    <s v="Paige"/>
    <n v="0.84608621088868863"/>
    <n v="0.87908621088868866"/>
    <n v="0.87908621088868866"/>
    <n v="19"/>
    <x v="2"/>
  </r>
  <r>
    <x v="0"/>
    <s v="Weir"/>
    <s v="Andrew"/>
    <n v="0.86349259921925836"/>
    <n v="0.87849259921925837"/>
    <n v="0.87849259921925837"/>
    <n v="9"/>
    <x v="2"/>
  </r>
  <r>
    <x v="1"/>
    <s v="Fitzgerald"/>
    <s v="Joseph"/>
    <n v="0.8781734182652241"/>
    <n v="0.8781734182652241"/>
    <n v="0.8781734182652241"/>
    <n v="20"/>
    <x v="2"/>
  </r>
  <r>
    <x v="2"/>
    <s v="Skulan"/>
    <s v="Caitlin"/>
    <n v="0.87501248874651938"/>
    <n v="0.87744492117895179"/>
    <n v="0.87744492117895179"/>
    <n v="9"/>
    <x v="2"/>
  </r>
  <r>
    <x v="0"/>
    <s v="Rhody"/>
    <s v="Levi"/>
    <n v="0.84547677376122232"/>
    <n v="0.87497677376122229"/>
    <n v="0.87497677376122229"/>
    <n v="10"/>
    <x v="2"/>
  </r>
  <r>
    <x v="0"/>
    <s v="Bodart"/>
    <s v="Brandon"/>
    <n v="0.85795679567191618"/>
    <n v="0.87392170795261792"/>
    <n v="0.87392170795261792"/>
    <n v="10"/>
    <x v="2"/>
  </r>
  <r>
    <x v="0"/>
    <s v="Romano"/>
    <s v="Daniel"/>
    <n v="0.84699066460797368"/>
    <n v="0.87149066460797364"/>
    <n v="0.87149066460797364"/>
    <n v="11"/>
    <x v="2"/>
  </r>
  <r>
    <x v="5"/>
    <s v="Larson"/>
    <s v="Tyler"/>
    <n v="0.81901626937369709"/>
    <n v="0.87134960270703044"/>
    <n v="0.87134960270703044"/>
    <n v="8"/>
    <x v="2"/>
  </r>
  <r>
    <x v="2"/>
    <s v="Blackford"/>
    <s v="Alison"/>
    <n v="0.8414669514059"/>
    <n v="0.87046695140590002"/>
    <n v="0.87046695140590002"/>
    <n v="10"/>
    <x v="2"/>
  </r>
  <r>
    <x v="2"/>
    <s v="Tucker"/>
    <s v="James"/>
    <n v="0.83558339286100836"/>
    <n v="0.86864832792594338"/>
    <n v="0.86864832792594338"/>
    <n v="11"/>
    <x v="2"/>
  </r>
  <r>
    <x v="4"/>
    <s v="Hayes"/>
    <s v="Nicole"/>
    <n v="0.84089758983323759"/>
    <n v="0.86539758983323756"/>
    <n v="0.86539758983323756"/>
    <n v="12"/>
    <x v="2"/>
  </r>
  <r>
    <x v="2"/>
    <s v="Drozd"/>
    <s v="Kathleen"/>
    <n v="0.85098106274731489"/>
    <n v="0.8619810627473149"/>
    <n v="0.8619810627473149"/>
    <n v="12"/>
    <x v="3"/>
  </r>
  <r>
    <x v="5"/>
    <s v="Rusch"/>
    <s v="Sabrina"/>
    <n v="0.83166555623739802"/>
    <n v="0.86016555623739799"/>
    <n v="0.86016555623739799"/>
    <n v="9"/>
    <x v="3"/>
  </r>
  <r>
    <x v="5"/>
    <s v="DePaoli"/>
    <s v="Richard"/>
    <n v="0.85936105023231346"/>
    <n v="0.85936105023231346"/>
    <n v="0.85936105023231346"/>
    <n v="10"/>
    <x v="3"/>
  </r>
  <r>
    <x v="2"/>
    <s v="Ellias"/>
    <s v="Shane"/>
    <n v="0.81249746665829203"/>
    <n v="0.85761434977517514"/>
    <n v="0.85761434977517514"/>
    <n v="13"/>
    <x v="3"/>
  </r>
  <r>
    <x v="2"/>
    <s v="Oldenborg"/>
    <s v="Kimberly"/>
    <n v="0.84049778859417068"/>
    <n v="0.85649778859417069"/>
    <n v="0.85649778859417069"/>
    <n v="14"/>
    <x v="3"/>
  </r>
  <r>
    <x v="5"/>
    <s v="Kay"/>
    <s v="Ava"/>
    <n v="0.82813510709798077"/>
    <n v="0.85463510709798074"/>
    <n v="0.85463510709798074"/>
    <n v="11"/>
    <x v="2"/>
  </r>
  <r>
    <x v="5"/>
    <s v="Sherlin"/>
    <s v="Travis"/>
    <n v="0.82321495572893832"/>
    <n v="0.85321495572893835"/>
    <n v="0.85321495572893835"/>
    <n v="12"/>
    <x v="3"/>
  </r>
  <r>
    <x v="4"/>
    <s v="Morrissey"/>
    <s v="John"/>
    <n v="0.84742827335353521"/>
    <n v="0.84742827335353521"/>
    <n v="0.84742827335353521"/>
    <n v="13"/>
    <x v="3"/>
  </r>
  <r>
    <x v="4"/>
    <s v="Wiechmann"/>
    <s v="Lewis"/>
    <n v="0.81723754639263246"/>
    <n v="0.84623754639263249"/>
    <n v="0.84623754639263249"/>
    <n v="14"/>
    <x v="3"/>
  </r>
  <r>
    <x v="1"/>
    <s v="Baumgarten"/>
    <s v="Cassandra"/>
    <n v="0.8245109156242787"/>
    <n v="0.84351091562427871"/>
    <n v="0.84351091562427871"/>
    <n v="21"/>
    <x v="3"/>
  </r>
  <r>
    <x v="5"/>
    <s v="Maliepaard"/>
    <s v="Asher"/>
    <n v="0.8414304359648328"/>
    <n v="0.8414304359648328"/>
    <n v="0.8414304359648328"/>
    <n v="14"/>
    <x v="3"/>
  </r>
  <r>
    <x v="1"/>
    <s v="Jaeckel"/>
    <s v="Jessica"/>
    <n v="0.84035798397020989"/>
    <n v="0.84035798397020989"/>
    <n v="0.84035798397020989"/>
    <n v="22"/>
    <x v="3"/>
  </r>
  <r>
    <x v="2"/>
    <s v="Sorenson"/>
    <s v="Katherine"/>
    <n v="0.80632827711827137"/>
    <n v="0.84032827711827141"/>
    <n v="0.84032827711827141"/>
    <n v="15"/>
    <x v="3"/>
  </r>
  <r>
    <x v="0"/>
    <s v="Persson"/>
    <s v="Mattias"/>
    <n v="0.83015361657080922"/>
    <n v="0.84015361657080923"/>
    <n v="0.84015361657080923"/>
    <n v="11"/>
    <x v="3"/>
  </r>
  <r>
    <x v="1"/>
    <s v="Riehle"/>
    <s v="Dillon"/>
    <n v="0.82775604745187037"/>
    <n v="0.83975604745187038"/>
    <n v="0.83975604745187038"/>
    <n v="23"/>
    <x v="3"/>
  </r>
  <r>
    <x v="3"/>
    <s v="Mensah"/>
    <s v="Seth Kwaku Adjei"/>
    <n v="0.82289768731212831"/>
    <n v="0.83862845654289753"/>
    <n v="0.83862845654289753"/>
    <n v="10"/>
    <x v="3"/>
  </r>
  <r>
    <x v="2"/>
    <s v="Rickbeil"/>
    <s v="Heather"/>
    <n v="0.78722698532336743"/>
    <n v="0.83404516714154919"/>
    <n v="0.83404516714154919"/>
    <n v="16"/>
    <x v="3"/>
  </r>
  <r>
    <x v="1"/>
    <s v="Kennedy"/>
    <s v="Theresa"/>
    <n v="0.83394312367160028"/>
    <n v="0.83394312367160028"/>
    <n v="0.83394312367160028"/>
    <n v="24"/>
    <x v="3"/>
  </r>
  <r>
    <x v="0"/>
    <s v="Ristau"/>
    <s v="Rebecca"/>
    <n v="0.79910685036436235"/>
    <n v="0.83003788484712093"/>
    <n v="0.83003788484712093"/>
    <n v="12"/>
    <x v="3"/>
  </r>
  <r>
    <x v="1"/>
    <s v="Blahnik"/>
    <s v="Ashley"/>
    <n v="0.82420155179430032"/>
    <n v="0.82920155179430033"/>
    <n v="0.82920155179430033"/>
    <n v="25"/>
    <x v="3"/>
  </r>
  <r>
    <x v="0"/>
    <s v="Martinez"/>
    <s v="Dominic"/>
    <n v="0.805916571314228"/>
    <n v="0.82691657131422802"/>
    <n v="0.82691657131422802"/>
    <n v="13"/>
    <x v="3"/>
  </r>
  <r>
    <x v="5"/>
    <s v="Hogan"/>
    <s v="Austin"/>
    <n v="0.80070209082142541"/>
    <n v="0.82270209082142542"/>
    <n v="0.82270209082142542"/>
    <n v="15"/>
    <x v="3"/>
  </r>
  <r>
    <x v="5"/>
    <s v="Webber"/>
    <s v="Sarah"/>
    <n v="0.76313925659682658"/>
    <n v="0.7901392565968266"/>
    <n v="0.82207656830316"/>
    <n v="17"/>
    <x v="4"/>
  </r>
  <r>
    <x v="5"/>
    <s v="Kavulla"/>
    <s v="Tammy"/>
    <n v="0.80880744131242632"/>
    <n v="0.82180744131242633"/>
    <n v="0.82180744131242633"/>
    <n v="16"/>
    <x v="3"/>
  </r>
  <r>
    <x v="2"/>
    <s v="Andrews"/>
    <s v="Eric"/>
    <n v="0.82135608378598768"/>
    <n v="0.82135608378598768"/>
    <n v="0.82135608378598768"/>
    <n v="17"/>
    <x v="3"/>
  </r>
  <r>
    <x v="3"/>
    <s v="Wuestenhagen"/>
    <s v="Kert"/>
    <n v="0.82064200719247893"/>
    <n v="0.82064200719247893"/>
    <n v="0.82064200719247893"/>
    <n v="11"/>
    <x v="3"/>
  </r>
  <r>
    <x v="4"/>
    <s v="Graetz"/>
    <s v="John"/>
    <n v="0.81978427251075581"/>
    <n v="0.81978427251075581"/>
    <n v="0.81978427251075581"/>
    <n v="15"/>
    <x v="3"/>
  </r>
  <r>
    <x v="1"/>
    <s v="Ross"/>
    <s v="Courtney"/>
    <n v="0.81773471682709953"/>
    <n v="0.81773471682709953"/>
    <n v="0.81773471682709953"/>
    <n v="26"/>
    <x v="3"/>
  </r>
  <r>
    <x v="0"/>
    <s v="Warfel"/>
    <s v="Dan"/>
    <n v="0.81072380560643509"/>
    <n v="0.81072380560643509"/>
    <n v="0.81072380560643509"/>
    <n v="12"/>
    <x v="4"/>
  </r>
  <r>
    <x v="1"/>
    <s v="Raikes"/>
    <s v="Jessica"/>
    <n v="0.80951251158699711"/>
    <n v="0.80951251158699711"/>
    <n v="0.80951251158699711"/>
    <n v="27"/>
    <x v="4"/>
  </r>
  <r>
    <x v="4"/>
    <s v="Schmitz"/>
    <s v="Andrew"/>
    <n v="0.80623108093155804"/>
    <n v="0.80623108093155804"/>
    <n v="0.80623108093155804"/>
    <n v="16"/>
    <x v="4"/>
  </r>
  <r>
    <x v="3"/>
    <s v="Weyers"/>
    <s v="Hayley"/>
    <n v="0.78946825194343062"/>
    <n v="0.80546825194343064"/>
    <n v="0.80546825194343064"/>
    <n v="12"/>
    <x v="3"/>
  </r>
  <r>
    <x v="1"/>
    <s v="Gerrits"/>
    <s v="Elizabeth"/>
    <n v="0.80276862183259101"/>
    <n v="0.80276862183259101"/>
    <n v="0.80276862183259101"/>
    <n v="28"/>
    <x v="4"/>
  </r>
  <r>
    <x v="0"/>
    <s v="Bussiere"/>
    <s v="Lilah"/>
    <n v="0.8010107154639301"/>
    <n v="0.8010107154639301"/>
    <n v="0.8010107154639301"/>
    <n v="13"/>
    <x v="4"/>
  </r>
  <r>
    <x v="0"/>
    <s v="Kreider"/>
    <s v="Joseph"/>
    <n v="0.800788738664449"/>
    <n v="0.800788738664449"/>
    <n v="0.800788738664449"/>
    <n v="14"/>
    <x v="4"/>
  </r>
  <r>
    <x v="2"/>
    <s v="Hodgdon"/>
    <s v="Jacob"/>
    <n v="0.78454740070766082"/>
    <n v="0.79892975364883734"/>
    <n v="0.79892975364883734"/>
    <n v="18"/>
    <x v="4"/>
  </r>
  <r>
    <x v="1"/>
    <s v="Stewart"/>
    <s v="Taylor"/>
    <n v="0.79137032294077436"/>
    <n v="0.79637032294077437"/>
    <n v="0.79637032294077437"/>
    <n v="29"/>
    <x v="4"/>
  </r>
  <r>
    <x v="1"/>
    <s v="Omot"/>
    <s v="Marwa"/>
    <n v="0.7939478126390187"/>
    <n v="0.7939478126390187"/>
    <n v="0.7939478126390187"/>
    <n v="30"/>
    <x v="4"/>
  </r>
  <r>
    <x v="0"/>
    <s v="Kline"/>
    <s v="Eleesa"/>
    <n v="0.78047885336842215"/>
    <n v="0.79347885336842217"/>
    <n v="0.79347885336842217"/>
    <n v="15"/>
    <x v="4"/>
  </r>
  <r>
    <x v="0"/>
    <s v="Kukreti"/>
    <s v="Supriya"/>
    <n v="0.78693414895828573"/>
    <n v="0.78693414895828573"/>
    <n v="0.78693414895828573"/>
    <n v="16"/>
    <x v="5"/>
  </r>
  <r>
    <x v="3"/>
    <s v="Hoffman"/>
    <s v="Haley"/>
    <n v="0.78683189144628141"/>
    <n v="0.78683189144628141"/>
    <n v="0.78683189144628141"/>
    <n v="13"/>
    <x v="5"/>
  </r>
  <r>
    <x v="3"/>
    <s v="Lee"/>
    <s v="Alexandra"/>
    <n v="0.78419342063069752"/>
    <n v="0.78419342063069752"/>
    <n v="0.78419342063069752"/>
    <n v="14"/>
    <x v="5"/>
  </r>
  <r>
    <x v="2"/>
    <s v="Hanson"/>
    <s v="Whitney"/>
    <n v="0.77561065050352784"/>
    <n v="0.7840160559089332"/>
    <n v="0.7840160559089332"/>
    <n v="19"/>
    <x v="5"/>
  </r>
  <r>
    <x v="0"/>
    <s v="Benham"/>
    <s v="Marian"/>
    <n v="0.78333782162044507"/>
    <n v="0.78333782162044507"/>
    <n v="0.78333782162044507"/>
    <n v="14"/>
    <x v="5"/>
  </r>
  <r>
    <x v="1"/>
    <s v="Tijan"/>
    <s v="Grace"/>
    <n v="0.77355921502755054"/>
    <n v="0.78255921502755055"/>
    <n v="0.78255921502755055"/>
    <n v="31"/>
    <x v="5"/>
  </r>
  <r>
    <x v="0"/>
    <s v="Mulroy"/>
    <s v="Joseph"/>
    <n v="0.77614777516901923"/>
    <n v="0.77614777516901923"/>
    <n v="0.77614777516901923"/>
    <n v="17"/>
    <x v="6"/>
  </r>
  <r>
    <x v="4"/>
    <s v="Ruberg"/>
    <s v="Brooke"/>
    <n v="0.77430099389191276"/>
    <n v="0.77430099389191276"/>
    <n v="0.77430099389191276"/>
    <n v="17"/>
    <x v="4"/>
  </r>
  <r>
    <x v="0"/>
    <s v="Wendler"/>
    <s v="Jeanette"/>
    <n v="0.74148820909639035"/>
    <n v="0.76798820909639032"/>
    <n v="0.76798820909639032"/>
    <n v="15"/>
    <x v="5"/>
  </r>
  <r>
    <x v="3"/>
    <s v="Hartle"/>
    <s v="Scott"/>
    <n v="0.75418032965661697"/>
    <n v="0.76718032965661698"/>
    <n v="0.76718032965661698"/>
    <n v="15"/>
    <x v="5"/>
  </r>
  <r>
    <x v="1"/>
    <s v="Belsky"/>
    <s v="Travis"/>
    <n v="0.76669080798492428"/>
    <n v="0.76669080798492428"/>
    <n v="0.76669080798492428"/>
    <n v="32"/>
    <x v="6"/>
  </r>
  <r>
    <x v="3"/>
    <s v="Wirsing"/>
    <s v="Molly"/>
    <n v="0.75455978624057807"/>
    <n v="0.76555978624057808"/>
    <n v="0.76555978624057808"/>
    <n v="16"/>
    <x v="5"/>
  </r>
  <r>
    <x v="1"/>
    <s v="Baker"/>
    <s v="Ruby"/>
    <n v="0.74895654577643644"/>
    <n v="0.76395654577643646"/>
    <n v="0.76395654577643646"/>
    <n v="33"/>
    <x v="6"/>
  </r>
  <r>
    <x v="5"/>
    <s v="Johnson"/>
    <s v="Kevin"/>
    <n v="0.7627266152362584"/>
    <n v="0.7627266152362584"/>
    <n v="0.7627266152362584"/>
    <n v="18"/>
    <x v="6"/>
  </r>
  <r>
    <x v="1"/>
    <s v="Shira"/>
    <s v="Hunter"/>
    <n v="0.74492456093098725"/>
    <n v="0.75692456093098726"/>
    <n v="0.75692456093098726"/>
    <n v="34"/>
    <x v="6"/>
  </r>
  <r>
    <x v="4"/>
    <s v="McCullough"/>
    <s v="Casey"/>
    <n v="0.75689799516800305"/>
    <n v="0.75689799516800305"/>
    <n v="0.75689799516800305"/>
    <n v="18"/>
    <x v="5"/>
  </r>
  <r>
    <x v="2"/>
    <s v="Hazek"/>
    <s v="Jacob"/>
    <n v="0.71933515275771276"/>
    <n v="0.75633515275771279"/>
    <n v="0.75633515275771279"/>
    <n v="20"/>
    <x v="6"/>
  </r>
  <r>
    <x v="1"/>
    <s v="Minar"/>
    <s v="Arthur"/>
    <n v="0.75580042437042416"/>
    <n v="0.75580042437042416"/>
    <n v="0.75580042437042416"/>
    <n v="35"/>
    <x v="6"/>
  </r>
  <r>
    <x v="5"/>
    <s v="Mattern"/>
    <s v="Josephine"/>
    <n v="0.75282615572309386"/>
    <n v="0.75282615572309386"/>
    <n v="0.75282615572309386"/>
    <n v="19"/>
    <x v="6"/>
  </r>
  <r>
    <x v="1"/>
    <s v="Koch"/>
    <s v="Benjamin"/>
    <n v="0.74933540880290928"/>
    <n v="0.74933540880290928"/>
    <n v="0.74933540880290928"/>
    <n v="36"/>
    <x v="6"/>
  </r>
  <r>
    <x v="0"/>
    <s v="Thole"/>
    <s v="Maggie"/>
    <n v="0.74814736899180279"/>
    <n v="0.74814736899180279"/>
    <n v="0.74814736899180279"/>
    <n v="18"/>
    <x v="4"/>
  </r>
  <r>
    <x v="4"/>
    <s v="Winter"/>
    <s v="Kara"/>
    <n v="0.72073189391689263"/>
    <n v="0.74773189391689265"/>
    <n v="0.74773189391689265"/>
    <n v="19"/>
    <x v="5"/>
  </r>
  <r>
    <x v="5"/>
    <s v="Koski"/>
    <s v="Timothy"/>
    <n v="0.74035706145349345"/>
    <n v="0.74577372812016007"/>
    <n v="0.74577372812016007"/>
    <n v="20"/>
    <x v="6"/>
  </r>
  <r>
    <x v="0"/>
    <s v="Erstad"/>
    <s v="Mattie"/>
    <n v="0.73040056011681365"/>
    <n v="0.74540056011681366"/>
    <n v="0.74540056011681366"/>
    <n v="16"/>
    <x v="5"/>
  </r>
  <r>
    <x v="3"/>
    <s v="Yslas"/>
    <s v="Ezequiel"/>
    <n v="0.74206574640352985"/>
    <n v="0.74206574640352985"/>
    <n v="0.74206574640352985"/>
    <n v="17"/>
    <x v="6"/>
  </r>
  <r>
    <x v="2"/>
    <s v="Severson"/>
    <s v="Patrick"/>
    <n v="0.74077714437437436"/>
    <n v="0.74077714437437436"/>
    <n v="0.74077714437437436"/>
    <n v="21"/>
    <x v="6"/>
  </r>
  <r>
    <x v="1"/>
    <s v="Haak"/>
    <s v="Karrie"/>
    <n v="0.73954976707701292"/>
    <n v="0.73954976707701292"/>
    <n v="0.73954976707701292"/>
    <n v="37"/>
    <x v="6"/>
  </r>
  <r>
    <x v="5"/>
    <s v="Kaster"/>
    <s v="Jack"/>
    <n v="0.69838162239560508"/>
    <n v="0.69838162239560508"/>
    <n v="0.73762464711085263"/>
    <n v="27"/>
    <x v="6"/>
  </r>
  <r>
    <x v="0"/>
    <s v="Klockow"/>
    <s v="Ben"/>
    <n v="0.73583058896378706"/>
    <n v="0.73736905050224855"/>
    <n v="0.73736905050224855"/>
    <n v="17"/>
    <x v="6"/>
  </r>
  <r>
    <x v="5"/>
    <s v="Smith"/>
    <s v="Nicholas"/>
    <n v="0.71041214883488057"/>
    <n v="0.7354121488348806"/>
    <n v="0.7354121488348806"/>
    <n v="21"/>
    <x v="6"/>
  </r>
  <r>
    <x v="5"/>
    <s v="Acker"/>
    <s v="Amber"/>
    <n v="0.68308556149732624"/>
    <n v="0.73316889483065961"/>
    <n v="0.73316889483065961"/>
    <n v="22"/>
    <x v="6"/>
  </r>
  <r>
    <x v="5"/>
    <s v="Peltier"/>
    <s v="Hugh"/>
    <n v="0.72902694945466628"/>
    <n v="0.72902694945466628"/>
    <n v="0.72902694945466628"/>
    <n v="23"/>
    <x v="6"/>
  </r>
  <r>
    <x v="5"/>
    <s v="Boettcher"/>
    <s v="Allison"/>
    <n v="0.72811576955670498"/>
    <n v="0.72811576955670498"/>
    <n v="0.72811576955670498"/>
    <n v="24"/>
    <x v="6"/>
  </r>
  <r>
    <x v="1"/>
    <s v="Houston"/>
    <s v="Nicholas"/>
    <n v="0.72134295934139103"/>
    <n v="0.72134295934139103"/>
    <n v="0.72134295934139103"/>
    <n v="38"/>
    <x v="6"/>
  </r>
  <r>
    <x v="5"/>
    <s v="Grenquist"/>
    <s v="Kelly"/>
    <n v="0.65540156628970514"/>
    <n v="0.66240156628970515"/>
    <n v="0.72018698901900913"/>
    <n v="35"/>
    <x v="7"/>
  </r>
  <r>
    <x v="0"/>
    <s v="Scholl"/>
    <s v="Nora"/>
    <n v="0.70227450867048902"/>
    <n v="0.71927450867048903"/>
    <n v="0.71927450867048903"/>
    <n v="18"/>
    <x v="6"/>
  </r>
  <r>
    <x v="5"/>
    <s v="Nagel"/>
    <s v="Lucas"/>
    <n v="0.66908224820488038"/>
    <n v="0.68408224820488039"/>
    <n v="0.71920229825428872"/>
    <n v="30"/>
    <x v="6"/>
  </r>
  <r>
    <x v="0"/>
    <s v="Lebeda"/>
    <s v="Dalton"/>
    <n v="0.6930917449938101"/>
    <n v="0.71859174499381007"/>
    <n v="0.71859174499381007"/>
    <n v="19"/>
    <x v="6"/>
  </r>
  <r>
    <x v="3"/>
    <s v="Webking"/>
    <s v="Jamieson"/>
    <n v="0.71836493272040969"/>
    <n v="0.71836493272040969"/>
    <n v="0.71836493272040969"/>
    <n v="18"/>
    <x v="6"/>
  </r>
  <r>
    <x v="2"/>
    <s v="Michna"/>
    <s v="Melissa"/>
    <n v="0.67917634989426956"/>
    <n v="0.71817634989426959"/>
    <n v="0.71817634989426959"/>
    <n v="22"/>
    <x v="6"/>
  </r>
  <r>
    <x v="1"/>
    <s v="Smith"/>
    <s v="Jacob"/>
    <n v="0.70452292367692548"/>
    <n v="0.71252292367692549"/>
    <n v="0.71252292367692549"/>
    <n v="39"/>
    <x v="6"/>
  </r>
  <r>
    <x v="0"/>
    <s v="Swider"/>
    <s v="Jessie"/>
    <n v="0.71248844177469051"/>
    <n v="0.71248844177469051"/>
    <n v="0.71248844177469051"/>
    <n v="19"/>
    <x v="6"/>
  </r>
  <r>
    <x v="5"/>
    <s v="Huss"/>
    <s v="Jacob"/>
    <n v="0.68573497688751917"/>
    <n v="0.71123497688751913"/>
    <n v="0.71123497688751913"/>
    <n v="25"/>
    <x v="6"/>
  </r>
  <r>
    <x v="0"/>
    <s v="Rossing"/>
    <s v="Ethan"/>
    <n v="0.70984768097937345"/>
    <n v="0.70984768097937345"/>
    <n v="0.70984768097937345"/>
    <n v="20"/>
    <x v="6"/>
  </r>
  <r>
    <x v="5"/>
    <s v="Hagen"/>
    <s v="Mary"/>
    <n v="0.65590391864644515"/>
    <n v="0.70940391864644514"/>
    <n v="0.70940391864644514"/>
    <n v="26"/>
    <x v="6"/>
  </r>
  <r>
    <x v="1"/>
    <s v="Reina"/>
    <s v="Brigid"/>
    <n v="0.70849679124361253"/>
    <n v="0.70849679124361253"/>
    <n v="0.70849679124361253"/>
    <n v="40"/>
    <x v="6"/>
  </r>
  <r>
    <x v="1"/>
    <s v="Johnson"/>
    <s v="Ryan"/>
    <n v="0.70805600229444299"/>
    <n v="0.70805600229444299"/>
    <n v="0.70805600229444299"/>
    <n v="41"/>
    <x v="6"/>
  </r>
  <r>
    <x v="4"/>
    <s v="Malenfant"/>
    <s v="Alec"/>
    <n v="0.70673370516567868"/>
    <n v="0.70673370516567868"/>
    <n v="0.70673370516567868"/>
    <n v="20"/>
    <x v="6"/>
  </r>
  <r>
    <x v="1"/>
    <s v="Fiorio"/>
    <s v="Hanna"/>
    <n v="0.70527205900576329"/>
    <n v="0.70527205900576329"/>
    <n v="0.70527205900576329"/>
    <n v="42"/>
    <x v="6"/>
  </r>
  <r>
    <x v="5"/>
    <s v="Victoria"/>
    <s v="Luis"/>
    <n v="0.64887674235118786"/>
    <n v="0.66387674235118788"/>
    <n v="0.7005481336877013"/>
    <n v="34"/>
    <x v="7"/>
  </r>
  <r>
    <x v="3"/>
    <s v="Kiffer"/>
    <s v="Kent"/>
    <n v="0.69953120084936971"/>
    <n v="0.69953120084936971"/>
    <n v="0.69953120084936971"/>
    <n v="19"/>
    <x v="6"/>
  </r>
  <r>
    <x v="2"/>
    <s v="Spinelli"/>
    <s v="Sarah"/>
    <n v="0.68229182630906771"/>
    <n v="0.69429182630906772"/>
    <n v="0.69429182630906772"/>
    <n v="23"/>
    <x v="6"/>
  </r>
  <r>
    <x v="0"/>
    <s v="Isaac"/>
    <s v="Grace"/>
    <n v="0.67956008087942288"/>
    <n v="0.69306008087942284"/>
    <n v="0.69306008087942284"/>
    <n v="20"/>
    <x v="6"/>
  </r>
  <r>
    <x v="2"/>
    <s v="Mather"/>
    <s v="Sarah"/>
    <n v="0.67866058149050557"/>
    <n v="0.69266058149050558"/>
    <n v="0.69266058149050558"/>
    <n v="24"/>
    <x v="6"/>
  </r>
  <r>
    <x v="2"/>
    <s v="Stiltjes"/>
    <s v="Riley"/>
    <n v="0.68324691607009425"/>
    <n v="0.69124691607009425"/>
    <n v="0.69124691607009425"/>
    <n v="25"/>
    <x v="6"/>
  </r>
  <r>
    <x v="5"/>
    <s v="Lee"/>
    <s v="William"/>
    <n v="0.61743720230267962"/>
    <n v="0.64043720230267964"/>
    <n v="0.6898889841567829"/>
    <n v="37"/>
    <x v="7"/>
  </r>
  <r>
    <x v="5"/>
    <s v="Tocko"/>
    <s v="Sarah"/>
    <n v="0.66105600362350614"/>
    <n v="0.68955600362350611"/>
    <n v="0.68955600362350611"/>
    <n v="28"/>
    <x v="7"/>
  </r>
  <r>
    <x v="5"/>
    <s v="Filipek"/>
    <s v="Matthew"/>
    <n v="0.68671288097951555"/>
    <n v="0.68671288097951555"/>
    <n v="0.68671288097951555"/>
    <n v="29"/>
    <x v="7"/>
  </r>
  <r>
    <x v="0"/>
    <s v="Cruz"/>
    <s v="Lincoln"/>
    <n v="0.68627711409173064"/>
    <n v="0.68627711409173064"/>
    <n v="0.68627711409173064"/>
    <n v="21"/>
    <x v="7"/>
  </r>
  <r>
    <x v="3"/>
    <s v="Helms"/>
    <s v="Sanora Kay"/>
    <n v="0.67068055473616361"/>
    <n v="0.68618055473616357"/>
    <n v="0.68618055473616357"/>
    <n v="20"/>
    <x v="7"/>
  </r>
  <r>
    <x v="1"/>
    <s v="Rheaume"/>
    <s v="Gabrielle"/>
    <n v="0.68552800928407343"/>
    <n v="0.68552800928407343"/>
    <n v="0.68552800928407343"/>
    <n v="43"/>
    <x v="7"/>
  </r>
  <r>
    <x v="2"/>
    <s v="Mrnak"/>
    <s v="Joseph"/>
    <n v="0.66921015405790385"/>
    <n v="0.68321015405790386"/>
    <n v="0.68321015405790386"/>
    <n v="26"/>
    <x v="8"/>
  </r>
  <r>
    <x v="2"/>
    <s v="Mikulan"/>
    <s v="Michael"/>
    <n v="0.67391114857084333"/>
    <n v="0.67391114857084333"/>
    <n v="0.67391114857084333"/>
    <n v="27"/>
    <x v="8"/>
  </r>
  <r>
    <x v="2"/>
    <s v="Stafford"/>
    <s v="Dale"/>
    <n v="0.67215989812795929"/>
    <n v="0.67215989812795929"/>
    <n v="0.67215989812795929"/>
    <n v="28"/>
    <x v="8"/>
  </r>
  <r>
    <x v="5"/>
    <s v="Patterson"/>
    <s v="Alexander"/>
    <n v="0.63144478536571103"/>
    <n v="0.67144478536571106"/>
    <n v="0.67144478536571106"/>
    <n v="31"/>
    <x v="9"/>
  </r>
  <r>
    <x v="5"/>
    <s v="Romuald"/>
    <s v="Emily"/>
    <n v="0.6586693685178231"/>
    <n v="0.6696693685178231"/>
    <n v="0.6696693685178231"/>
    <n v="32"/>
    <x v="8"/>
  </r>
  <r>
    <x v="5"/>
    <s v="Hvidsten"/>
    <s v="Nathan"/>
    <n v="0.65502350530376086"/>
    <n v="0.66802350530376087"/>
    <n v="0.66802350530376087"/>
    <n v="33"/>
    <x v="9"/>
  </r>
  <r>
    <x v="3"/>
    <s v="Earley"/>
    <s v="Sierra"/>
    <n v="0.66509053909680005"/>
    <n v="0.66509053909680005"/>
    <n v="0.66509053909680005"/>
    <n v="21"/>
    <x v="9"/>
  </r>
  <r>
    <x v="1"/>
    <s v="Merton"/>
    <s v="Nile"/>
    <n v="0.65009211701715464"/>
    <n v="0.66359211701715459"/>
    <n v="0.66359211701715459"/>
    <n v="44"/>
    <x v="9"/>
  </r>
  <r>
    <x v="1"/>
    <s v="Brown"/>
    <s v="Nathan"/>
    <n v="0.63885706008829146"/>
    <n v="0.66085706008829148"/>
    <n v="0.66085706008829148"/>
    <n v="45"/>
    <x v="7"/>
  </r>
  <r>
    <x v="3"/>
    <s v="Pettit"/>
    <s v="Rachel"/>
    <n v="0.64283822035253246"/>
    <n v="0.65483822035253247"/>
    <n v="0.65483822035253247"/>
    <n v="22"/>
    <x v="9"/>
  </r>
  <r>
    <x v="1"/>
    <s v="Tillmann"/>
    <s v="Andrew"/>
    <n v="0.65073574495309028"/>
    <n v="0.65373574495309028"/>
    <n v="0.65373574495309028"/>
    <n v="46"/>
    <x v="9"/>
  </r>
  <r>
    <x v="5"/>
    <s v="Phillips"/>
    <s v="Alison"/>
    <n v="0.6374933834859059"/>
    <n v="0.65249338348590591"/>
    <n v="0.65249338348590591"/>
    <n v="36"/>
    <x v="8"/>
  </r>
  <r>
    <x v="1"/>
    <s v="Peat"/>
    <s v="Ryan"/>
    <n v="0.63946473998067543"/>
    <n v="0.65146473998067544"/>
    <n v="0.65146473998067544"/>
    <n v="47"/>
    <x v="9"/>
  </r>
  <r>
    <x v="2"/>
    <s v="Davis"/>
    <s v="Bailey"/>
    <n v="0.64412128535360569"/>
    <n v="0.65112128535360569"/>
    <n v="0.65112128535360569"/>
    <n v="29"/>
    <x v="8"/>
  </r>
  <r>
    <x v="4"/>
    <s v="Jinks"/>
    <s v="Eric"/>
    <n v="0.63649566097895616"/>
    <n v="0.64549566097895617"/>
    <n v="0.64549566097895617"/>
    <n v="21"/>
    <x v="7"/>
  </r>
  <r>
    <x v="0"/>
    <s v="Olson"/>
    <s v="Katie"/>
    <n v="0.62675307271015313"/>
    <n v="0.64075307271015314"/>
    <n v="0.64075307271015314"/>
    <n v="21"/>
    <x v="6"/>
  </r>
  <r>
    <x v="2"/>
    <s v="Jaeckel"/>
    <s v="Mikayla"/>
    <n v="0.63762028138935989"/>
    <n v="0.63762028138935989"/>
    <n v="0.63762028138935989"/>
    <n v="30"/>
    <x v="9"/>
  </r>
  <r>
    <x v="0"/>
    <s v="Blow"/>
    <s v="Erik"/>
    <n v="0.63682921236290957"/>
    <n v="0.63682921236290957"/>
    <n v="0.63682921236290957"/>
    <n v="22"/>
    <x v="9"/>
  </r>
  <r>
    <x v="0"/>
    <s v="Williams"/>
    <s v="Jake"/>
    <n v="0.63448277137336062"/>
    <n v="0.63448277137336062"/>
    <n v="0.63448277137336062"/>
    <n v="23"/>
    <x v="9"/>
  </r>
  <r>
    <x v="1"/>
    <s v="Diaz"/>
    <s v="Adrian"/>
    <n v="0.62818585973381003"/>
    <n v="0.63318585973381003"/>
    <n v="0.63318585973381003"/>
    <n v="48"/>
    <x v="9"/>
  </r>
  <r>
    <x v="2"/>
    <s v="Hartfiel"/>
    <s v="Sally"/>
    <n v="0.63077367176717092"/>
    <n v="0.63077367176717092"/>
    <n v="0.63077367176717092"/>
    <n v="31"/>
    <x v="9"/>
  </r>
  <r>
    <x v="0"/>
    <s v="Jarvis"/>
    <s v="Madeline"/>
    <n v="0.61952602025700165"/>
    <n v="0.63002602025700161"/>
    <n v="0.63002602025700161"/>
    <n v="24"/>
    <x v="9"/>
  </r>
  <r>
    <x v="1"/>
    <s v="Zelinske"/>
    <s v="Keith"/>
    <n v="0.62931426343872021"/>
    <n v="0.62931426343872021"/>
    <n v="0.62931426343872021"/>
    <n v="49"/>
    <x v="9"/>
  </r>
  <r>
    <x v="0"/>
    <s v="Augustyn"/>
    <s v="Sean"/>
    <n v="0.62076840188573612"/>
    <n v="0.62076840188573612"/>
    <n v="0.62076840188573612"/>
    <n v="25"/>
    <x v="9"/>
  </r>
  <r>
    <x v="2"/>
    <s v="Noto"/>
    <s v="Nicholas"/>
    <n v="0.57276202290475886"/>
    <n v="0.61719445533719131"/>
    <n v="0.61719445533719131"/>
    <n v="32"/>
    <x v="9"/>
  </r>
  <r>
    <x v="1"/>
    <s v="Flores"/>
    <s v="Scott"/>
    <n v="0.60967719831486911"/>
    <n v="0.61467719831486911"/>
    <n v="0.61467719831486911"/>
    <n v="50"/>
    <x v="9"/>
  </r>
  <r>
    <x v="1"/>
    <s v="McCabe"/>
    <s v="Shaun"/>
    <n v="0.61104761519455664"/>
    <n v="0.61404761519455664"/>
    <n v="0.61404761519455664"/>
    <n v="51"/>
    <x v="9"/>
  </r>
  <r>
    <x v="5"/>
    <s v="McDermott"/>
    <s v="Ryan"/>
    <n v="0.61241819350691096"/>
    <n v="0.61241819350691096"/>
    <n v="0.61241819350691096"/>
    <n v="38"/>
    <x v="9"/>
  </r>
  <r>
    <x v="5"/>
    <s v="Kohoutek-Miller"/>
    <s v="Tess"/>
    <n v="0.57800844510680571"/>
    <n v="0.59100844510680572"/>
    <n v="0.61211302341233587"/>
    <n v="41"/>
    <x v="9"/>
  </r>
  <r>
    <x v="5"/>
    <s v="Perry"/>
    <s v="Nicole"/>
    <n v="0.6097787834955144"/>
    <n v="0.6097787834955144"/>
    <n v="0.6097787834955144"/>
    <n v="39"/>
    <x v="9"/>
  </r>
  <r>
    <x v="3"/>
    <s v="Strom"/>
    <s v="Kyle"/>
    <n v="0.58248921991777547"/>
    <n v="0.60348921991777549"/>
    <n v="0.60348921991777549"/>
    <n v="23"/>
    <x v="9"/>
  </r>
  <r>
    <x v="2"/>
    <s v="Cattelino"/>
    <s v="Amy"/>
    <n v="0.5679932717562759"/>
    <n v="0.60199327175627593"/>
    <n v="0.60199327175627593"/>
    <n v="33"/>
    <x v="9"/>
  </r>
  <r>
    <x v="0"/>
    <s v="Kollauf"/>
    <s v="Dan"/>
    <n v="0.58198941969056917"/>
    <n v="0.60098941969056918"/>
    <n v="0.60098941969056918"/>
    <n v="22"/>
    <x v="9"/>
  </r>
  <r>
    <x v="2"/>
    <s v="Nagro"/>
    <s v="Cassie"/>
    <n v="0.57403987409696855"/>
    <n v="0.59853987409696852"/>
    <n v="0.59853987409696852"/>
    <n v="34"/>
    <x v="9"/>
  </r>
  <r>
    <x v="5"/>
    <s v="Widen"/>
    <s v="Matt"/>
    <n v="0.58511609830221201"/>
    <n v="0.59011609830221201"/>
    <n v="0.59831480104180512"/>
    <n v="42"/>
    <x v="9"/>
  </r>
  <r>
    <x v="5"/>
    <s v="Ebert"/>
    <s v="Grant"/>
    <n v="0.57508996668712198"/>
    <n v="0.598089966687122"/>
    <n v="0.598089966687122"/>
    <n v="40"/>
    <x v="9"/>
  </r>
  <r>
    <x v="4"/>
    <s v="Brock-Montgomery"/>
    <s v="Devon"/>
    <n v="0.58305106604183932"/>
    <n v="0.59705106604183933"/>
    <n v="0.59705106604183933"/>
    <n v="22"/>
    <x v="9"/>
  </r>
  <r>
    <x v="2"/>
    <s v="Lints"/>
    <s v="Abygail"/>
    <n v="0.58417871982089065"/>
    <n v="0.59417871982089066"/>
    <n v="0.59417871982089066"/>
    <n v="35"/>
    <x v="9"/>
  </r>
  <r>
    <x v="5"/>
    <s v="Harris"/>
    <s v="Meagan"/>
    <n v="0.54805562101574057"/>
    <n v="0.5870556210157406"/>
    <n v="0.5870556210157406"/>
    <n v="43"/>
    <x v="9"/>
  </r>
  <r>
    <x v="2"/>
    <s v="Whalen"/>
    <s v="Lucas"/>
    <n v="0.53464985526411601"/>
    <n v="0.57864985526411605"/>
    <n v="0.57864985526411605"/>
    <n v="36"/>
    <x v="9"/>
  </r>
  <r>
    <x v="1"/>
    <s v="Lavey"/>
    <s v="Devin"/>
    <n v="0.55630302950676336"/>
    <n v="0.57630302950676338"/>
    <n v="0.57630302950676338"/>
    <n v="52"/>
    <x v="9"/>
  </r>
  <r>
    <x v="2"/>
    <s v="Minkel"/>
    <s v="Daniel"/>
    <n v="0.56652898265815166"/>
    <n v="0.57552898265815167"/>
    <n v="0.57552898265815167"/>
    <n v="37"/>
    <x v="9"/>
  </r>
  <r>
    <x v="2"/>
    <s v="Barker"/>
    <s v="Joseph"/>
    <n v="0.54219322683291127"/>
    <n v="0.57469322683291124"/>
    <n v="0.57469322683291124"/>
    <n v="38"/>
    <x v="9"/>
  </r>
  <r>
    <x v="1"/>
    <s v="Jones"/>
    <s v="Anthony"/>
    <n v="0.5728115302029495"/>
    <n v="0.5728115302029495"/>
    <n v="0.5728115302029495"/>
    <n v="53"/>
    <x v="9"/>
  </r>
  <r>
    <x v="4"/>
    <s v="Quinn"/>
    <s v="Ryan"/>
    <n v="0.56696141561440361"/>
    <n v="0.56696141561440361"/>
    <n v="0.56696141561440361"/>
    <n v="23"/>
    <x v="9"/>
  </r>
  <r>
    <x v="0"/>
    <s v="Larsen"/>
    <s v="Matt"/>
    <n v="0.56192709664805562"/>
    <n v="0.56692709664805563"/>
    <n v="0.56692709664805563"/>
    <n v="26"/>
    <x v="9"/>
  </r>
  <r>
    <x v="5"/>
    <s v="Richter"/>
    <s v="Savanna"/>
    <n v="0.56279182905827962"/>
    <n v="0.56279182905827962"/>
    <n v="0.56279182905827962"/>
    <n v="44"/>
    <x v="9"/>
  </r>
  <r>
    <x v="4"/>
    <s v="Peterson"/>
    <s v="Zachary"/>
    <n v="0.56074184748288669"/>
    <n v="0.56074184748288669"/>
    <n v="0.56074184748288669"/>
    <n v="24"/>
    <x v="9"/>
  </r>
  <r>
    <x v="2"/>
    <s v="Huninghake"/>
    <s v="Allison"/>
    <n v="0.53453827149757061"/>
    <n v="0.55753827149757063"/>
    <n v="0.55753827149757063"/>
    <n v="39"/>
    <x v="9"/>
  </r>
  <r>
    <x v="2"/>
    <s v="Catalano"/>
    <s v="Charlotte"/>
    <n v="0.55000297029353007"/>
    <n v="0.55500297029353007"/>
    <n v="0.55500297029353007"/>
    <n v="40"/>
    <x v="9"/>
  </r>
  <r>
    <x v="5"/>
    <s v="Tody"/>
    <s v="Briana"/>
    <n v="0.54673879099578226"/>
    <n v="0.55273879099578227"/>
    <n v="0.55273879099578227"/>
    <n v="45"/>
    <x v="9"/>
  </r>
  <r>
    <x v="2"/>
    <s v="Coulson"/>
    <s v="Cate"/>
    <n v="0.49344492796923556"/>
    <n v="0.5424449279692356"/>
    <n v="0.55000000000000004"/>
    <n v="41"/>
    <x v="9"/>
  </r>
  <r>
    <x v="2"/>
    <s v="Jarvis"/>
    <s v="Charles"/>
    <n v="0.52385296200433551"/>
    <n v="0.54735296200433547"/>
    <n v="0.54735296200433547"/>
    <n v="42"/>
    <x v="9"/>
  </r>
  <r>
    <x v="2"/>
    <s v="Olvera"/>
    <s v="Marta"/>
    <n v="0.52412121212121221"/>
    <n v="0.54712121212121223"/>
    <n v="0.54712121212121223"/>
    <n v="43"/>
    <x v="9"/>
  </r>
  <r>
    <x v="4"/>
    <s v="Anderson"/>
    <s v="Stephanie"/>
    <n v="0.53204219430870026"/>
    <n v="0.54304219430870027"/>
    <n v="0.54304219430870027"/>
    <n v="25"/>
    <x v="9"/>
  </r>
  <r>
    <x v="0"/>
    <s v="Medrano"/>
    <s v="Rosalia"/>
    <n v="0.53823810002876804"/>
    <n v="0.54223810002876804"/>
    <n v="0.54223810002876804"/>
    <n v="23"/>
    <x v="10"/>
  </r>
  <r>
    <x v="2"/>
    <s v="Peltier"/>
    <s v="Nathan"/>
    <n v="0.48954160110350042"/>
    <n v="0.53354160110350046"/>
    <n v="0.53354160110350046"/>
    <n v="44"/>
    <x v="10"/>
  </r>
  <r>
    <x v="2"/>
    <s v="Peltier"/>
    <s v="Hugh"/>
    <n v="0.50402438411526662"/>
    <n v="0.53102438411526665"/>
    <n v="0.53102438411526665"/>
    <n v="45"/>
    <x v="10"/>
  </r>
  <r>
    <x v="1"/>
    <s v="Martin"/>
    <s v="Nicholas"/>
    <n v="0.52525224315840047"/>
    <n v="0.52525224315840047"/>
    <n v="0.52525224315840047"/>
    <n v="54"/>
    <x v="10"/>
  </r>
  <r>
    <x v="4"/>
    <s v="Bongey"/>
    <s v="Jay"/>
    <n v="0.49872676160521445"/>
    <n v="0.52272676160521447"/>
    <n v="0.52272676160521447"/>
    <n v="26"/>
    <x v="9"/>
  </r>
  <r>
    <x v="2"/>
    <s v="Mogged"/>
    <s v="Jacob"/>
    <n v="0.4814259940382043"/>
    <n v="0.52242599403820433"/>
    <n v="0.52242599403820433"/>
    <n v="46"/>
    <x v="10"/>
  </r>
  <r>
    <x v="0"/>
    <s v="Lavey"/>
    <s v="Devin"/>
    <n v="0.50534098024934193"/>
    <n v="0.51334098024934194"/>
    <n v="0.51334098024934194"/>
    <n v="27"/>
    <x v="10"/>
  </r>
  <r>
    <x v="4"/>
    <s v="Vondriska"/>
    <s v="Meghan"/>
    <n v="0.49151647206242832"/>
    <n v="0.50551647206242833"/>
    <n v="0.50551647206242833"/>
    <n v="27"/>
    <x v="9"/>
  </r>
  <r>
    <x v="5"/>
    <s v="Skog"/>
    <s v="Chelsea"/>
    <n v="0.4922534895314058"/>
    <n v="0.50225348953140581"/>
    <n v="0.50225348953140581"/>
    <n v="46"/>
    <x v="9"/>
  </r>
  <r>
    <x v="0"/>
    <s v="Andreiko"/>
    <s v="Katherine"/>
    <n v="0.46458968557996505"/>
    <n v="0.48758968557996507"/>
    <n v="0.48758968557996507"/>
    <n v="28"/>
    <x v="10"/>
  </r>
  <r>
    <x v="3"/>
    <s v="Lorber"/>
    <s v="Stephen"/>
    <n v="0.47076371510328452"/>
    <n v="0.47976371510328453"/>
    <n v="0.47976371510328453"/>
    <n v="24"/>
    <x v="10"/>
  </r>
  <r>
    <x v="0"/>
    <s v="Larsen"/>
    <s v="Matt"/>
    <n v="0.45039846607041456"/>
    <n v="0.46439846607041457"/>
    <n v="0.46439846607041457"/>
    <n v="24"/>
    <x v="10"/>
  </r>
  <r>
    <x v="2"/>
    <s v="Figueroa"/>
    <s v="Louis"/>
    <n v="0.44998555584649425"/>
    <n v="0.46198555584649426"/>
    <n v="0.46198555584649426"/>
    <n v="47"/>
    <x v="10"/>
  </r>
  <r>
    <x v="0"/>
    <s v="Boyd"/>
    <s v="Steven"/>
    <n v="0.42384374394471563"/>
    <n v="0.42384374394471563"/>
    <n v="0.42384374394471563"/>
    <n v="25"/>
    <x v="10"/>
  </r>
  <r>
    <x v="5"/>
    <s v="Hoard"/>
    <s v="Emmaei"/>
    <n v="0.41187859149823253"/>
    <n v="0.41187859149823253"/>
    <n v="0.41187859149823253"/>
    <n v="47"/>
    <x v="10"/>
  </r>
  <r>
    <x v="1"/>
    <s v="Phillips"/>
    <s v="Alison"/>
    <n v="0.34979741478028559"/>
    <n v="0.34979741478028559"/>
    <n v="0.34979741478028559"/>
    <n v="56"/>
    <x v="10"/>
  </r>
  <r>
    <x v="2"/>
    <s v="Lettman"/>
    <s v="Hunter"/>
    <n v="0.32922538175723448"/>
    <n v="0.34322538175723449"/>
    <n v="0.34322538175723449"/>
    <n v="48"/>
    <x v="10"/>
  </r>
  <r>
    <x v="4"/>
    <s v="Hagen"/>
    <s v="Eva"/>
    <n v="0.32492816872068769"/>
    <n v="0.32492816872068769"/>
    <n v="0.32492816872068769"/>
    <n v="28"/>
    <x v="10"/>
  </r>
  <r>
    <x v="4"/>
    <s v="Wilken"/>
    <s v="Zachary"/>
    <n v="0.30390733402984416"/>
    <n v="0.30390733402984416"/>
    <n v="0.30390733402984416"/>
    <n v="29"/>
    <x v="10"/>
  </r>
  <r>
    <x v="2"/>
    <s v="Ringhouse"/>
    <s v="Zachary"/>
    <n v="0.20717322296858762"/>
    <n v="0.22917322296858761"/>
    <n v="0.22917322296858761"/>
    <n v="49"/>
    <x v="10"/>
  </r>
  <r>
    <x v="3"/>
    <s v="Carlson"/>
    <s v="Jadeen"/>
    <n v="0.21547105479518305"/>
    <n v="0.21547105479518305"/>
    <n v="0.21547105479518305"/>
    <n v="25"/>
    <x v="10"/>
  </r>
  <r>
    <x v="5"/>
    <s v="Dority"/>
    <s v="Danthen"/>
    <n v="0.37571836007130127"/>
    <n v="0.38671836007130128"/>
    <m/>
    <n v="49"/>
    <x v="10"/>
  </r>
  <r>
    <x v="5"/>
    <s v="Lozano"/>
    <s v="Javier"/>
    <n v="0.39533556149732624"/>
    <n v="0.39533556149732624"/>
    <m/>
    <n v="48"/>
    <x v="10"/>
  </r>
  <r>
    <x v="6"/>
    <m/>
    <m/>
    <m/>
    <m/>
    <m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4" indent="0" outline="1" outlineData="1" multipleFieldFilters="0">
  <location ref="K3:R16" firstHeaderRow="1" firstDataRow="2" firstDataCol="1"/>
  <pivotFields count="8">
    <pivotField axis="axisCol" showAll="0" nonAutoSortDefault="1">
      <items count="7">
        <item x="2"/>
        <item x="5"/>
        <item x="0"/>
        <item x="1"/>
        <item x="3"/>
        <item x="4"/>
        <item t="default"/>
      </items>
    </pivotField>
    <pivotField dataField="1" showAll="0"/>
    <pivotField showAll="0"/>
    <pivotField numFmtId="165" showAll="0"/>
    <pivotField numFmtId="165" showAll="0"/>
    <pivotField numFmtId="165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f="1" x="11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Last" fld="1" subtotal="count" showDataAs="percentOfCol" baseField="0" baseItem="0" numFmtId="10"/>
  </dataFields>
  <formats count="6">
    <format dxfId="5">
      <pivotArea collapsedLevelsAreSubtotals="1" fieldPosition="0">
        <references count="1">
          <reference field="7" count="0"/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fieldPosition="0">
        <references count="1">
          <reference field="7" count="0"/>
        </references>
      </pivotArea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outline="1" outlineData="1" multipleFieldFilters="0">
  <location ref="K18:R32" firstHeaderRow="1" firstDataRow="2" firstDataCol="1"/>
  <pivotFields count="8">
    <pivotField axis="axisCol" showAll="0">
      <items count="8">
        <item x="4"/>
        <item x="3"/>
        <item x="1"/>
        <item x="0"/>
        <item x="2"/>
        <item x="5"/>
        <item x="6"/>
        <item t="default"/>
      </items>
    </pivotField>
    <pivotField showAll="0"/>
    <pivotField showAll="0"/>
    <pivotField numFmtId="165" showAll="0"/>
    <pivotField numFmtId="165" showAll="0"/>
    <pivotField dataField="1" numFmtId="165"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f="1" x="12"/>
        <item x="11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Min of Adj" fld="5" subtotal="min" baseField="7" baseItem="4"/>
  </dataFields>
  <formats count="5">
    <format dxfId="10">
      <pivotArea collapsedLevelsAreSubtotals="1" fieldPosition="0">
        <references count="1">
          <reference field="7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7" count="0"/>
        </references>
      </pivotArea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cderr529@myemail.northland.edu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2:AJ54"/>
  <sheetViews>
    <sheetView tabSelected="1" zoomScaleNormal="100" workbookViewId="0">
      <pane xSplit="4" ySplit="3" topLeftCell="E52" activePane="bottomRight" state="frozen"/>
      <selection pane="topRight" activeCell="E1" sqref="E1"/>
      <selection pane="bottomLeft" activeCell="A3" sqref="A3"/>
      <selection pane="bottomRight" activeCell="I15" sqref="I15"/>
    </sheetView>
  </sheetViews>
  <sheetFormatPr defaultRowHeight="14.3" x14ac:dyDescent="0.25"/>
  <cols>
    <col min="1" max="2" width="4.625" style="29" customWidth="1"/>
    <col min="3" max="3" width="14" style="29" bestFit="1" customWidth="1"/>
    <col min="4" max="4" width="9.75" style="29" bestFit="1" customWidth="1"/>
    <col min="5" max="5" width="1.625" style="29" customWidth="1"/>
    <col min="6" max="7" width="6.875" style="29" bestFit="1" customWidth="1"/>
    <col min="8" max="8" width="6.875" style="34" bestFit="1" customWidth="1"/>
    <col min="9" max="9" width="6.875" style="46" customWidth="1"/>
    <col min="10" max="10" width="20" style="29" bestFit="1" customWidth="1"/>
    <col min="11" max="11" width="6" style="29" customWidth="1"/>
    <col min="12" max="12" width="1.375" style="29" customWidth="1"/>
    <col min="13" max="19" width="6" style="29" customWidth="1"/>
    <col min="20" max="20" width="2.25" style="29" customWidth="1"/>
    <col min="21" max="21" width="6" style="29" customWidth="1"/>
    <col min="22" max="22" width="1.625" style="29" customWidth="1"/>
    <col min="23" max="23" width="8.125" style="40" customWidth="1"/>
    <col min="24" max="24" width="7.625" style="40" customWidth="1"/>
    <col min="25" max="25" width="8.125" style="40" customWidth="1"/>
    <col min="26" max="26" width="7.625" style="40" customWidth="1"/>
    <col min="27" max="27" width="8.125" style="40" customWidth="1"/>
    <col min="28" max="28" width="7.625" style="40" customWidth="1"/>
    <col min="29" max="29" width="6" style="44" bestFit="1" customWidth="1"/>
    <col min="31" max="31" width="9" style="29"/>
    <col min="32" max="36" width="5.75" style="29" customWidth="1"/>
    <col min="37" max="16384" width="9" style="29"/>
  </cols>
  <sheetData>
    <row r="2" spans="1:36" x14ac:dyDescent="0.25">
      <c r="A2" s="29">
        <f>SUM(A4:A54)</f>
        <v>49</v>
      </c>
      <c r="F2" s="29">
        <f>SUM(M2:R2)</f>
        <v>1</v>
      </c>
      <c r="M2" s="29">
        <v>7.0000000000000007E-2</v>
      </c>
      <c r="N2" s="29">
        <v>0.15</v>
      </c>
      <c r="O2" s="29">
        <v>0.18</v>
      </c>
      <c r="P2" s="29">
        <v>0.18</v>
      </c>
      <c r="Q2" s="29">
        <v>0.18</v>
      </c>
      <c r="R2" s="29">
        <v>0.24</v>
      </c>
      <c r="W2" s="44" t="s">
        <v>32</v>
      </c>
      <c r="AF2" s="29" t="s">
        <v>465</v>
      </c>
    </row>
    <row r="3" spans="1:36" x14ac:dyDescent="0.25">
      <c r="A3" s="29" t="s">
        <v>24</v>
      </c>
      <c r="B3" s="29" t="s">
        <v>39</v>
      </c>
      <c r="C3" s="29" t="s">
        <v>1</v>
      </c>
      <c r="D3" s="29" t="s">
        <v>106</v>
      </c>
      <c r="F3" s="34" t="s">
        <v>10</v>
      </c>
      <c r="G3" s="45" t="s">
        <v>343</v>
      </c>
      <c r="H3" s="34" t="s">
        <v>31</v>
      </c>
      <c r="I3" s="46" t="s">
        <v>17</v>
      </c>
      <c r="J3" s="34" t="s">
        <v>38</v>
      </c>
      <c r="K3" s="34" t="s">
        <v>26</v>
      </c>
      <c r="L3" s="34"/>
      <c r="M3" s="34" t="s">
        <v>107</v>
      </c>
      <c r="N3" s="34" t="s">
        <v>474</v>
      </c>
      <c r="O3" s="34" t="s">
        <v>15</v>
      </c>
      <c r="P3" s="34" t="s">
        <v>16</v>
      </c>
      <c r="Q3" s="34" t="s">
        <v>340</v>
      </c>
      <c r="R3" s="34" t="s">
        <v>17</v>
      </c>
      <c r="S3" s="34" t="s">
        <v>23</v>
      </c>
      <c r="T3" s="34"/>
      <c r="U3" s="34" t="s">
        <v>18</v>
      </c>
      <c r="V3" s="34"/>
      <c r="W3" s="126" t="s">
        <v>107</v>
      </c>
      <c r="X3" s="126" t="s">
        <v>55</v>
      </c>
      <c r="Y3" s="126" t="s">
        <v>474</v>
      </c>
      <c r="Z3" s="126" t="s">
        <v>55</v>
      </c>
      <c r="AA3" s="126" t="s">
        <v>25</v>
      </c>
      <c r="AB3" s="126" t="s">
        <v>55</v>
      </c>
      <c r="AC3" s="44" t="s">
        <v>25</v>
      </c>
      <c r="AF3" s="29" t="s">
        <v>466</v>
      </c>
      <c r="AG3" s="29" t="s">
        <v>15</v>
      </c>
      <c r="AH3" s="29" t="s">
        <v>16</v>
      </c>
      <c r="AI3" s="29" t="s">
        <v>340</v>
      </c>
      <c r="AJ3" s="29" t="s">
        <v>467</v>
      </c>
    </row>
    <row r="4" spans="1:36" x14ac:dyDescent="0.25">
      <c r="A4" s="29">
        <v>1</v>
      </c>
      <c r="B4">
        <v>1</v>
      </c>
      <c r="C4" s="18" t="s">
        <v>537</v>
      </c>
      <c r="D4" s="18" t="s">
        <v>372</v>
      </c>
      <c r="F4" s="43">
        <f>(M4*$M$2+N4*$N$2+O4*$O$2+P4*$P$2+Q4*$Q$2+R4*$R$2)/$F$2</f>
        <v>0.72811576955670498</v>
      </c>
      <c r="G4" s="40">
        <f>F4+S4</f>
        <v>0.72811576955670498</v>
      </c>
      <c r="H4" s="126">
        <f>G4</f>
        <v>0.72811576955670498</v>
      </c>
      <c r="I4" s="129" t="s">
        <v>123</v>
      </c>
      <c r="K4" s="29">
        <f>RANK(G4,$G$4:$G$54)</f>
        <v>24</v>
      </c>
      <c r="M4" s="47">
        <f>Quiz!H4</f>
        <v>0.92261904761904778</v>
      </c>
      <c r="N4" s="47">
        <f>HW!F4</f>
        <v>0.62941176470588234</v>
      </c>
      <c r="O4" s="48">
        <f>'MT1'!F4</f>
        <v>0.89166666666666672</v>
      </c>
      <c r="P4" s="48">
        <f>'MT2'!F4</f>
        <v>0.73636363636363633</v>
      </c>
      <c r="Q4" s="114">
        <f>'MT3'!F4</f>
        <v>0.53921568627450978</v>
      </c>
      <c r="R4" s="48">
        <f>Final!G4</f>
        <v>0.74590163934426235</v>
      </c>
      <c r="S4" s="43">
        <f>XC!E4</f>
        <v>0</v>
      </c>
      <c r="U4" s="47">
        <f>Quiz!M4</f>
        <v>0.95454545454545459</v>
      </c>
      <c r="W4" s="40">
        <f>($F4-M4*$M$2)/(1-$M$2)+$S4</f>
        <v>0.71347573787459317</v>
      </c>
      <c r="X4" s="40" t="str">
        <f>IF(W4-$G4&gt;0,W4-$G4,"")</f>
        <v/>
      </c>
      <c r="Y4" s="40">
        <f>($F4-N4*$N$2)/(1-$N$2)+$S4</f>
        <v>0.74553412335390901</v>
      </c>
      <c r="Z4" s="40">
        <f>IF(Y4-$G4&gt;0,Y4-$G4,"")</f>
        <v>1.7418353797204023E-2</v>
      </c>
      <c r="AA4" s="40">
        <f>($F4-MIN(O4:Q4)*$O$2)/(1-$O$2)+$S4</f>
        <v>0.76958164149669905</v>
      </c>
      <c r="AB4" s="40">
        <f>IF(AA4-$G4&gt;0,AA4-$G4,"")</f>
        <v>4.146587193999407E-2</v>
      </c>
      <c r="AC4" s="126" t="s">
        <v>128</v>
      </c>
      <c r="AF4" s="47">
        <f>AVERAGE(O4:R4)</f>
        <v>0.72828690716226874</v>
      </c>
      <c r="AG4" s="56">
        <f>(O4-$AF4)</f>
        <v>0.16337975950439798</v>
      </c>
      <c r="AH4" s="56">
        <f>(P4-$AF4)</f>
        <v>8.076729201367594E-3</v>
      </c>
      <c r="AI4" s="56">
        <f>(Q4-$AF4)</f>
        <v>-0.18907122088775896</v>
      </c>
      <c r="AJ4" s="56">
        <f>(R4-$AF4)</f>
        <v>1.7614732181993609E-2</v>
      </c>
    </row>
    <row r="5" spans="1:36" s="117" customFormat="1" x14ac:dyDescent="0.25">
      <c r="A5" s="117">
        <v>1</v>
      </c>
      <c r="B5" s="118">
        <v>1</v>
      </c>
      <c r="C5" s="119" t="s">
        <v>538</v>
      </c>
      <c r="D5" s="120" t="s">
        <v>539</v>
      </c>
      <c r="F5" s="121">
        <f>(M5*$M$2+N5*$N$2+O5*$O$2+P5*$P$2+Q5*$Q$2+R5*$R$2)/$F$2</f>
        <v>0.37571836007130127</v>
      </c>
      <c r="G5" s="122">
        <f>F5+XC!E5</f>
        <v>0.38671836007130128</v>
      </c>
      <c r="H5" s="127"/>
      <c r="I5" s="127" t="s">
        <v>45</v>
      </c>
      <c r="J5" s="117" t="s">
        <v>708</v>
      </c>
      <c r="K5" s="117">
        <f t="shared" ref="K5:K54" si="0">RANK(G5,$G$4:$G$54)</f>
        <v>49</v>
      </c>
      <c r="M5" s="123">
        <f>Quiz!H5</f>
        <v>0.47619047619047622</v>
      </c>
      <c r="N5" s="123">
        <f>HW!F5</f>
        <v>0.13235294117647059</v>
      </c>
      <c r="O5" s="124">
        <f>'MT1'!F5</f>
        <v>0.55833333333333335</v>
      </c>
      <c r="P5" s="124">
        <f>'MT2'!F5</f>
        <v>0.77272727272727271</v>
      </c>
      <c r="Q5" s="123">
        <f>'MT3'!F5</f>
        <v>0.46078431372549017</v>
      </c>
      <c r="R5" s="124">
        <f>Final!G5</f>
        <v>0</v>
      </c>
      <c r="S5" s="121">
        <f>XC!E5</f>
        <v>1.0999999999999999E-2</v>
      </c>
      <c r="U5" s="123">
        <f>Quiz!M5</f>
        <v>0.5</v>
      </c>
      <c r="W5" s="122"/>
      <c r="X5" s="122"/>
      <c r="Y5" s="122"/>
      <c r="Z5" s="122"/>
      <c r="AA5" s="122"/>
      <c r="AB5" s="122"/>
      <c r="AC5" s="125" t="s">
        <v>45</v>
      </c>
    </row>
    <row r="6" spans="1:36" s="94" customFormat="1" x14ac:dyDescent="0.25">
      <c r="A6" s="94">
        <v>0</v>
      </c>
      <c r="B6" s="95">
        <v>1</v>
      </c>
      <c r="C6" s="96" t="s">
        <v>540</v>
      </c>
      <c r="D6" s="97" t="s">
        <v>541</v>
      </c>
      <c r="F6" s="98">
        <f>(M6*$M$2+N6*$N$2+O6*$O$2+P6*$P$2+Q6*$Q$2+R6*$R$2)/$F$2</f>
        <v>0.29045424836601308</v>
      </c>
      <c r="G6" s="99">
        <f>F6+XC!E6</f>
        <v>0.29045424836601308</v>
      </c>
      <c r="H6" s="126">
        <f t="shared" ref="H6:H16" si="1">G6</f>
        <v>0.29045424836601308</v>
      </c>
      <c r="I6" s="130" t="s">
        <v>709</v>
      </c>
      <c r="K6" s="94">
        <f t="shared" si="0"/>
        <v>50</v>
      </c>
      <c r="M6" s="100">
        <f>Quiz!H6</f>
        <v>0.82539682539682535</v>
      </c>
      <c r="N6" s="100">
        <f>HW!F6</f>
        <v>0.44117647058823528</v>
      </c>
      <c r="O6" s="101">
        <f>'MT1'!F6</f>
        <v>0.92500000000000004</v>
      </c>
      <c r="P6" s="101">
        <f>'MT2'!F6</f>
        <v>0</v>
      </c>
      <c r="Q6" s="47">
        <f>'MT3'!F6</f>
        <v>0</v>
      </c>
      <c r="R6" s="48">
        <f>Final!G6</f>
        <v>0</v>
      </c>
      <c r="S6" s="43">
        <f>XC!E6</f>
        <v>0</v>
      </c>
      <c r="U6" s="100">
        <f>Quiz!M6</f>
        <v>0.47619047619047616</v>
      </c>
      <c r="W6" s="40">
        <f>($F6-M6*$M$2)/(1-$M$2)+$S6</f>
        <v>0.25018975332068311</v>
      </c>
      <c r="X6" s="40" t="str">
        <f t="shared" ref="X6:X16" si="2">IF(W6-$G6&gt;0,W6-$G6,"")</f>
        <v/>
      </c>
      <c r="Y6" s="40">
        <f>($F6-N6*$N$2)/(1-$N$2)+$S6</f>
        <v>0.26385620915032681</v>
      </c>
      <c r="Z6" s="40" t="str">
        <f t="shared" ref="Z6:Z16" si="3">IF(Y6-$G6&gt;0,Y6-$G6,"")</f>
        <v/>
      </c>
      <c r="AA6" s="40">
        <f>($F6-MIN(O6:Q6)*$O$2)/(1-$O$2)+$S6</f>
        <v>0.35421249800733301</v>
      </c>
      <c r="AB6" s="40">
        <f t="shared" ref="AB6:AB16" si="4">IF(AA6-$G6&gt;0,AA6-$G6,"")</f>
        <v>6.3758249641319931E-2</v>
      </c>
      <c r="AC6" s="102" t="s">
        <v>127</v>
      </c>
    </row>
    <row r="7" spans="1:36" x14ac:dyDescent="0.25">
      <c r="A7" s="29">
        <v>1</v>
      </c>
      <c r="B7">
        <v>1</v>
      </c>
      <c r="C7" s="18" t="s">
        <v>542</v>
      </c>
      <c r="D7" s="1" t="s">
        <v>323</v>
      </c>
      <c r="F7" s="43">
        <f>(M7*$M$2+N7*$N$2+O7*$O$2+P7*$P$2+Q7*$Q$2+R7*$R$2)/$F$2</f>
        <v>0.68671288097951555</v>
      </c>
      <c r="G7" s="40">
        <f>F7+XC!E7</f>
        <v>0.68671288097951555</v>
      </c>
      <c r="H7" s="126">
        <f t="shared" si="1"/>
        <v>0.68671288097951555</v>
      </c>
      <c r="I7" s="129" t="s">
        <v>125</v>
      </c>
      <c r="K7" s="29">
        <f t="shared" si="0"/>
        <v>29</v>
      </c>
      <c r="M7" s="47">
        <f>Quiz!H7</f>
        <v>0.83333333333333348</v>
      </c>
      <c r="N7" s="47">
        <f>HW!F7</f>
        <v>0.55588235294117649</v>
      </c>
      <c r="O7" s="48">
        <f>'MT1'!F7</f>
        <v>0.85</v>
      </c>
      <c r="P7" s="48">
        <f>'MT2'!F7</f>
        <v>0.79090909090909089</v>
      </c>
      <c r="Q7" s="47">
        <f>'MT3'!F7</f>
        <v>0.67647058823529416</v>
      </c>
      <c r="R7" s="48">
        <f>Final!G7</f>
        <v>0.53278688524590168</v>
      </c>
      <c r="S7" s="43">
        <f>XC!E7</f>
        <v>0</v>
      </c>
      <c r="U7" s="47">
        <f>Quiz!M7</f>
        <v>0.86363636363636365</v>
      </c>
      <c r="W7" s="40">
        <f>($F7-M7*$M$2)/(1-$M$2)+$S7</f>
        <v>0.67567693295288411</v>
      </c>
      <c r="X7" s="40" t="str">
        <f t="shared" si="2"/>
        <v/>
      </c>
      <c r="Y7" s="40">
        <f>($F7-N7*$N$2)/(1-$N$2)+$S7</f>
        <v>0.70980062122157539</v>
      </c>
      <c r="Z7" s="40">
        <f t="shared" si="3"/>
        <v>2.308774024205984E-2</v>
      </c>
      <c r="AA7" s="40">
        <f>($F7-MIN(O7:Q7)*$O$2)/(1-$O$2)+$S7</f>
        <v>0.68896118914288107</v>
      </c>
      <c r="AB7" s="40">
        <f t="shared" si="4"/>
        <v>2.24830816336552E-3</v>
      </c>
      <c r="AC7" s="44" t="s">
        <v>123</v>
      </c>
    </row>
    <row r="8" spans="1:36" x14ac:dyDescent="0.25">
      <c r="A8" s="29">
        <v>1</v>
      </c>
      <c r="B8">
        <v>1</v>
      </c>
      <c r="C8" s="18" t="s">
        <v>543</v>
      </c>
      <c r="D8" s="1" t="s">
        <v>544</v>
      </c>
      <c r="F8" s="43">
        <f>(M8*$M$2+N8*$N$2+O8*$O$2+P8*$P$2+Q8*$Q$2+R8*$R$2)/$F$2</f>
        <v>0.65540156628970514</v>
      </c>
      <c r="G8" s="40">
        <f>F8+XC!E8</f>
        <v>0.66240156628970515</v>
      </c>
      <c r="H8" s="126">
        <f>AA8</f>
        <v>0.72018698901900913</v>
      </c>
      <c r="I8" s="129" t="s">
        <v>125</v>
      </c>
      <c r="J8" s="29" t="s">
        <v>710</v>
      </c>
      <c r="K8" s="29">
        <f t="shared" si="0"/>
        <v>35</v>
      </c>
      <c r="M8" s="47">
        <f>Quiz!H8</f>
        <v>0.77380952380952384</v>
      </c>
      <c r="N8" s="47">
        <f>HW!F8</f>
        <v>0.64117647058823535</v>
      </c>
      <c r="O8" s="48">
        <f>'MT1'!F8</f>
        <v>0.82499999999999996</v>
      </c>
      <c r="P8" s="48">
        <f>'MT2'!F8</f>
        <v>0.79090909090909089</v>
      </c>
      <c r="Q8" s="114">
        <f>'MT3'!F8</f>
        <v>0.39215686274509803</v>
      </c>
      <c r="R8" s="48">
        <f>Final!G8</f>
        <v>0.59836065573770492</v>
      </c>
      <c r="S8" s="43">
        <f>XC!E8</f>
        <v>7.0000000000000001E-3</v>
      </c>
      <c r="U8" s="47">
        <f>Quiz!M8</f>
        <v>0.90909090909090906</v>
      </c>
      <c r="W8" s="40">
        <f>($F8-M8*$M$2)/(1-$M$2)+$S8</f>
        <v>0.65348913937961128</v>
      </c>
      <c r="X8" s="40" t="str">
        <f t="shared" si="2"/>
        <v/>
      </c>
      <c r="Y8" s="40">
        <f>($F8-N8*$N$2)/(1-$N$2)+$S8</f>
        <v>0.66491187729584689</v>
      </c>
      <c r="Z8" s="40">
        <f t="shared" si="3"/>
        <v>2.5103110061417411E-3</v>
      </c>
      <c r="AA8" s="40">
        <f>($F8-MIN(O8:Q8)*$O$2)/(1-$O$2)+$S8</f>
        <v>0.72018698901900913</v>
      </c>
      <c r="AB8" s="40">
        <f t="shared" si="4"/>
        <v>5.7785422729303981E-2</v>
      </c>
      <c r="AC8" s="44" t="s">
        <v>123</v>
      </c>
    </row>
    <row r="9" spans="1:36" x14ac:dyDescent="0.25">
      <c r="A9" s="29">
        <v>1</v>
      </c>
      <c r="B9">
        <v>1</v>
      </c>
      <c r="C9" s="18" t="s">
        <v>486</v>
      </c>
      <c r="D9" s="1" t="s">
        <v>672</v>
      </c>
      <c r="F9" s="43">
        <f>(M9*$M$2+N9*$N$2+O9*$O$2+P9*$P$2+Q9*$Q$2+R9*$R$2)/$F$2</f>
        <v>0.65590391864644515</v>
      </c>
      <c r="G9" s="40">
        <f>F9+XC!E9</f>
        <v>0.70940391864644514</v>
      </c>
      <c r="H9" s="126">
        <f t="shared" si="1"/>
        <v>0.70940391864644514</v>
      </c>
      <c r="I9" s="129" t="s">
        <v>123</v>
      </c>
      <c r="K9" s="29">
        <f t="shared" si="0"/>
        <v>26</v>
      </c>
      <c r="M9" s="47">
        <f>Quiz!H9</f>
        <v>1</v>
      </c>
      <c r="N9" s="47">
        <f>HW!F9</f>
        <v>0.83529411764705885</v>
      </c>
      <c r="O9" s="48">
        <f>'MT1'!F9</f>
        <v>0.66666666666666663</v>
      </c>
      <c r="P9" s="103">
        <f>'MT2'!F9</f>
        <v>0.46363636363636362</v>
      </c>
      <c r="Q9" s="47">
        <f>'MT3'!F9</f>
        <v>0.59803921568627449</v>
      </c>
      <c r="R9" s="48">
        <f>Final!G9</f>
        <v>0.62295081967213117</v>
      </c>
      <c r="S9" s="43">
        <f>XC!E9</f>
        <v>5.3499999999999999E-2</v>
      </c>
      <c r="U9" s="47">
        <f>Quiz!M9</f>
        <v>1.0952380952380953</v>
      </c>
      <c r="W9" s="40">
        <f>($F9-M9*$M$2)/(1-$M$2)+$S9</f>
        <v>0.68350421359832825</v>
      </c>
      <c r="X9" s="40" t="str">
        <f t="shared" si="2"/>
        <v/>
      </c>
      <c r="Y9" s="40">
        <f>($F9-N9*$N$2)/(1-$N$2)+$S9</f>
        <v>0.67774682470516034</v>
      </c>
      <c r="Z9" s="40" t="str">
        <f t="shared" si="3"/>
        <v/>
      </c>
      <c r="AA9" s="40">
        <f>($F9-MIN(O9:Q9)*$O$2)/(1-$O$2)+$S9</f>
        <v>0.75160899169743856</v>
      </c>
      <c r="AB9" s="40">
        <f t="shared" si="4"/>
        <v>4.2205073050993414E-2</v>
      </c>
      <c r="AC9" s="44" t="s">
        <v>125</v>
      </c>
    </row>
    <row r="10" spans="1:36" x14ac:dyDescent="0.25">
      <c r="A10" s="29">
        <v>1</v>
      </c>
      <c r="B10">
        <v>1</v>
      </c>
      <c r="C10" s="18" t="s">
        <v>545</v>
      </c>
      <c r="D10" s="1" t="s">
        <v>150</v>
      </c>
      <c r="F10" s="43">
        <f>(M10*$M$2+N10*$N$2+O10*$O$2+P10*$P$2+Q10*$Q$2+R10*$R$2)/$F$2</f>
        <v>0.90154001631469227</v>
      </c>
      <c r="G10" s="40">
        <f>F10+XC!E10</f>
        <v>0.93249239726707323</v>
      </c>
      <c r="H10" s="126">
        <f t="shared" si="1"/>
        <v>0.93249239726707323</v>
      </c>
      <c r="I10" s="129" t="s">
        <v>126</v>
      </c>
      <c r="K10" s="29">
        <f t="shared" si="0"/>
        <v>2</v>
      </c>
      <c r="M10" s="47">
        <f>Quiz!H10</f>
        <v>1</v>
      </c>
      <c r="N10" s="47">
        <f>HW!F10</f>
        <v>0.9</v>
      </c>
      <c r="O10" s="48">
        <f>'MT1'!F10</f>
        <v>0.9</v>
      </c>
      <c r="P10" s="48">
        <f>'MT2'!F10</f>
        <v>0.95454545454545459</v>
      </c>
      <c r="Q10" s="114">
        <f>'MT3'!F10</f>
        <v>0.71568627450980393</v>
      </c>
      <c r="R10" s="48">
        <f>Final!G10</f>
        <v>0.97457627118644063</v>
      </c>
      <c r="S10" s="43">
        <f>XC!E10</f>
        <v>3.0952380952380943E-2</v>
      </c>
      <c r="U10" s="47">
        <f>Quiz!M10</f>
        <v>1</v>
      </c>
      <c r="W10" s="40">
        <f>($F10-M10*$M$2)/(1-$M$2)+$S10</f>
        <v>0.92508143075312532</v>
      </c>
      <c r="X10" s="40" t="str">
        <f t="shared" si="2"/>
        <v/>
      </c>
      <c r="Y10" s="40">
        <f>($F10-N10*$N$2)/(1-$N$2)+$S10</f>
        <v>0.93276416485201896</v>
      </c>
      <c r="Z10" s="40">
        <f t="shared" si="3"/>
        <v>2.7176758494573683E-4</v>
      </c>
      <c r="AA10" s="40">
        <f>($F10-MIN(O10:Q10)*$O$2)/(1-$O$2)+$S10</f>
        <v>0.97328956010229262</v>
      </c>
      <c r="AB10" s="40">
        <f t="shared" si="4"/>
        <v>4.0797162835219392E-2</v>
      </c>
      <c r="AC10" s="44" t="s">
        <v>126</v>
      </c>
    </row>
    <row r="11" spans="1:36" x14ac:dyDescent="0.25">
      <c r="A11" s="29">
        <v>1</v>
      </c>
      <c r="B11">
        <v>1</v>
      </c>
      <c r="C11" s="18" t="s">
        <v>546</v>
      </c>
      <c r="D11" s="1" t="s">
        <v>231</v>
      </c>
      <c r="F11" s="43">
        <f>(M11*$M$2+N11*$N$2+O11*$O$2+P11*$P$2+Q11*$Q$2+R11*$R$2)/$F$2</f>
        <v>0.68573497688751917</v>
      </c>
      <c r="G11" s="40">
        <f>F11+XC!E11</f>
        <v>0.71123497688751913</v>
      </c>
      <c r="H11" s="126">
        <f t="shared" si="1"/>
        <v>0.71123497688751913</v>
      </c>
      <c r="I11" s="129" t="s">
        <v>123</v>
      </c>
      <c r="K11" s="29">
        <f t="shared" si="0"/>
        <v>25</v>
      </c>
      <c r="M11" s="47">
        <f>Quiz!H11</f>
        <v>1</v>
      </c>
      <c r="N11" s="47">
        <f>HW!F11</f>
        <v>0.75588235294117645</v>
      </c>
      <c r="O11" s="48">
        <f>'MT1'!F11</f>
        <v>0.65833333333333333</v>
      </c>
      <c r="P11" s="48">
        <f>'MT2'!F11</f>
        <v>0.67272727272727273</v>
      </c>
      <c r="Q11" s="47">
        <f>'MT3'!F11</f>
        <v>0.57843137254901966</v>
      </c>
      <c r="R11" s="48">
        <f>Final!G11</f>
        <v>0.66101694915254239</v>
      </c>
      <c r="S11" s="43">
        <f>XC!E11</f>
        <v>2.5500000000000002E-2</v>
      </c>
      <c r="U11" s="47">
        <f>Quiz!M11</f>
        <v>1.0909090909090908</v>
      </c>
      <c r="W11" s="40">
        <f>($F11-M11*$M$2)/(1-$M$2)+$S11</f>
        <v>0.68758062030916034</v>
      </c>
      <c r="X11" s="40" t="str">
        <f t="shared" si="2"/>
        <v/>
      </c>
      <c r="Y11" s="40">
        <f>($F11-N11*$N$2)/(1-$N$2)+$S11</f>
        <v>0.69885602817216785</v>
      </c>
      <c r="Z11" s="40" t="str">
        <f t="shared" si="3"/>
        <v/>
      </c>
      <c r="AA11" s="40">
        <f>($F11-MIN(O11:Q11)*$O$2)/(1-$O$2)+$S11</f>
        <v>0.7347894266203604</v>
      </c>
      <c r="AB11" s="40">
        <f t="shared" si="4"/>
        <v>2.3554449732841265E-2</v>
      </c>
      <c r="AC11" s="44" t="s">
        <v>123</v>
      </c>
    </row>
    <row r="12" spans="1:36" x14ac:dyDescent="0.25">
      <c r="A12" s="29">
        <v>1</v>
      </c>
      <c r="B12">
        <v>1</v>
      </c>
      <c r="C12" s="18" t="s">
        <v>547</v>
      </c>
      <c r="D12" s="1" t="s">
        <v>243</v>
      </c>
      <c r="F12" s="43">
        <f>(M12*$M$2+N12*$N$2+O12*$O$2+P12*$P$2+Q12*$Q$2+R12*$R$2)/$F$2</f>
        <v>0.65502350530376086</v>
      </c>
      <c r="G12" s="40">
        <f>F12+XC!E12</f>
        <v>0.66802350530376087</v>
      </c>
      <c r="H12" s="126">
        <f t="shared" si="1"/>
        <v>0.66802350530376087</v>
      </c>
      <c r="I12" s="129" t="s">
        <v>472</v>
      </c>
      <c r="K12" s="29">
        <f t="shared" si="0"/>
        <v>33</v>
      </c>
      <c r="M12" s="47">
        <f>Quiz!H12</f>
        <v>0.4910714285714286</v>
      </c>
      <c r="N12" s="47">
        <f>HW!F12</f>
        <v>0.70882352941176474</v>
      </c>
      <c r="O12" s="48">
        <f>'MT1'!F12</f>
        <v>0.71666666666666667</v>
      </c>
      <c r="P12" s="48">
        <f>'MT2'!F12</f>
        <v>0.7</v>
      </c>
      <c r="Q12" s="47">
        <f>'MT3'!F12</f>
        <v>0.58823529411764708</v>
      </c>
      <c r="R12" s="48">
        <f>Final!G12</f>
        <v>0.63934426229508201</v>
      </c>
      <c r="S12" s="43">
        <f>XC!E12</f>
        <v>1.2999999999999999E-2</v>
      </c>
      <c r="U12" s="47">
        <f>Quiz!M12</f>
        <v>0.86363636363636365</v>
      </c>
      <c r="W12" s="40">
        <f>($F12-M12*$M$2)/(1-$M$2)+$S12</f>
        <v>0.68036398419759236</v>
      </c>
      <c r="X12" s="40">
        <f t="shared" si="2"/>
        <v>1.2340478893831497E-2</v>
      </c>
      <c r="Y12" s="40">
        <f>($F12-N12*$N$2)/(1-$N$2)+$S12</f>
        <v>0.65852938340234846</v>
      </c>
      <c r="Z12" s="40" t="str">
        <f t="shared" si="3"/>
        <v/>
      </c>
      <c r="AA12" s="40">
        <f>($F12-MIN(O12:Q12)*$O$2)/(1-$O$2)+$S12</f>
        <v>0.6826843321494932</v>
      </c>
      <c r="AB12" s="40">
        <f t="shared" si="4"/>
        <v>1.4660826845732333E-2</v>
      </c>
      <c r="AC12" s="44" t="s">
        <v>121</v>
      </c>
    </row>
    <row r="13" spans="1:36" x14ac:dyDescent="0.25">
      <c r="A13" s="29">
        <v>1</v>
      </c>
      <c r="B13">
        <v>1</v>
      </c>
      <c r="C13" s="18" t="s">
        <v>255</v>
      </c>
      <c r="D13" s="1" t="s">
        <v>548</v>
      </c>
      <c r="F13" s="43">
        <f>(M13*$M$2+N13*$N$2+O13*$O$2+P13*$P$2+Q13*$Q$2+R13*$R$2)/$F$2</f>
        <v>0.7627266152362584</v>
      </c>
      <c r="G13" s="40">
        <f>F13+XC!E13</f>
        <v>0.7627266152362584</v>
      </c>
      <c r="H13" s="126">
        <f t="shared" si="1"/>
        <v>0.7627266152362584</v>
      </c>
      <c r="I13" s="129" t="s">
        <v>123</v>
      </c>
      <c r="K13" s="29">
        <f t="shared" si="0"/>
        <v>18</v>
      </c>
      <c r="M13" s="47">
        <f>Quiz!H13</f>
        <v>1</v>
      </c>
      <c r="N13" s="47">
        <f>HW!F13</f>
        <v>0.83529411764705885</v>
      </c>
      <c r="O13" s="48">
        <f>'MT1'!F13</f>
        <v>0.84166666666666667</v>
      </c>
      <c r="P13" s="48">
        <f>'MT2'!F13</f>
        <v>0.7</v>
      </c>
      <c r="Q13" s="47">
        <f>'MT3'!F13</f>
        <v>0.72549019607843135</v>
      </c>
      <c r="R13" s="48">
        <f>Final!G13</f>
        <v>0.66393442622950816</v>
      </c>
      <c r="S13" s="43">
        <f>XC!E13</f>
        <v>0</v>
      </c>
      <c r="U13" s="47">
        <f>Quiz!M13</f>
        <v>1</v>
      </c>
      <c r="W13" s="40">
        <f>($F13-M13*$M$2)/(1-$M$2)+$S13</f>
        <v>0.74486732821103052</v>
      </c>
      <c r="X13" s="40" t="str">
        <f t="shared" si="2"/>
        <v/>
      </c>
      <c r="Y13" s="40">
        <f>($F13-N13*$N$2)/(1-$N$2)+$S13</f>
        <v>0.74992058539905837</v>
      </c>
      <c r="Z13" s="40" t="str">
        <f t="shared" si="3"/>
        <v/>
      </c>
      <c r="AA13" s="40">
        <f>($F13-MIN(O13:Q13)*$O$2)/(1-$O$2)+$S13</f>
        <v>0.77649587223933947</v>
      </c>
      <c r="AB13" s="40">
        <f t="shared" si="4"/>
        <v>1.376925700308107E-2</v>
      </c>
      <c r="AC13" s="44" t="s">
        <v>122</v>
      </c>
    </row>
    <row r="14" spans="1:36" x14ac:dyDescent="0.25">
      <c r="A14" s="29">
        <v>1</v>
      </c>
      <c r="B14">
        <v>1</v>
      </c>
      <c r="C14" s="18" t="s">
        <v>549</v>
      </c>
      <c r="D14" s="1" t="s">
        <v>550</v>
      </c>
      <c r="F14" s="43">
        <f>(M14*$M$2+N14*$N$2+O14*$O$2+P14*$P$2+Q14*$Q$2+R14*$R$2)/$F$2</f>
        <v>0.57800844510680571</v>
      </c>
      <c r="G14" s="40">
        <f>F14+XC!E14</f>
        <v>0.59100844510680572</v>
      </c>
      <c r="H14" s="126">
        <f t="shared" si="1"/>
        <v>0.59100844510680572</v>
      </c>
      <c r="I14" s="129" t="s">
        <v>121</v>
      </c>
      <c r="K14" s="29">
        <f t="shared" si="0"/>
        <v>41</v>
      </c>
      <c r="M14" s="47">
        <f>Quiz!H14</f>
        <v>0.29761904761904767</v>
      </c>
      <c r="N14" s="47">
        <f>HW!F14</f>
        <v>0.67647058823529416</v>
      </c>
      <c r="O14" s="48">
        <f>'MT1'!F14</f>
        <v>0.45833333333333331</v>
      </c>
      <c r="P14" s="48">
        <f>'MT2'!F14</f>
        <v>0.49090909090909091</v>
      </c>
      <c r="Q14" s="47">
        <f>'MT3'!F14</f>
        <v>0.68627450980392157</v>
      </c>
      <c r="R14" s="48">
        <f>Final!G14</f>
        <v>0.67213114754098358</v>
      </c>
      <c r="S14" s="43">
        <f>XC!E14</f>
        <v>1.2999999999999999E-2</v>
      </c>
      <c r="U14" s="47">
        <f>Quiz!M14</f>
        <v>0.68181818181818177</v>
      </c>
      <c r="W14" s="40">
        <f>($F14-M14*$M$2)/(1-$M$2)+$S14</f>
        <v>0.61211302341233587</v>
      </c>
      <c r="X14" s="40">
        <f t="shared" si="2"/>
        <v>2.1104578305530142E-2</v>
      </c>
      <c r="Y14" s="40">
        <f>($F14-N14*$N$2)/(1-$N$2)+$S14</f>
        <v>0.57363277279001368</v>
      </c>
      <c r="Z14" s="40" t="str">
        <f t="shared" si="3"/>
        <v/>
      </c>
      <c r="AA14" s="40">
        <f>($F14-MIN(O14:Q14)*$O$2)/(1-$O$2)+$S14</f>
        <v>0.61727859159366549</v>
      </c>
      <c r="AB14" s="40">
        <f t="shared" si="4"/>
        <v>2.6270146486859769E-2</v>
      </c>
      <c r="AC14" s="44" t="s">
        <v>45</v>
      </c>
    </row>
    <row r="15" spans="1:36" x14ac:dyDescent="0.25">
      <c r="A15" s="29">
        <v>1</v>
      </c>
      <c r="B15">
        <v>1</v>
      </c>
      <c r="C15" s="18" t="s">
        <v>551</v>
      </c>
      <c r="D15" s="1" t="s">
        <v>552</v>
      </c>
      <c r="F15" s="43">
        <f>(M15*$M$2+N15*$N$2+O15*$O$2+P15*$P$2+Q15*$Q$2+R15*$R$2)/$F$2</f>
        <v>0.74035706145349345</v>
      </c>
      <c r="G15" s="40">
        <f>F15+XC!E15</f>
        <v>0.74577372812016007</v>
      </c>
      <c r="H15" s="126">
        <f t="shared" si="1"/>
        <v>0.74577372812016007</v>
      </c>
      <c r="I15" s="129" t="s">
        <v>123</v>
      </c>
      <c r="K15" s="29">
        <f t="shared" si="0"/>
        <v>20</v>
      </c>
      <c r="M15" s="47">
        <f>Quiz!H15</f>
        <v>1</v>
      </c>
      <c r="N15" s="47">
        <f>HW!F15</f>
        <v>0.67647058823529416</v>
      </c>
      <c r="O15" s="48">
        <f>'MT1'!F15</f>
        <v>0.8</v>
      </c>
      <c r="P15" s="48">
        <f>'MT2'!F15</f>
        <v>0.77272727272727271</v>
      </c>
      <c r="Q15" s="47">
        <f>'MT3'!F15</f>
        <v>0.73529411764705888</v>
      </c>
      <c r="R15" s="48">
        <f>Final!G15</f>
        <v>0.63934426229508201</v>
      </c>
      <c r="S15" s="43">
        <f>XC!E15</f>
        <v>5.4166666666666582E-3</v>
      </c>
      <c r="U15" s="47">
        <f>Quiz!M15</f>
        <v>1.0454545454545454</v>
      </c>
      <c r="W15" s="40">
        <f>($F15-M15*$M$2)/(1-$M$2)+$S15</f>
        <v>0.72623071124031557</v>
      </c>
      <c r="X15" s="40" t="str">
        <f t="shared" si="2"/>
        <v/>
      </c>
      <c r="Y15" s="40">
        <f>($F15-N15*$N$2)/(1-$N$2)+$S15</f>
        <v>0.75704781162925416</v>
      </c>
      <c r="Z15" s="40">
        <f t="shared" si="3"/>
        <v>1.1274083509094091E-2</v>
      </c>
      <c r="AA15" s="40">
        <f>($F15-MIN(O15:Q15)*$O$2)/(1-$O$2)+$S15</f>
        <v>0.74688510602888958</v>
      </c>
      <c r="AB15" s="40">
        <f t="shared" si="4"/>
        <v>1.111377908729505E-3</v>
      </c>
      <c r="AC15" s="44" t="s">
        <v>128</v>
      </c>
    </row>
    <row r="16" spans="1:36" x14ac:dyDescent="0.25">
      <c r="A16" s="29">
        <v>1</v>
      </c>
      <c r="B16">
        <v>1</v>
      </c>
      <c r="C16" s="18" t="s">
        <v>307</v>
      </c>
      <c r="D16" s="1" t="s">
        <v>553</v>
      </c>
      <c r="F16" s="43">
        <f>(M16*$M$2+N16*$N$2+O16*$O$2+P16*$P$2+Q16*$Q$2+R16*$R$2)/$F$2</f>
        <v>0.61743720230267962</v>
      </c>
      <c r="G16" s="40">
        <f>F16+XC!E16</f>
        <v>0.64043720230267964</v>
      </c>
      <c r="H16" s="126">
        <f>AA16</f>
        <v>0.6898889841567829</v>
      </c>
      <c r="I16" s="129" t="s">
        <v>125</v>
      </c>
      <c r="J16" s="29" t="s">
        <v>710</v>
      </c>
      <c r="K16" s="29">
        <f t="shared" si="0"/>
        <v>37</v>
      </c>
      <c r="M16" s="47">
        <f>Quiz!H16</f>
        <v>0.59523809523809534</v>
      </c>
      <c r="N16" s="47">
        <f>HW!F16</f>
        <v>0.78235294117647058</v>
      </c>
      <c r="O16" s="48">
        <f>'MT1'!F16</f>
        <v>0.55833333333333335</v>
      </c>
      <c r="P16" s="48">
        <f>'MT2'!F16</f>
        <v>0.6454545454545455</v>
      </c>
      <c r="Q16" s="114">
        <f>'MT3'!F16</f>
        <v>0.39215686274509803</v>
      </c>
      <c r="R16" s="48">
        <f>Final!G16</f>
        <v>0.71311475409836067</v>
      </c>
      <c r="S16" s="43">
        <f>XC!E16</f>
        <v>2.3E-2</v>
      </c>
      <c r="U16" s="47">
        <f>Quiz!M16</f>
        <v>1.0454545454545454</v>
      </c>
      <c r="W16" s="40">
        <f>($F16-M16*$M$2)/(1-$M$2)+$S16</f>
        <v>0.64210810283442266</v>
      </c>
      <c r="X16" s="40">
        <f t="shared" si="2"/>
        <v>1.6709005317430137E-3</v>
      </c>
      <c r="Y16" s="40">
        <f>($F16-N16*$N$2)/(1-$N$2)+$S16</f>
        <v>0.61133442485436362</v>
      </c>
      <c r="Z16" s="40" t="str">
        <f t="shared" si="3"/>
        <v/>
      </c>
      <c r="AA16" s="40">
        <f>($F16-MIN(O16:Q16)*$O$2)/(1-$O$2)+$S16</f>
        <v>0.6898889841567829</v>
      </c>
      <c r="AB16" s="40">
        <f t="shared" si="4"/>
        <v>4.9451781854103261E-2</v>
      </c>
      <c r="AC16" s="44" t="s">
        <v>121</v>
      </c>
    </row>
    <row r="17" spans="1:29" s="117" customFormat="1" x14ac:dyDescent="0.25">
      <c r="A17" s="117">
        <v>1</v>
      </c>
      <c r="B17" s="118">
        <v>1</v>
      </c>
      <c r="C17" s="119" t="s">
        <v>554</v>
      </c>
      <c r="D17" s="120" t="s">
        <v>555</v>
      </c>
      <c r="F17" s="121">
        <f>(M17*$M$2+N17*$N$2+O17*$O$2+P17*$P$2+Q17*$Q$2+R17*$R$2)/$F$2</f>
        <v>0.39533556149732624</v>
      </c>
      <c r="G17" s="122">
        <f>F17+XC!E17</f>
        <v>0.39533556149732624</v>
      </c>
      <c r="H17" s="127"/>
      <c r="I17" s="127" t="s">
        <v>45</v>
      </c>
      <c r="J17" s="117" t="s">
        <v>708</v>
      </c>
      <c r="K17" s="117">
        <f t="shared" si="0"/>
        <v>48</v>
      </c>
      <c r="M17" s="123">
        <f>Quiz!H17</f>
        <v>0.625</v>
      </c>
      <c r="N17" s="123">
        <f>HW!F17</f>
        <v>0.32647058823529412</v>
      </c>
      <c r="O17" s="124">
        <f>'MT1'!F17</f>
        <v>0.58333333333333337</v>
      </c>
      <c r="P17" s="124">
        <f>'MT2'!F17</f>
        <v>0.62727272727272732</v>
      </c>
      <c r="Q17" s="123">
        <f>'MT3'!F17</f>
        <v>0.47058823529411764</v>
      </c>
      <c r="R17" s="124">
        <f>Final!G17</f>
        <v>0</v>
      </c>
      <c r="S17" s="121">
        <f>XC!E17</f>
        <v>0</v>
      </c>
      <c r="U17" s="123">
        <f>Quiz!M17</f>
        <v>0.81818181818181823</v>
      </c>
      <c r="W17" s="122"/>
      <c r="X17" s="122"/>
      <c r="Y17" s="122"/>
      <c r="Z17" s="122"/>
      <c r="AA17" s="122"/>
      <c r="AB17" s="122"/>
      <c r="AC17" s="125" t="s">
        <v>45</v>
      </c>
    </row>
    <row r="18" spans="1:29" x14ac:dyDescent="0.25">
      <c r="A18" s="29">
        <v>1</v>
      </c>
      <c r="B18">
        <v>1</v>
      </c>
      <c r="C18" s="18" t="s">
        <v>556</v>
      </c>
      <c r="D18" s="1" t="s">
        <v>557</v>
      </c>
      <c r="F18" s="43">
        <f>(M18*$M$2+N18*$N$2+O18*$O$2+P18*$P$2+Q18*$Q$2+R18*$R$2)/$F$2</f>
        <v>0.8414304359648328</v>
      </c>
      <c r="G18" s="40">
        <f>F18+XC!E18</f>
        <v>0.8414304359648328</v>
      </c>
      <c r="H18" s="126">
        <f t="shared" ref="H18:H29" si="5">G18</f>
        <v>0.8414304359648328</v>
      </c>
      <c r="I18" s="129" t="s">
        <v>124</v>
      </c>
      <c r="K18" s="29">
        <f t="shared" si="0"/>
        <v>14</v>
      </c>
      <c r="M18" s="47">
        <f>Quiz!H18</f>
        <v>1</v>
      </c>
      <c r="N18" s="47">
        <f>HW!F18</f>
        <v>0.91470588235294115</v>
      </c>
      <c r="O18" s="48">
        <f>'MT1'!F18</f>
        <v>0.875</v>
      </c>
      <c r="P18" s="48">
        <f>'MT2'!F18</f>
        <v>0.89090909090909087</v>
      </c>
      <c r="Q18" s="47">
        <f>'MT3'!F18</f>
        <v>0.77450980392156865</v>
      </c>
      <c r="R18" s="48">
        <f>Final!G18</f>
        <v>0.73728813559322037</v>
      </c>
      <c r="S18" s="43">
        <f>XC!E18</f>
        <v>0</v>
      </c>
      <c r="U18" s="47">
        <f>Quiz!M18</f>
        <v>1.0909090909090908</v>
      </c>
      <c r="W18" s="40">
        <f>($F18-M18*$M$2)/(1-$M$2)+$S18</f>
        <v>0.82949509243530406</v>
      </c>
      <c r="X18" s="40" t="str">
        <f t="shared" ref="X18:X29" si="6">IF(W18-$G18&gt;0,W18-$G18,"")</f>
        <v/>
      </c>
      <c r="Y18" s="40">
        <f>($F18-N18*$N$2)/(1-$N$2)+$S18</f>
        <v>0.82849947483751962</v>
      </c>
      <c r="Z18" s="40" t="str">
        <f t="shared" ref="Z18:Z29" si="7">IF(Y18-$G18&gt;0,Y18-$G18,"")</f>
        <v/>
      </c>
      <c r="AA18" s="40">
        <f>($F18-MIN(O18:Q18)*$O$2)/(1-$O$2)+$S18</f>
        <v>0.85612033080359806</v>
      </c>
      <c r="AB18" s="40">
        <f t="shared" ref="AB18:AB29" si="8">IF(AA18-$G18&gt;0,AA18-$G18,"")</f>
        <v>1.4689894838765261E-2</v>
      </c>
      <c r="AC18" s="44" t="s">
        <v>127</v>
      </c>
    </row>
    <row r="19" spans="1:29" x14ac:dyDescent="0.25">
      <c r="A19" s="29">
        <v>1</v>
      </c>
      <c r="B19">
        <v>1</v>
      </c>
      <c r="C19" s="18" t="s">
        <v>666</v>
      </c>
      <c r="D19" s="1" t="s">
        <v>218</v>
      </c>
      <c r="F19" s="43">
        <f>(M19*$M$2+N19*$N$2+O19*$O$2+P19*$P$2+Q19*$Q$2+R19*$R$2)/$F$2</f>
        <v>0.61241819350691096</v>
      </c>
      <c r="G19" s="40">
        <f>F19+XC!E19</f>
        <v>0.61241819350691096</v>
      </c>
      <c r="H19" s="126">
        <f t="shared" si="5"/>
        <v>0.61241819350691096</v>
      </c>
      <c r="I19" s="129" t="s">
        <v>121</v>
      </c>
      <c r="K19" s="29">
        <f t="shared" si="0"/>
        <v>38</v>
      </c>
      <c r="M19" s="47">
        <f>Quiz!H19</f>
        <v>0.65476190476190477</v>
      </c>
      <c r="N19" s="47">
        <f>HW!F19</f>
        <v>0.40588235294117647</v>
      </c>
      <c r="O19" s="103">
        <f>'MT1'!F19</f>
        <v>0.5083333333333333</v>
      </c>
      <c r="P19" s="48">
        <f>'MT2'!F19</f>
        <v>0.8</v>
      </c>
      <c r="Q19" s="47">
        <f>'MT3'!F19</f>
        <v>0.82352941176470584</v>
      </c>
      <c r="R19" s="48">
        <f>Final!G19</f>
        <v>0.50819672131147542</v>
      </c>
      <c r="S19" s="43">
        <f>XC!E19</f>
        <v>0</v>
      </c>
      <c r="U19" s="47">
        <f>Quiz!M19</f>
        <v>0.86363636363636365</v>
      </c>
      <c r="W19" s="40">
        <f>($F19-M19*$M$2)/(1-$M$2)+$S19</f>
        <v>0.60923103244470722</v>
      </c>
      <c r="X19" s="40" t="str">
        <f t="shared" si="6"/>
        <v/>
      </c>
      <c r="Y19" s="40">
        <f>($F19-N19*$N$2)/(1-$N$2)+$S19</f>
        <v>0.64886569478321698</v>
      </c>
      <c r="Z19" s="40">
        <f t="shared" si="7"/>
        <v>3.6447501276306027E-2</v>
      </c>
      <c r="AA19" s="40">
        <f>($F19-MIN(O19:Q19)*$O$2)/(1-$O$2)+$S19</f>
        <v>0.63526608964257425</v>
      </c>
      <c r="AB19" s="40">
        <f t="shared" si="8"/>
        <v>2.2847896135663293E-2</v>
      </c>
      <c r="AC19" s="44" t="s">
        <v>121</v>
      </c>
    </row>
    <row r="20" spans="1:29" x14ac:dyDescent="0.25">
      <c r="A20" s="29">
        <v>1</v>
      </c>
      <c r="B20">
        <v>1</v>
      </c>
      <c r="C20" s="18" t="s">
        <v>682</v>
      </c>
      <c r="D20" s="1" t="s">
        <v>381</v>
      </c>
      <c r="F20" s="43">
        <f>(M20*$M$2+N20*$N$2+O20*$O$2+P20*$P$2+Q20*$Q$2+R20*$R$2)/$F$2</f>
        <v>0.66908224820488038</v>
      </c>
      <c r="G20" s="40">
        <f>F20+XC!E20</f>
        <v>0.68408224820488039</v>
      </c>
      <c r="H20" s="126">
        <f>AA20</f>
        <v>0.71920229825428872</v>
      </c>
      <c r="I20" s="129" t="s">
        <v>123</v>
      </c>
      <c r="J20" s="29" t="s">
        <v>712</v>
      </c>
      <c r="K20" s="29">
        <f t="shared" si="0"/>
        <v>30</v>
      </c>
      <c r="M20" s="47">
        <f>Quiz!H20</f>
        <v>0.50793650793650802</v>
      </c>
      <c r="N20" s="47">
        <f>HW!F20</f>
        <v>0.64117647058823535</v>
      </c>
      <c r="O20" s="48">
        <f>'MT1'!F20</f>
        <v>0.81666666666666665</v>
      </c>
      <c r="P20" s="103">
        <f>'MT2'!F20</f>
        <v>0.50909090909090904</v>
      </c>
      <c r="Q20" s="47">
        <f>'MT3'!F20</f>
        <v>0.67647058823529416</v>
      </c>
      <c r="R20" s="48">
        <f>Final!G20</f>
        <v>0.73728813559322037</v>
      </c>
      <c r="S20" s="43">
        <f>XC!E20</f>
        <v>1.4999999999999999E-2</v>
      </c>
      <c r="U20" s="47">
        <f>Quiz!M20</f>
        <v>0.95238095238095233</v>
      </c>
      <c r="W20" s="40">
        <f>($F20-M20*$M$2)/(1-$M$2)+$S20</f>
        <v>0.6962114974723923</v>
      </c>
      <c r="X20" s="40">
        <f t="shared" si="6"/>
        <v>1.212924926751191E-2</v>
      </c>
      <c r="Y20" s="40">
        <f>($F20-N20*$N$2)/(1-$N$2)+$S20</f>
        <v>0.68900679719605307</v>
      </c>
      <c r="Z20" s="40">
        <f t="shared" si="7"/>
        <v>4.9245489911726725E-3</v>
      </c>
      <c r="AA20" s="40">
        <f>($F20-MIN(O20:Q20)*$O$2)/(1-$O$2)+$S20</f>
        <v>0.71920229825428872</v>
      </c>
      <c r="AB20" s="40">
        <f t="shared" si="8"/>
        <v>3.5120050049408325E-2</v>
      </c>
      <c r="AC20" s="44" t="s">
        <v>121</v>
      </c>
    </row>
    <row r="21" spans="1:29" x14ac:dyDescent="0.25">
      <c r="A21" s="29">
        <v>1</v>
      </c>
      <c r="B21">
        <v>1</v>
      </c>
      <c r="C21" s="18" t="s">
        <v>558</v>
      </c>
      <c r="D21" s="1" t="s">
        <v>205</v>
      </c>
      <c r="F21" s="43">
        <f>(M21*$M$2+N21*$N$2+O21*$O$2+P21*$P$2+Q21*$Q$2+R21*$R$2)/$F$2</f>
        <v>0.88564548084509509</v>
      </c>
      <c r="G21" s="40">
        <f>F21+XC!E21</f>
        <v>0.89026086546047967</v>
      </c>
      <c r="H21" s="126">
        <f>AA21</f>
        <v>0.91704335460385966</v>
      </c>
      <c r="I21" s="129" t="s">
        <v>127</v>
      </c>
      <c r="J21" s="29" t="s">
        <v>711</v>
      </c>
      <c r="K21" s="29">
        <f t="shared" si="0"/>
        <v>5</v>
      </c>
      <c r="M21" s="47">
        <f>Quiz!H21</f>
        <v>1</v>
      </c>
      <c r="N21" s="47">
        <f>HW!F21</f>
        <v>0.90588235294117647</v>
      </c>
      <c r="O21" s="48">
        <f>'MT1'!F21</f>
        <v>0.9</v>
      </c>
      <c r="P21" s="103">
        <f>'MT2'!F21</f>
        <v>0.76363636363636367</v>
      </c>
      <c r="Q21" s="47">
        <f>'MT3'!F21</f>
        <v>0.92156862745098034</v>
      </c>
      <c r="R21" s="48">
        <f>Final!G21</f>
        <v>0.89344262295081966</v>
      </c>
      <c r="S21" s="43">
        <f>XC!E21</f>
        <v>4.6153846153846097E-3</v>
      </c>
      <c r="U21" s="47">
        <f>Quiz!M21</f>
        <v>0.94736842105263153</v>
      </c>
      <c r="W21" s="40">
        <f>($F21-M21*$M$2)/(1-$M$2)+$S21</f>
        <v>0.88165353606172336</v>
      </c>
      <c r="X21" s="40" t="str">
        <f t="shared" si="6"/>
        <v/>
      </c>
      <c r="Y21" s="40">
        <f>($F21-N21*$N$2)/(1-$N$2)+$S21</f>
        <v>0.88668965273764178</v>
      </c>
      <c r="Z21" s="40" t="str">
        <f t="shared" si="7"/>
        <v/>
      </c>
      <c r="AA21" s="40">
        <f>($F21-MIN(O21:Q21)*$O$2)/(1-$O$2)+$S21</f>
        <v>0.91704335460385966</v>
      </c>
      <c r="AB21" s="40">
        <f t="shared" si="8"/>
        <v>2.6782489143379995E-2</v>
      </c>
      <c r="AC21" s="44" t="s">
        <v>120</v>
      </c>
    </row>
    <row r="22" spans="1:29" x14ac:dyDescent="0.25">
      <c r="A22" s="29">
        <v>1</v>
      </c>
      <c r="B22">
        <v>1</v>
      </c>
      <c r="C22" s="18" t="s">
        <v>559</v>
      </c>
      <c r="D22" s="1" t="s">
        <v>560</v>
      </c>
      <c r="F22" s="43">
        <f>(M22*$M$2+N22*$N$2+O22*$O$2+P22*$P$2+Q22*$Q$2+R22*$R$2)/$F$2</f>
        <v>0.56279182905827962</v>
      </c>
      <c r="G22" s="40">
        <f>F22+XC!E22</f>
        <v>0.56279182905827962</v>
      </c>
      <c r="H22" s="126">
        <f t="shared" si="5"/>
        <v>0.56279182905827962</v>
      </c>
      <c r="I22" s="129" t="s">
        <v>121</v>
      </c>
      <c r="K22" s="29">
        <f t="shared" si="0"/>
        <v>44</v>
      </c>
      <c r="M22" s="47">
        <f>Quiz!H22</f>
        <v>0.8035714285714286</v>
      </c>
      <c r="N22" s="47">
        <f>HW!F22</f>
        <v>0.54411764705882348</v>
      </c>
      <c r="O22" s="48">
        <f>'MT1'!F22</f>
        <v>0.625</v>
      </c>
      <c r="P22" s="48">
        <f>'MT2'!F22</f>
        <v>0.58181818181818179</v>
      </c>
      <c r="Q22" s="47">
        <f>'MT3'!F22</f>
        <v>0.50980392156862742</v>
      </c>
      <c r="R22" s="48">
        <f>Final!G22</f>
        <v>0.48305084745762711</v>
      </c>
      <c r="S22" s="43">
        <f>XC!E22</f>
        <v>0</v>
      </c>
      <c r="U22" s="47">
        <f>Quiz!M22</f>
        <v>1.0454545454545454</v>
      </c>
      <c r="W22" s="40">
        <f>($F22-M22*$M$2)/(1-$M$2)+$S22</f>
        <v>0.54466863339599958</v>
      </c>
      <c r="X22" s="40" t="str">
        <f t="shared" si="6"/>
        <v/>
      </c>
      <c r="Y22" s="40">
        <f>($F22-N22*$N$2)/(1-$N$2)+$S22</f>
        <v>0.56608727294053662</v>
      </c>
      <c r="Z22" s="40">
        <f t="shared" si="7"/>
        <v>3.2954438822569987E-3</v>
      </c>
      <c r="AA22" s="40">
        <f>($F22-MIN(O22:Q22)*$O$2)/(1-$O$2)+$S22</f>
        <v>0.57442332094625204</v>
      </c>
      <c r="AB22" s="40">
        <f t="shared" si="8"/>
        <v>1.1631491887972412E-2</v>
      </c>
      <c r="AC22" s="44" t="s">
        <v>121</v>
      </c>
    </row>
    <row r="23" spans="1:29" x14ac:dyDescent="0.25">
      <c r="A23" s="29">
        <v>1</v>
      </c>
      <c r="B23">
        <v>1</v>
      </c>
      <c r="C23" s="18" t="s">
        <v>561</v>
      </c>
      <c r="D23" s="1" t="s">
        <v>562</v>
      </c>
      <c r="F23" s="43">
        <f>(M23*$M$2+N23*$N$2+O23*$O$2+P23*$P$2+Q23*$Q$2+R23*$R$2)/$F$2</f>
        <v>0.87131936010151356</v>
      </c>
      <c r="G23" s="40">
        <f>F23+XC!E23</f>
        <v>0.8850693601015136</v>
      </c>
      <c r="H23" s="126">
        <f>AA23</f>
        <v>0.90632023828735508</v>
      </c>
      <c r="I23" s="129" t="s">
        <v>127</v>
      </c>
      <c r="J23" s="29" t="s">
        <v>710</v>
      </c>
      <c r="K23" s="29">
        <f t="shared" si="0"/>
        <v>6</v>
      </c>
      <c r="M23" s="47">
        <f>Quiz!H23</f>
        <v>1</v>
      </c>
      <c r="N23" s="47">
        <f>HW!F23</f>
        <v>0.89117647058823535</v>
      </c>
      <c r="O23" s="48">
        <f>'MT1'!F23</f>
        <v>0.9</v>
      </c>
      <c r="P23" s="48">
        <f>'MT2'!F23</f>
        <v>0.92727272727272725</v>
      </c>
      <c r="Q23" s="114">
        <f>'MT3'!F23</f>
        <v>0.77450980392156865</v>
      </c>
      <c r="R23" s="48">
        <f>Final!G23</f>
        <v>0.83050847457627119</v>
      </c>
      <c r="S23" s="43">
        <f>XC!E23</f>
        <v>1.3749999999999995E-2</v>
      </c>
      <c r="U23" s="47">
        <f>Quiz!M23</f>
        <v>1.0454545454545454</v>
      </c>
      <c r="W23" s="40">
        <f>($F23-M23*$M$2)/(1-$M$2)+$S23</f>
        <v>0.87538372053926206</v>
      </c>
      <c r="X23" s="40" t="str">
        <f t="shared" si="6"/>
        <v/>
      </c>
      <c r="Y23" s="40">
        <f>($F23-N23*$N$2)/(1-$N$2)+$S23</f>
        <v>0.88156516413326858</v>
      </c>
      <c r="Z23" s="40" t="str">
        <f t="shared" si="7"/>
        <v/>
      </c>
      <c r="AA23" s="40">
        <f>($F23-MIN(O23:Q23)*$O$2)/(1-$O$2)+$S23</f>
        <v>0.90632023828735508</v>
      </c>
      <c r="AB23" s="40">
        <f t="shared" si="8"/>
        <v>2.1250878185841482E-2</v>
      </c>
      <c r="AC23" s="44" t="s">
        <v>126</v>
      </c>
    </row>
    <row r="24" spans="1:29" x14ac:dyDescent="0.25">
      <c r="A24" s="29">
        <v>1</v>
      </c>
      <c r="B24">
        <v>1</v>
      </c>
      <c r="C24" s="18" t="s">
        <v>563</v>
      </c>
      <c r="D24" s="1" t="s">
        <v>564</v>
      </c>
      <c r="F24" s="43">
        <f>(M24*$M$2+N24*$N$2+O24*$O$2+P24*$P$2+Q24*$Q$2+R24*$R$2)/$F$2</f>
        <v>0.4922534895314058</v>
      </c>
      <c r="G24" s="40">
        <f>F24+XC!E24</f>
        <v>0.50225348953140581</v>
      </c>
      <c r="H24" s="126">
        <f t="shared" si="5"/>
        <v>0.50225348953140581</v>
      </c>
      <c r="I24" s="129" t="s">
        <v>121</v>
      </c>
      <c r="J24" s="29" t="s">
        <v>716</v>
      </c>
      <c r="K24" s="29">
        <f t="shared" si="0"/>
        <v>46</v>
      </c>
      <c r="M24" s="47">
        <f>Quiz!H24</f>
        <v>0.8035714285714286</v>
      </c>
      <c r="N24" s="47">
        <f>HW!F24</f>
        <v>0.50294117647058822</v>
      </c>
      <c r="O24" s="48">
        <f>'MT1'!F24</f>
        <v>0.76666666666666672</v>
      </c>
      <c r="P24" s="48">
        <f>'MT2'!F24</f>
        <v>0.5</v>
      </c>
      <c r="Q24" s="47">
        <f>'MT3'!F24</f>
        <v>0.43137254901960786</v>
      </c>
      <c r="R24" s="48">
        <f>Final!G24</f>
        <v>0.2288135593220339</v>
      </c>
      <c r="S24" s="43">
        <f>XC!E24</f>
        <v>0.01</v>
      </c>
      <c r="U24" s="47">
        <f>Quiz!M24</f>
        <v>0.90909090909090906</v>
      </c>
      <c r="W24" s="40">
        <f>($F24-M24*$M$2)/(1-$M$2)+$S24</f>
        <v>0.47882095648538259</v>
      </c>
      <c r="X24" s="40" t="str">
        <f t="shared" si="6"/>
        <v/>
      </c>
      <c r="Y24" s="40">
        <f>($F24-N24*$N$2)/(1-$N$2)+$S24</f>
        <v>0.50036742713037363</v>
      </c>
      <c r="Z24" s="40" t="str">
        <f t="shared" si="7"/>
        <v/>
      </c>
      <c r="AA24" s="40">
        <f>($F24-MIN(O24:Q24)*$O$2)/(1-$O$2)+$S24</f>
        <v>0.51561759842423949</v>
      </c>
      <c r="AB24" s="40">
        <f t="shared" si="8"/>
        <v>1.3364108892833682E-2</v>
      </c>
      <c r="AC24" s="44" t="s">
        <v>121</v>
      </c>
    </row>
    <row r="25" spans="1:29" x14ac:dyDescent="0.25">
      <c r="A25" s="29">
        <v>1</v>
      </c>
      <c r="B25">
        <v>1</v>
      </c>
      <c r="C25" s="18" t="s">
        <v>230</v>
      </c>
      <c r="D25" s="1" t="s">
        <v>207</v>
      </c>
      <c r="F25" s="43">
        <f>(M25*$M$2+N25*$N$2+O25*$O$2+P25*$P$2+Q25*$Q$2+R25*$R$2)/$F$2</f>
        <v>0.71041214883488057</v>
      </c>
      <c r="G25" s="40">
        <f>F25+XC!E25</f>
        <v>0.7354121488348806</v>
      </c>
      <c r="H25" s="126">
        <f t="shared" si="5"/>
        <v>0.7354121488348806</v>
      </c>
      <c r="I25" s="129" t="s">
        <v>123</v>
      </c>
      <c r="K25" s="29">
        <f t="shared" si="0"/>
        <v>21</v>
      </c>
      <c r="M25" s="47">
        <f>Quiz!H25</f>
        <v>0.88435374149659873</v>
      </c>
      <c r="N25" s="47">
        <f>HW!F25</f>
        <v>0.72941176470588232</v>
      </c>
      <c r="O25" s="48">
        <f>'MT1'!F25</f>
        <v>0.56666666666666665</v>
      </c>
      <c r="P25" s="48">
        <f>'MT2'!F25</f>
        <v>0.76363636363636367</v>
      </c>
      <c r="Q25" s="47">
        <f>'MT3'!F25</f>
        <v>0.56862745098039214</v>
      </c>
      <c r="R25" s="48">
        <f>Final!G25</f>
        <v>0.82203389830508478</v>
      </c>
      <c r="S25" s="43">
        <f>XC!E25</f>
        <v>2.4999999999999998E-2</v>
      </c>
      <c r="U25" s="47">
        <f>Quiz!M25</f>
        <v>1</v>
      </c>
      <c r="W25" s="40">
        <f>($F25-M25*$M$2)/(1-$M$2)+$S25</f>
        <v>0.7223197708926008</v>
      </c>
      <c r="X25" s="40" t="str">
        <f t="shared" si="6"/>
        <v/>
      </c>
      <c r="Y25" s="40">
        <f>($F25-N25*$N$2)/(1-$N$2)+$S25</f>
        <v>0.73205927544588034</v>
      </c>
      <c r="Z25" s="40" t="str">
        <f t="shared" si="7"/>
        <v/>
      </c>
      <c r="AA25" s="40">
        <f>($F25-MIN(O25:Q25)*$O$2)/(1-$O$2)+$S25</f>
        <v>0.76696603516448847</v>
      </c>
      <c r="AB25" s="40">
        <f t="shared" si="8"/>
        <v>3.1553886329607872E-2</v>
      </c>
      <c r="AC25" s="44" t="s">
        <v>125</v>
      </c>
    </row>
    <row r="26" spans="1:29" x14ac:dyDescent="0.25">
      <c r="A26" s="29">
        <v>1</v>
      </c>
      <c r="B26">
        <v>1</v>
      </c>
      <c r="C26" s="18" t="s">
        <v>565</v>
      </c>
      <c r="D26" s="1" t="s">
        <v>566</v>
      </c>
      <c r="F26" s="43">
        <f>(M26*$M$2+N26*$N$2+O26*$O$2+P26*$P$2+Q26*$Q$2+R26*$R$2)/$F$2</f>
        <v>0.54673879099578226</v>
      </c>
      <c r="G26" s="40">
        <f>F26+XC!E26</f>
        <v>0.55273879099578227</v>
      </c>
      <c r="H26" s="126">
        <f t="shared" si="5"/>
        <v>0.55273879099578227</v>
      </c>
      <c r="I26" s="129" t="s">
        <v>121</v>
      </c>
      <c r="K26" s="29">
        <f t="shared" si="0"/>
        <v>45</v>
      </c>
      <c r="M26" s="47">
        <f>Quiz!H26</f>
        <v>0.88888888888888895</v>
      </c>
      <c r="N26" s="47">
        <f>HW!F26</f>
        <v>0.49117647058823527</v>
      </c>
      <c r="O26" s="48">
        <f>'MT1'!F26</f>
        <v>0.75</v>
      </c>
      <c r="P26" s="48">
        <f>'MT2'!F26</f>
        <v>0.48181818181818181</v>
      </c>
      <c r="Q26" s="47">
        <f>'MT3'!F26</f>
        <v>0.55882352941176472</v>
      </c>
      <c r="R26" s="48">
        <f>Final!G26</f>
        <v>0.36885245901639346</v>
      </c>
      <c r="S26" s="43">
        <f>XC!E26</f>
        <v>6.0000000000000001E-3</v>
      </c>
      <c r="U26" s="47">
        <f>Quiz!M26</f>
        <v>0.90476190476190477</v>
      </c>
      <c r="W26" s="40">
        <f>($F26-M26*$M$2)/(1-$M$2)+$S26</f>
        <v>0.52698555782103229</v>
      </c>
      <c r="X26" s="40" t="str">
        <f t="shared" si="6"/>
        <v/>
      </c>
      <c r="Y26" s="40">
        <f>($F26-N26*$N$2)/(1-$N$2)+$S26</f>
        <v>0.56254390636181995</v>
      </c>
      <c r="Z26" s="40">
        <f t="shared" si="7"/>
        <v>9.8051153660376755E-3</v>
      </c>
      <c r="AA26" s="40">
        <f>($F26-MIN(O26:Q26)*$O$2)/(1-$O$2)+$S26</f>
        <v>0.56698965642501165</v>
      </c>
      <c r="AB26" s="40">
        <f t="shared" si="8"/>
        <v>1.4250865429229376E-2</v>
      </c>
      <c r="AC26" s="44" t="s">
        <v>121</v>
      </c>
    </row>
    <row r="27" spans="1:29" x14ac:dyDescent="0.25">
      <c r="A27" s="29">
        <v>1</v>
      </c>
      <c r="B27">
        <v>1</v>
      </c>
      <c r="C27" s="18" t="s">
        <v>567</v>
      </c>
      <c r="D27" s="1" t="s">
        <v>568</v>
      </c>
      <c r="F27" s="43">
        <f>(M27*$M$2+N27*$N$2+O27*$O$2+P27*$P$2+Q27*$Q$2+R27*$R$2)/$F$2</f>
        <v>0.64887674235118786</v>
      </c>
      <c r="G27" s="40">
        <f>F27+XC!E27</f>
        <v>0.66387674235118788</v>
      </c>
      <c r="H27" s="126">
        <f>AA27</f>
        <v>0.7005481336877013</v>
      </c>
      <c r="I27" s="129" t="s">
        <v>125</v>
      </c>
      <c r="J27" s="29" t="s">
        <v>711</v>
      </c>
      <c r="K27" s="29">
        <f t="shared" si="0"/>
        <v>34</v>
      </c>
      <c r="M27" s="47">
        <f>Quiz!H27</f>
        <v>0.7142857142857143</v>
      </c>
      <c r="N27" s="47">
        <f>HW!F27</f>
        <v>0.82058823529411762</v>
      </c>
      <c r="O27" s="48">
        <f>'MT1'!F27</f>
        <v>0.69166666666666665</v>
      </c>
      <c r="P27" s="103">
        <f>'MT2'!F27</f>
        <v>0.48181818181818181</v>
      </c>
      <c r="Q27" s="47">
        <f>'MT3'!F27</f>
        <v>0.71568627450980393</v>
      </c>
      <c r="R27" s="48">
        <f>Final!G27</f>
        <v>0.56557377049180324</v>
      </c>
      <c r="S27" s="43">
        <f>XC!E27</f>
        <v>1.4999999999999999E-2</v>
      </c>
      <c r="U27" s="47">
        <f>Quiz!M27</f>
        <v>1.0454545454545454</v>
      </c>
      <c r="W27" s="40">
        <f>($F27-M27*$M$2)/(1-$M$2)+$S27</f>
        <v>0.65895348639912676</v>
      </c>
      <c r="X27" s="40" t="str">
        <f t="shared" si="6"/>
        <v/>
      </c>
      <c r="Y27" s="40">
        <f>($F27-N27*$N$2)/(1-$N$2)+$S27</f>
        <v>0.63357471418478861</v>
      </c>
      <c r="Z27" s="40" t="str">
        <f t="shared" si="7"/>
        <v/>
      </c>
      <c r="AA27" s="40">
        <f>($F27-MIN(O27:Q27)*$O$2)/(1-$O$2)+$S27</f>
        <v>0.7005481336877013</v>
      </c>
      <c r="AB27" s="40">
        <f t="shared" si="8"/>
        <v>3.6671391336513426E-2</v>
      </c>
      <c r="AC27" s="44" t="s">
        <v>121</v>
      </c>
    </row>
    <row r="28" spans="1:29" x14ac:dyDescent="0.25">
      <c r="A28" s="29">
        <v>1</v>
      </c>
      <c r="B28">
        <v>1</v>
      </c>
      <c r="C28" s="18" t="s">
        <v>569</v>
      </c>
      <c r="D28" s="1" t="s">
        <v>264</v>
      </c>
      <c r="F28" s="43">
        <f>(M28*$M$2+N28*$N$2+O28*$O$2+P28*$P$2+Q28*$Q$2+R28*$R$2)/$F$2</f>
        <v>0.76313925659682658</v>
      </c>
      <c r="G28" s="40">
        <f>F28+XC!E28</f>
        <v>0.7901392565968266</v>
      </c>
      <c r="H28" s="126">
        <f>AA28</f>
        <v>0.82207656830316</v>
      </c>
      <c r="I28" s="129" t="s">
        <v>122</v>
      </c>
      <c r="J28" s="29" t="s">
        <v>710</v>
      </c>
      <c r="K28" s="29">
        <f t="shared" si="0"/>
        <v>17</v>
      </c>
      <c r="M28" s="47">
        <f>Quiz!H28</f>
        <v>1</v>
      </c>
      <c r="N28" s="47">
        <f>HW!F28</f>
        <v>0.80294117647058827</v>
      </c>
      <c r="O28" s="48">
        <f>'MT1'!F28</f>
        <v>0.81666666666666665</v>
      </c>
      <c r="P28" s="48">
        <f>'MT2'!F28</f>
        <v>0.70909090909090911</v>
      </c>
      <c r="Q28" s="114">
        <f>'MT3'!F28</f>
        <v>0.61764705882352944</v>
      </c>
      <c r="R28" s="48">
        <f>Final!G28</f>
        <v>0.77868852459016391</v>
      </c>
      <c r="S28" s="43">
        <f>XC!E28</f>
        <v>2.7E-2</v>
      </c>
      <c r="U28" s="47">
        <f>Quiz!M28</f>
        <v>0.95454545454545459</v>
      </c>
      <c r="W28" s="40">
        <f>($F28-M28*$M$2)/(1-$M$2)+$S28</f>
        <v>0.77231102859873835</v>
      </c>
      <c r="X28" s="40" t="str">
        <f t="shared" si="6"/>
        <v/>
      </c>
      <c r="Y28" s="40">
        <f>($F28-N28*$N$2)/(1-$N$2)+$S28</f>
        <v>0.78311538838380979</v>
      </c>
      <c r="Z28" s="40" t="str">
        <f t="shared" si="7"/>
        <v/>
      </c>
      <c r="AA28" s="40">
        <f>($F28-MIN(O28:Q28)*$O$2)/(1-$O$2)+$S28</f>
        <v>0.82207656830316</v>
      </c>
      <c r="AB28" s="40">
        <f t="shared" si="8"/>
        <v>3.1937311706333404E-2</v>
      </c>
      <c r="AC28" s="44" t="s">
        <v>122</v>
      </c>
    </row>
    <row r="29" spans="1:29" x14ac:dyDescent="0.25">
      <c r="A29" s="29">
        <v>1</v>
      </c>
      <c r="B29">
        <v>1</v>
      </c>
      <c r="C29" s="18" t="s">
        <v>685</v>
      </c>
      <c r="D29" s="1" t="s">
        <v>114</v>
      </c>
      <c r="F29" s="43">
        <f>(M29*$M$2+N29*$N$2+O29*$O$2+P29*$P$2+Q29*$Q$2+R29*$R$2)/$F$2</f>
        <v>0.58511609830221201</v>
      </c>
      <c r="G29" s="40">
        <f>F29+XC!E29</f>
        <v>0.59011609830221201</v>
      </c>
      <c r="H29" s="126">
        <f t="shared" si="5"/>
        <v>0.59011609830221201</v>
      </c>
      <c r="I29" s="129" t="s">
        <v>121</v>
      </c>
      <c r="K29" s="29">
        <f t="shared" si="0"/>
        <v>42</v>
      </c>
      <c r="M29" s="47">
        <f>Quiz!H29</f>
        <v>0.47619047619047622</v>
      </c>
      <c r="N29" s="47">
        <f>HW!F29</f>
        <v>0.63529411764705879</v>
      </c>
      <c r="O29" s="48">
        <f>'MT1'!F29</f>
        <v>0.6333333333333333</v>
      </c>
      <c r="P29" s="48">
        <f>'MT2'!F29</f>
        <v>0.52727272727272723</v>
      </c>
      <c r="Q29" s="47">
        <f>'MT3'!F29</f>
        <v>0.49019607843137253</v>
      </c>
      <c r="R29" s="48">
        <f>Final!G29</f>
        <v>0.66393442622950816</v>
      </c>
      <c r="S29" s="43">
        <f>XC!E29</f>
        <v>5.0000000000000001E-3</v>
      </c>
      <c r="U29" s="47">
        <f>Quiz!M29</f>
        <v>0.94117647058823528</v>
      </c>
      <c r="W29" s="40">
        <f>($F29-M29*$M$2)/(1-$M$2)+$S29</f>
        <v>0.59831480104180512</v>
      </c>
      <c r="X29" s="40">
        <f t="shared" si="6"/>
        <v>8.1987027395931111E-3</v>
      </c>
      <c r="Y29" s="40">
        <f>($F29-N29*$N$2)/(1-$N$2)+$S29</f>
        <v>0.58126115371194498</v>
      </c>
      <c r="Z29" s="40" t="str">
        <f t="shared" si="7"/>
        <v/>
      </c>
      <c r="AA29" s="40">
        <f>($F29-MIN(O29:Q29)*$O$2)/(1-$O$2)+$S29</f>
        <v>0.61095220022507912</v>
      </c>
      <c r="AB29" s="40">
        <f t="shared" si="8"/>
        <v>2.0836101922867112E-2</v>
      </c>
      <c r="AC29" s="44" t="s">
        <v>45</v>
      </c>
    </row>
    <row r="30" spans="1:29" s="104" customFormat="1" x14ac:dyDescent="0.25">
      <c r="A30" s="104">
        <v>0</v>
      </c>
      <c r="B30" s="104">
        <v>1</v>
      </c>
      <c r="C30" s="104" t="s">
        <v>513</v>
      </c>
      <c r="D30" s="104" t="s">
        <v>393</v>
      </c>
      <c r="H30" s="113"/>
      <c r="I30" s="113" t="s">
        <v>35</v>
      </c>
      <c r="W30" s="128"/>
      <c r="X30" s="128"/>
      <c r="Y30" s="128"/>
      <c r="Z30" s="128"/>
      <c r="AA30" s="128"/>
      <c r="AB30" s="128"/>
      <c r="AC30" s="113" t="s">
        <v>45</v>
      </c>
    </row>
    <row r="31" spans="1:29" x14ac:dyDescent="0.25">
      <c r="A31" s="29">
        <v>1</v>
      </c>
      <c r="B31" s="1">
        <v>2</v>
      </c>
      <c r="C31" s="18" t="s">
        <v>603</v>
      </c>
      <c r="D31" s="1" t="s">
        <v>604</v>
      </c>
      <c r="F31" s="43">
        <f>(M31*$M$2+N31*$N$2+O31*$O$2+P31*$P$2+Q31*$Q$2+R31*$R$2)/$F$2</f>
        <v>0.68308556149732624</v>
      </c>
      <c r="G31" s="40">
        <f>F31+XC!E31</f>
        <v>0.73316889483065961</v>
      </c>
      <c r="H31" s="126">
        <f t="shared" ref="H31:H54" si="9">G31</f>
        <v>0.73316889483065961</v>
      </c>
      <c r="I31" s="129" t="s">
        <v>123</v>
      </c>
      <c r="K31" s="29">
        <f t="shared" si="0"/>
        <v>22</v>
      </c>
      <c r="M31" s="47">
        <f>Quiz!H31</f>
        <v>1</v>
      </c>
      <c r="N31" s="47">
        <f>HW!F31</f>
        <v>0.72424242424242424</v>
      </c>
      <c r="O31" s="48">
        <f>'MT1'!F31</f>
        <v>0.7</v>
      </c>
      <c r="P31" s="48">
        <f>'MT2'!F31</f>
        <v>0.81818181818181823</v>
      </c>
      <c r="Q31" s="47">
        <f>'MT3'!F31</f>
        <v>0.61764705882352944</v>
      </c>
      <c r="R31" s="48">
        <f>Final!G31</f>
        <v>0.5</v>
      </c>
      <c r="S31" s="43">
        <f>XC!E31</f>
        <v>5.0083333333333327E-2</v>
      </c>
      <c r="U31" s="47">
        <f>Quiz!M31</f>
        <v>1.0454545454545454</v>
      </c>
      <c r="W31" s="40">
        <f>($F31-M31*$M$2)/(1-$M$2)+$S31</f>
        <v>0.70931511988959828</v>
      </c>
      <c r="X31" s="40" t="str">
        <f t="shared" ref="X31:X54" si="10">IF(W31-$G31&gt;0,W31-$G31,"")</f>
        <v/>
      </c>
      <c r="Y31" s="40">
        <f>($F31-N31*$N$2)/(1-$N$2)+$S31</f>
        <v>0.72590591905211288</v>
      </c>
      <c r="Z31" s="40" t="str">
        <f t="shared" ref="Z31:Z54" si="11">IF(Y31-$G31&gt;0,Y31-$G31,"")</f>
        <v/>
      </c>
      <c r="AA31" s="40">
        <f>($F31-MIN(O31:Q31)*$O$2)/(1-$O$2)+$S31</f>
        <v>0.74753344419807832</v>
      </c>
      <c r="AB31" s="40">
        <f t="shared" ref="AB31:AB54" si="12">IF(AA31-$G31&gt;0,AA31-$G31,"")</f>
        <v>1.4364549367418711E-2</v>
      </c>
      <c r="AC31" s="44" t="s">
        <v>122</v>
      </c>
    </row>
    <row r="32" spans="1:29" x14ac:dyDescent="0.25">
      <c r="A32" s="29">
        <v>1</v>
      </c>
      <c r="B32" s="1">
        <v>2</v>
      </c>
      <c r="C32" s="18" t="s">
        <v>605</v>
      </c>
      <c r="D32" s="1" t="s">
        <v>525</v>
      </c>
      <c r="F32" s="43">
        <f>(M32*$M$2+N32*$N$2+O32*$O$2+P32*$P$2+Q32*$Q$2+R32*$R$2)/$F$2</f>
        <v>0.89301645064805601</v>
      </c>
      <c r="G32" s="40">
        <f>F32+XC!E32</f>
        <v>0.92926645064805602</v>
      </c>
      <c r="H32" s="126">
        <f t="shared" si="9"/>
        <v>0.92926645064805602</v>
      </c>
      <c r="I32" s="129" t="s">
        <v>126</v>
      </c>
      <c r="K32" s="29">
        <f t="shared" si="0"/>
        <v>3</v>
      </c>
      <c r="M32" s="47">
        <f>Quiz!H32</f>
        <v>1</v>
      </c>
      <c r="N32" s="47">
        <f>HW!F32</f>
        <v>0.8666666666666667</v>
      </c>
      <c r="O32" s="48">
        <f>'MT1'!F32</f>
        <v>0.92500000000000004</v>
      </c>
      <c r="P32" s="48">
        <f>'MT2'!F32</f>
        <v>0.9</v>
      </c>
      <c r="Q32" s="47">
        <f>'MT3'!F32</f>
        <v>0.87254901960784315</v>
      </c>
      <c r="R32" s="48">
        <f>Final!G32</f>
        <v>0.86440677966101698</v>
      </c>
      <c r="S32" s="43">
        <f>XC!E32</f>
        <v>3.6249999999999991E-2</v>
      </c>
      <c r="U32" s="47">
        <f>Quiz!M32</f>
        <v>1.0454545454545454</v>
      </c>
      <c r="W32" s="40">
        <f>($F32-M32*$M$2)/(1-$M$2)+$S32</f>
        <v>0.92121392542801717</v>
      </c>
      <c r="X32" s="40" t="str">
        <f t="shared" si="10"/>
        <v/>
      </c>
      <c r="Y32" s="40">
        <f>($F32-N32*$N$2)/(1-$N$2)+$S32</f>
        <v>0.93391641252712476</v>
      </c>
      <c r="Z32" s="40">
        <f t="shared" si="11"/>
        <v>4.6499618790687425E-3</v>
      </c>
      <c r="AA32" s="40">
        <f>($F32-MIN(O32:Q32)*$O$2)/(1-$O$2)+$S32</f>
        <v>0.93375930136420038</v>
      </c>
      <c r="AB32" s="40">
        <f t="shared" si="12"/>
        <v>4.4928507161443587E-3</v>
      </c>
      <c r="AC32" s="44" t="s">
        <v>127</v>
      </c>
    </row>
    <row r="33" spans="1:29" x14ac:dyDescent="0.25">
      <c r="A33" s="29">
        <v>1</v>
      </c>
      <c r="B33" s="1">
        <v>2</v>
      </c>
      <c r="C33" s="18" t="s">
        <v>606</v>
      </c>
      <c r="D33" s="1" t="s">
        <v>416</v>
      </c>
      <c r="F33" s="43">
        <f>(M33*$M$2+N33*$N$2+O33*$O$2+P33*$P$2+Q33*$Q$2+R33*$R$2)/$F$2</f>
        <v>0.91015605183951387</v>
      </c>
      <c r="G33" s="40">
        <f>F33+XC!E33</f>
        <v>0.91015605183951387</v>
      </c>
      <c r="H33" s="126">
        <f t="shared" si="9"/>
        <v>0.91015605183951387</v>
      </c>
      <c r="I33" s="129" t="s">
        <v>126</v>
      </c>
      <c r="K33" s="29">
        <f t="shared" si="0"/>
        <v>4</v>
      </c>
      <c r="M33" s="47">
        <f>Quiz!H33</f>
        <v>0.92261904761904778</v>
      </c>
      <c r="N33" s="47">
        <f>HW!F33</f>
        <v>0.92121212121212126</v>
      </c>
      <c r="O33" s="48">
        <f>'MT1'!F33</f>
        <v>0.96666666666666667</v>
      </c>
      <c r="P33" s="48">
        <f>'MT2'!F33</f>
        <v>0.86363636363636365</v>
      </c>
      <c r="Q33" s="47">
        <f>'MT3'!F33</f>
        <v>0.94117647058823528</v>
      </c>
      <c r="R33" s="48">
        <f>Final!G33</f>
        <v>0.86885245901639341</v>
      </c>
      <c r="S33" s="43">
        <f>XC!E33</f>
        <v>0</v>
      </c>
      <c r="U33" s="47">
        <f>Quiz!M33</f>
        <v>0.95454545454545459</v>
      </c>
      <c r="W33" s="40">
        <f>($F33-M33*$M$2)/(1-$M$2)+$S33</f>
        <v>0.90921797688836625</v>
      </c>
      <c r="X33" s="40" t="str">
        <f t="shared" si="10"/>
        <v/>
      </c>
      <c r="Y33" s="40">
        <f>($F33-N33*$N$2)/(1-$N$2)+$S33</f>
        <v>0.90820498077375966</v>
      </c>
      <c r="Z33" s="40" t="str">
        <f t="shared" si="11"/>
        <v/>
      </c>
      <c r="AA33" s="40">
        <f>($F33-MIN(O33:Q33)*$O$2)/(1-$O$2)+$S33</f>
        <v>0.9203676907133761</v>
      </c>
      <c r="AB33" s="40">
        <f t="shared" si="12"/>
        <v>1.0211638873862228E-2</v>
      </c>
      <c r="AC33" s="44" t="s">
        <v>120</v>
      </c>
    </row>
    <row r="34" spans="1:29" x14ac:dyDescent="0.25">
      <c r="A34" s="29">
        <v>1</v>
      </c>
      <c r="B34" s="1">
        <v>2</v>
      </c>
      <c r="C34" s="18" t="s">
        <v>607</v>
      </c>
      <c r="D34" s="1" t="s">
        <v>608</v>
      </c>
      <c r="F34" s="43">
        <f>(M34*$M$2+N34*$N$2+O34*$O$2+P34*$P$2+Q34*$Q$2+R34*$R$2)/$F$2</f>
        <v>0.85936105023231346</v>
      </c>
      <c r="G34" s="40">
        <f>F34+XC!E34</f>
        <v>0.85936105023231346</v>
      </c>
      <c r="H34" s="126">
        <f t="shared" si="9"/>
        <v>0.85936105023231346</v>
      </c>
      <c r="I34" s="129" t="s">
        <v>124</v>
      </c>
      <c r="K34" s="29">
        <f t="shared" si="0"/>
        <v>10</v>
      </c>
      <c r="M34" s="47">
        <f>Quiz!H34</f>
        <v>1</v>
      </c>
      <c r="N34" s="47">
        <f>HW!F34</f>
        <v>0.74848484848484853</v>
      </c>
      <c r="O34" s="48">
        <f>'MT1'!F34</f>
        <v>0.97499999999999998</v>
      </c>
      <c r="P34" s="48">
        <f>'MT2'!F34</f>
        <v>0.89090909090909087</v>
      </c>
      <c r="Q34" s="47">
        <f>'MT3'!F34</f>
        <v>0.81372549019607843</v>
      </c>
      <c r="R34" s="48">
        <f>Final!G34</f>
        <v>0.81147540983606559</v>
      </c>
      <c r="S34" s="43">
        <f>XC!E34</f>
        <v>0</v>
      </c>
      <c r="U34" s="47">
        <f>Quiz!M34</f>
        <v>1.0454545454545454</v>
      </c>
      <c r="W34" s="40">
        <f>($F34-M34*$M$2)/(1-$M$2)+$S34</f>
        <v>0.84877532283044455</v>
      </c>
      <c r="X34" s="40" t="str">
        <f t="shared" si="10"/>
        <v/>
      </c>
      <c r="Y34" s="40">
        <f>($F34-N34*$N$2)/(1-$N$2)+$S34</f>
        <v>0.87892743877598378</v>
      </c>
      <c r="Z34" s="40">
        <f t="shared" si="11"/>
        <v>1.9566388543670321E-2</v>
      </c>
      <c r="AA34" s="40">
        <f>($F34-MIN(O34:Q34)*$O$2)/(1-$O$2)+$S34</f>
        <v>0.86937861219148693</v>
      </c>
      <c r="AB34" s="40">
        <f t="shared" si="12"/>
        <v>1.0017561959173471E-2</v>
      </c>
      <c r="AC34" s="44" t="s">
        <v>120</v>
      </c>
    </row>
    <row r="35" spans="1:29" x14ac:dyDescent="0.25">
      <c r="A35" s="29">
        <v>1</v>
      </c>
      <c r="B35" s="1">
        <v>2</v>
      </c>
      <c r="C35" s="18" t="s">
        <v>609</v>
      </c>
      <c r="D35" s="1" t="s">
        <v>610</v>
      </c>
      <c r="F35" s="43">
        <f>(M35*$M$2+N35*$N$2+O35*$O$2+P35*$P$2+Q35*$Q$2+R35*$R$2)/$F$2</f>
        <v>0.57508996668712198</v>
      </c>
      <c r="G35" s="40">
        <f>F35+XC!E35</f>
        <v>0.598089966687122</v>
      </c>
      <c r="H35" s="126">
        <f t="shared" si="9"/>
        <v>0.598089966687122</v>
      </c>
      <c r="I35" s="129" t="s">
        <v>121</v>
      </c>
      <c r="K35" s="29">
        <f t="shared" si="0"/>
        <v>40</v>
      </c>
      <c r="M35" s="47">
        <f>Quiz!H35</f>
        <v>0.8035714285714286</v>
      </c>
      <c r="N35" s="47">
        <f>HW!F35</f>
        <v>0.69090909090909092</v>
      </c>
      <c r="O35" s="48">
        <f>'MT1'!F35</f>
        <v>0.72499999999999998</v>
      </c>
      <c r="P35" s="48">
        <f>'MT2'!F35</f>
        <v>0.53636363636363638</v>
      </c>
      <c r="Q35" s="47">
        <f>'MT3'!F35</f>
        <v>0.50980392156862742</v>
      </c>
      <c r="R35" s="48">
        <f>Final!G35</f>
        <v>0.40163934426229508</v>
      </c>
      <c r="S35" s="43">
        <f>XC!E35</f>
        <v>2.3E-2</v>
      </c>
      <c r="U35" s="47">
        <f>Quiz!M35</f>
        <v>1.0454545454545454</v>
      </c>
      <c r="W35" s="40">
        <f>($F35-M35*$M$2)/(1-$M$2)+$S35</f>
        <v>0.58089243729798068</v>
      </c>
      <c r="X35" s="40" t="str">
        <f t="shared" si="10"/>
        <v/>
      </c>
      <c r="Y35" s="40">
        <f>($F35-N35*$N$2)/(1-$N$2)+$S35</f>
        <v>0.57765129770677459</v>
      </c>
      <c r="Z35" s="40" t="str">
        <f t="shared" si="11"/>
        <v/>
      </c>
      <c r="AA35" s="40">
        <f>($F35-MIN(O35:Q35)*$O$2)/(1-$O$2)+$S35</f>
        <v>0.61242104976191347</v>
      </c>
      <c r="AB35" s="40">
        <f t="shared" si="12"/>
        <v>1.4331083074791473E-2</v>
      </c>
      <c r="AC35" s="44" t="s">
        <v>121</v>
      </c>
    </row>
    <row r="36" spans="1:29" x14ac:dyDescent="0.25">
      <c r="A36" s="29">
        <v>1</v>
      </c>
      <c r="B36" s="1">
        <v>2</v>
      </c>
      <c r="C36" s="18" t="s">
        <v>678</v>
      </c>
      <c r="D36" s="1" t="s">
        <v>679</v>
      </c>
      <c r="F36" s="43">
        <f>(M36*$M$2+N36*$N$2+O36*$O$2+P36*$P$2+Q36*$Q$2+R36*$R$2)/$F$2</f>
        <v>0.84967504845952291</v>
      </c>
      <c r="G36" s="40">
        <f>F36+XC!E36</f>
        <v>0.88442504845952286</v>
      </c>
      <c r="H36" s="126">
        <f>AA36</f>
        <v>0.92029345938392315</v>
      </c>
      <c r="I36" s="129" t="s">
        <v>127</v>
      </c>
      <c r="J36" s="29" t="s">
        <v>710</v>
      </c>
      <c r="K36" s="29">
        <f t="shared" si="0"/>
        <v>7</v>
      </c>
      <c r="M36" s="47">
        <f>Quiz!H36</f>
        <v>0.92063492063492081</v>
      </c>
      <c r="N36" s="47">
        <f>HW!F36</f>
        <v>0.86363636363636365</v>
      </c>
      <c r="O36" s="48">
        <f>'MT1'!F36</f>
        <v>0.94166666666666665</v>
      </c>
      <c r="P36" s="48">
        <f>'MT2'!F36</f>
        <v>0.9</v>
      </c>
      <c r="Q36" s="114">
        <f>'MT3'!F36</f>
        <v>0.68627450980392157</v>
      </c>
      <c r="R36" s="48">
        <f>Final!G36</f>
        <v>0.83606557377049184</v>
      </c>
      <c r="S36" s="43">
        <f>XC!E36</f>
        <v>3.4750000000000003E-2</v>
      </c>
      <c r="U36" s="47">
        <f>Quiz!M36</f>
        <v>0.95238095238095233</v>
      </c>
      <c r="W36" s="40">
        <f>($F36-M36*$M$2)/(1-$M$2)+$S36</f>
        <v>0.87908398281191236</v>
      </c>
      <c r="X36" s="40" t="str">
        <f t="shared" si="10"/>
        <v/>
      </c>
      <c r="Y36" s="40">
        <f>($F36-N36*$N$2)/(1-$N$2)+$S36</f>
        <v>0.88196128695772757</v>
      </c>
      <c r="Z36" s="40" t="str">
        <f t="shared" si="11"/>
        <v/>
      </c>
      <c r="AA36" s="40">
        <f>($F36-MIN(O36:Q36)*$O$2)/(1-$O$2)+$S36</f>
        <v>0.92029345938392315</v>
      </c>
      <c r="AB36" s="40">
        <f t="shared" si="12"/>
        <v>3.5868410924400296E-2</v>
      </c>
      <c r="AC36" s="44" t="s">
        <v>120</v>
      </c>
    </row>
    <row r="37" spans="1:29" x14ac:dyDescent="0.25">
      <c r="A37" s="29">
        <v>1</v>
      </c>
      <c r="B37" s="1">
        <v>2</v>
      </c>
      <c r="C37" s="18" t="s">
        <v>611</v>
      </c>
      <c r="D37" s="1" t="s">
        <v>612</v>
      </c>
      <c r="F37" s="43">
        <f>(M37*$M$2+N37*$N$2+O37*$O$2+P37*$P$2+Q37*$Q$2+R37*$R$2)/$F$2</f>
        <v>0.54805562101574057</v>
      </c>
      <c r="G37" s="40">
        <f>F37+XC!E37</f>
        <v>0.5870556210157406</v>
      </c>
      <c r="H37" s="126">
        <f t="shared" si="9"/>
        <v>0.5870556210157406</v>
      </c>
      <c r="I37" s="129" t="s">
        <v>121</v>
      </c>
      <c r="J37" s="29" t="s">
        <v>713</v>
      </c>
      <c r="K37" s="29">
        <f t="shared" si="0"/>
        <v>43</v>
      </c>
      <c r="M37" s="47">
        <f>Quiz!H37</f>
        <v>0.83333333333333348</v>
      </c>
      <c r="N37" s="47">
        <f>HW!F37</f>
        <v>0.73333333333333328</v>
      </c>
      <c r="O37" s="48">
        <f>'MT1'!F37</f>
        <v>0.53333333333333333</v>
      </c>
      <c r="P37" s="48">
        <f>'MT2'!F37</f>
        <v>0.38181818181818183</v>
      </c>
      <c r="Q37" s="47">
        <f>'MT3'!F37</f>
        <v>0.39215686274509803</v>
      </c>
      <c r="R37" s="48">
        <f>Final!G37</f>
        <v>0.60169491525423724</v>
      </c>
      <c r="S37" s="43">
        <f>XC!E37</f>
        <v>3.9E-2</v>
      </c>
      <c r="U37" s="47">
        <f>Quiz!M37</f>
        <v>1</v>
      </c>
      <c r="W37" s="40">
        <f>($F37-M37*$M$2)/(1-$M$2)+$S37</f>
        <v>0.56558310503484654</v>
      </c>
      <c r="X37" s="40" t="str">
        <f t="shared" si="10"/>
        <v/>
      </c>
      <c r="Y37" s="40">
        <f>($F37-N37*$N$2)/(1-$N$2)+$S37</f>
        <v>0.55435955413616544</v>
      </c>
      <c r="Z37" s="40" t="str">
        <f t="shared" si="11"/>
        <v/>
      </c>
      <c r="AA37" s="40">
        <f>($F37-MIN(O37:Q37)*$O$2)/(1-$O$2)+$S37</f>
        <v>0.62354676620544858</v>
      </c>
      <c r="AB37" s="40">
        <f t="shared" si="12"/>
        <v>3.6491145189707974E-2</v>
      </c>
      <c r="AC37" s="44" t="s">
        <v>45</v>
      </c>
    </row>
    <row r="38" spans="1:29" x14ac:dyDescent="0.25">
      <c r="A38" s="29">
        <v>1</v>
      </c>
      <c r="B38" s="1">
        <v>2</v>
      </c>
      <c r="C38" s="18" t="s">
        <v>613</v>
      </c>
      <c r="D38" s="1" t="s">
        <v>614</v>
      </c>
      <c r="F38" s="43">
        <f>(M38*$M$2+N38*$N$2+O38*$O$2+P38*$P$2+Q38*$Q$2+R38*$R$2)/$F$2</f>
        <v>0.41187859149823253</v>
      </c>
      <c r="G38" s="40">
        <f>F38+XC!E38</f>
        <v>0.41187859149823253</v>
      </c>
      <c r="H38" s="126">
        <f t="shared" si="9"/>
        <v>0.41187859149823253</v>
      </c>
      <c r="I38" s="129" t="s">
        <v>45</v>
      </c>
      <c r="K38" s="29">
        <f t="shared" si="0"/>
        <v>47</v>
      </c>
      <c r="M38" s="47">
        <f>Quiz!H38</f>
        <v>0.8928571428571429</v>
      </c>
      <c r="N38" s="47">
        <f>HW!F38</f>
        <v>0.24545454545454545</v>
      </c>
      <c r="O38" s="48">
        <f>'MT1'!F38</f>
        <v>0.45</v>
      </c>
      <c r="P38" s="48">
        <f>'MT2'!F38</f>
        <v>0.53636363636363638</v>
      </c>
      <c r="Q38" s="47">
        <f>'MT3'!F38</f>
        <v>0.49019607843137253</v>
      </c>
      <c r="R38" s="48">
        <f>Final!G38</f>
        <v>0.19491525423728814</v>
      </c>
      <c r="S38" s="43">
        <f>XC!E38</f>
        <v>0</v>
      </c>
      <c r="U38" s="47">
        <f>Quiz!M38</f>
        <v>0.95454545454545459</v>
      </c>
      <c r="W38" s="40">
        <f>($F38-M38*$M$2)/(1-$M$2)+$S38</f>
        <v>0.37567590483680918</v>
      </c>
      <c r="X38" s="40" t="str">
        <f t="shared" si="10"/>
        <v/>
      </c>
      <c r="Y38" s="40">
        <f>($F38-N38*$N$2)/(1-$N$2)+$S38</f>
        <v>0.44124754080005968</v>
      </c>
      <c r="Z38" s="40">
        <f t="shared" si="11"/>
        <v>2.9368949301827152E-2</v>
      </c>
      <c r="AA38" s="40">
        <f>($F38-MIN(O38:Q38)*$O$2)/(1-$O$2)+$S38</f>
        <v>0.40351047743686891</v>
      </c>
      <c r="AB38" s="40" t="str">
        <f t="shared" si="12"/>
        <v/>
      </c>
      <c r="AC38" s="44" t="s">
        <v>45</v>
      </c>
    </row>
    <row r="39" spans="1:29" x14ac:dyDescent="0.25">
      <c r="A39" s="29">
        <v>1</v>
      </c>
      <c r="B39" s="1">
        <v>2</v>
      </c>
      <c r="C39" s="18" t="s">
        <v>615</v>
      </c>
      <c r="D39" s="1" t="s">
        <v>616</v>
      </c>
      <c r="F39" s="43">
        <f>(M39*$M$2+N39*$N$2+O39*$O$2+P39*$P$2+Q39*$Q$2+R39*$R$2)/$F$2</f>
        <v>0.80070209082142541</v>
      </c>
      <c r="G39" s="40">
        <f>F39+XC!E39</f>
        <v>0.82270209082142542</v>
      </c>
      <c r="H39" s="126">
        <f t="shared" si="9"/>
        <v>0.82270209082142542</v>
      </c>
      <c r="I39" s="129" t="s">
        <v>124</v>
      </c>
      <c r="K39" s="29">
        <f t="shared" si="0"/>
        <v>15</v>
      </c>
      <c r="M39" s="47">
        <f>Quiz!H39</f>
        <v>0.8035714285714286</v>
      </c>
      <c r="N39" s="47">
        <f>HW!F39</f>
        <v>0.77272727272727271</v>
      </c>
      <c r="O39" s="48">
        <f>'MT1'!F39</f>
        <v>0.8666666666666667</v>
      </c>
      <c r="P39" s="48">
        <f>'MT2'!F39</f>
        <v>0.89090909090909087</v>
      </c>
      <c r="Q39" s="47">
        <f>'MT3'!F39</f>
        <v>0.69607843137254899</v>
      </c>
      <c r="R39" s="48">
        <f>Final!G39</f>
        <v>0.77868852459016391</v>
      </c>
      <c r="S39" s="43">
        <f>XC!E39</f>
        <v>2.2000000000000002E-2</v>
      </c>
      <c r="U39" s="47">
        <f>Quiz!M39</f>
        <v>0.95454545454545459</v>
      </c>
      <c r="W39" s="40">
        <f>($F39-M39*$M$2)/(1-$M$2)+$S39</f>
        <v>0.8224861191628231</v>
      </c>
      <c r="X39" s="40" t="str">
        <f t="shared" si="10"/>
        <v/>
      </c>
      <c r="Y39" s="40">
        <f>($F39-N39*$N$2)/(1-$N$2)+$S39</f>
        <v>0.82763882342627604</v>
      </c>
      <c r="Z39" s="40">
        <f t="shared" si="11"/>
        <v>4.9367326048506133E-3</v>
      </c>
      <c r="AA39" s="40">
        <f>($F39-MIN(O39:Q39)*$O$2)/(1-$O$2)+$S39</f>
        <v>0.84566825996873973</v>
      </c>
      <c r="AB39" s="40">
        <f t="shared" si="12"/>
        <v>2.2966169147314308E-2</v>
      </c>
      <c r="AC39" s="44" t="s">
        <v>124</v>
      </c>
    </row>
    <row r="40" spans="1:29" x14ac:dyDescent="0.25">
      <c r="A40" s="29">
        <v>1</v>
      </c>
      <c r="B40" s="1">
        <v>2</v>
      </c>
      <c r="C40" s="18" t="s">
        <v>617</v>
      </c>
      <c r="D40" s="1" t="s">
        <v>618</v>
      </c>
      <c r="F40" s="43">
        <f>(M40*$M$2+N40*$N$2+O40*$O$2+P40*$P$2+Q40*$Q$2+R40*$R$2)/$F$2</f>
        <v>0.69838162239560508</v>
      </c>
      <c r="G40" s="40">
        <f>F40+XC!E40</f>
        <v>0.69838162239560508</v>
      </c>
      <c r="H40" s="126">
        <f>AA40</f>
        <v>0.73762464711085263</v>
      </c>
      <c r="I40" s="129" t="s">
        <v>123</v>
      </c>
      <c r="J40" s="29" t="s">
        <v>714</v>
      </c>
      <c r="K40" s="29">
        <f t="shared" si="0"/>
        <v>27</v>
      </c>
      <c r="M40" s="47">
        <f>Quiz!H40</f>
        <v>0.59523809523809534</v>
      </c>
      <c r="N40" s="47">
        <f>HW!F40</f>
        <v>0.67878787878787883</v>
      </c>
      <c r="O40" s="48">
        <f>'MT1'!F40</f>
        <v>0.82499999999999996</v>
      </c>
      <c r="P40" s="48">
        <f>'MT2'!F40</f>
        <v>0.75454545454545452</v>
      </c>
      <c r="Q40" s="114">
        <f>'MT3'!F40</f>
        <v>0.51960784313725494</v>
      </c>
      <c r="R40" s="48">
        <f>Final!G40</f>
        <v>0.73770491803278693</v>
      </c>
      <c r="S40" s="43">
        <f>XC!E40</f>
        <v>0</v>
      </c>
      <c r="U40" s="47">
        <f>Quiz!M40</f>
        <v>0.81818181818181823</v>
      </c>
      <c r="W40" s="40">
        <f>($F40-M40*$M$2)/(1-$M$2)+$S40</f>
        <v>0.70614511368703059</v>
      </c>
      <c r="X40" s="40">
        <f t="shared" si="10"/>
        <v>7.7634912914255061E-3</v>
      </c>
      <c r="Y40" s="40">
        <f>($F40-N40*$N$2)/(1-$N$2)+$S40</f>
        <v>0.70183934185579211</v>
      </c>
      <c r="Z40" s="40">
        <f t="shared" si="11"/>
        <v>3.4577194601870254E-3</v>
      </c>
      <c r="AA40" s="40">
        <f>($F40-MIN(O40:Q40)*$O$2)/(1-$O$2)+$S40</f>
        <v>0.73762464711085263</v>
      </c>
      <c r="AB40" s="40">
        <f t="shared" si="12"/>
        <v>3.9243024715247543E-2</v>
      </c>
      <c r="AC40" s="44" t="s">
        <v>123</v>
      </c>
    </row>
    <row r="41" spans="1:29" x14ac:dyDescent="0.25">
      <c r="A41" s="29">
        <v>1</v>
      </c>
      <c r="B41" s="1">
        <v>2</v>
      </c>
      <c r="C41" s="18" t="s">
        <v>619</v>
      </c>
      <c r="D41" s="1" t="s">
        <v>620</v>
      </c>
      <c r="F41" s="43">
        <f>(M41*$M$2+N41*$N$2+O41*$O$2+P41*$P$2+Q41*$Q$2+R41*$R$2)/$F$2</f>
        <v>0.80880744131242632</v>
      </c>
      <c r="G41" s="40">
        <f>F41+XC!E41</f>
        <v>0.82180744131242633</v>
      </c>
      <c r="H41" s="126">
        <f t="shared" si="9"/>
        <v>0.82180744131242633</v>
      </c>
      <c r="I41" s="129" t="s">
        <v>124</v>
      </c>
      <c r="K41" s="29">
        <f t="shared" si="0"/>
        <v>16</v>
      </c>
      <c r="M41" s="47">
        <f>Quiz!H41</f>
        <v>1</v>
      </c>
      <c r="N41" s="47">
        <f>HW!F41</f>
        <v>0.83636363636363631</v>
      </c>
      <c r="O41" s="48">
        <f>'MT1'!F41</f>
        <v>0.7583333333333333</v>
      </c>
      <c r="P41" s="48">
        <f>'MT2'!F41</f>
        <v>0.88181818181818183</v>
      </c>
      <c r="Q41" s="47">
        <f>'MT3'!F41</f>
        <v>0.78431372549019607</v>
      </c>
      <c r="R41" s="48">
        <f>Final!G41</f>
        <v>0.73728813559322037</v>
      </c>
      <c r="S41" s="43">
        <f>XC!E41</f>
        <v>1.2999999999999999E-2</v>
      </c>
      <c r="U41" s="47">
        <f>Quiz!M41</f>
        <v>1.0454545454545454</v>
      </c>
      <c r="W41" s="40">
        <f>($F41-M41*$M$2)/(1-$M$2)+$S41</f>
        <v>0.80741660356174882</v>
      </c>
      <c r="X41" s="40" t="str">
        <f t="shared" si="10"/>
        <v/>
      </c>
      <c r="Y41" s="40">
        <f>($F41-N41*$N$2)/(1-$N$2)+$S41</f>
        <v>0.81694458336221287</v>
      </c>
      <c r="Z41" s="40" t="str">
        <f t="shared" si="11"/>
        <v/>
      </c>
      <c r="AA41" s="40">
        <f>($F41-MIN(O41:Q41)*$O$2)/(1-$O$2)+$S41</f>
        <v>0.83288712355173944</v>
      </c>
      <c r="AB41" s="40">
        <f t="shared" si="12"/>
        <v>1.1079682239313104E-2</v>
      </c>
      <c r="AC41" s="44" t="s">
        <v>124</v>
      </c>
    </row>
    <row r="42" spans="1:29" x14ac:dyDescent="0.25">
      <c r="A42" s="29">
        <v>1</v>
      </c>
      <c r="B42" s="1">
        <v>2</v>
      </c>
      <c r="C42" s="18" t="s">
        <v>621</v>
      </c>
      <c r="D42" s="1" t="s">
        <v>622</v>
      </c>
      <c r="F42" s="43">
        <f>(M42*$M$2+N42*$N$2+O42*$O$2+P42*$P$2+Q42*$Q$2+R42*$R$2)/$F$2</f>
        <v>0.82813510709798077</v>
      </c>
      <c r="G42" s="40">
        <f>F42+XC!E42</f>
        <v>0.85463510709798074</v>
      </c>
      <c r="H42" s="126">
        <f t="shared" si="9"/>
        <v>0.85463510709798074</v>
      </c>
      <c r="I42" s="129" t="s">
        <v>120</v>
      </c>
      <c r="K42" s="29">
        <f t="shared" si="0"/>
        <v>11</v>
      </c>
      <c r="M42" s="47">
        <f>Quiz!H42</f>
        <v>0.95238095238095244</v>
      </c>
      <c r="N42" s="47">
        <f>HW!F42</f>
        <v>0.73030303030303034</v>
      </c>
      <c r="O42" s="48">
        <f>'MT1'!F42</f>
        <v>0.89166666666666672</v>
      </c>
      <c r="P42" s="48">
        <f>'MT2'!F42</f>
        <v>0.83636363636363631</v>
      </c>
      <c r="Q42" s="47">
        <f>'MT3'!F42</f>
        <v>0.73529411764705888</v>
      </c>
      <c r="R42" s="48">
        <f>Final!G42</f>
        <v>0.86885245901639341</v>
      </c>
      <c r="S42" s="43">
        <f>XC!E42</f>
        <v>2.6500000000000003E-2</v>
      </c>
      <c r="U42" s="47">
        <f>Quiz!M42</f>
        <v>1.0454545454545454</v>
      </c>
      <c r="W42" s="40">
        <f>($F42-M42*$M$2)/(1-$M$2)+$S42</f>
        <v>0.84528326928098296</v>
      </c>
      <c r="X42" s="40" t="str">
        <f t="shared" si="10"/>
        <v/>
      </c>
      <c r="Y42" s="40">
        <f>($F42-N42*$N$2)/(1-$N$2)+$S42</f>
        <v>0.87189959123826621</v>
      </c>
      <c r="Z42" s="40">
        <f t="shared" si="11"/>
        <v>1.7264484140285474E-2</v>
      </c>
      <c r="AA42" s="40">
        <f>($F42-MIN(O42:Q42)*$O$2)/(1-$O$2)+$S42</f>
        <v>0.87501483648964651</v>
      </c>
      <c r="AB42" s="40">
        <f t="shared" si="12"/>
        <v>2.0379729391665768E-2</v>
      </c>
      <c r="AC42" s="44" t="s">
        <v>124</v>
      </c>
    </row>
    <row r="43" spans="1:29" x14ac:dyDescent="0.25">
      <c r="A43" s="29">
        <v>1</v>
      </c>
      <c r="B43" s="1">
        <v>2</v>
      </c>
      <c r="C43" s="18" t="s">
        <v>623</v>
      </c>
      <c r="D43" s="1" t="s">
        <v>624</v>
      </c>
      <c r="F43" s="43">
        <f>(M43*$M$2+N43*$N$2+O43*$O$2+P43*$P$2+Q43*$Q$2+R43*$R$2)/$F$2</f>
        <v>0.81901626937369709</v>
      </c>
      <c r="G43" s="40">
        <f>F43+XC!E43</f>
        <v>0.87134960270703044</v>
      </c>
      <c r="H43" s="126">
        <f t="shared" si="9"/>
        <v>0.87134960270703044</v>
      </c>
      <c r="I43" s="129" t="s">
        <v>120</v>
      </c>
      <c r="K43" s="29">
        <f t="shared" si="0"/>
        <v>8</v>
      </c>
      <c r="M43" s="47">
        <f>Quiz!H43</f>
        <v>1</v>
      </c>
      <c r="N43" s="47">
        <f>HW!F43</f>
        <v>0.83939393939393936</v>
      </c>
      <c r="O43" s="48">
        <f>'MT1'!F43</f>
        <v>0.84166666666666667</v>
      </c>
      <c r="P43" s="48">
        <f>'MT2'!F43</f>
        <v>0.8</v>
      </c>
      <c r="Q43" s="47">
        <f>'MT3'!F43</f>
        <v>0.73529411764705888</v>
      </c>
      <c r="R43" s="48">
        <f>Final!G43</f>
        <v>0.81355932203389836</v>
      </c>
      <c r="S43" s="43">
        <f>XC!E43</f>
        <v>5.2333333333333336E-2</v>
      </c>
      <c r="U43" s="47">
        <f>Quiz!M43</f>
        <v>1.0454545454545454</v>
      </c>
      <c r="W43" s="40">
        <f>($F43-M43*$M$2)/(1-$M$2)+$S43</f>
        <v>0.85772717136956678</v>
      </c>
      <c r="X43" s="40" t="str">
        <f t="shared" si="10"/>
        <v/>
      </c>
      <c r="Y43" s="40">
        <f>($F43-N43*$N$2)/(1-$N$2)+$S43</f>
        <v>0.86775354329169363</v>
      </c>
      <c r="Z43" s="40" t="str">
        <f t="shared" si="11"/>
        <v/>
      </c>
      <c r="AA43" s="40">
        <f>($F43-MIN(O43:Q43)*$O$2)/(1-$O$2)+$S43</f>
        <v>0.88972763601287785</v>
      </c>
      <c r="AB43" s="40">
        <f t="shared" si="12"/>
        <v>1.8378033305847419E-2</v>
      </c>
      <c r="AC43" s="44" t="s">
        <v>124</v>
      </c>
    </row>
    <row r="44" spans="1:29" x14ac:dyDescent="0.25">
      <c r="A44" s="29">
        <v>1</v>
      </c>
      <c r="B44" s="1">
        <v>2</v>
      </c>
      <c r="C44" s="18" t="s">
        <v>625</v>
      </c>
      <c r="D44" s="1" t="s">
        <v>626</v>
      </c>
      <c r="F44" s="43">
        <f>(M44*$M$2+N44*$N$2+O44*$O$2+P44*$P$2+Q44*$Q$2+R44*$R$2)/$F$2</f>
        <v>0.75282615572309386</v>
      </c>
      <c r="G44" s="40">
        <f>F44+XC!E44</f>
        <v>0.75282615572309386</v>
      </c>
      <c r="H44" s="126">
        <f t="shared" si="9"/>
        <v>0.75282615572309386</v>
      </c>
      <c r="I44" s="129" t="s">
        <v>123</v>
      </c>
      <c r="K44" s="29">
        <f t="shared" si="0"/>
        <v>19</v>
      </c>
      <c r="M44" s="47">
        <f>Quiz!H44</f>
        <v>0.96726190476190488</v>
      </c>
      <c r="N44" s="47">
        <f>HW!F44</f>
        <v>0.85757575757575755</v>
      </c>
      <c r="O44" s="48">
        <f>'MT1'!F44</f>
        <v>0.9</v>
      </c>
      <c r="P44" s="48">
        <f>'MT2'!F44</f>
        <v>0.77272727272727271</v>
      </c>
      <c r="Q44" s="47">
        <f>'MT3'!F44</f>
        <v>0.58823529411764708</v>
      </c>
      <c r="R44" s="48">
        <f>Final!G44</f>
        <v>0.62295081967213117</v>
      </c>
      <c r="S44" s="43">
        <f>XC!E44</f>
        <v>0</v>
      </c>
      <c r="U44" s="47">
        <f>Quiz!M44</f>
        <v>1</v>
      </c>
      <c r="W44" s="40">
        <f>($F44-M44*$M$2)/(1-$M$2)+$S44</f>
        <v>0.73668583052662429</v>
      </c>
      <c r="X44" s="40" t="str">
        <f t="shared" si="10"/>
        <v/>
      </c>
      <c r="Y44" s="40">
        <f>($F44-N44*$N$2)/(1-$N$2)+$S44</f>
        <v>0.73434093186674143</v>
      </c>
      <c r="Z44" s="40" t="str">
        <f t="shared" si="11"/>
        <v/>
      </c>
      <c r="AA44" s="40">
        <f>($F44-MIN(O44:Q44)*$O$2)/(1-$O$2)+$S44</f>
        <v>0.78895585705111881</v>
      </c>
      <c r="AB44" s="40">
        <f t="shared" si="12"/>
        <v>3.6129701328024955E-2</v>
      </c>
      <c r="AC44" s="44" t="s">
        <v>124</v>
      </c>
    </row>
    <row r="45" spans="1:29" x14ac:dyDescent="0.25">
      <c r="A45" s="29">
        <v>1</v>
      </c>
      <c r="B45" s="1">
        <v>2</v>
      </c>
      <c r="C45" s="18" t="s">
        <v>627</v>
      </c>
      <c r="D45" s="1" t="s">
        <v>628</v>
      </c>
      <c r="F45" s="43">
        <f>(M45*$M$2+N45*$N$2+O45*$O$2+P45*$P$2+Q45*$Q$2+R45*$R$2)/$F$2</f>
        <v>0.63144478536571103</v>
      </c>
      <c r="G45" s="40">
        <f>F45+XC!E45</f>
        <v>0.67144478536571106</v>
      </c>
      <c r="H45" s="126">
        <f t="shared" si="9"/>
        <v>0.67144478536571106</v>
      </c>
      <c r="I45" s="129" t="s">
        <v>121</v>
      </c>
      <c r="K45" s="29">
        <f t="shared" si="0"/>
        <v>31</v>
      </c>
      <c r="M45" s="47">
        <f>Quiz!H45</f>
        <v>0.95238095238095244</v>
      </c>
      <c r="N45" s="47">
        <f>HW!F45</f>
        <v>0.73333333333333328</v>
      </c>
      <c r="O45" s="48">
        <f>'MT1'!F45</f>
        <v>0.6333333333333333</v>
      </c>
      <c r="P45" s="48">
        <f>'MT2'!F45</f>
        <v>0.50909090909090904</v>
      </c>
      <c r="Q45" s="47">
        <f>'MT3'!F45</f>
        <v>0.50980392156862742</v>
      </c>
      <c r="R45" s="48">
        <f>Final!G45</f>
        <v>0.65573770491803274</v>
      </c>
      <c r="S45" s="43">
        <f>XC!E45</f>
        <v>4.0000000000000008E-2</v>
      </c>
      <c r="U45" s="47">
        <f>Quiz!M45</f>
        <v>1.0454545454545454</v>
      </c>
      <c r="W45" s="40">
        <f>($F45-M45*$M$2)/(1-$M$2)+$S45</f>
        <v>0.6472882996763919</v>
      </c>
      <c r="X45" s="40" t="str">
        <f t="shared" si="10"/>
        <v/>
      </c>
      <c r="Y45" s="40">
        <f>($F45-N45*$N$2)/(1-$N$2)+$S45</f>
        <v>0.65346445337142478</v>
      </c>
      <c r="Z45" s="40" t="str">
        <f t="shared" si="11"/>
        <v/>
      </c>
      <c r="AA45" s="40">
        <f>($F45-MIN(O45:Q45)*$O$2)/(1-$O$2)+$S45</f>
        <v>0.69830295332847248</v>
      </c>
      <c r="AB45" s="40">
        <f t="shared" si="12"/>
        <v>2.6858167962761414E-2</v>
      </c>
      <c r="AC45" s="44" t="s">
        <v>121</v>
      </c>
    </row>
    <row r="46" spans="1:29" x14ac:dyDescent="0.25">
      <c r="A46" s="29">
        <v>1</v>
      </c>
      <c r="B46" s="1">
        <v>2</v>
      </c>
      <c r="C46" s="18" t="s">
        <v>388</v>
      </c>
      <c r="D46" s="1" t="s">
        <v>389</v>
      </c>
      <c r="F46" s="43">
        <f>(M46*$M$2+N46*$N$2+O46*$O$2+P46*$P$2+Q46*$Q$2+R46*$R$2)/$F$2</f>
        <v>0.72902694945466628</v>
      </c>
      <c r="G46" s="40">
        <f>F46+XC!E46</f>
        <v>0.72902694945466628</v>
      </c>
      <c r="H46" s="126">
        <f t="shared" si="9"/>
        <v>0.72902694945466628</v>
      </c>
      <c r="I46" s="129" t="s">
        <v>123</v>
      </c>
      <c r="K46" s="29">
        <f t="shared" si="0"/>
        <v>23</v>
      </c>
      <c r="M46" s="47">
        <f>Quiz!H46</f>
        <v>0.95238095238095244</v>
      </c>
      <c r="N46" s="47">
        <f>HW!F46</f>
        <v>0.5060606060606061</v>
      </c>
      <c r="O46" s="48">
        <f>'MT1'!F46</f>
        <v>0.9</v>
      </c>
      <c r="P46" s="48">
        <f>'MT2'!F46</f>
        <v>0.81818181818181823</v>
      </c>
      <c r="Q46" s="47">
        <f>'MT3'!F46</f>
        <v>0.79411764705882348</v>
      </c>
      <c r="R46" s="48">
        <f>Final!G46</f>
        <v>0.55932203389830504</v>
      </c>
      <c r="S46" s="43">
        <f>XC!E46</f>
        <v>0</v>
      </c>
      <c r="U46" s="47">
        <f>Quiz!M46</f>
        <v>0.90909090909090906</v>
      </c>
      <c r="W46" s="40">
        <f>($F46-M46*$M$2)/(1-$M$2)+$S46</f>
        <v>0.71221535783655876</v>
      </c>
      <c r="X46" s="40" t="str">
        <f t="shared" si="10"/>
        <v/>
      </c>
      <c r="Y46" s="40">
        <f>($F46-N46*$N$2)/(1-$N$2)+$S46</f>
        <v>0.76837395123008867</v>
      </c>
      <c r="Z46" s="40">
        <f t="shared" si="11"/>
        <v>3.9347001775422386E-2</v>
      </c>
      <c r="AA46" s="40">
        <f>($F46-MIN(O46:Q46)*$O$2)/(1-$O$2)+$S46</f>
        <v>0.71473874754155853</v>
      </c>
      <c r="AB46" s="40" t="str">
        <f t="shared" si="12"/>
        <v/>
      </c>
      <c r="AC46" s="44" t="s">
        <v>128</v>
      </c>
    </row>
    <row r="47" spans="1:29" x14ac:dyDescent="0.25">
      <c r="A47" s="29">
        <v>1</v>
      </c>
      <c r="B47" s="1">
        <v>2</v>
      </c>
      <c r="C47" s="18" t="s">
        <v>629</v>
      </c>
      <c r="D47" s="1" t="s">
        <v>489</v>
      </c>
      <c r="F47" s="43">
        <f>(M47*$M$2+N47*$N$2+O47*$O$2+P47*$P$2+Q47*$Q$2+R47*$R$2)/$F$2</f>
        <v>0.6097787834955144</v>
      </c>
      <c r="G47" s="40">
        <f>F47+XC!E47</f>
        <v>0.6097787834955144</v>
      </c>
      <c r="H47" s="126">
        <f t="shared" si="9"/>
        <v>0.6097787834955144</v>
      </c>
      <c r="I47" s="129" t="s">
        <v>121</v>
      </c>
      <c r="K47" s="29">
        <f t="shared" si="0"/>
        <v>39</v>
      </c>
      <c r="M47" s="47">
        <f>Quiz!H47</f>
        <v>0.74404761904761918</v>
      </c>
      <c r="N47" s="47">
        <f>HW!F47</f>
        <v>0.65454545454545454</v>
      </c>
      <c r="O47" s="48">
        <f>'MT1'!F47</f>
        <v>0.8666666666666667</v>
      </c>
      <c r="P47" s="48">
        <f>'MT2'!F47</f>
        <v>0.63636363636363635</v>
      </c>
      <c r="Q47" s="47">
        <f>'MT3'!F47</f>
        <v>0.47058823529411764</v>
      </c>
      <c r="R47" s="48">
        <f>Final!G47</f>
        <v>0.4344262295081967</v>
      </c>
      <c r="S47" s="43">
        <f>XC!E47</f>
        <v>0</v>
      </c>
      <c r="U47" s="47">
        <f>Quiz!M47</f>
        <v>0.72727272727272729</v>
      </c>
      <c r="W47" s="40">
        <f>($F47-M47*$M$2)/(1-$M$2)+$S47</f>
        <v>0.59967252705610863</v>
      </c>
      <c r="X47" s="40" t="str">
        <f t="shared" si="10"/>
        <v/>
      </c>
      <c r="Y47" s="40">
        <f>($F47-N47*$N$2)/(1-$N$2)+$S47</f>
        <v>0.60187878272199558</v>
      </c>
      <c r="Z47" s="40" t="str">
        <f t="shared" si="11"/>
        <v/>
      </c>
      <c r="AA47" s="40">
        <f>($F47-MIN(O47:Q47)*$O$2)/(1-$O$2)+$S47</f>
        <v>0.64033280627143074</v>
      </c>
      <c r="AB47" s="40">
        <f t="shared" si="12"/>
        <v>3.0554022775916345E-2</v>
      </c>
      <c r="AC47" s="44" t="s">
        <v>123</v>
      </c>
    </row>
    <row r="48" spans="1:29" x14ac:dyDescent="0.25">
      <c r="A48" s="29">
        <v>1</v>
      </c>
      <c r="B48" s="1">
        <v>2</v>
      </c>
      <c r="C48" s="18" t="s">
        <v>267</v>
      </c>
      <c r="D48" s="1" t="s">
        <v>268</v>
      </c>
      <c r="F48" s="43">
        <f>(M48*$M$2+N48*$N$2+O48*$O$2+P48*$P$2+Q48*$Q$2+R48*$R$2)/$F$2</f>
        <v>0.6374933834859059</v>
      </c>
      <c r="G48" s="40">
        <f>F48+XC!E48</f>
        <v>0.65249338348590591</v>
      </c>
      <c r="H48" s="126">
        <f t="shared" si="9"/>
        <v>0.65249338348590591</v>
      </c>
      <c r="I48" s="129" t="s">
        <v>472</v>
      </c>
      <c r="J48" s="29" t="s">
        <v>713</v>
      </c>
      <c r="K48" s="29">
        <f t="shared" si="0"/>
        <v>36</v>
      </c>
      <c r="M48" s="47">
        <f>Quiz!H48</f>
        <v>1</v>
      </c>
      <c r="N48" s="47">
        <f>HW!F48</f>
        <v>0.73636363636363633</v>
      </c>
      <c r="O48" s="48">
        <f>'MT1'!F48</f>
        <v>0.70833333333333337</v>
      </c>
      <c r="P48" s="48">
        <f>'MT2'!F48</f>
        <v>0.48181818181818181</v>
      </c>
      <c r="Q48" s="47">
        <f>'MT3'!F48</f>
        <v>0.49019607843137253</v>
      </c>
      <c r="R48" s="48">
        <f>Final!G48</f>
        <v>0.64406779661016944</v>
      </c>
      <c r="S48" s="43">
        <f>XC!E48</f>
        <v>1.4999999999999999E-2</v>
      </c>
      <c r="U48" s="47">
        <f>Quiz!M48</f>
        <v>1.0476190476190477</v>
      </c>
      <c r="W48" s="40">
        <f>($F48-M48*$M$2)/(1-$M$2)+$S48</f>
        <v>0.62520793923215701</v>
      </c>
      <c r="X48" s="40" t="str">
        <f t="shared" si="10"/>
        <v/>
      </c>
      <c r="Y48" s="40">
        <f>($F48-N48*$N$2)/(1-$N$2)+$S48</f>
        <v>0.63504569180160053</v>
      </c>
      <c r="Z48" s="40" t="str">
        <f t="shared" si="11"/>
        <v/>
      </c>
      <c r="AA48" s="40">
        <f>($F48-MIN(O48:Q48)*$O$2)/(1-$O$2)+$S48</f>
        <v>0.68666598873004037</v>
      </c>
      <c r="AB48" s="40">
        <f t="shared" si="12"/>
        <v>3.4172605244134457E-2</v>
      </c>
      <c r="AC48" s="44" t="s">
        <v>472</v>
      </c>
    </row>
    <row r="49" spans="1:29" x14ac:dyDescent="0.25">
      <c r="A49" s="29">
        <v>1</v>
      </c>
      <c r="B49" s="1">
        <v>2</v>
      </c>
      <c r="C49" s="18" t="s">
        <v>630</v>
      </c>
      <c r="D49" s="1" t="s">
        <v>308</v>
      </c>
      <c r="F49" s="43">
        <f>(M49*$M$2+N49*$N$2+O49*$O$2+P49*$P$2+Q49*$Q$2+R49*$R$2)/$F$2</f>
        <v>0.8371848219096345</v>
      </c>
      <c r="G49" s="40">
        <f>F49+XC!E49</f>
        <v>0.84618482190963451</v>
      </c>
      <c r="H49" s="126">
        <f>AA49</f>
        <v>0.88576771681949695</v>
      </c>
      <c r="I49" s="129" t="s">
        <v>120</v>
      </c>
      <c r="J49" s="29" t="s">
        <v>710</v>
      </c>
      <c r="K49" s="29">
        <f t="shared" si="0"/>
        <v>13</v>
      </c>
      <c r="M49" s="47">
        <f>Quiz!H49</f>
        <v>0.87108011812696584</v>
      </c>
      <c r="N49" s="47">
        <f>HW!F49</f>
        <v>0.80606060606060603</v>
      </c>
      <c r="O49" s="48">
        <f>'MT1'!F49</f>
        <v>0.94166666666666665</v>
      </c>
      <c r="P49" s="48">
        <f>'MT2'!F49</f>
        <v>0.92727272727272725</v>
      </c>
      <c r="Q49" s="114">
        <f>'MT3'!F49</f>
        <v>0.65686274509803921</v>
      </c>
      <c r="R49" s="48">
        <f>Final!G49</f>
        <v>0.83606557377049184</v>
      </c>
      <c r="S49" s="43">
        <f>XC!E49</f>
        <v>8.9999999999999993E-3</v>
      </c>
      <c r="U49" s="47">
        <f>Quiz!M49</f>
        <v>0.76271185147946008</v>
      </c>
      <c r="W49" s="40">
        <f>($F49-M49*$M$2)/(1-$M$2)+$S49</f>
        <v>0.8436335630545666</v>
      </c>
      <c r="X49" s="40" t="str">
        <f t="shared" si="10"/>
        <v/>
      </c>
      <c r="Y49" s="40">
        <f>($F49-N49*$N$2)/(1-$N$2)+$S49</f>
        <v>0.85167733058887496</v>
      </c>
      <c r="Z49" s="40">
        <f t="shared" si="11"/>
        <v>5.4925086792404487E-3</v>
      </c>
      <c r="AA49" s="40">
        <f>($F49-MIN(O49:Q49)*$O$2)/(1-$O$2)+$S49</f>
        <v>0.88576771681949695</v>
      </c>
      <c r="AB49" s="40">
        <f t="shared" si="12"/>
        <v>3.9582894909862443E-2</v>
      </c>
      <c r="AC49" s="44" t="s">
        <v>127</v>
      </c>
    </row>
    <row r="50" spans="1:29" x14ac:dyDescent="0.25">
      <c r="A50" s="29">
        <v>1</v>
      </c>
      <c r="B50" s="1">
        <v>2</v>
      </c>
      <c r="C50" s="18" t="s">
        <v>631</v>
      </c>
      <c r="D50" s="1" t="s">
        <v>483</v>
      </c>
      <c r="F50" s="43">
        <f>(M50*$M$2+N50*$N$2+O50*$O$2+P50*$P$2+Q50*$Q$2+R50*$R$2)/$F$2</f>
        <v>0.6586693685178231</v>
      </c>
      <c r="G50" s="40">
        <f>F50+XC!E50</f>
        <v>0.6696693685178231</v>
      </c>
      <c r="H50" s="126">
        <f t="shared" si="9"/>
        <v>0.6696693685178231</v>
      </c>
      <c r="I50" s="129" t="s">
        <v>472</v>
      </c>
      <c r="K50" s="29">
        <f t="shared" si="0"/>
        <v>32</v>
      </c>
      <c r="M50" s="47">
        <f>Quiz!H50</f>
        <v>0.81632653061224492</v>
      </c>
      <c r="N50" s="47">
        <f>HW!F50</f>
        <v>0.78181818181818186</v>
      </c>
      <c r="O50" s="48">
        <f>'MT1'!F50</f>
        <v>0.66666666666666663</v>
      </c>
      <c r="P50" s="48">
        <f>'MT2'!F50</f>
        <v>0.61818181818181817</v>
      </c>
      <c r="Q50" s="47">
        <f>'MT3'!F50</f>
        <v>0.49019607843137253</v>
      </c>
      <c r="R50" s="48">
        <f>Final!G50</f>
        <v>0.68644067796610164</v>
      </c>
      <c r="S50" s="43">
        <f>XC!E50</f>
        <v>1.0999999999999999E-2</v>
      </c>
      <c r="U50" s="47">
        <f>Quiz!M50</f>
        <v>0.95</v>
      </c>
      <c r="W50" s="40">
        <f>($F50-M50*$M$2)/(1-$M$2)+$S50</f>
        <v>0.65780270040318922</v>
      </c>
      <c r="X50" s="40" t="str">
        <f t="shared" si="10"/>
        <v/>
      </c>
      <c r="Y50" s="40">
        <f>($F50-N50*$N$2)/(1-$N$2)+$S50</f>
        <v>0.64793722499423034</v>
      </c>
      <c r="Z50" s="40" t="str">
        <f t="shared" si="11"/>
        <v/>
      </c>
      <c r="AA50" s="40">
        <f>($F50-MIN(O50:Q50)*$O$2)/(1-$O$2)+$S50</f>
        <v>0.70665131024411709</v>
      </c>
      <c r="AB50" s="40">
        <f t="shared" si="12"/>
        <v>3.6981941726293988E-2</v>
      </c>
      <c r="AC50" s="44" t="s">
        <v>472</v>
      </c>
    </row>
    <row r="51" spans="1:29" x14ac:dyDescent="0.25">
      <c r="A51" s="29">
        <v>1</v>
      </c>
      <c r="B51" s="1">
        <v>2</v>
      </c>
      <c r="C51" s="18" t="s">
        <v>668</v>
      </c>
      <c r="D51" s="1" t="s">
        <v>669</v>
      </c>
      <c r="F51" s="43">
        <f>(M51*$M$2+N51*$N$2+O51*$O$2+P51*$P$2+Q51*$Q$2+R51*$R$2)/$F$2</f>
        <v>0.83166555623739802</v>
      </c>
      <c r="G51" s="40">
        <f>F51+XC!E51</f>
        <v>0.86016555623739799</v>
      </c>
      <c r="H51" s="126">
        <f t="shared" si="9"/>
        <v>0.86016555623739799</v>
      </c>
      <c r="I51" s="129" t="s">
        <v>124</v>
      </c>
      <c r="K51" s="29">
        <f t="shared" si="0"/>
        <v>9</v>
      </c>
      <c r="M51" s="47">
        <f>Quiz!H51</f>
        <v>1</v>
      </c>
      <c r="N51" s="47">
        <f>HW!F51</f>
        <v>0.85757575757575755</v>
      </c>
      <c r="O51" s="48">
        <f>'MT1'!F51</f>
        <v>0.8</v>
      </c>
      <c r="P51" s="48">
        <f>'MT2'!F51</f>
        <v>0.87272727272727268</v>
      </c>
      <c r="Q51" s="47">
        <f>'MT3'!F51</f>
        <v>0.88235294117647056</v>
      </c>
      <c r="R51" s="48">
        <f>Final!G51</f>
        <v>0.72131147540983609</v>
      </c>
      <c r="S51" s="43">
        <f>XC!E51</f>
        <v>2.8500000000000001E-2</v>
      </c>
      <c r="U51" s="47">
        <f>Quiz!M51</f>
        <v>1.0454545454545454</v>
      </c>
      <c r="W51" s="40">
        <f>($F51-M51*$M$2)/(1-$M$2)+$S51</f>
        <v>0.84749522176064296</v>
      </c>
      <c r="X51" s="40" t="str">
        <f t="shared" si="10"/>
        <v/>
      </c>
      <c r="Y51" s="40">
        <f>($F51-N51*$N$2)/(1-$N$2)+$S51</f>
        <v>0.85559316776592276</v>
      </c>
      <c r="Z51" s="40" t="str">
        <f t="shared" si="11"/>
        <v/>
      </c>
      <c r="AA51" s="40">
        <f>($F51-MIN(O51:Q51)*$O$2)/(1-$O$2)+$S51</f>
        <v>0.8671165319968267</v>
      </c>
      <c r="AB51" s="40">
        <f t="shared" si="12"/>
        <v>6.9509757594287125E-3</v>
      </c>
      <c r="AC51" s="44" t="s">
        <v>124</v>
      </c>
    </row>
    <row r="52" spans="1:29" x14ac:dyDescent="0.25">
      <c r="A52" s="29">
        <v>1</v>
      </c>
      <c r="B52" s="1">
        <v>2</v>
      </c>
      <c r="C52" s="18" t="s">
        <v>632</v>
      </c>
      <c r="D52" s="1" t="s">
        <v>87</v>
      </c>
      <c r="F52" s="43">
        <f>(M52*$M$2+N52*$N$2+O52*$O$2+P52*$P$2+Q52*$Q$2+R52*$R$2)/$F$2</f>
        <v>0.82321495572893832</v>
      </c>
      <c r="G52" s="40">
        <f>F52+XC!E52</f>
        <v>0.85321495572893835</v>
      </c>
      <c r="H52" s="126">
        <f t="shared" si="9"/>
        <v>0.85321495572893835</v>
      </c>
      <c r="I52" s="129" t="s">
        <v>124</v>
      </c>
      <c r="K52" s="29">
        <f t="shared" si="0"/>
        <v>12</v>
      </c>
      <c r="M52" s="47">
        <f>Quiz!H52</f>
        <v>1</v>
      </c>
      <c r="N52" s="47">
        <f>HW!F52</f>
        <v>0.7848484848484848</v>
      </c>
      <c r="O52" s="48">
        <f>'MT1'!F52</f>
        <v>0.8666666666666667</v>
      </c>
      <c r="P52" s="48">
        <f>'MT2'!F52</f>
        <v>0.82727272727272727</v>
      </c>
      <c r="Q52" s="47">
        <f>'MT3'!F52</f>
        <v>0.8529411764705882</v>
      </c>
      <c r="R52" s="48">
        <f>Final!G52</f>
        <v>0.73770491803278693</v>
      </c>
      <c r="S52" s="43">
        <f>XC!E52</f>
        <v>0.03</v>
      </c>
      <c r="U52" s="47">
        <f>Quiz!M52</f>
        <v>1</v>
      </c>
      <c r="W52" s="40">
        <f>($F52-M52*$M$2)/(1-$M$2)+$S52</f>
        <v>0.83990855454724556</v>
      </c>
      <c r="X52" s="40" t="str">
        <f t="shared" si="10"/>
        <v/>
      </c>
      <c r="Y52" s="40">
        <f>($F52-N52*$N$2)/(1-$N$2)+$S52</f>
        <v>0.85998550941372431</v>
      </c>
      <c r="Z52" s="40">
        <f t="shared" si="11"/>
        <v>6.7705536847859626E-3</v>
      </c>
      <c r="AA52" s="40">
        <f>($F52-MIN(O52:Q52)*$O$2)/(1-$O$2)+$S52</f>
        <v>0.85232422539005781</v>
      </c>
      <c r="AB52" s="40" t="str">
        <f t="shared" si="12"/>
        <v/>
      </c>
      <c r="AC52" s="44" t="s">
        <v>120</v>
      </c>
    </row>
    <row r="53" spans="1:29" x14ac:dyDescent="0.25">
      <c r="A53" s="29">
        <v>1</v>
      </c>
      <c r="B53" s="1">
        <v>2</v>
      </c>
      <c r="C53" s="18" t="s">
        <v>633</v>
      </c>
      <c r="D53" s="1" t="s">
        <v>438</v>
      </c>
      <c r="F53" s="43">
        <f>(M53*$M$2+N53*$N$2+O53*$O$2+P53*$P$2+Q53*$Q$2+R53*$R$2)/$F$2</f>
        <v>0.94459174191286055</v>
      </c>
      <c r="G53" s="40">
        <f>F53+XC!E53</f>
        <v>0.96480007524619393</v>
      </c>
      <c r="H53" s="126">
        <f t="shared" si="9"/>
        <v>0.96480007524619393</v>
      </c>
      <c r="I53" s="129" t="s">
        <v>126</v>
      </c>
      <c r="K53" s="29">
        <f t="shared" si="0"/>
        <v>1</v>
      </c>
      <c r="M53" s="47">
        <f>Quiz!H53</f>
        <v>1</v>
      </c>
      <c r="N53" s="47">
        <f>HW!F53</f>
        <v>0.89393939393939392</v>
      </c>
      <c r="O53" s="48">
        <f>'MT1'!F53</f>
        <v>0.95</v>
      </c>
      <c r="P53" s="48">
        <f>'MT2'!F53</f>
        <v>0.96363636363636362</v>
      </c>
      <c r="Q53" s="47">
        <f>'MT3'!F53</f>
        <v>0.92156862745098034</v>
      </c>
      <c r="R53" s="48">
        <f>Final!G53</f>
        <v>0.95901639344262291</v>
      </c>
      <c r="S53" s="43">
        <f>XC!E53</f>
        <v>2.0208333333333339E-2</v>
      </c>
      <c r="U53" s="47">
        <f>Quiz!M53</f>
        <v>1.0454545454545454</v>
      </c>
      <c r="W53" s="40">
        <f>($F53-M53*$M$2)/(1-$M$2)+$S53</f>
        <v>0.96062956119662446</v>
      </c>
      <c r="X53" s="40" t="str">
        <f t="shared" si="10"/>
        <v/>
      </c>
      <c r="Y53" s="40">
        <f>($F53-N53*$N$2)/(1-$N$2)+$S53</f>
        <v>0.97373872488857038</v>
      </c>
      <c r="Z53" s="40">
        <f t="shared" si="11"/>
        <v>8.9386496423764505E-3</v>
      </c>
      <c r="AA53" s="40">
        <f>($F53-MIN(O53:Q53)*$O$2)/(1-$O$2)+$S53</f>
        <v>0.96985392964026507</v>
      </c>
      <c r="AB53" s="40">
        <f t="shared" si="12"/>
        <v>5.0538543940711333E-3</v>
      </c>
      <c r="AC53" s="44" t="s">
        <v>126</v>
      </c>
    </row>
    <row r="54" spans="1:29" x14ac:dyDescent="0.25">
      <c r="A54" s="29">
        <v>1</v>
      </c>
      <c r="B54" s="1">
        <v>2</v>
      </c>
      <c r="C54" s="18" t="s">
        <v>634</v>
      </c>
      <c r="D54" s="1" t="s">
        <v>264</v>
      </c>
      <c r="F54" s="43">
        <f>(M54*$M$2+N54*$N$2+O54*$O$2+P54*$P$2+Q54*$Q$2+R54*$R$2)/$F$2</f>
        <v>0.66105600362350614</v>
      </c>
      <c r="G54" s="40">
        <f>F54+XC!E54</f>
        <v>0.68955600362350611</v>
      </c>
      <c r="H54" s="126">
        <f t="shared" si="9"/>
        <v>0.68955600362350611</v>
      </c>
      <c r="I54" s="129" t="s">
        <v>125</v>
      </c>
      <c r="K54" s="29">
        <f t="shared" si="0"/>
        <v>28</v>
      </c>
      <c r="M54" s="47">
        <f>Quiz!H54</f>
        <v>0.83333333333333348</v>
      </c>
      <c r="N54" s="47">
        <f>HW!F54</f>
        <v>0.62727272727272732</v>
      </c>
      <c r="O54" s="48">
        <f>'MT1'!F54</f>
        <v>0.70833333333333337</v>
      </c>
      <c r="P54" s="48">
        <f>'MT2'!F54</f>
        <v>0.63636363636363635</v>
      </c>
      <c r="Q54" s="47">
        <f>'MT3'!F54</f>
        <v>0.61764705882352944</v>
      </c>
      <c r="R54" s="48">
        <f>Final!G54</f>
        <v>0.64754098360655743</v>
      </c>
      <c r="S54" s="43">
        <f>XC!E54</f>
        <v>2.8499999999999998E-2</v>
      </c>
      <c r="U54" s="47">
        <f>Quiz!M54</f>
        <v>1.0454545454545454</v>
      </c>
      <c r="W54" s="40">
        <f>($F54-M54*$M$2)/(1-$M$2)+$S54</f>
        <v>0.67658889278513201</v>
      </c>
      <c r="X54" s="40" t="str">
        <f t="shared" si="10"/>
        <v/>
      </c>
      <c r="Y54" s="40">
        <f>($F54-N54*$N$2)/(1-$N$2)+$S54</f>
        <v>0.69551775827364359</v>
      </c>
      <c r="Z54" s="40">
        <f t="shared" si="11"/>
        <v>5.9617546501374852E-3</v>
      </c>
      <c r="AA54" s="40">
        <f>($F54-MIN(O54:Q54)*$O$2)/(1-$O$2)+$S54</f>
        <v>0.69908479638447651</v>
      </c>
      <c r="AB54" s="40">
        <f t="shared" si="12"/>
        <v>9.528792760970406E-3</v>
      </c>
      <c r="AC54" s="44" t="s">
        <v>121</v>
      </c>
    </row>
  </sheetData>
  <phoneticPr fontId="1" type="noConversion"/>
  <printOptions horizontalCentered="1" verticalCentered="1" gridLines="1"/>
  <pageMargins left="0.5" right="0.5" top="0.5" bottom="0.5" header="0.5" footer="0.5"/>
  <pageSetup scale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021"/>
  <sheetViews>
    <sheetView zoomScaleNormal="100" workbookViewId="0">
      <pane xSplit="14" ySplit="3" topLeftCell="AM20" activePane="bottomRight" state="frozen"/>
      <selection pane="topRight" activeCell="K1" sqref="K1"/>
      <selection pane="bottomLeft" activeCell="A4" sqref="A4"/>
      <selection pane="bottomRight" activeCell="AX1" sqref="AX1"/>
    </sheetView>
  </sheetViews>
  <sheetFormatPr defaultColWidth="9.125" defaultRowHeight="13.6" x14ac:dyDescent="0.25"/>
  <cols>
    <col min="1" max="1" width="4.125" style="80" bestFit="1" customWidth="1"/>
    <col min="2" max="2" width="12.375" style="80" bestFit="1" customWidth="1"/>
    <col min="3" max="3" width="10.25" style="80" bestFit="1" customWidth="1"/>
    <col min="4" max="4" width="1.75" style="80" customWidth="1"/>
    <col min="5" max="6" width="5.75" style="80" customWidth="1"/>
    <col min="7" max="9" width="6.875" style="80" customWidth="1"/>
    <col min="10" max="10" width="1.5" style="80" customWidth="1"/>
    <col min="11" max="11" width="6.375" style="80" bestFit="1" customWidth="1"/>
    <col min="12" max="12" width="5.5" style="80" bestFit="1" customWidth="1"/>
    <col min="13" max="13" width="6.375" style="80" customWidth="1"/>
    <col min="14" max="14" width="2" style="80" customWidth="1"/>
    <col min="15" max="25" width="3.625" style="80" customWidth="1"/>
    <col min="26" max="27" width="3.625" style="91" customWidth="1"/>
    <col min="28" max="28" width="4.375" style="84" bestFit="1" customWidth="1"/>
    <col min="29" max="29" width="3.625" style="80" customWidth="1"/>
    <col min="30" max="30" width="4.375" style="84" bestFit="1" customWidth="1"/>
    <col min="31" max="31" width="3.625" style="84" customWidth="1"/>
    <col min="32" max="34" width="3.625" style="80" customWidth="1"/>
    <col min="35" max="37" width="3.625" style="91" customWidth="1"/>
    <col min="38" max="38" width="3.625" style="80" customWidth="1"/>
    <col min="39" max="40" width="3.625" style="84" customWidth="1"/>
    <col min="41" max="59" width="3.625" style="80" customWidth="1"/>
    <col min="60" max="16384" width="9.125" style="80"/>
  </cols>
  <sheetData>
    <row r="1" spans="1:59" x14ac:dyDescent="0.25">
      <c r="A1" s="80">
        <f>SUM(A4:A4)</f>
        <v>1</v>
      </c>
      <c r="E1" s="80">
        <f>SUM(O1:BF1)</f>
        <v>48</v>
      </c>
      <c r="F1" s="81"/>
      <c r="K1" s="82">
        <f>COUNTA(O1:BF1)</f>
        <v>22</v>
      </c>
      <c r="L1" s="82"/>
      <c r="M1" s="82"/>
      <c r="O1" s="80">
        <v>3</v>
      </c>
      <c r="P1" s="80">
        <v>3</v>
      </c>
      <c r="Q1" s="80">
        <v>3</v>
      </c>
      <c r="R1" s="80">
        <v>3</v>
      </c>
      <c r="S1" s="80">
        <v>3</v>
      </c>
      <c r="T1" s="80">
        <v>3</v>
      </c>
      <c r="U1" s="80">
        <v>3</v>
      </c>
      <c r="V1" s="80">
        <v>3</v>
      </c>
      <c r="W1" s="80">
        <v>3</v>
      </c>
      <c r="X1" s="80">
        <v>3</v>
      </c>
      <c r="Y1" s="80">
        <v>3</v>
      </c>
      <c r="Z1" s="80">
        <v>3</v>
      </c>
      <c r="AA1" s="83"/>
      <c r="AC1" s="80">
        <v>1</v>
      </c>
      <c r="AD1" s="84">
        <v>1</v>
      </c>
      <c r="AE1" s="84">
        <v>3</v>
      </c>
      <c r="AI1" s="80">
        <v>1</v>
      </c>
      <c r="AJ1" s="83">
        <v>1</v>
      </c>
      <c r="AK1" s="83">
        <v>1</v>
      </c>
      <c r="AL1" s="80">
        <v>1</v>
      </c>
      <c r="AM1" s="84">
        <v>1</v>
      </c>
      <c r="AO1" s="80">
        <v>1</v>
      </c>
      <c r="AP1" s="80">
        <v>1</v>
      </c>
    </row>
    <row r="2" spans="1:59" x14ac:dyDescent="0.25">
      <c r="F2" s="81"/>
      <c r="H2" s="80" t="s">
        <v>111</v>
      </c>
      <c r="I2" s="80" t="s">
        <v>23</v>
      </c>
      <c r="O2" s="116">
        <v>1</v>
      </c>
      <c r="P2" s="116"/>
      <c r="Q2" s="116">
        <v>2</v>
      </c>
      <c r="R2" s="116"/>
      <c r="S2" s="116"/>
      <c r="T2" s="116">
        <v>3</v>
      </c>
      <c r="U2" s="116"/>
      <c r="V2" s="116"/>
      <c r="W2" s="116">
        <v>4</v>
      </c>
      <c r="X2" s="116"/>
      <c r="Y2" s="116"/>
      <c r="Z2" s="116">
        <v>5</v>
      </c>
      <c r="AA2" s="116"/>
      <c r="AB2" s="116"/>
      <c r="AC2" s="116">
        <v>6</v>
      </c>
      <c r="AD2" s="116"/>
      <c r="AE2" s="116"/>
      <c r="AF2" s="116">
        <v>7</v>
      </c>
      <c r="AG2" s="116"/>
      <c r="AH2" s="116"/>
      <c r="AI2" s="116">
        <v>8</v>
      </c>
      <c r="AJ2" s="116"/>
      <c r="AK2" s="116"/>
      <c r="AL2" s="116">
        <v>9</v>
      </c>
      <c r="AM2" s="116"/>
      <c r="AN2" s="116"/>
      <c r="AO2" s="116">
        <v>10</v>
      </c>
      <c r="AP2" s="116"/>
      <c r="AQ2" s="116"/>
      <c r="AR2" s="116">
        <v>11</v>
      </c>
      <c r="AS2" s="116"/>
      <c r="AT2" s="116"/>
      <c r="AU2" s="116">
        <v>12</v>
      </c>
      <c r="AV2" s="116"/>
      <c r="AW2" s="116"/>
      <c r="AX2" s="116">
        <v>13</v>
      </c>
      <c r="AY2" s="116"/>
      <c r="AZ2" s="116"/>
      <c r="BA2" s="116">
        <v>14</v>
      </c>
      <c r="BB2" s="116"/>
      <c r="BC2" s="116"/>
      <c r="BD2" s="116">
        <v>15</v>
      </c>
      <c r="BE2" s="116"/>
      <c r="BF2" s="116"/>
      <c r="BG2" s="85"/>
    </row>
    <row r="3" spans="1:59" s="85" customFormat="1" x14ac:dyDescent="0.25">
      <c r="A3" s="86" t="s">
        <v>39</v>
      </c>
      <c r="B3" s="86" t="s">
        <v>1</v>
      </c>
      <c r="C3" s="86" t="s">
        <v>106</v>
      </c>
      <c r="E3" s="85" t="s">
        <v>108</v>
      </c>
      <c r="F3" s="87" t="s">
        <v>48</v>
      </c>
      <c r="G3" s="85" t="s">
        <v>11</v>
      </c>
      <c r="H3" s="85" t="s">
        <v>11</v>
      </c>
      <c r="I3" s="85" t="s">
        <v>11</v>
      </c>
      <c r="K3" s="85" t="s">
        <v>118</v>
      </c>
      <c r="L3" s="85" t="s">
        <v>444</v>
      </c>
      <c r="M3" s="85" t="s">
        <v>119</v>
      </c>
      <c r="O3" s="85" t="s">
        <v>35</v>
      </c>
      <c r="P3" s="85" t="s">
        <v>45</v>
      </c>
      <c r="Q3" s="85" t="s">
        <v>40</v>
      </c>
      <c r="R3" s="85" t="s">
        <v>35</v>
      </c>
      <c r="S3" s="85" t="s">
        <v>45</v>
      </c>
      <c r="T3" s="85" t="s">
        <v>40</v>
      </c>
      <c r="U3" s="85" t="s">
        <v>35</v>
      </c>
      <c r="V3" s="85" t="s">
        <v>45</v>
      </c>
      <c r="W3" s="85" t="s">
        <v>40</v>
      </c>
      <c r="X3" s="85" t="s">
        <v>35</v>
      </c>
      <c r="Y3" s="85" t="s">
        <v>45</v>
      </c>
      <c r="Z3" s="83" t="s">
        <v>40</v>
      </c>
      <c r="AA3" s="83" t="s">
        <v>35</v>
      </c>
      <c r="AB3" s="83" t="s">
        <v>45</v>
      </c>
      <c r="AC3" s="83" t="s">
        <v>40</v>
      </c>
      <c r="AD3" s="83" t="s">
        <v>35</v>
      </c>
      <c r="AE3" s="83" t="s">
        <v>45</v>
      </c>
      <c r="AF3" s="83" t="s">
        <v>40</v>
      </c>
      <c r="AG3" s="83" t="s">
        <v>35</v>
      </c>
      <c r="AH3" s="83" t="s">
        <v>45</v>
      </c>
      <c r="AI3" s="83" t="s">
        <v>40</v>
      </c>
      <c r="AJ3" s="83" t="s">
        <v>35</v>
      </c>
      <c r="AK3" s="83" t="s">
        <v>45</v>
      </c>
      <c r="AL3" s="83" t="s">
        <v>40</v>
      </c>
      <c r="AM3" s="85" t="s">
        <v>35</v>
      </c>
      <c r="AN3" s="85" t="s">
        <v>45</v>
      </c>
      <c r="AO3" s="85" t="s">
        <v>40</v>
      </c>
      <c r="AP3" s="85" t="s">
        <v>35</v>
      </c>
      <c r="AQ3" s="85" t="s">
        <v>45</v>
      </c>
      <c r="AR3" s="85" t="s">
        <v>40</v>
      </c>
      <c r="AS3" s="85" t="s">
        <v>35</v>
      </c>
      <c r="AT3" s="85" t="s">
        <v>45</v>
      </c>
      <c r="AU3" s="85" t="s">
        <v>40</v>
      </c>
      <c r="AV3" s="85" t="s">
        <v>35</v>
      </c>
      <c r="AW3" s="85" t="s">
        <v>45</v>
      </c>
      <c r="AX3" s="85" t="s">
        <v>40</v>
      </c>
      <c r="AY3" s="85" t="s">
        <v>35</v>
      </c>
      <c r="AZ3" s="85" t="s">
        <v>45</v>
      </c>
      <c r="BA3" s="85" t="s">
        <v>40</v>
      </c>
      <c r="BB3" s="85" t="s">
        <v>35</v>
      </c>
      <c r="BC3" s="85" t="s">
        <v>45</v>
      </c>
      <c r="BD3" s="85" t="s">
        <v>40</v>
      </c>
      <c r="BE3" s="85" t="s">
        <v>35</v>
      </c>
      <c r="BF3" s="85" t="s">
        <v>45</v>
      </c>
    </row>
    <row r="4" spans="1:59" s="83" customFormat="1" x14ac:dyDescent="0.25">
      <c r="A4" s="83">
        <v>1</v>
      </c>
      <c r="B4" s="83" t="s">
        <v>537</v>
      </c>
      <c r="C4" s="83" t="s">
        <v>372</v>
      </c>
      <c r="E4" s="80">
        <f>SUM(O4:BF4)</f>
        <v>31</v>
      </c>
      <c r="F4" s="83">
        <f>-3*L4</f>
        <v>0</v>
      </c>
      <c r="G4" s="88">
        <f>E4/($E$1+F4)</f>
        <v>0.64583333333333337</v>
      </c>
      <c r="H4" s="88">
        <f>IF(G4&gt;0.7,1,G4/0.7)</f>
        <v>0.92261904761904778</v>
      </c>
      <c r="I4" s="88" t="str">
        <f>IF(G4&gt;0.8,(G4-0.8)/10,"")</f>
        <v/>
      </c>
      <c r="K4" s="83">
        <f>COUNTA(O4:BF4)</f>
        <v>21</v>
      </c>
      <c r="M4" s="89">
        <f>K4/($K$1-L4)</f>
        <v>0.95454545454545459</v>
      </c>
      <c r="O4" s="83">
        <v>3</v>
      </c>
      <c r="P4" s="80"/>
      <c r="Q4" s="83">
        <v>3</v>
      </c>
      <c r="R4" s="83">
        <v>3</v>
      </c>
      <c r="S4" s="83">
        <v>0</v>
      </c>
      <c r="T4" s="83">
        <v>0</v>
      </c>
      <c r="U4" s="83">
        <v>3</v>
      </c>
      <c r="V4" s="83">
        <v>0</v>
      </c>
      <c r="W4" s="83">
        <v>3</v>
      </c>
      <c r="X4" s="83">
        <v>1</v>
      </c>
      <c r="Y4" s="83">
        <v>3</v>
      </c>
      <c r="Z4" s="83">
        <v>3</v>
      </c>
      <c r="AC4" s="83">
        <v>1</v>
      </c>
      <c r="AD4" s="83">
        <v>1</v>
      </c>
      <c r="AE4" s="83">
        <v>0</v>
      </c>
      <c r="AI4" s="83">
        <v>1</v>
      </c>
      <c r="AJ4" s="83">
        <v>1</v>
      </c>
      <c r="AK4" s="83">
        <v>1</v>
      </c>
      <c r="AM4" s="83">
        <v>1</v>
      </c>
      <c r="AN4" s="80"/>
      <c r="AO4" s="83">
        <v>1</v>
      </c>
      <c r="AP4" s="83">
        <v>1</v>
      </c>
      <c r="BA4" s="83">
        <v>1</v>
      </c>
    </row>
    <row r="5" spans="1:59" x14ac:dyDescent="0.25">
      <c r="A5" s="83">
        <v>1</v>
      </c>
      <c r="B5" s="83" t="s">
        <v>538</v>
      </c>
      <c r="C5" s="90" t="s">
        <v>539</v>
      </c>
      <c r="E5" s="80">
        <f t="shared" ref="E5:E54" si="0">SUM(O5:BF5)</f>
        <v>16</v>
      </c>
      <c r="F5" s="83">
        <f t="shared" ref="F5:F54" si="1">-3*L5</f>
        <v>0</v>
      </c>
      <c r="G5" s="88">
        <f t="shared" ref="G5:G54" si="2">E5/($E$1+F5)</f>
        <v>0.33333333333333331</v>
      </c>
      <c r="H5" s="88">
        <f t="shared" ref="H5:H54" si="3">IF(G5&gt;0.7,1,G5/0.7)</f>
        <v>0.47619047619047622</v>
      </c>
      <c r="I5" s="88" t="str">
        <f t="shared" ref="I5:I54" si="4">IF(G5&gt;0.8,(G5-0.8)/10,"")</f>
        <v/>
      </c>
      <c r="J5" s="83"/>
      <c r="K5" s="83">
        <f t="shared" ref="K5:K54" si="5">COUNTA(O5:BF5)</f>
        <v>11</v>
      </c>
      <c r="L5" s="83"/>
      <c r="M5" s="89">
        <f t="shared" ref="M5:M54" si="6">K5/($K$1-L5)</f>
        <v>0.5</v>
      </c>
      <c r="O5" s="80">
        <v>3</v>
      </c>
      <c r="P5" s="80">
        <v>1</v>
      </c>
      <c r="Q5" s="80">
        <v>3</v>
      </c>
      <c r="Z5" s="83">
        <v>0</v>
      </c>
      <c r="AA5" s="83"/>
      <c r="AB5" s="83"/>
      <c r="AC5" s="83">
        <v>1</v>
      </c>
      <c r="AD5" s="83">
        <v>1</v>
      </c>
      <c r="AE5" s="83">
        <v>3</v>
      </c>
      <c r="AF5" s="83"/>
      <c r="AG5" s="83"/>
      <c r="AH5" s="83"/>
      <c r="AI5" s="83"/>
      <c r="AJ5" s="83"/>
      <c r="AK5" s="83">
        <v>1</v>
      </c>
      <c r="AL5" s="83">
        <v>1</v>
      </c>
      <c r="AM5" s="84">
        <v>1</v>
      </c>
      <c r="AP5" s="80">
        <v>1</v>
      </c>
    </row>
    <row r="6" spans="1:59" x14ac:dyDescent="0.25">
      <c r="A6" s="83">
        <v>1</v>
      </c>
      <c r="B6" s="83" t="s">
        <v>540</v>
      </c>
      <c r="C6" s="90" t="s">
        <v>541</v>
      </c>
      <c r="E6" s="80">
        <f t="shared" si="0"/>
        <v>26</v>
      </c>
      <c r="F6" s="83">
        <f t="shared" si="1"/>
        <v>-3</v>
      </c>
      <c r="G6" s="88">
        <f t="shared" si="2"/>
        <v>0.57777777777777772</v>
      </c>
      <c r="H6" s="88">
        <f t="shared" si="3"/>
        <v>0.82539682539682535</v>
      </c>
      <c r="I6" s="88" t="str">
        <f t="shared" si="4"/>
        <v/>
      </c>
      <c r="J6" s="83"/>
      <c r="K6" s="83">
        <f t="shared" si="5"/>
        <v>10</v>
      </c>
      <c r="L6" s="83">
        <v>1</v>
      </c>
      <c r="M6" s="89">
        <f t="shared" si="6"/>
        <v>0.47619047619047616</v>
      </c>
      <c r="Q6" s="80">
        <v>3</v>
      </c>
      <c r="R6" s="80">
        <v>3</v>
      </c>
      <c r="S6" s="80">
        <v>3</v>
      </c>
      <c r="T6" s="80">
        <v>3</v>
      </c>
      <c r="U6" s="80">
        <v>3</v>
      </c>
      <c r="V6" s="80">
        <v>3</v>
      </c>
      <c r="W6" s="80">
        <v>3</v>
      </c>
      <c r="X6" s="80">
        <v>3</v>
      </c>
      <c r="Z6" s="83"/>
      <c r="AA6" s="83"/>
      <c r="AB6" s="83"/>
      <c r="AC6" s="83">
        <v>1</v>
      </c>
      <c r="AD6" s="83">
        <v>1</v>
      </c>
      <c r="AE6" s="83"/>
      <c r="AF6" s="83"/>
      <c r="AG6" s="83"/>
      <c r="AH6" s="83"/>
      <c r="AI6" s="83"/>
      <c r="AJ6" s="83"/>
      <c r="AK6" s="83"/>
      <c r="AL6" s="83"/>
    </row>
    <row r="7" spans="1:59" x14ac:dyDescent="0.25">
      <c r="A7" s="83">
        <v>1</v>
      </c>
      <c r="B7" s="83" t="s">
        <v>542</v>
      </c>
      <c r="C7" s="90" t="s">
        <v>323</v>
      </c>
      <c r="E7" s="80">
        <f t="shared" si="0"/>
        <v>28</v>
      </c>
      <c r="F7" s="83">
        <f t="shared" si="1"/>
        <v>0</v>
      </c>
      <c r="G7" s="88">
        <f t="shared" si="2"/>
        <v>0.58333333333333337</v>
      </c>
      <c r="H7" s="88">
        <f t="shared" si="3"/>
        <v>0.83333333333333348</v>
      </c>
      <c r="I7" s="88" t="str">
        <f t="shared" si="4"/>
        <v/>
      </c>
      <c r="J7" s="83"/>
      <c r="K7" s="83">
        <f t="shared" si="5"/>
        <v>19</v>
      </c>
      <c r="L7" s="83"/>
      <c r="M7" s="89">
        <f t="shared" si="6"/>
        <v>0.86363636363636365</v>
      </c>
      <c r="O7" s="80">
        <v>3</v>
      </c>
      <c r="P7" s="80">
        <v>3</v>
      </c>
      <c r="R7" s="80">
        <v>0</v>
      </c>
      <c r="S7" s="80">
        <v>3</v>
      </c>
      <c r="T7" s="80">
        <v>1</v>
      </c>
      <c r="V7" s="80">
        <v>0</v>
      </c>
      <c r="W7" s="80">
        <v>3</v>
      </c>
      <c r="X7" s="80">
        <v>0</v>
      </c>
      <c r="Y7" s="80">
        <v>3</v>
      </c>
      <c r="Z7" s="80">
        <v>3</v>
      </c>
      <c r="AA7" s="83"/>
      <c r="AB7" s="83"/>
      <c r="AC7" s="83">
        <v>1</v>
      </c>
      <c r="AD7" s="83">
        <v>1</v>
      </c>
      <c r="AE7" s="83"/>
      <c r="AF7" s="83"/>
      <c r="AG7" s="83"/>
      <c r="AH7" s="83"/>
      <c r="AI7" s="83">
        <v>1</v>
      </c>
      <c r="AJ7" s="83">
        <v>1</v>
      </c>
      <c r="AK7" s="83">
        <v>1</v>
      </c>
      <c r="AL7" s="83"/>
      <c r="AM7" s="84">
        <v>1</v>
      </c>
      <c r="AO7" s="84">
        <v>1</v>
      </c>
      <c r="AX7" s="80">
        <v>1</v>
      </c>
      <c r="BA7" s="80">
        <v>1</v>
      </c>
    </row>
    <row r="8" spans="1:59" x14ac:dyDescent="0.25">
      <c r="A8" s="83">
        <v>1</v>
      </c>
      <c r="B8" s="83" t="s">
        <v>543</v>
      </c>
      <c r="C8" s="90" t="s">
        <v>544</v>
      </c>
      <c r="E8" s="80">
        <f t="shared" si="0"/>
        <v>26</v>
      </c>
      <c r="F8" s="83">
        <f t="shared" si="1"/>
        <v>0</v>
      </c>
      <c r="G8" s="88">
        <f t="shared" si="2"/>
        <v>0.54166666666666663</v>
      </c>
      <c r="H8" s="88">
        <f t="shared" si="3"/>
        <v>0.77380952380952384</v>
      </c>
      <c r="I8" s="88" t="str">
        <f t="shared" si="4"/>
        <v/>
      </c>
      <c r="J8" s="83"/>
      <c r="K8" s="83">
        <f t="shared" si="5"/>
        <v>20</v>
      </c>
      <c r="L8" s="83"/>
      <c r="M8" s="89">
        <f t="shared" si="6"/>
        <v>0.90909090909090906</v>
      </c>
      <c r="O8" s="80">
        <v>3</v>
      </c>
      <c r="P8" s="80">
        <v>3</v>
      </c>
      <c r="Q8" s="80">
        <v>3</v>
      </c>
      <c r="R8" s="80">
        <v>1</v>
      </c>
      <c r="S8" s="80">
        <v>3</v>
      </c>
      <c r="T8" s="80">
        <v>0</v>
      </c>
      <c r="U8" s="80">
        <v>0</v>
      </c>
      <c r="V8" s="80">
        <v>0</v>
      </c>
      <c r="W8" s="80">
        <v>3</v>
      </c>
      <c r="X8" s="80">
        <v>0</v>
      </c>
      <c r="Y8" s="80">
        <v>3</v>
      </c>
      <c r="Z8" s="80">
        <v>0</v>
      </c>
      <c r="AA8" s="83"/>
      <c r="AB8" s="83"/>
      <c r="AC8" s="83"/>
      <c r="AD8" s="83">
        <v>1</v>
      </c>
      <c r="AE8" s="83">
        <v>0</v>
      </c>
      <c r="AF8" s="83"/>
      <c r="AG8" s="83"/>
      <c r="AH8" s="83"/>
      <c r="AI8" s="83"/>
      <c r="AJ8" s="83"/>
      <c r="AK8" s="83">
        <v>1</v>
      </c>
      <c r="AL8" s="83">
        <v>1</v>
      </c>
      <c r="AM8" s="84">
        <v>1</v>
      </c>
      <c r="AO8" s="80">
        <v>1</v>
      </c>
      <c r="AP8" s="80">
        <v>1</v>
      </c>
      <c r="BA8" s="80">
        <v>1</v>
      </c>
    </row>
    <row r="9" spans="1:59" x14ac:dyDescent="0.25">
      <c r="A9" s="83">
        <v>1</v>
      </c>
      <c r="B9" s="83" t="s">
        <v>486</v>
      </c>
      <c r="C9" s="90" t="s">
        <v>672</v>
      </c>
      <c r="E9" s="80">
        <f>SUM(O9:BF9)</f>
        <v>40.5</v>
      </c>
      <c r="F9" s="83">
        <f>-3*L9</f>
        <v>-3</v>
      </c>
      <c r="G9" s="88">
        <f>E9/($E$1+F9)</f>
        <v>0.9</v>
      </c>
      <c r="H9" s="88">
        <f>IF(G9&gt;0.7,1,G9/0.7)</f>
        <v>1</v>
      </c>
      <c r="I9" s="88">
        <f>IF(G9&gt;0.8,(G9-0.8)/10,"")</f>
        <v>9.9999999999999985E-3</v>
      </c>
      <c r="J9" s="83"/>
      <c r="K9" s="83">
        <f>COUNTA(O9:BF9)</f>
        <v>23</v>
      </c>
      <c r="L9" s="83">
        <v>1</v>
      </c>
      <c r="M9" s="89">
        <f>K9/($K$1-L9)</f>
        <v>1.0952380952380953</v>
      </c>
      <c r="P9" s="80">
        <v>3</v>
      </c>
      <c r="Q9" s="80">
        <v>3</v>
      </c>
      <c r="R9" s="80">
        <v>3</v>
      </c>
      <c r="S9" s="80">
        <v>2.5</v>
      </c>
      <c r="T9" s="80">
        <v>2</v>
      </c>
      <c r="U9" s="80">
        <v>1</v>
      </c>
      <c r="V9" s="80">
        <v>0</v>
      </c>
      <c r="W9" s="80">
        <v>3</v>
      </c>
      <c r="X9" s="80">
        <v>3</v>
      </c>
      <c r="Y9" s="80">
        <v>3</v>
      </c>
      <c r="Z9" s="80">
        <v>3</v>
      </c>
      <c r="AA9" s="83"/>
      <c r="AB9" s="83"/>
      <c r="AC9" s="83">
        <v>1</v>
      </c>
      <c r="AD9" s="83">
        <v>1</v>
      </c>
      <c r="AE9" s="83">
        <v>3</v>
      </c>
      <c r="AF9" s="83"/>
      <c r="AG9" s="83"/>
      <c r="AH9" s="83"/>
      <c r="AI9" s="83">
        <v>1</v>
      </c>
      <c r="AJ9" s="83">
        <v>1</v>
      </c>
      <c r="AK9" s="83">
        <v>1</v>
      </c>
      <c r="AL9" s="83">
        <v>1</v>
      </c>
      <c r="AM9" s="84">
        <v>1</v>
      </c>
      <c r="AO9" s="80">
        <v>1</v>
      </c>
      <c r="AP9" s="80">
        <v>1</v>
      </c>
      <c r="AX9" s="80">
        <v>1</v>
      </c>
      <c r="BA9" s="80">
        <v>1</v>
      </c>
    </row>
    <row r="10" spans="1:59" x14ac:dyDescent="0.25">
      <c r="A10" s="83">
        <v>1</v>
      </c>
      <c r="B10" s="83" t="s">
        <v>545</v>
      </c>
      <c r="C10" s="90" t="s">
        <v>150</v>
      </c>
      <c r="E10" s="80">
        <f t="shared" si="0"/>
        <v>34</v>
      </c>
      <c r="F10" s="83">
        <f t="shared" si="1"/>
        <v>-6</v>
      </c>
      <c r="G10" s="88">
        <f t="shared" si="2"/>
        <v>0.80952380952380953</v>
      </c>
      <c r="H10" s="88">
        <f t="shared" si="3"/>
        <v>1</v>
      </c>
      <c r="I10" s="88">
        <f t="shared" si="4"/>
        <v>9.5238095238094902E-4</v>
      </c>
      <c r="J10" s="83"/>
      <c r="K10" s="83">
        <f t="shared" si="5"/>
        <v>20</v>
      </c>
      <c r="L10" s="83">
        <v>2</v>
      </c>
      <c r="M10" s="89">
        <f t="shared" si="6"/>
        <v>1</v>
      </c>
      <c r="O10" s="80">
        <v>3</v>
      </c>
      <c r="P10" s="80">
        <v>3</v>
      </c>
      <c r="R10" s="80">
        <v>3</v>
      </c>
      <c r="S10" s="80">
        <v>0</v>
      </c>
      <c r="U10" s="80">
        <v>3</v>
      </c>
      <c r="V10" s="80">
        <v>0</v>
      </c>
      <c r="W10" s="80">
        <v>3</v>
      </c>
      <c r="X10" s="80">
        <v>3</v>
      </c>
      <c r="Y10" s="80">
        <v>3</v>
      </c>
      <c r="Z10" s="80">
        <v>3</v>
      </c>
      <c r="AA10" s="83"/>
      <c r="AB10" s="83"/>
      <c r="AC10" s="83">
        <v>1</v>
      </c>
      <c r="AD10" s="83"/>
      <c r="AE10" s="83"/>
      <c r="AF10" s="83"/>
      <c r="AG10" s="83"/>
      <c r="AH10" s="83"/>
      <c r="AI10" s="83">
        <v>1</v>
      </c>
      <c r="AJ10" s="83">
        <v>1</v>
      </c>
      <c r="AK10" s="83">
        <v>1</v>
      </c>
      <c r="AL10" s="83">
        <v>1</v>
      </c>
      <c r="AM10" s="84">
        <v>1</v>
      </c>
      <c r="AO10" s="80">
        <v>1</v>
      </c>
      <c r="AP10" s="80">
        <v>1</v>
      </c>
      <c r="AX10" s="80">
        <v>1</v>
      </c>
      <c r="BA10" s="80">
        <v>1</v>
      </c>
    </row>
    <row r="11" spans="1:59" x14ac:dyDescent="0.25">
      <c r="A11" s="83">
        <v>1</v>
      </c>
      <c r="B11" s="83" t="s">
        <v>546</v>
      </c>
      <c r="C11" s="90" t="s">
        <v>231</v>
      </c>
      <c r="E11" s="80">
        <f t="shared" si="0"/>
        <v>37</v>
      </c>
      <c r="F11" s="83">
        <f t="shared" si="1"/>
        <v>0</v>
      </c>
      <c r="G11" s="88">
        <f t="shared" si="2"/>
        <v>0.77083333333333337</v>
      </c>
      <c r="H11" s="88">
        <f t="shared" si="3"/>
        <v>1</v>
      </c>
      <c r="I11" s="88" t="str">
        <f t="shared" si="4"/>
        <v/>
      </c>
      <c r="J11" s="83"/>
      <c r="K11" s="83">
        <f t="shared" si="5"/>
        <v>24</v>
      </c>
      <c r="L11" s="83"/>
      <c r="M11" s="89">
        <f t="shared" si="6"/>
        <v>1.0909090909090908</v>
      </c>
      <c r="O11" s="80">
        <v>3</v>
      </c>
      <c r="P11" s="80">
        <v>0</v>
      </c>
      <c r="Q11" s="80">
        <v>3</v>
      </c>
      <c r="R11" s="80">
        <v>0</v>
      </c>
      <c r="S11" s="80">
        <v>3</v>
      </c>
      <c r="T11" s="80">
        <v>1</v>
      </c>
      <c r="U11" s="80">
        <v>1</v>
      </c>
      <c r="V11" s="80">
        <v>0</v>
      </c>
      <c r="W11" s="80">
        <v>3</v>
      </c>
      <c r="X11" s="80">
        <v>3</v>
      </c>
      <c r="Y11" s="80">
        <v>3</v>
      </c>
      <c r="Z11" s="80">
        <v>3</v>
      </c>
      <c r="AA11" s="83"/>
      <c r="AB11" s="83"/>
      <c r="AC11" s="83">
        <v>1</v>
      </c>
      <c r="AD11" s="83">
        <v>1</v>
      </c>
      <c r="AE11" s="83">
        <v>3</v>
      </c>
      <c r="AF11" s="83"/>
      <c r="AG11" s="83"/>
      <c r="AH11" s="83"/>
      <c r="AI11" s="83">
        <v>1</v>
      </c>
      <c r="AJ11" s="83">
        <v>1</v>
      </c>
      <c r="AK11" s="83">
        <v>1</v>
      </c>
      <c r="AL11" s="83">
        <v>1</v>
      </c>
      <c r="AM11" s="84">
        <v>1</v>
      </c>
      <c r="AO11" s="80">
        <v>1</v>
      </c>
      <c r="AP11" s="80">
        <v>1</v>
      </c>
      <c r="AX11" s="80">
        <v>1</v>
      </c>
      <c r="BA11" s="80">
        <v>1</v>
      </c>
    </row>
    <row r="12" spans="1:59" x14ac:dyDescent="0.25">
      <c r="A12" s="83">
        <v>1</v>
      </c>
      <c r="B12" s="83" t="s">
        <v>547</v>
      </c>
      <c r="C12" s="90" t="s">
        <v>243</v>
      </c>
      <c r="E12" s="80">
        <f t="shared" si="0"/>
        <v>16.5</v>
      </c>
      <c r="F12" s="83">
        <f t="shared" si="1"/>
        <v>0</v>
      </c>
      <c r="G12" s="88">
        <f t="shared" si="2"/>
        <v>0.34375</v>
      </c>
      <c r="H12" s="88">
        <f t="shared" si="3"/>
        <v>0.4910714285714286</v>
      </c>
      <c r="I12" s="88" t="str">
        <f t="shared" si="4"/>
        <v/>
      </c>
      <c r="J12" s="83"/>
      <c r="K12" s="83">
        <f t="shared" si="5"/>
        <v>19</v>
      </c>
      <c r="L12" s="83"/>
      <c r="M12" s="89">
        <f t="shared" si="6"/>
        <v>0.86363636363636365</v>
      </c>
      <c r="O12" s="80">
        <v>3</v>
      </c>
      <c r="P12" s="80">
        <v>0</v>
      </c>
      <c r="R12" s="80">
        <v>1</v>
      </c>
      <c r="S12" s="80">
        <v>1.5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3</v>
      </c>
      <c r="Z12" s="80">
        <v>1</v>
      </c>
      <c r="AA12" s="83"/>
      <c r="AB12" s="83"/>
      <c r="AC12" s="83">
        <v>1</v>
      </c>
      <c r="AD12" s="83"/>
      <c r="AE12" s="80">
        <v>0</v>
      </c>
      <c r="AF12" s="83"/>
      <c r="AG12" s="83"/>
      <c r="AH12" s="83"/>
      <c r="AI12" s="83"/>
      <c r="AJ12" s="83">
        <v>1</v>
      </c>
      <c r="AK12" s="83">
        <v>1</v>
      </c>
      <c r="AL12" s="83">
        <v>1</v>
      </c>
      <c r="AO12" s="80">
        <v>1</v>
      </c>
      <c r="AP12" s="80">
        <v>1</v>
      </c>
      <c r="BA12" s="80">
        <v>1</v>
      </c>
    </row>
    <row r="13" spans="1:59" x14ac:dyDescent="0.25">
      <c r="A13" s="83">
        <v>1</v>
      </c>
      <c r="B13" s="83" t="s">
        <v>255</v>
      </c>
      <c r="C13" s="90" t="s">
        <v>548</v>
      </c>
      <c r="E13" s="80">
        <f t="shared" si="0"/>
        <v>35</v>
      </c>
      <c r="F13" s="83">
        <f t="shared" si="1"/>
        <v>0</v>
      </c>
      <c r="G13" s="88">
        <f t="shared" si="2"/>
        <v>0.72916666666666663</v>
      </c>
      <c r="H13" s="88">
        <f t="shared" si="3"/>
        <v>1</v>
      </c>
      <c r="I13" s="88" t="str">
        <f t="shared" si="4"/>
        <v/>
      </c>
      <c r="J13" s="83"/>
      <c r="K13" s="83">
        <f t="shared" si="5"/>
        <v>22</v>
      </c>
      <c r="L13" s="83"/>
      <c r="M13" s="89">
        <f t="shared" si="6"/>
        <v>1</v>
      </c>
      <c r="O13" s="80">
        <v>3</v>
      </c>
      <c r="P13" s="80">
        <v>1</v>
      </c>
      <c r="Q13" s="80">
        <v>3</v>
      </c>
      <c r="R13" s="80">
        <v>3</v>
      </c>
      <c r="S13" s="80">
        <v>0</v>
      </c>
      <c r="T13" s="80">
        <v>1</v>
      </c>
      <c r="U13" s="80">
        <v>3</v>
      </c>
      <c r="V13" s="80">
        <v>0</v>
      </c>
      <c r="W13" s="80">
        <v>3</v>
      </c>
      <c r="X13" s="80">
        <v>3</v>
      </c>
      <c r="Y13" s="80">
        <v>3</v>
      </c>
      <c r="Z13" s="80">
        <v>0</v>
      </c>
      <c r="AA13" s="83"/>
      <c r="AB13" s="83"/>
      <c r="AC13" s="83">
        <v>1</v>
      </c>
      <c r="AD13" s="83">
        <v>1</v>
      </c>
      <c r="AE13" s="83">
        <v>3</v>
      </c>
      <c r="AF13" s="83"/>
      <c r="AG13" s="83"/>
      <c r="AH13" s="83"/>
      <c r="AI13" s="83">
        <v>1</v>
      </c>
      <c r="AJ13" s="83">
        <v>1</v>
      </c>
      <c r="AK13" s="83"/>
      <c r="AL13" s="83">
        <v>1</v>
      </c>
      <c r="AM13" s="84">
        <v>1</v>
      </c>
      <c r="AO13" s="80">
        <v>1</v>
      </c>
      <c r="AP13" s="80">
        <v>1</v>
      </c>
      <c r="BA13" s="80">
        <v>1</v>
      </c>
    </row>
    <row r="14" spans="1:59" x14ac:dyDescent="0.25">
      <c r="A14" s="83">
        <v>1</v>
      </c>
      <c r="B14" s="83" t="s">
        <v>549</v>
      </c>
      <c r="C14" s="90" t="s">
        <v>550</v>
      </c>
      <c r="E14" s="80">
        <f t="shared" si="0"/>
        <v>10</v>
      </c>
      <c r="F14" s="83">
        <f t="shared" si="1"/>
        <v>0</v>
      </c>
      <c r="G14" s="88">
        <f t="shared" si="2"/>
        <v>0.20833333333333334</v>
      </c>
      <c r="H14" s="88">
        <f t="shared" si="3"/>
        <v>0.29761904761904767</v>
      </c>
      <c r="I14" s="88" t="str">
        <f t="shared" si="4"/>
        <v/>
      </c>
      <c r="J14" s="83"/>
      <c r="K14" s="83">
        <f t="shared" si="5"/>
        <v>15</v>
      </c>
      <c r="L14" s="83"/>
      <c r="M14" s="89">
        <f t="shared" si="6"/>
        <v>0.68181818181818177</v>
      </c>
      <c r="O14" s="80">
        <v>3</v>
      </c>
      <c r="P14" s="80">
        <v>1</v>
      </c>
      <c r="S14" s="80">
        <v>0</v>
      </c>
      <c r="U14" s="80">
        <v>0</v>
      </c>
      <c r="V14" s="80">
        <v>0</v>
      </c>
      <c r="X14" s="80">
        <v>0</v>
      </c>
      <c r="Y14" s="80">
        <v>0</v>
      </c>
      <c r="Z14" s="80">
        <v>0</v>
      </c>
      <c r="AA14" s="83"/>
      <c r="AB14" s="83"/>
      <c r="AC14" s="83">
        <v>1</v>
      </c>
      <c r="AD14" s="83"/>
      <c r="AE14" s="80">
        <v>0</v>
      </c>
      <c r="AF14" s="83"/>
      <c r="AG14" s="83"/>
      <c r="AH14" s="83"/>
      <c r="AI14" s="83">
        <v>1</v>
      </c>
      <c r="AJ14" s="83"/>
      <c r="AK14" s="83">
        <v>1</v>
      </c>
      <c r="AL14" s="83"/>
      <c r="AM14" s="84">
        <v>1</v>
      </c>
      <c r="AO14" s="80">
        <v>1</v>
      </c>
      <c r="AP14" s="80">
        <v>1</v>
      </c>
    </row>
    <row r="15" spans="1:59" x14ac:dyDescent="0.25">
      <c r="A15" s="83">
        <v>1</v>
      </c>
      <c r="B15" s="83" t="s">
        <v>551</v>
      </c>
      <c r="C15" s="90" t="s">
        <v>552</v>
      </c>
      <c r="E15" s="80">
        <f t="shared" si="0"/>
        <v>41</v>
      </c>
      <c r="F15" s="83">
        <f t="shared" si="1"/>
        <v>0</v>
      </c>
      <c r="G15" s="88">
        <f t="shared" si="2"/>
        <v>0.85416666666666663</v>
      </c>
      <c r="H15" s="88">
        <f t="shared" si="3"/>
        <v>1</v>
      </c>
      <c r="I15" s="88">
        <f t="shared" si="4"/>
        <v>5.4166666666666582E-3</v>
      </c>
      <c r="J15" s="83"/>
      <c r="K15" s="83">
        <f t="shared" si="5"/>
        <v>23</v>
      </c>
      <c r="L15" s="83"/>
      <c r="M15" s="89">
        <f t="shared" si="6"/>
        <v>1.0454545454545454</v>
      </c>
      <c r="O15" s="80">
        <v>3</v>
      </c>
      <c r="P15" s="80">
        <v>3</v>
      </c>
      <c r="Q15" s="80">
        <v>3</v>
      </c>
      <c r="R15" s="80">
        <v>3</v>
      </c>
      <c r="S15" s="80">
        <v>3</v>
      </c>
      <c r="T15" s="80">
        <v>1</v>
      </c>
      <c r="U15" s="80">
        <v>3</v>
      </c>
      <c r="V15" s="80">
        <v>1</v>
      </c>
      <c r="W15" s="80">
        <v>0</v>
      </c>
      <c r="X15" s="80">
        <v>2</v>
      </c>
      <c r="Y15" s="80">
        <v>3</v>
      </c>
      <c r="Z15" s="80">
        <v>3</v>
      </c>
      <c r="AA15" s="83"/>
      <c r="AB15" s="83"/>
      <c r="AC15" s="83">
        <v>1</v>
      </c>
      <c r="AD15" s="83">
        <v>1</v>
      </c>
      <c r="AE15" s="83">
        <v>3</v>
      </c>
      <c r="AF15" s="83"/>
      <c r="AG15" s="83"/>
      <c r="AH15" s="83"/>
      <c r="AI15" s="83">
        <v>1</v>
      </c>
      <c r="AJ15" s="83">
        <v>1</v>
      </c>
      <c r="AK15" s="83">
        <v>1</v>
      </c>
      <c r="AL15" s="83">
        <v>1</v>
      </c>
      <c r="AM15" s="84">
        <v>1</v>
      </c>
      <c r="AO15" s="80">
        <v>1</v>
      </c>
      <c r="AP15" s="80">
        <v>1</v>
      </c>
      <c r="BA15" s="80">
        <v>1</v>
      </c>
    </row>
    <row r="16" spans="1:59" x14ac:dyDescent="0.25">
      <c r="A16" s="83">
        <v>1</v>
      </c>
      <c r="B16" s="83" t="s">
        <v>307</v>
      </c>
      <c r="C16" s="90" t="s">
        <v>553</v>
      </c>
      <c r="E16" s="80">
        <f t="shared" si="0"/>
        <v>20</v>
      </c>
      <c r="F16" s="83">
        <f t="shared" si="1"/>
        <v>0</v>
      </c>
      <c r="G16" s="88">
        <f t="shared" si="2"/>
        <v>0.41666666666666669</v>
      </c>
      <c r="H16" s="88">
        <f t="shared" si="3"/>
        <v>0.59523809523809534</v>
      </c>
      <c r="I16" s="88" t="str">
        <f t="shared" si="4"/>
        <v/>
      </c>
      <c r="J16" s="83"/>
      <c r="K16" s="83">
        <f t="shared" si="5"/>
        <v>23</v>
      </c>
      <c r="L16" s="83"/>
      <c r="M16" s="89">
        <f t="shared" si="6"/>
        <v>1.0454545454545454</v>
      </c>
      <c r="O16" s="80">
        <v>3</v>
      </c>
      <c r="P16" s="80">
        <v>3</v>
      </c>
      <c r="Q16" s="80">
        <v>0</v>
      </c>
      <c r="R16" s="80">
        <v>0</v>
      </c>
      <c r="S16" s="80">
        <v>1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3</v>
      </c>
      <c r="Z16" s="80">
        <v>0</v>
      </c>
      <c r="AA16" s="83"/>
      <c r="AB16" s="83"/>
      <c r="AC16" s="83">
        <v>1</v>
      </c>
      <c r="AD16" s="83">
        <v>1</v>
      </c>
      <c r="AE16" s="83">
        <v>0</v>
      </c>
      <c r="AF16" s="83"/>
      <c r="AG16" s="83"/>
      <c r="AH16" s="83"/>
      <c r="AI16" s="83">
        <v>1</v>
      </c>
      <c r="AJ16" s="83">
        <v>1</v>
      </c>
      <c r="AK16" s="83">
        <v>1</v>
      </c>
      <c r="AL16" s="83">
        <v>1</v>
      </c>
      <c r="AM16" s="84">
        <v>1</v>
      </c>
      <c r="AP16" s="80">
        <v>1</v>
      </c>
      <c r="AX16" s="80">
        <v>1</v>
      </c>
      <c r="BA16" s="80">
        <v>1</v>
      </c>
    </row>
    <row r="17" spans="1:53" x14ac:dyDescent="0.25">
      <c r="A17" s="83">
        <v>1</v>
      </c>
      <c r="B17" s="83" t="s">
        <v>554</v>
      </c>
      <c r="C17" s="90" t="s">
        <v>555</v>
      </c>
      <c r="E17" s="80">
        <f t="shared" si="0"/>
        <v>21</v>
      </c>
      <c r="F17" s="83">
        <f t="shared" si="1"/>
        <v>0</v>
      </c>
      <c r="G17" s="88">
        <f t="shared" si="2"/>
        <v>0.4375</v>
      </c>
      <c r="H17" s="88">
        <f t="shared" si="3"/>
        <v>0.625</v>
      </c>
      <c r="I17" s="88" t="str">
        <f t="shared" si="4"/>
        <v/>
      </c>
      <c r="J17" s="83"/>
      <c r="K17" s="83">
        <f t="shared" si="5"/>
        <v>18</v>
      </c>
      <c r="L17" s="83"/>
      <c r="M17" s="89">
        <f t="shared" si="6"/>
        <v>0.81818181818181823</v>
      </c>
      <c r="O17" s="80">
        <v>3</v>
      </c>
      <c r="P17" s="80">
        <v>1</v>
      </c>
      <c r="Q17" s="80">
        <v>3</v>
      </c>
      <c r="R17" s="80">
        <v>1</v>
      </c>
      <c r="S17" s="80">
        <v>1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Z17" s="80">
        <v>3</v>
      </c>
      <c r="AA17" s="83"/>
      <c r="AB17" s="83"/>
      <c r="AC17" s="83"/>
      <c r="AD17" s="83">
        <v>1</v>
      </c>
      <c r="AE17" s="83">
        <v>3</v>
      </c>
      <c r="AF17" s="83"/>
      <c r="AG17" s="83"/>
      <c r="AH17" s="83"/>
      <c r="AI17" s="83">
        <v>1</v>
      </c>
      <c r="AJ17" s="83"/>
      <c r="AK17" s="83">
        <v>1</v>
      </c>
      <c r="AL17" s="83">
        <v>1</v>
      </c>
      <c r="AM17" s="84">
        <v>1</v>
      </c>
      <c r="AP17" s="80">
        <v>1</v>
      </c>
    </row>
    <row r="18" spans="1:53" x14ac:dyDescent="0.25">
      <c r="A18" s="83">
        <v>1</v>
      </c>
      <c r="B18" s="83" t="s">
        <v>556</v>
      </c>
      <c r="C18" s="90" t="s">
        <v>557</v>
      </c>
      <c r="E18" s="80">
        <f t="shared" si="0"/>
        <v>35</v>
      </c>
      <c r="F18" s="83">
        <f t="shared" si="1"/>
        <v>0</v>
      </c>
      <c r="G18" s="88">
        <f t="shared" si="2"/>
        <v>0.72916666666666663</v>
      </c>
      <c r="H18" s="88">
        <f t="shared" si="3"/>
        <v>1</v>
      </c>
      <c r="I18" s="88" t="str">
        <f t="shared" si="4"/>
        <v/>
      </c>
      <c r="J18" s="83"/>
      <c r="K18" s="83">
        <f t="shared" si="5"/>
        <v>24</v>
      </c>
      <c r="L18" s="83"/>
      <c r="M18" s="89">
        <f t="shared" si="6"/>
        <v>1.0909090909090908</v>
      </c>
      <c r="O18" s="80">
        <v>3</v>
      </c>
      <c r="P18" s="80">
        <v>3</v>
      </c>
      <c r="Q18" s="80">
        <v>3</v>
      </c>
      <c r="R18" s="80">
        <v>3</v>
      </c>
      <c r="S18" s="80">
        <v>3</v>
      </c>
      <c r="T18" s="80">
        <v>0</v>
      </c>
      <c r="U18" s="80">
        <v>3</v>
      </c>
      <c r="V18" s="80">
        <v>0</v>
      </c>
      <c r="W18" s="80">
        <v>3</v>
      </c>
      <c r="X18" s="80">
        <v>0</v>
      </c>
      <c r="Y18" s="80">
        <v>3</v>
      </c>
      <c r="Z18" s="80">
        <v>0</v>
      </c>
      <c r="AA18" s="83"/>
      <c r="AB18" s="83"/>
      <c r="AC18" s="83">
        <v>1</v>
      </c>
      <c r="AD18" s="83">
        <v>1</v>
      </c>
      <c r="AE18" s="83">
        <v>0</v>
      </c>
      <c r="AF18" s="83"/>
      <c r="AG18" s="83"/>
      <c r="AH18" s="83"/>
      <c r="AI18" s="83">
        <v>1</v>
      </c>
      <c r="AJ18" s="83">
        <v>1</v>
      </c>
      <c r="AK18" s="83">
        <v>1</v>
      </c>
      <c r="AL18" s="83">
        <v>1</v>
      </c>
      <c r="AM18" s="84">
        <v>1</v>
      </c>
      <c r="AO18" s="80">
        <v>1</v>
      </c>
      <c r="AP18" s="80">
        <v>1</v>
      </c>
      <c r="AX18" s="80">
        <v>1</v>
      </c>
      <c r="BA18" s="80">
        <v>1</v>
      </c>
    </row>
    <row r="19" spans="1:53" x14ac:dyDescent="0.25">
      <c r="A19" s="83">
        <v>1</v>
      </c>
      <c r="B19" s="83" t="s">
        <v>666</v>
      </c>
      <c r="C19" s="90" t="s">
        <v>218</v>
      </c>
      <c r="E19" s="80">
        <f t="shared" si="0"/>
        <v>22</v>
      </c>
      <c r="F19" s="83">
        <f t="shared" si="1"/>
        <v>0</v>
      </c>
      <c r="G19" s="88">
        <f t="shared" si="2"/>
        <v>0.45833333333333331</v>
      </c>
      <c r="H19" s="88">
        <f t="shared" si="3"/>
        <v>0.65476190476190477</v>
      </c>
      <c r="I19" s="88" t="str">
        <f t="shared" si="4"/>
        <v/>
      </c>
      <c r="J19" s="83"/>
      <c r="K19" s="83">
        <f t="shared" si="5"/>
        <v>19</v>
      </c>
      <c r="L19" s="83"/>
      <c r="M19" s="89">
        <f t="shared" si="6"/>
        <v>0.86363636363636365</v>
      </c>
      <c r="O19" s="80">
        <v>3</v>
      </c>
      <c r="P19" s="80">
        <v>1</v>
      </c>
      <c r="Q19" s="80">
        <v>3</v>
      </c>
      <c r="R19" s="80">
        <v>3</v>
      </c>
      <c r="S19" s="80">
        <v>0</v>
      </c>
      <c r="U19" s="80">
        <v>0</v>
      </c>
      <c r="V19" s="80">
        <v>0</v>
      </c>
      <c r="X19" s="80">
        <v>0</v>
      </c>
      <c r="Y19" s="80">
        <v>3</v>
      </c>
      <c r="Z19" s="83"/>
      <c r="AA19" s="83"/>
      <c r="AB19" s="83"/>
      <c r="AC19" s="83">
        <v>1</v>
      </c>
      <c r="AD19" s="83">
        <v>1</v>
      </c>
      <c r="AE19" s="83">
        <v>0</v>
      </c>
      <c r="AF19" s="83"/>
      <c r="AG19" s="83"/>
      <c r="AH19" s="83"/>
      <c r="AI19" s="83">
        <v>1</v>
      </c>
      <c r="AJ19" s="83">
        <v>1</v>
      </c>
      <c r="AK19" s="83"/>
      <c r="AL19" s="83">
        <v>1</v>
      </c>
      <c r="AM19" s="84">
        <v>1</v>
      </c>
      <c r="AO19" s="80">
        <v>1</v>
      </c>
      <c r="AP19" s="80">
        <v>1</v>
      </c>
      <c r="BA19" s="80">
        <v>1</v>
      </c>
    </row>
    <row r="20" spans="1:53" x14ac:dyDescent="0.25">
      <c r="A20" s="83">
        <v>1</v>
      </c>
      <c r="B20" s="83" t="s">
        <v>682</v>
      </c>
      <c r="C20" s="90" t="s">
        <v>381</v>
      </c>
      <c r="E20" s="80">
        <f>SUM(O20:BF20)</f>
        <v>16</v>
      </c>
      <c r="F20" s="83">
        <f>-3*L20</f>
        <v>-3</v>
      </c>
      <c r="G20" s="88">
        <f>E20/($E$1+F20)</f>
        <v>0.35555555555555557</v>
      </c>
      <c r="H20" s="88">
        <f>IF(G20&gt;0.7,1,G20/0.7)</f>
        <v>0.50793650793650802</v>
      </c>
      <c r="I20" s="88" t="str">
        <f>IF(G20&gt;0.8,(G20-0.8)/10,"")</f>
        <v/>
      </c>
      <c r="J20" s="83"/>
      <c r="K20" s="83">
        <f>COUNTA(O20:BF20)</f>
        <v>20</v>
      </c>
      <c r="L20" s="83">
        <v>1</v>
      </c>
      <c r="M20" s="89">
        <f>K20/($K$1-L20)</f>
        <v>0.95238095238095233</v>
      </c>
      <c r="O20" s="80">
        <v>3</v>
      </c>
      <c r="Q20" s="80">
        <v>0</v>
      </c>
      <c r="R20" s="80">
        <v>3</v>
      </c>
      <c r="S20" s="80">
        <v>0</v>
      </c>
      <c r="U20" s="80">
        <v>0</v>
      </c>
      <c r="V20" s="80">
        <v>0</v>
      </c>
      <c r="W20" s="80">
        <v>0</v>
      </c>
      <c r="X20" s="80">
        <v>0</v>
      </c>
      <c r="Z20" s="80">
        <v>0</v>
      </c>
      <c r="AA20" s="83"/>
      <c r="AB20" s="83"/>
      <c r="AC20" s="83"/>
      <c r="AD20" s="83">
        <v>1</v>
      </c>
      <c r="AE20" s="80">
        <v>0</v>
      </c>
      <c r="AF20" s="83"/>
      <c r="AG20" s="83"/>
      <c r="AH20" s="83"/>
      <c r="AI20" s="83">
        <v>1</v>
      </c>
      <c r="AJ20" s="83">
        <v>1</v>
      </c>
      <c r="AK20" s="83">
        <v>1</v>
      </c>
      <c r="AL20" s="83">
        <v>1</v>
      </c>
      <c r="AM20" s="84">
        <v>1</v>
      </c>
      <c r="AO20" s="80">
        <v>1</v>
      </c>
      <c r="AP20" s="80">
        <v>1</v>
      </c>
      <c r="AX20" s="80">
        <v>1</v>
      </c>
      <c r="BA20" s="80">
        <v>1</v>
      </c>
    </row>
    <row r="21" spans="1:53" x14ac:dyDescent="0.25">
      <c r="A21" s="83">
        <v>1</v>
      </c>
      <c r="B21" s="83" t="s">
        <v>558</v>
      </c>
      <c r="C21" s="90" t="s">
        <v>205</v>
      </c>
      <c r="E21" s="80">
        <f t="shared" si="0"/>
        <v>33</v>
      </c>
      <c r="F21" s="83">
        <f t="shared" si="1"/>
        <v>-9</v>
      </c>
      <c r="G21" s="88">
        <f t="shared" si="2"/>
        <v>0.84615384615384615</v>
      </c>
      <c r="H21" s="88">
        <f t="shared" si="3"/>
        <v>1</v>
      </c>
      <c r="I21" s="88">
        <f t="shared" si="4"/>
        <v>4.6153846153846097E-3</v>
      </c>
      <c r="J21" s="83"/>
      <c r="K21" s="83">
        <f t="shared" si="5"/>
        <v>18</v>
      </c>
      <c r="L21" s="83">
        <v>3</v>
      </c>
      <c r="M21" s="89">
        <f t="shared" si="6"/>
        <v>0.94736842105263153</v>
      </c>
      <c r="O21" s="80">
        <v>3</v>
      </c>
      <c r="P21" s="80">
        <v>3</v>
      </c>
      <c r="Q21" s="80">
        <v>3</v>
      </c>
      <c r="R21" s="80">
        <v>3</v>
      </c>
      <c r="S21" s="80">
        <v>0</v>
      </c>
      <c r="T21" s="80">
        <v>1</v>
      </c>
      <c r="U21" s="80">
        <v>3</v>
      </c>
      <c r="Y21" s="80">
        <v>3</v>
      </c>
      <c r="Z21" s="83">
        <v>3</v>
      </c>
      <c r="AA21" s="83"/>
      <c r="AB21" s="83"/>
      <c r="AC21" s="83">
        <v>1</v>
      </c>
      <c r="AD21" s="83">
        <v>1</v>
      </c>
      <c r="AE21" s="83">
        <v>3</v>
      </c>
      <c r="AF21" s="83"/>
      <c r="AG21" s="83"/>
      <c r="AH21" s="83"/>
      <c r="AI21" s="83">
        <v>1</v>
      </c>
      <c r="AJ21" s="83"/>
      <c r="AK21" s="83">
        <v>1</v>
      </c>
      <c r="AL21" s="83">
        <v>1</v>
      </c>
      <c r="AM21" s="84">
        <v>1</v>
      </c>
      <c r="AP21" s="80">
        <v>1</v>
      </c>
      <c r="BA21" s="80">
        <v>1</v>
      </c>
    </row>
    <row r="22" spans="1:53" x14ac:dyDescent="0.25">
      <c r="A22" s="83">
        <v>1</v>
      </c>
      <c r="B22" s="83" t="s">
        <v>559</v>
      </c>
      <c r="C22" s="90" t="s">
        <v>560</v>
      </c>
      <c r="E22" s="80">
        <f t="shared" si="0"/>
        <v>27</v>
      </c>
      <c r="F22" s="83">
        <f t="shared" si="1"/>
        <v>0</v>
      </c>
      <c r="G22" s="88">
        <f t="shared" si="2"/>
        <v>0.5625</v>
      </c>
      <c r="H22" s="88">
        <f t="shared" si="3"/>
        <v>0.8035714285714286</v>
      </c>
      <c r="I22" s="88" t="str">
        <f t="shared" si="4"/>
        <v/>
      </c>
      <c r="J22" s="83"/>
      <c r="K22" s="83">
        <f t="shared" si="5"/>
        <v>23</v>
      </c>
      <c r="L22" s="83"/>
      <c r="M22" s="89">
        <f t="shared" si="6"/>
        <v>1.0454545454545454</v>
      </c>
      <c r="O22" s="80">
        <v>3</v>
      </c>
      <c r="P22" s="80">
        <v>1</v>
      </c>
      <c r="Q22" s="80">
        <v>3</v>
      </c>
      <c r="R22" s="80">
        <v>1</v>
      </c>
      <c r="S22" s="80">
        <v>1</v>
      </c>
      <c r="T22" s="80">
        <v>1</v>
      </c>
      <c r="U22" s="80">
        <v>3</v>
      </c>
      <c r="V22" s="80">
        <v>0</v>
      </c>
      <c r="W22" s="80">
        <v>0</v>
      </c>
      <c r="X22" s="80">
        <v>0</v>
      </c>
      <c r="Y22" s="80">
        <v>3</v>
      </c>
      <c r="Z22" s="80">
        <v>1</v>
      </c>
      <c r="AA22" s="83"/>
      <c r="AB22" s="83"/>
      <c r="AC22" s="83">
        <v>1</v>
      </c>
      <c r="AD22" s="83">
        <v>1</v>
      </c>
      <c r="AE22" s="83">
        <v>0</v>
      </c>
      <c r="AF22" s="83"/>
      <c r="AG22" s="83"/>
      <c r="AH22" s="83"/>
      <c r="AI22" s="83">
        <v>1</v>
      </c>
      <c r="AJ22" s="83">
        <v>1</v>
      </c>
      <c r="AK22" s="83">
        <v>1</v>
      </c>
      <c r="AL22" s="83">
        <v>1</v>
      </c>
      <c r="AM22" s="84">
        <v>1</v>
      </c>
      <c r="AO22" s="80">
        <v>1</v>
      </c>
      <c r="AP22" s="80">
        <v>1</v>
      </c>
      <c r="AX22" s="80">
        <v>1</v>
      </c>
    </row>
    <row r="23" spans="1:53" x14ac:dyDescent="0.25">
      <c r="A23" s="83">
        <v>1</v>
      </c>
      <c r="B23" s="83" t="s">
        <v>561</v>
      </c>
      <c r="C23" s="90" t="s">
        <v>562</v>
      </c>
      <c r="E23" s="80">
        <f t="shared" si="0"/>
        <v>45</v>
      </c>
      <c r="F23" s="83">
        <f t="shared" si="1"/>
        <v>0</v>
      </c>
      <c r="G23" s="88">
        <f t="shared" si="2"/>
        <v>0.9375</v>
      </c>
      <c r="H23" s="88">
        <f t="shared" si="3"/>
        <v>1</v>
      </c>
      <c r="I23" s="88">
        <f t="shared" si="4"/>
        <v>1.3749999999999995E-2</v>
      </c>
      <c r="J23" s="83"/>
      <c r="K23" s="83">
        <f t="shared" si="5"/>
        <v>23</v>
      </c>
      <c r="L23" s="83"/>
      <c r="M23" s="89">
        <f t="shared" si="6"/>
        <v>1.0454545454545454</v>
      </c>
      <c r="O23" s="80">
        <v>3</v>
      </c>
      <c r="P23" s="80">
        <v>3</v>
      </c>
      <c r="Q23" s="80">
        <v>3</v>
      </c>
      <c r="R23" s="80">
        <v>3</v>
      </c>
      <c r="S23" s="80">
        <v>2</v>
      </c>
      <c r="T23" s="80">
        <v>3</v>
      </c>
      <c r="U23" s="80">
        <v>1</v>
      </c>
      <c r="V23" s="80">
        <v>2</v>
      </c>
      <c r="W23" s="80">
        <v>3</v>
      </c>
      <c r="X23" s="80">
        <v>3</v>
      </c>
      <c r="Y23" s="80">
        <v>3</v>
      </c>
      <c r="Z23" s="80">
        <v>3</v>
      </c>
      <c r="AA23" s="83"/>
      <c r="AB23" s="83"/>
      <c r="AC23" s="83">
        <v>1</v>
      </c>
      <c r="AD23" s="83"/>
      <c r="AE23" s="83">
        <v>3</v>
      </c>
      <c r="AF23" s="83"/>
      <c r="AG23" s="83"/>
      <c r="AH23" s="83"/>
      <c r="AI23" s="83">
        <v>1</v>
      </c>
      <c r="AJ23" s="83">
        <v>1</v>
      </c>
      <c r="AK23" s="83">
        <v>1</v>
      </c>
      <c r="AL23" s="83">
        <v>1</v>
      </c>
      <c r="AM23" s="84">
        <v>1</v>
      </c>
      <c r="AO23" s="84">
        <v>1</v>
      </c>
      <c r="AP23" s="80">
        <v>1</v>
      </c>
      <c r="AX23" s="80">
        <v>1</v>
      </c>
      <c r="BA23" s="80">
        <v>1</v>
      </c>
    </row>
    <row r="24" spans="1:53" x14ac:dyDescent="0.25">
      <c r="A24" s="83">
        <v>1</v>
      </c>
      <c r="B24" s="83" t="s">
        <v>563</v>
      </c>
      <c r="C24" s="90" t="s">
        <v>564</v>
      </c>
      <c r="E24" s="80">
        <f t="shared" si="0"/>
        <v>27</v>
      </c>
      <c r="F24" s="83">
        <f t="shared" si="1"/>
        <v>0</v>
      </c>
      <c r="G24" s="88">
        <f t="shared" si="2"/>
        <v>0.5625</v>
      </c>
      <c r="H24" s="88">
        <f t="shared" si="3"/>
        <v>0.8035714285714286</v>
      </c>
      <c r="I24" s="88" t="str">
        <f t="shared" si="4"/>
        <v/>
      </c>
      <c r="J24" s="83"/>
      <c r="K24" s="83">
        <f t="shared" si="5"/>
        <v>20</v>
      </c>
      <c r="L24" s="83"/>
      <c r="M24" s="89">
        <f t="shared" si="6"/>
        <v>0.90909090909090906</v>
      </c>
      <c r="O24" s="80">
        <v>3</v>
      </c>
      <c r="P24" s="80">
        <v>1</v>
      </c>
      <c r="Q24" s="80">
        <v>3</v>
      </c>
      <c r="R24" s="80">
        <v>0</v>
      </c>
      <c r="S24" s="80">
        <v>0</v>
      </c>
      <c r="T24" s="80">
        <v>1</v>
      </c>
      <c r="U24" s="80">
        <v>0</v>
      </c>
      <c r="V24" s="80">
        <v>0</v>
      </c>
      <c r="W24" s="80">
        <v>3</v>
      </c>
      <c r="X24" s="80">
        <v>2</v>
      </c>
      <c r="Y24" s="80">
        <v>3</v>
      </c>
      <c r="Z24" s="80">
        <v>1</v>
      </c>
      <c r="AA24" s="83"/>
      <c r="AB24" s="83"/>
      <c r="AC24" s="83">
        <v>1</v>
      </c>
      <c r="AD24" s="83">
        <v>1</v>
      </c>
      <c r="AE24" s="83">
        <v>3</v>
      </c>
      <c r="AF24" s="83"/>
      <c r="AG24" s="83"/>
      <c r="AH24" s="83"/>
      <c r="AI24" s="83">
        <v>1</v>
      </c>
      <c r="AJ24" s="83">
        <v>1</v>
      </c>
      <c r="AK24" s="83">
        <v>1</v>
      </c>
      <c r="AL24" s="83"/>
      <c r="AO24" s="80">
        <v>1</v>
      </c>
      <c r="AP24" s="80">
        <v>1</v>
      </c>
    </row>
    <row r="25" spans="1:53" x14ac:dyDescent="0.25">
      <c r="A25" s="83">
        <v>1</v>
      </c>
      <c r="B25" s="83" t="s">
        <v>230</v>
      </c>
      <c r="C25" s="90" t="s">
        <v>207</v>
      </c>
      <c r="E25" s="80">
        <f t="shared" si="0"/>
        <v>26</v>
      </c>
      <c r="F25" s="83">
        <f t="shared" si="1"/>
        <v>-6</v>
      </c>
      <c r="G25" s="88">
        <f t="shared" si="2"/>
        <v>0.61904761904761907</v>
      </c>
      <c r="H25" s="88">
        <f t="shared" si="3"/>
        <v>0.88435374149659873</v>
      </c>
      <c r="I25" s="88" t="str">
        <f t="shared" si="4"/>
        <v/>
      </c>
      <c r="J25" s="83"/>
      <c r="K25" s="83">
        <f t="shared" si="5"/>
        <v>20</v>
      </c>
      <c r="L25" s="83">
        <v>2</v>
      </c>
      <c r="M25" s="89">
        <f t="shared" si="6"/>
        <v>1</v>
      </c>
      <c r="O25" s="80">
        <v>3</v>
      </c>
      <c r="Q25" s="80">
        <v>3</v>
      </c>
      <c r="R25" s="80">
        <v>0</v>
      </c>
      <c r="S25" s="80">
        <v>1</v>
      </c>
      <c r="T25" s="80">
        <v>2</v>
      </c>
      <c r="U25" s="80">
        <v>0</v>
      </c>
      <c r="W25" s="80">
        <v>0</v>
      </c>
      <c r="X25" s="80">
        <v>1</v>
      </c>
      <c r="Y25" s="80">
        <v>3</v>
      </c>
      <c r="Z25" s="80">
        <v>3</v>
      </c>
      <c r="AA25" s="83"/>
      <c r="AB25" s="83"/>
      <c r="AC25" s="83">
        <v>1</v>
      </c>
      <c r="AD25" s="83">
        <v>1</v>
      </c>
      <c r="AE25" s="83">
        <v>1</v>
      </c>
      <c r="AF25" s="83"/>
      <c r="AG25" s="83"/>
      <c r="AH25" s="83"/>
      <c r="AI25" s="83">
        <v>1</v>
      </c>
      <c r="AJ25" s="83"/>
      <c r="AK25" s="83"/>
      <c r="AL25" s="83">
        <v>1</v>
      </c>
      <c r="AM25" s="84">
        <v>1</v>
      </c>
      <c r="AO25" s="80">
        <v>1</v>
      </c>
      <c r="AP25" s="80">
        <v>1</v>
      </c>
      <c r="AX25" s="80">
        <v>1</v>
      </c>
      <c r="BA25" s="80">
        <v>1</v>
      </c>
    </row>
    <row r="26" spans="1:53" x14ac:dyDescent="0.25">
      <c r="A26" s="83">
        <v>1</v>
      </c>
      <c r="B26" s="83" t="s">
        <v>565</v>
      </c>
      <c r="C26" s="90" t="s">
        <v>566</v>
      </c>
      <c r="E26" s="80">
        <f t="shared" si="0"/>
        <v>28</v>
      </c>
      <c r="F26" s="83">
        <f t="shared" si="1"/>
        <v>-3</v>
      </c>
      <c r="G26" s="88">
        <f t="shared" si="2"/>
        <v>0.62222222222222223</v>
      </c>
      <c r="H26" s="88">
        <f t="shared" si="3"/>
        <v>0.88888888888888895</v>
      </c>
      <c r="I26" s="88" t="str">
        <f t="shared" si="4"/>
        <v/>
      </c>
      <c r="J26" s="83"/>
      <c r="K26" s="83">
        <f t="shared" si="5"/>
        <v>19</v>
      </c>
      <c r="L26" s="83">
        <v>1</v>
      </c>
      <c r="M26" s="89">
        <f t="shared" si="6"/>
        <v>0.90476190476190477</v>
      </c>
      <c r="O26" s="80">
        <v>3</v>
      </c>
      <c r="Q26" s="80">
        <v>3</v>
      </c>
      <c r="R26" s="80">
        <v>3</v>
      </c>
      <c r="S26" s="80">
        <v>3</v>
      </c>
      <c r="T26" s="80">
        <v>0</v>
      </c>
      <c r="U26" s="80">
        <v>0</v>
      </c>
      <c r="V26" s="80">
        <v>1</v>
      </c>
      <c r="W26" s="80">
        <v>3</v>
      </c>
      <c r="X26" s="80">
        <v>0</v>
      </c>
      <c r="Y26" s="80">
        <v>3</v>
      </c>
      <c r="Z26" s="80">
        <v>1</v>
      </c>
      <c r="AA26" s="83"/>
      <c r="AB26" s="83"/>
      <c r="AC26" s="83">
        <v>1</v>
      </c>
      <c r="AD26" s="83"/>
      <c r="AE26" s="83">
        <v>1</v>
      </c>
      <c r="AF26" s="83"/>
      <c r="AG26" s="83"/>
      <c r="AH26" s="83"/>
      <c r="AI26" s="83"/>
      <c r="AJ26" s="83">
        <v>1</v>
      </c>
      <c r="AK26" s="83">
        <v>1</v>
      </c>
      <c r="AL26" s="83"/>
      <c r="AM26" s="84">
        <v>1</v>
      </c>
      <c r="AO26" s="80">
        <v>1</v>
      </c>
      <c r="AP26" s="80">
        <v>1</v>
      </c>
      <c r="BA26" s="80">
        <v>1</v>
      </c>
    </row>
    <row r="27" spans="1:53" x14ac:dyDescent="0.25">
      <c r="A27" s="83">
        <v>1</v>
      </c>
      <c r="B27" s="83" t="s">
        <v>567</v>
      </c>
      <c r="C27" s="90" t="s">
        <v>568</v>
      </c>
      <c r="E27" s="80">
        <f t="shared" si="0"/>
        <v>24</v>
      </c>
      <c r="F27" s="83">
        <f t="shared" si="1"/>
        <v>0</v>
      </c>
      <c r="G27" s="88">
        <f t="shared" si="2"/>
        <v>0.5</v>
      </c>
      <c r="H27" s="88">
        <f t="shared" si="3"/>
        <v>0.7142857142857143</v>
      </c>
      <c r="I27" s="88" t="str">
        <f t="shared" si="4"/>
        <v/>
      </c>
      <c r="J27" s="83"/>
      <c r="K27" s="83">
        <f t="shared" si="5"/>
        <v>23</v>
      </c>
      <c r="L27" s="83"/>
      <c r="M27" s="89">
        <f t="shared" si="6"/>
        <v>1.0454545454545454</v>
      </c>
      <c r="O27" s="80">
        <v>3</v>
      </c>
      <c r="P27" s="80">
        <v>3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3</v>
      </c>
      <c r="X27" s="80">
        <v>2</v>
      </c>
      <c r="Y27" s="80">
        <v>3</v>
      </c>
      <c r="Z27" s="80">
        <v>0</v>
      </c>
      <c r="AA27" s="83"/>
      <c r="AB27" s="83"/>
      <c r="AC27" s="83">
        <v>1</v>
      </c>
      <c r="AD27" s="83">
        <v>1</v>
      </c>
      <c r="AE27" s="80">
        <v>0</v>
      </c>
      <c r="AF27" s="83"/>
      <c r="AG27" s="83"/>
      <c r="AH27" s="83"/>
      <c r="AI27" s="83">
        <v>1</v>
      </c>
      <c r="AJ27" s="83">
        <v>1</v>
      </c>
      <c r="AK27" s="83">
        <v>1</v>
      </c>
      <c r="AL27" s="83">
        <v>1</v>
      </c>
      <c r="AO27" s="80">
        <v>1</v>
      </c>
      <c r="AP27" s="80">
        <v>1</v>
      </c>
      <c r="AX27" s="80">
        <v>1</v>
      </c>
      <c r="BA27" s="80">
        <v>1</v>
      </c>
    </row>
    <row r="28" spans="1:53" x14ac:dyDescent="0.25">
      <c r="A28" s="83">
        <v>1</v>
      </c>
      <c r="B28" s="83" t="s">
        <v>569</v>
      </c>
      <c r="C28" s="90" t="s">
        <v>264</v>
      </c>
      <c r="E28" s="80">
        <f t="shared" si="0"/>
        <v>37</v>
      </c>
      <c r="F28" s="83">
        <f t="shared" si="1"/>
        <v>0</v>
      </c>
      <c r="G28" s="88">
        <f t="shared" si="2"/>
        <v>0.77083333333333337</v>
      </c>
      <c r="H28" s="88">
        <f t="shared" si="3"/>
        <v>1</v>
      </c>
      <c r="I28" s="88" t="str">
        <f t="shared" si="4"/>
        <v/>
      </c>
      <c r="J28" s="83"/>
      <c r="K28" s="83">
        <f t="shared" si="5"/>
        <v>21</v>
      </c>
      <c r="L28" s="83"/>
      <c r="M28" s="89">
        <f t="shared" si="6"/>
        <v>0.95454545454545459</v>
      </c>
      <c r="O28" s="80">
        <v>3</v>
      </c>
      <c r="P28" s="80">
        <v>1</v>
      </c>
      <c r="Q28" s="80">
        <v>3</v>
      </c>
      <c r="R28" s="80">
        <v>3</v>
      </c>
      <c r="S28" s="80">
        <v>3</v>
      </c>
      <c r="T28" s="80">
        <v>0</v>
      </c>
      <c r="U28" s="80">
        <v>3</v>
      </c>
      <c r="V28" s="80">
        <v>0</v>
      </c>
      <c r="W28" s="80">
        <v>3</v>
      </c>
      <c r="X28" s="80">
        <v>1</v>
      </c>
      <c r="Y28" s="80">
        <v>3</v>
      </c>
      <c r="Z28" s="80">
        <v>3</v>
      </c>
      <c r="AA28" s="83"/>
      <c r="AB28" s="83"/>
      <c r="AC28" s="83">
        <v>1</v>
      </c>
      <c r="AD28" s="83">
        <v>1</v>
      </c>
      <c r="AE28" s="83">
        <v>3</v>
      </c>
      <c r="AF28" s="83"/>
      <c r="AG28" s="83"/>
      <c r="AH28" s="83"/>
      <c r="AI28" s="83"/>
      <c r="AJ28" s="83">
        <v>1</v>
      </c>
      <c r="AK28" s="83">
        <v>1</v>
      </c>
      <c r="AL28" s="83">
        <v>1</v>
      </c>
      <c r="AM28" s="84">
        <v>1</v>
      </c>
      <c r="AX28" s="80">
        <v>1</v>
      </c>
      <c r="BA28" s="80">
        <v>1</v>
      </c>
    </row>
    <row r="29" spans="1:53" x14ac:dyDescent="0.25">
      <c r="A29" s="83">
        <v>1</v>
      </c>
      <c r="B29" s="83" t="s">
        <v>685</v>
      </c>
      <c r="C29" s="90" t="s">
        <v>114</v>
      </c>
      <c r="E29" s="80">
        <f>SUM(O29:BF29)</f>
        <v>11</v>
      </c>
      <c r="F29" s="83">
        <f>-3*L29</f>
        <v>-15</v>
      </c>
      <c r="G29" s="88">
        <f>E29/($E$1+F29)</f>
        <v>0.33333333333333331</v>
      </c>
      <c r="H29" s="88">
        <f>IF(G29&gt;0.7,1,G29/0.7)</f>
        <v>0.47619047619047622</v>
      </c>
      <c r="I29" s="88" t="str">
        <f>IF(G29&gt;0.8,(G29-0.8)/10,"")</f>
        <v/>
      </c>
      <c r="J29" s="83"/>
      <c r="K29" s="83">
        <f>COUNTA(O29:BF29)</f>
        <v>16</v>
      </c>
      <c r="L29" s="83">
        <v>5</v>
      </c>
      <c r="M29" s="89">
        <f>K29/($K$1-L29)</f>
        <v>0.94117647058823528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Z29" s="80">
        <v>1</v>
      </c>
      <c r="AA29" s="83"/>
      <c r="AB29" s="83"/>
      <c r="AC29" s="83">
        <v>1</v>
      </c>
      <c r="AD29" s="83">
        <v>1</v>
      </c>
      <c r="AE29" s="83">
        <v>1</v>
      </c>
      <c r="AF29" s="83"/>
      <c r="AG29" s="83"/>
      <c r="AH29" s="83"/>
      <c r="AI29" s="83">
        <v>1</v>
      </c>
      <c r="AJ29" s="83"/>
      <c r="AK29" s="83">
        <v>1</v>
      </c>
      <c r="AL29" s="83">
        <v>1</v>
      </c>
      <c r="AM29" s="84">
        <v>1</v>
      </c>
      <c r="AO29" s="80">
        <v>1</v>
      </c>
      <c r="AX29" s="80">
        <v>1</v>
      </c>
      <c r="BA29" s="80">
        <v>1</v>
      </c>
    </row>
    <row r="30" spans="1:53" x14ac:dyDescent="0.25">
      <c r="A30" s="83">
        <v>1</v>
      </c>
      <c r="B30" s="83" t="s">
        <v>513</v>
      </c>
      <c r="C30" s="90" t="s">
        <v>393</v>
      </c>
      <c r="E30" s="80">
        <f t="shared" si="0"/>
        <v>16</v>
      </c>
      <c r="F30" s="83">
        <f t="shared" si="1"/>
        <v>0</v>
      </c>
      <c r="G30" s="88">
        <f t="shared" si="2"/>
        <v>0.33333333333333331</v>
      </c>
      <c r="H30" s="88">
        <f t="shared" si="3"/>
        <v>0.47619047619047622</v>
      </c>
      <c r="I30" s="88" t="str">
        <f t="shared" si="4"/>
        <v/>
      </c>
      <c r="J30" s="83"/>
      <c r="K30" s="83">
        <f t="shared" si="5"/>
        <v>10</v>
      </c>
      <c r="L30" s="83"/>
      <c r="M30" s="89">
        <f t="shared" si="6"/>
        <v>0.45454545454545453</v>
      </c>
      <c r="O30" s="80">
        <v>3</v>
      </c>
      <c r="P30" s="80">
        <v>3</v>
      </c>
      <c r="Q30" s="80">
        <v>3</v>
      </c>
      <c r="R30" s="80">
        <v>1</v>
      </c>
      <c r="S30" s="80">
        <v>3</v>
      </c>
      <c r="T30" s="80">
        <v>0</v>
      </c>
      <c r="V30" s="80">
        <v>0</v>
      </c>
      <c r="W30" s="80">
        <v>3</v>
      </c>
      <c r="X30" s="80">
        <v>0</v>
      </c>
      <c r="Z30" s="80">
        <v>0</v>
      </c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</row>
    <row r="31" spans="1:53" x14ac:dyDescent="0.25">
      <c r="A31" s="90">
        <v>2</v>
      </c>
      <c r="B31" s="83" t="s">
        <v>603</v>
      </c>
      <c r="C31" s="90" t="s">
        <v>604</v>
      </c>
      <c r="E31" s="80">
        <f t="shared" si="0"/>
        <v>43</v>
      </c>
      <c r="F31" s="83">
        <f t="shared" si="1"/>
        <v>0</v>
      </c>
      <c r="G31" s="88">
        <f t="shared" si="2"/>
        <v>0.89583333333333337</v>
      </c>
      <c r="H31" s="88">
        <f t="shared" si="3"/>
        <v>1</v>
      </c>
      <c r="I31" s="88">
        <f t="shared" si="4"/>
        <v>9.5833333333333326E-3</v>
      </c>
      <c r="J31" s="83"/>
      <c r="K31" s="83">
        <f t="shared" si="5"/>
        <v>23</v>
      </c>
      <c r="L31" s="83"/>
      <c r="M31" s="89">
        <f t="shared" si="6"/>
        <v>1.0454545454545454</v>
      </c>
      <c r="O31" s="80">
        <v>3</v>
      </c>
      <c r="P31" s="80">
        <v>3</v>
      </c>
      <c r="Q31" s="80">
        <v>3</v>
      </c>
      <c r="R31" s="80">
        <v>1</v>
      </c>
      <c r="S31" s="80">
        <v>3</v>
      </c>
      <c r="T31" s="80">
        <v>1</v>
      </c>
      <c r="U31" s="80">
        <v>3</v>
      </c>
      <c r="V31" s="80">
        <v>1</v>
      </c>
      <c r="W31" s="80">
        <v>3</v>
      </c>
      <c r="X31" s="80">
        <v>3</v>
      </c>
      <c r="Y31" s="80">
        <v>3</v>
      </c>
      <c r="Z31" s="80">
        <v>3</v>
      </c>
      <c r="AA31" s="83"/>
      <c r="AB31" s="83"/>
      <c r="AC31" s="83">
        <v>1</v>
      </c>
      <c r="AD31" s="83">
        <v>1</v>
      </c>
      <c r="AE31" s="83">
        <v>3</v>
      </c>
      <c r="AF31" s="83"/>
      <c r="AG31" s="83"/>
      <c r="AH31" s="83"/>
      <c r="AI31" s="83">
        <v>1</v>
      </c>
      <c r="AJ31" s="83">
        <v>1</v>
      </c>
      <c r="AK31" s="83">
        <v>1</v>
      </c>
      <c r="AL31" s="83">
        <v>1</v>
      </c>
      <c r="AM31" s="84">
        <v>1</v>
      </c>
      <c r="AO31" s="80">
        <v>1</v>
      </c>
      <c r="AP31" s="80">
        <v>1</v>
      </c>
      <c r="BA31" s="80">
        <v>1</v>
      </c>
    </row>
    <row r="32" spans="1:53" x14ac:dyDescent="0.25">
      <c r="A32" s="90">
        <v>2</v>
      </c>
      <c r="B32" s="83" t="s">
        <v>605</v>
      </c>
      <c r="C32" s="90" t="s">
        <v>525</v>
      </c>
      <c r="E32" s="80">
        <f t="shared" si="0"/>
        <v>38</v>
      </c>
      <c r="F32" s="83">
        <f t="shared" si="1"/>
        <v>0</v>
      </c>
      <c r="G32" s="88">
        <f t="shared" si="2"/>
        <v>0.79166666666666663</v>
      </c>
      <c r="H32" s="88">
        <f t="shared" si="3"/>
        <v>1</v>
      </c>
      <c r="I32" s="88" t="str">
        <f t="shared" si="4"/>
        <v/>
      </c>
      <c r="J32" s="83"/>
      <c r="K32" s="83">
        <f t="shared" si="5"/>
        <v>23</v>
      </c>
      <c r="L32" s="83"/>
      <c r="M32" s="89">
        <f t="shared" si="6"/>
        <v>1.0454545454545454</v>
      </c>
      <c r="O32" s="80">
        <v>3</v>
      </c>
      <c r="P32" s="80">
        <v>3</v>
      </c>
      <c r="Q32" s="80">
        <v>0</v>
      </c>
      <c r="R32" s="80">
        <v>0</v>
      </c>
      <c r="S32" s="80">
        <v>3</v>
      </c>
      <c r="T32" s="80">
        <v>1</v>
      </c>
      <c r="U32" s="80">
        <v>3</v>
      </c>
      <c r="V32" s="80">
        <v>3</v>
      </c>
      <c r="W32" s="80">
        <v>3</v>
      </c>
      <c r="X32" s="80">
        <v>3</v>
      </c>
      <c r="Y32" s="80">
        <v>3</v>
      </c>
      <c r="Z32" s="80">
        <v>0</v>
      </c>
      <c r="AA32" s="83"/>
      <c r="AB32" s="83"/>
      <c r="AC32" s="83">
        <v>1</v>
      </c>
      <c r="AD32" s="83">
        <v>1</v>
      </c>
      <c r="AE32" s="83">
        <v>3</v>
      </c>
      <c r="AF32" s="83"/>
      <c r="AG32" s="83"/>
      <c r="AH32" s="83"/>
      <c r="AI32" s="83">
        <v>1</v>
      </c>
      <c r="AJ32" s="83">
        <v>1</v>
      </c>
      <c r="AK32" s="83">
        <v>1</v>
      </c>
      <c r="AL32" s="83">
        <v>1</v>
      </c>
      <c r="AM32" s="84">
        <v>1</v>
      </c>
      <c r="AO32" s="80">
        <v>1</v>
      </c>
      <c r="AP32" s="80">
        <v>1</v>
      </c>
      <c r="BA32" s="80">
        <v>1</v>
      </c>
    </row>
    <row r="33" spans="1:53" x14ac:dyDescent="0.25">
      <c r="A33" s="90">
        <v>2</v>
      </c>
      <c r="B33" s="83" t="s">
        <v>606</v>
      </c>
      <c r="C33" s="90" t="s">
        <v>416</v>
      </c>
      <c r="E33" s="80">
        <f t="shared" si="0"/>
        <v>31</v>
      </c>
      <c r="F33" s="83">
        <f t="shared" si="1"/>
        <v>0</v>
      </c>
      <c r="G33" s="88">
        <f t="shared" si="2"/>
        <v>0.64583333333333337</v>
      </c>
      <c r="H33" s="88">
        <f t="shared" si="3"/>
        <v>0.92261904761904778</v>
      </c>
      <c r="I33" s="88" t="str">
        <f t="shared" si="4"/>
        <v/>
      </c>
      <c r="J33" s="83"/>
      <c r="K33" s="83">
        <f t="shared" si="5"/>
        <v>21</v>
      </c>
      <c r="L33" s="83"/>
      <c r="M33" s="89">
        <f t="shared" si="6"/>
        <v>0.95454545454545459</v>
      </c>
      <c r="O33" s="80">
        <v>3</v>
      </c>
      <c r="P33" s="80">
        <v>3</v>
      </c>
      <c r="Q33" s="80">
        <v>0</v>
      </c>
      <c r="R33" s="80">
        <v>3</v>
      </c>
      <c r="S33" s="80">
        <v>3</v>
      </c>
      <c r="T33" s="80">
        <v>1</v>
      </c>
      <c r="U33" s="80">
        <v>3</v>
      </c>
      <c r="V33" s="80">
        <v>0</v>
      </c>
      <c r="X33" s="80">
        <v>0</v>
      </c>
      <c r="Y33" s="80">
        <v>3</v>
      </c>
      <c r="Z33" s="80">
        <v>3</v>
      </c>
      <c r="AA33" s="83"/>
      <c r="AB33" s="83"/>
      <c r="AC33" s="83">
        <v>1</v>
      </c>
      <c r="AD33" s="83">
        <v>1</v>
      </c>
      <c r="AE33" s="83">
        <v>0</v>
      </c>
      <c r="AF33" s="83"/>
      <c r="AG33" s="83"/>
      <c r="AH33" s="83"/>
      <c r="AI33" s="83">
        <v>1</v>
      </c>
      <c r="AJ33" s="83"/>
      <c r="AK33" s="83">
        <v>1</v>
      </c>
      <c r="AL33" s="83">
        <v>1</v>
      </c>
      <c r="AM33" s="84">
        <v>1</v>
      </c>
      <c r="AO33" s="80">
        <v>1</v>
      </c>
      <c r="AP33" s="80">
        <v>1</v>
      </c>
      <c r="BA33" s="80">
        <v>1</v>
      </c>
    </row>
    <row r="34" spans="1:53" x14ac:dyDescent="0.25">
      <c r="A34" s="90">
        <v>2</v>
      </c>
      <c r="B34" s="83" t="s">
        <v>607</v>
      </c>
      <c r="C34" s="90" t="s">
        <v>608</v>
      </c>
      <c r="E34" s="80">
        <f t="shared" si="0"/>
        <v>36</v>
      </c>
      <c r="F34" s="83">
        <f t="shared" si="1"/>
        <v>0</v>
      </c>
      <c r="G34" s="88">
        <f t="shared" si="2"/>
        <v>0.75</v>
      </c>
      <c r="H34" s="88">
        <f t="shared" si="3"/>
        <v>1</v>
      </c>
      <c r="I34" s="88" t="str">
        <f t="shared" si="4"/>
        <v/>
      </c>
      <c r="J34" s="83"/>
      <c r="K34" s="83">
        <f t="shared" si="5"/>
        <v>23</v>
      </c>
      <c r="L34" s="83"/>
      <c r="M34" s="89">
        <f t="shared" si="6"/>
        <v>1.0454545454545454</v>
      </c>
      <c r="O34" s="80">
        <v>3</v>
      </c>
      <c r="P34" s="80">
        <v>3</v>
      </c>
      <c r="Q34" s="80">
        <v>0</v>
      </c>
      <c r="R34" s="80">
        <v>3</v>
      </c>
      <c r="S34" s="80">
        <v>0</v>
      </c>
      <c r="T34" s="80">
        <v>1</v>
      </c>
      <c r="U34" s="80">
        <v>3</v>
      </c>
      <c r="V34" s="80">
        <v>0</v>
      </c>
      <c r="W34" s="80">
        <v>3</v>
      </c>
      <c r="X34" s="80">
        <v>1</v>
      </c>
      <c r="Y34" s="80">
        <v>3</v>
      </c>
      <c r="Z34" s="80">
        <v>3</v>
      </c>
      <c r="AA34" s="83"/>
      <c r="AB34" s="83"/>
      <c r="AC34" s="83">
        <v>1</v>
      </c>
      <c r="AD34" s="83">
        <v>1</v>
      </c>
      <c r="AE34" s="83">
        <v>3</v>
      </c>
      <c r="AF34" s="83"/>
      <c r="AG34" s="83"/>
      <c r="AH34" s="83"/>
      <c r="AI34" s="83">
        <v>1</v>
      </c>
      <c r="AJ34" s="83">
        <v>1</v>
      </c>
      <c r="AK34" s="83">
        <v>1</v>
      </c>
      <c r="AL34" s="83">
        <v>1</v>
      </c>
      <c r="AM34" s="84">
        <v>1</v>
      </c>
      <c r="AO34" s="80">
        <v>1</v>
      </c>
      <c r="AP34" s="80">
        <v>1</v>
      </c>
      <c r="BA34" s="80">
        <v>1</v>
      </c>
    </row>
    <row r="35" spans="1:53" x14ac:dyDescent="0.25">
      <c r="A35" s="90">
        <v>2</v>
      </c>
      <c r="B35" s="83" t="s">
        <v>609</v>
      </c>
      <c r="C35" s="90" t="s">
        <v>610</v>
      </c>
      <c r="E35" s="80">
        <f t="shared" si="0"/>
        <v>27</v>
      </c>
      <c r="F35" s="83">
        <f t="shared" si="1"/>
        <v>0</v>
      </c>
      <c r="G35" s="88">
        <f t="shared" si="2"/>
        <v>0.5625</v>
      </c>
      <c r="H35" s="88">
        <f t="shared" si="3"/>
        <v>0.8035714285714286</v>
      </c>
      <c r="I35" s="88" t="str">
        <f t="shared" si="4"/>
        <v/>
      </c>
      <c r="J35" s="83"/>
      <c r="K35" s="83">
        <f t="shared" si="5"/>
        <v>23</v>
      </c>
      <c r="L35" s="83"/>
      <c r="M35" s="89">
        <f t="shared" si="6"/>
        <v>1.0454545454545454</v>
      </c>
      <c r="O35" s="80">
        <v>3</v>
      </c>
      <c r="P35" s="80">
        <v>3</v>
      </c>
      <c r="Q35" s="80">
        <v>3</v>
      </c>
      <c r="R35" s="80">
        <v>0</v>
      </c>
      <c r="S35" s="80">
        <v>0</v>
      </c>
      <c r="T35" s="80">
        <v>1</v>
      </c>
      <c r="U35" s="80">
        <v>0</v>
      </c>
      <c r="V35" s="80">
        <v>0</v>
      </c>
      <c r="W35" s="80">
        <v>0</v>
      </c>
      <c r="X35" s="80">
        <v>0</v>
      </c>
      <c r="Y35" s="80">
        <v>3</v>
      </c>
      <c r="Z35" s="80">
        <v>1</v>
      </c>
      <c r="AA35" s="83"/>
      <c r="AB35" s="83"/>
      <c r="AC35" s="83">
        <v>1</v>
      </c>
      <c r="AD35" s="83">
        <v>1</v>
      </c>
      <c r="AE35" s="83">
        <v>3</v>
      </c>
      <c r="AF35" s="83"/>
      <c r="AG35" s="83"/>
      <c r="AH35" s="83"/>
      <c r="AI35" s="83">
        <v>1</v>
      </c>
      <c r="AJ35" s="83">
        <v>1</v>
      </c>
      <c r="AK35" s="83">
        <v>1</v>
      </c>
      <c r="AL35" s="83">
        <v>1</v>
      </c>
      <c r="AM35" s="84">
        <v>1</v>
      </c>
      <c r="AO35" s="80">
        <v>1</v>
      </c>
      <c r="AP35" s="80">
        <v>1</v>
      </c>
      <c r="BA35" s="80">
        <v>1</v>
      </c>
    </row>
    <row r="36" spans="1:53" x14ac:dyDescent="0.25">
      <c r="A36" s="90">
        <v>2</v>
      </c>
      <c r="B36" s="83" t="s">
        <v>678</v>
      </c>
      <c r="C36" s="90" t="s">
        <v>679</v>
      </c>
      <c r="E36" s="80">
        <f>SUM(O36:BF36)</f>
        <v>29</v>
      </c>
      <c r="F36" s="83">
        <f>-3*L36</f>
        <v>-3</v>
      </c>
      <c r="G36" s="88">
        <f>E36/($E$1+F36)</f>
        <v>0.64444444444444449</v>
      </c>
      <c r="H36" s="88">
        <f>IF(G36&gt;0.7,1,G36/0.7)</f>
        <v>0.92063492063492081</v>
      </c>
      <c r="I36" s="88" t="str">
        <f>IF(G36&gt;0.8,(G36-0.8)/10,"")</f>
        <v/>
      </c>
      <c r="J36" s="83"/>
      <c r="K36" s="83">
        <f>COUNTA(O36:BF36)</f>
        <v>20</v>
      </c>
      <c r="L36" s="83">
        <v>1</v>
      </c>
      <c r="M36" s="89">
        <f>K36/($K$1-L36)</f>
        <v>0.95238095238095233</v>
      </c>
      <c r="P36" s="80">
        <v>1</v>
      </c>
      <c r="Q36" s="80">
        <v>3</v>
      </c>
      <c r="R36" s="80">
        <v>3</v>
      </c>
      <c r="S36" s="80">
        <v>3</v>
      </c>
      <c r="T36" s="80">
        <v>0</v>
      </c>
      <c r="U36" s="80">
        <v>0</v>
      </c>
      <c r="V36" s="80">
        <v>1</v>
      </c>
      <c r="W36" s="80">
        <v>0</v>
      </c>
      <c r="X36" s="80">
        <v>3</v>
      </c>
      <c r="Y36" s="80">
        <v>3</v>
      </c>
      <c r="Z36" s="83"/>
      <c r="AA36" s="83"/>
      <c r="AB36" s="83"/>
      <c r="AC36" s="83"/>
      <c r="AD36" s="83">
        <v>1</v>
      </c>
      <c r="AE36" s="83">
        <v>3</v>
      </c>
      <c r="AF36" s="83"/>
      <c r="AG36" s="83"/>
      <c r="AH36" s="83"/>
      <c r="AI36" s="83">
        <v>1</v>
      </c>
      <c r="AJ36" s="83">
        <v>1</v>
      </c>
      <c r="AK36" s="83">
        <v>1</v>
      </c>
      <c r="AL36" s="83">
        <v>1</v>
      </c>
      <c r="AM36" s="84">
        <v>1</v>
      </c>
      <c r="AO36" s="80">
        <v>1</v>
      </c>
      <c r="AP36" s="80">
        <v>1</v>
      </c>
      <c r="BA36" s="80">
        <v>1</v>
      </c>
    </row>
    <row r="37" spans="1:53" x14ac:dyDescent="0.25">
      <c r="A37" s="90">
        <v>2</v>
      </c>
      <c r="B37" s="83" t="s">
        <v>611</v>
      </c>
      <c r="C37" s="90" t="s">
        <v>612</v>
      </c>
      <c r="E37" s="80">
        <f t="shared" si="0"/>
        <v>28</v>
      </c>
      <c r="F37" s="83">
        <f t="shared" si="1"/>
        <v>0</v>
      </c>
      <c r="G37" s="88">
        <f t="shared" si="2"/>
        <v>0.58333333333333337</v>
      </c>
      <c r="H37" s="88">
        <f t="shared" si="3"/>
        <v>0.83333333333333348</v>
      </c>
      <c r="I37" s="88" t="str">
        <f t="shared" si="4"/>
        <v/>
      </c>
      <c r="J37" s="83"/>
      <c r="K37" s="83">
        <f t="shared" si="5"/>
        <v>22</v>
      </c>
      <c r="L37" s="83"/>
      <c r="M37" s="89">
        <f t="shared" si="6"/>
        <v>1</v>
      </c>
      <c r="O37" s="80">
        <v>3</v>
      </c>
      <c r="P37" s="80">
        <v>3</v>
      </c>
      <c r="Q37" s="80">
        <v>0</v>
      </c>
      <c r="R37" s="80">
        <v>0</v>
      </c>
      <c r="S37" s="80">
        <v>3</v>
      </c>
      <c r="T37" s="80">
        <v>0</v>
      </c>
      <c r="U37" s="80">
        <v>0</v>
      </c>
      <c r="V37" s="80">
        <v>0</v>
      </c>
      <c r="X37" s="80">
        <v>3</v>
      </c>
      <c r="Y37" s="80">
        <v>3</v>
      </c>
      <c r="Z37" s="80">
        <v>0</v>
      </c>
      <c r="AA37" s="83"/>
      <c r="AB37" s="83"/>
      <c r="AC37" s="83">
        <v>1</v>
      </c>
      <c r="AD37" s="83">
        <v>1</v>
      </c>
      <c r="AE37" s="83">
        <v>3</v>
      </c>
      <c r="AF37" s="83"/>
      <c r="AG37" s="83"/>
      <c r="AH37" s="83"/>
      <c r="AI37" s="83">
        <v>1</v>
      </c>
      <c r="AJ37" s="83">
        <v>1</v>
      </c>
      <c r="AK37" s="83">
        <v>1</v>
      </c>
      <c r="AL37" s="83">
        <v>1</v>
      </c>
      <c r="AM37" s="84">
        <v>1</v>
      </c>
      <c r="AO37" s="80">
        <v>1</v>
      </c>
      <c r="AP37" s="80">
        <v>1</v>
      </c>
      <c r="BA37" s="80">
        <v>1</v>
      </c>
    </row>
    <row r="38" spans="1:53" x14ac:dyDescent="0.25">
      <c r="A38" s="90">
        <v>2</v>
      </c>
      <c r="B38" s="83" t="s">
        <v>613</v>
      </c>
      <c r="C38" s="90" t="s">
        <v>614</v>
      </c>
      <c r="E38" s="80">
        <f t="shared" si="0"/>
        <v>30</v>
      </c>
      <c r="F38" s="83">
        <f t="shared" si="1"/>
        <v>0</v>
      </c>
      <c r="G38" s="88">
        <f t="shared" si="2"/>
        <v>0.625</v>
      </c>
      <c r="H38" s="88">
        <f t="shared" si="3"/>
        <v>0.8928571428571429</v>
      </c>
      <c r="I38" s="88" t="str">
        <f t="shared" si="4"/>
        <v/>
      </c>
      <c r="J38" s="83"/>
      <c r="K38" s="83">
        <f t="shared" si="5"/>
        <v>21</v>
      </c>
      <c r="L38" s="83"/>
      <c r="M38" s="89">
        <f t="shared" si="6"/>
        <v>0.95454545454545459</v>
      </c>
      <c r="O38" s="80">
        <v>3</v>
      </c>
      <c r="P38" s="80">
        <v>3</v>
      </c>
      <c r="Q38" s="80">
        <v>3</v>
      </c>
      <c r="R38" s="80">
        <v>0</v>
      </c>
      <c r="T38" s="80">
        <v>0</v>
      </c>
      <c r="U38" s="80">
        <v>3</v>
      </c>
      <c r="V38" s="80">
        <v>0</v>
      </c>
      <c r="W38" s="80">
        <v>3</v>
      </c>
      <c r="X38" s="80">
        <v>0</v>
      </c>
      <c r="Y38" s="80">
        <v>3</v>
      </c>
      <c r="Z38" s="80">
        <v>3</v>
      </c>
      <c r="AA38" s="83"/>
      <c r="AB38" s="83"/>
      <c r="AC38" s="83">
        <v>1</v>
      </c>
      <c r="AD38" s="83">
        <v>1</v>
      </c>
      <c r="AE38" s="83">
        <v>0</v>
      </c>
      <c r="AF38" s="83"/>
      <c r="AG38" s="83"/>
      <c r="AH38" s="83"/>
      <c r="AI38" s="83">
        <v>1</v>
      </c>
      <c r="AJ38" s="83"/>
      <c r="AK38" s="83">
        <v>1</v>
      </c>
      <c r="AL38" s="83">
        <v>1</v>
      </c>
      <c r="AM38" s="84">
        <v>1</v>
      </c>
      <c r="AO38" s="80">
        <v>1</v>
      </c>
      <c r="AP38" s="80">
        <v>1</v>
      </c>
      <c r="BA38" s="80">
        <v>1</v>
      </c>
    </row>
    <row r="39" spans="1:53" x14ac:dyDescent="0.25">
      <c r="A39" s="90">
        <v>2</v>
      </c>
      <c r="B39" s="83" t="s">
        <v>615</v>
      </c>
      <c r="C39" s="90" t="s">
        <v>616</v>
      </c>
      <c r="E39" s="80">
        <f t="shared" si="0"/>
        <v>27</v>
      </c>
      <c r="F39" s="83">
        <f t="shared" si="1"/>
        <v>0</v>
      </c>
      <c r="G39" s="88">
        <f t="shared" si="2"/>
        <v>0.5625</v>
      </c>
      <c r="H39" s="88">
        <f t="shared" si="3"/>
        <v>0.8035714285714286</v>
      </c>
      <c r="I39" s="88" t="str">
        <f t="shared" si="4"/>
        <v/>
      </c>
      <c r="J39" s="83"/>
      <c r="K39" s="83">
        <f t="shared" si="5"/>
        <v>21</v>
      </c>
      <c r="L39" s="83"/>
      <c r="M39" s="89">
        <f t="shared" si="6"/>
        <v>0.95454545454545459</v>
      </c>
      <c r="O39" s="80">
        <v>3</v>
      </c>
      <c r="P39" s="80">
        <v>2</v>
      </c>
      <c r="Q39" s="80">
        <v>3</v>
      </c>
      <c r="R39" s="80">
        <v>0</v>
      </c>
      <c r="S39" s="80">
        <v>3</v>
      </c>
      <c r="T39" s="80">
        <v>2</v>
      </c>
      <c r="U39" s="80">
        <v>0</v>
      </c>
      <c r="V39" s="80">
        <v>0</v>
      </c>
      <c r="W39" s="80">
        <v>0</v>
      </c>
      <c r="X39" s="80">
        <v>0</v>
      </c>
      <c r="Y39" s="80">
        <v>3</v>
      </c>
      <c r="Z39" s="80">
        <v>3</v>
      </c>
      <c r="AA39" s="83"/>
      <c r="AB39" s="83"/>
      <c r="AC39" s="83">
        <v>1</v>
      </c>
      <c r="AD39" s="83"/>
      <c r="AE39" s="83">
        <v>0</v>
      </c>
      <c r="AF39" s="83"/>
      <c r="AG39" s="83"/>
      <c r="AH39" s="83"/>
      <c r="AI39" s="83">
        <v>1</v>
      </c>
      <c r="AJ39" s="83">
        <v>1</v>
      </c>
      <c r="AK39" s="83"/>
      <c r="AL39" s="83">
        <v>1</v>
      </c>
      <c r="AM39" s="84">
        <v>1</v>
      </c>
      <c r="AO39" s="80">
        <v>1</v>
      </c>
      <c r="AP39" s="80">
        <v>1</v>
      </c>
      <c r="BA39" s="80">
        <v>1</v>
      </c>
    </row>
    <row r="40" spans="1:53" x14ac:dyDescent="0.25">
      <c r="A40" s="90">
        <v>2</v>
      </c>
      <c r="B40" s="83" t="s">
        <v>617</v>
      </c>
      <c r="C40" s="90" t="s">
        <v>618</v>
      </c>
      <c r="E40" s="80">
        <f t="shared" si="0"/>
        <v>20</v>
      </c>
      <c r="F40" s="83">
        <f t="shared" si="1"/>
        <v>0</v>
      </c>
      <c r="G40" s="88">
        <f t="shared" si="2"/>
        <v>0.41666666666666669</v>
      </c>
      <c r="H40" s="88">
        <f t="shared" si="3"/>
        <v>0.59523809523809534</v>
      </c>
      <c r="I40" s="88" t="str">
        <f t="shared" si="4"/>
        <v/>
      </c>
      <c r="J40" s="83"/>
      <c r="K40" s="83">
        <f t="shared" si="5"/>
        <v>18</v>
      </c>
      <c r="L40" s="83"/>
      <c r="M40" s="89">
        <f t="shared" si="6"/>
        <v>0.81818181818181823</v>
      </c>
      <c r="O40" s="80">
        <v>3</v>
      </c>
      <c r="Q40" s="80">
        <v>0</v>
      </c>
      <c r="R40" s="80">
        <v>1</v>
      </c>
      <c r="S40" s="80">
        <v>3</v>
      </c>
      <c r="T40" s="80">
        <v>0</v>
      </c>
      <c r="U40" s="80">
        <v>0</v>
      </c>
      <c r="W40" s="80">
        <v>0</v>
      </c>
      <c r="X40" s="80">
        <v>3</v>
      </c>
      <c r="Y40" s="80">
        <v>3</v>
      </c>
      <c r="Z40" s="80">
        <v>0</v>
      </c>
      <c r="AA40" s="83"/>
      <c r="AB40" s="83"/>
      <c r="AC40" s="83">
        <v>1</v>
      </c>
      <c r="AD40" s="83">
        <v>1</v>
      </c>
      <c r="AE40" s="80">
        <v>0</v>
      </c>
      <c r="AF40" s="83"/>
      <c r="AG40" s="83"/>
      <c r="AH40" s="83"/>
      <c r="AI40" s="83"/>
      <c r="AJ40" s="83"/>
      <c r="AK40" s="83"/>
      <c r="AL40" s="83">
        <v>1</v>
      </c>
      <c r="AM40" s="84">
        <v>1</v>
      </c>
      <c r="AO40" s="80">
        <v>1</v>
      </c>
      <c r="AP40" s="80">
        <v>1</v>
      </c>
      <c r="BA40" s="80">
        <v>1</v>
      </c>
    </row>
    <row r="41" spans="1:53" x14ac:dyDescent="0.25">
      <c r="A41" s="90">
        <v>2</v>
      </c>
      <c r="B41" s="83" t="s">
        <v>619</v>
      </c>
      <c r="C41" s="90" t="s">
        <v>620</v>
      </c>
      <c r="E41" s="80">
        <f t="shared" si="0"/>
        <v>36</v>
      </c>
      <c r="F41" s="83">
        <f t="shared" si="1"/>
        <v>0</v>
      </c>
      <c r="G41" s="88">
        <f t="shared" si="2"/>
        <v>0.75</v>
      </c>
      <c r="H41" s="88">
        <f t="shared" si="3"/>
        <v>1</v>
      </c>
      <c r="I41" s="88" t="str">
        <f t="shared" si="4"/>
        <v/>
      </c>
      <c r="J41" s="83"/>
      <c r="K41" s="83">
        <f t="shared" si="5"/>
        <v>23</v>
      </c>
      <c r="L41" s="83"/>
      <c r="M41" s="89">
        <f t="shared" si="6"/>
        <v>1.0454545454545454</v>
      </c>
      <c r="O41" s="80">
        <v>3</v>
      </c>
      <c r="P41" s="80">
        <v>3</v>
      </c>
      <c r="Q41" s="80">
        <v>3</v>
      </c>
      <c r="R41" s="80">
        <v>1</v>
      </c>
      <c r="S41" s="80">
        <v>0</v>
      </c>
      <c r="T41" s="80">
        <v>0</v>
      </c>
      <c r="U41" s="80">
        <v>1</v>
      </c>
      <c r="V41" s="80">
        <v>0</v>
      </c>
      <c r="W41" s="80">
        <v>3</v>
      </c>
      <c r="X41" s="80">
        <v>3</v>
      </c>
      <c r="Y41" s="80">
        <v>3</v>
      </c>
      <c r="Z41" s="80">
        <v>3</v>
      </c>
      <c r="AA41" s="83"/>
      <c r="AB41" s="83"/>
      <c r="AC41" s="83">
        <v>1</v>
      </c>
      <c r="AD41" s="83">
        <v>1</v>
      </c>
      <c r="AE41" s="83">
        <v>3</v>
      </c>
      <c r="AF41" s="83"/>
      <c r="AG41" s="83"/>
      <c r="AH41" s="83"/>
      <c r="AI41" s="83">
        <v>1</v>
      </c>
      <c r="AJ41" s="83">
        <v>1</v>
      </c>
      <c r="AK41" s="83">
        <v>1</v>
      </c>
      <c r="AL41" s="83">
        <v>1</v>
      </c>
      <c r="AM41" s="84">
        <v>1</v>
      </c>
      <c r="AO41" s="80">
        <v>1</v>
      </c>
      <c r="AP41" s="80">
        <v>1</v>
      </c>
      <c r="BA41" s="80">
        <v>1</v>
      </c>
    </row>
    <row r="42" spans="1:53" x14ac:dyDescent="0.25">
      <c r="A42" s="90">
        <v>2</v>
      </c>
      <c r="B42" s="83" t="s">
        <v>621</v>
      </c>
      <c r="C42" s="90" t="s">
        <v>622</v>
      </c>
      <c r="E42" s="80">
        <f t="shared" si="0"/>
        <v>32</v>
      </c>
      <c r="F42" s="83">
        <f t="shared" si="1"/>
        <v>0</v>
      </c>
      <c r="G42" s="88">
        <f t="shared" si="2"/>
        <v>0.66666666666666663</v>
      </c>
      <c r="H42" s="88">
        <f t="shared" si="3"/>
        <v>0.95238095238095244</v>
      </c>
      <c r="I42" s="88" t="str">
        <f t="shared" si="4"/>
        <v/>
      </c>
      <c r="J42" s="83"/>
      <c r="K42" s="83">
        <f t="shared" si="5"/>
        <v>23</v>
      </c>
      <c r="L42" s="83"/>
      <c r="M42" s="89">
        <f t="shared" si="6"/>
        <v>1.0454545454545454</v>
      </c>
      <c r="O42" s="80">
        <v>3</v>
      </c>
      <c r="P42" s="80">
        <v>3</v>
      </c>
      <c r="Q42" s="80">
        <v>3</v>
      </c>
      <c r="R42" s="80">
        <v>0</v>
      </c>
      <c r="S42" s="80">
        <v>0</v>
      </c>
      <c r="T42" s="80">
        <v>1</v>
      </c>
      <c r="U42" s="80">
        <v>0</v>
      </c>
      <c r="V42" s="80">
        <v>0</v>
      </c>
      <c r="W42" s="80">
        <v>0</v>
      </c>
      <c r="X42" s="80">
        <v>3</v>
      </c>
      <c r="Y42" s="80">
        <v>3</v>
      </c>
      <c r="Z42" s="80">
        <v>3</v>
      </c>
      <c r="AA42" s="83"/>
      <c r="AB42" s="83"/>
      <c r="AC42" s="83">
        <v>1</v>
      </c>
      <c r="AD42" s="83">
        <v>1</v>
      </c>
      <c r="AE42" s="83">
        <v>3</v>
      </c>
      <c r="AF42" s="83"/>
      <c r="AG42" s="83"/>
      <c r="AH42" s="83"/>
      <c r="AI42" s="83">
        <v>1</v>
      </c>
      <c r="AJ42" s="83">
        <v>1</v>
      </c>
      <c r="AK42" s="83">
        <v>1</v>
      </c>
      <c r="AL42" s="83">
        <v>1</v>
      </c>
      <c r="AM42" s="84">
        <v>1</v>
      </c>
      <c r="AO42" s="80">
        <v>1</v>
      </c>
      <c r="AP42" s="80">
        <v>1</v>
      </c>
      <c r="BA42" s="80">
        <v>1</v>
      </c>
    </row>
    <row r="43" spans="1:53" x14ac:dyDescent="0.25">
      <c r="A43" s="90">
        <v>2</v>
      </c>
      <c r="B43" s="83" t="s">
        <v>623</v>
      </c>
      <c r="C43" s="90" t="s">
        <v>624</v>
      </c>
      <c r="E43" s="80">
        <f t="shared" si="0"/>
        <v>40</v>
      </c>
      <c r="F43" s="83">
        <f t="shared" si="1"/>
        <v>0</v>
      </c>
      <c r="G43" s="88">
        <f t="shared" si="2"/>
        <v>0.83333333333333337</v>
      </c>
      <c r="H43" s="88">
        <f t="shared" si="3"/>
        <v>1</v>
      </c>
      <c r="I43" s="88">
        <f t="shared" si="4"/>
        <v>3.3333333333333327E-3</v>
      </c>
      <c r="J43" s="83"/>
      <c r="K43" s="83">
        <f t="shared" si="5"/>
        <v>23</v>
      </c>
      <c r="L43" s="83"/>
      <c r="M43" s="89">
        <f t="shared" si="6"/>
        <v>1.0454545454545454</v>
      </c>
      <c r="O43" s="80">
        <v>3</v>
      </c>
      <c r="P43" s="80">
        <v>3</v>
      </c>
      <c r="Q43" s="80">
        <v>3</v>
      </c>
      <c r="R43" s="80">
        <v>3</v>
      </c>
      <c r="S43" s="80">
        <v>0</v>
      </c>
      <c r="T43" s="80">
        <v>0</v>
      </c>
      <c r="U43" s="80">
        <v>3</v>
      </c>
      <c r="V43" s="80">
        <v>3</v>
      </c>
      <c r="W43" s="80">
        <v>0</v>
      </c>
      <c r="X43" s="80">
        <v>3</v>
      </c>
      <c r="Y43" s="80">
        <v>3</v>
      </c>
      <c r="Z43" s="80">
        <v>3</v>
      </c>
      <c r="AA43" s="83"/>
      <c r="AB43" s="83"/>
      <c r="AC43" s="83">
        <v>1</v>
      </c>
      <c r="AD43" s="83">
        <v>1</v>
      </c>
      <c r="AE43" s="83">
        <v>3</v>
      </c>
      <c r="AF43" s="83"/>
      <c r="AG43" s="83"/>
      <c r="AH43" s="83"/>
      <c r="AI43" s="83">
        <v>1</v>
      </c>
      <c r="AJ43" s="83">
        <v>1</v>
      </c>
      <c r="AK43" s="83">
        <v>1</v>
      </c>
      <c r="AL43" s="83">
        <v>1</v>
      </c>
      <c r="AM43" s="84">
        <v>1</v>
      </c>
      <c r="AO43" s="80">
        <v>1</v>
      </c>
      <c r="AP43" s="80">
        <v>1</v>
      </c>
      <c r="BA43" s="80">
        <v>1</v>
      </c>
    </row>
    <row r="44" spans="1:53" x14ac:dyDescent="0.25">
      <c r="A44" s="90">
        <v>2</v>
      </c>
      <c r="B44" s="83" t="s">
        <v>625</v>
      </c>
      <c r="C44" s="90" t="s">
        <v>626</v>
      </c>
      <c r="E44" s="80">
        <f t="shared" si="0"/>
        <v>32.5</v>
      </c>
      <c r="F44" s="83">
        <f t="shared" si="1"/>
        <v>0</v>
      </c>
      <c r="G44" s="88">
        <f t="shared" si="2"/>
        <v>0.67708333333333337</v>
      </c>
      <c r="H44" s="88">
        <f t="shared" si="3"/>
        <v>0.96726190476190488</v>
      </c>
      <c r="I44" s="88" t="str">
        <f t="shared" si="4"/>
        <v/>
      </c>
      <c r="J44" s="83"/>
      <c r="K44" s="83">
        <f t="shared" si="5"/>
        <v>22</v>
      </c>
      <c r="L44" s="83"/>
      <c r="M44" s="89">
        <f t="shared" si="6"/>
        <v>1</v>
      </c>
      <c r="O44" s="80">
        <v>3</v>
      </c>
      <c r="P44" s="80">
        <v>3</v>
      </c>
      <c r="Q44" s="80">
        <v>3</v>
      </c>
      <c r="R44" s="80">
        <v>1</v>
      </c>
      <c r="S44" s="80">
        <v>1</v>
      </c>
      <c r="T44" s="80">
        <v>1</v>
      </c>
      <c r="U44" s="80">
        <v>0</v>
      </c>
      <c r="V44" s="80">
        <v>3</v>
      </c>
      <c r="W44" s="80">
        <v>3</v>
      </c>
      <c r="X44" s="80">
        <v>1.5</v>
      </c>
      <c r="Y44" s="80">
        <v>3</v>
      </c>
      <c r="Z44" s="80">
        <v>0</v>
      </c>
      <c r="AA44" s="83"/>
      <c r="AB44" s="83"/>
      <c r="AC44" s="83">
        <v>1</v>
      </c>
      <c r="AD44" s="83">
        <v>1</v>
      </c>
      <c r="AE44" s="83"/>
      <c r="AF44" s="83"/>
      <c r="AG44" s="83"/>
      <c r="AH44" s="83"/>
      <c r="AI44" s="83">
        <v>1</v>
      </c>
      <c r="AJ44" s="83">
        <v>1</v>
      </c>
      <c r="AK44" s="83">
        <v>1</v>
      </c>
      <c r="AL44" s="83">
        <v>1</v>
      </c>
      <c r="AM44" s="84">
        <v>1</v>
      </c>
      <c r="AO44" s="80">
        <v>1</v>
      </c>
      <c r="AP44" s="80">
        <v>1</v>
      </c>
      <c r="BA44" s="80">
        <v>1</v>
      </c>
    </row>
    <row r="45" spans="1:53" x14ac:dyDescent="0.25">
      <c r="A45" s="90">
        <v>2</v>
      </c>
      <c r="B45" s="83" t="s">
        <v>627</v>
      </c>
      <c r="C45" s="90" t="s">
        <v>628</v>
      </c>
      <c r="E45" s="80">
        <f t="shared" si="0"/>
        <v>32</v>
      </c>
      <c r="F45" s="83">
        <f t="shared" si="1"/>
        <v>0</v>
      </c>
      <c r="G45" s="88">
        <f t="shared" si="2"/>
        <v>0.66666666666666663</v>
      </c>
      <c r="H45" s="88">
        <f t="shared" si="3"/>
        <v>0.95238095238095244</v>
      </c>
      <c r="I45" s="88" t="str">
        <f t="shared" si="4"/>
        <v/>
      </c>
      <c r="J45" s="83"/>
      <c r="K45" s="83">
        <f t="shared" si="5"/>
        <v>23</v>
      </c>
      <c r="L45" s="83"/>
      <c r="M45" s="89">
        <f t="shared" si="6"/>
        <v>1.0454545454545454</v>
      </c>
      <c r="O45" s="80">
        <v>3</v>
      </c>
      <c r="P45" s="80">
        <v>3</v>
      </c>
      <c r="Q45" s="80">
        <v>3</v>
      </c>
      <c r="R45" s="80">
        <v>1</v>
      </c>
      <c r="S45" s="80">
        <v>0</v>
      </c>
      <c r="T45" s="80">
        <v>0</v>
      </c>
      <c r="U45" s="80">
        <v>0</v>
      </c>
      <c r="V45" s="80">
        <v>0</v>
      </c>
      <c r="W45" s="80">
        <v>3</v>
      </c>
      <c r="X45" s="80">
        <v>2</v>
      </c>
      <c r="Y45" s="80">
        <v>3</v>
      </c>
      <c r="Z45" s="80">
        <v>1</v>
      </c>
      <c r="AA45" s="83"/>
      <c r="AB45" s="83"/>
      <c r="AC45" s="83">
        <v>1</v>
      </c>
      <c r="AD45" s="83">
        <v>1</v>
      </c>
      <c r="AE45" s="83">
        <v>3</v>
      </c>
      <c r="AF45" s="83"/>
      <c r="AG45" s="83"/>
      <c r="AH45" s="83"/>
      <c r="AI45" s="83">
        <v>1</v>
      </c>
      <c r="AJ45" s="83">
        <v>1</v>
      </c>
      <c r="AK45" s="83">
        <v>1</v>
      </c>
      <c r="AL45" s="83">
        <v>1</v>
      </c>
      <c r="AM45" s="84">
        <v>1</v>
      </c>
      <c r="AO45" s="80">
        <v>1</v>
      </c>
      <c r="AP45" s="80">
        <v>1</v>
      </c>
      <c r="BA45" s="80">
        <v>1</v>
      </c>
    </row>
    <row r="46" spans="1:53" x14ac:dyDescent="0.25">
      <c r="A46" s="90">
        <v>2</v>
      </c>
      <c r="B46" s="83" t="s">
        <v>388</v>
      </c>
      <c r="C46" s="90" t="s">
        <v>389</v>
      </c>
      <c r="E46" s="80">
        <f t="shared" si="0"/>
        <v>32</v>
      </c>
      <c r="F46" s="83">
        <f t="shared" si="1"/>
        <v>0</v>
      </c>
      <c r="G46" s="88">
        <f t="shared" si="2"/>
        <v>0.66666666666666663</v>
      </c>
      <c r="H46" s="88">
        <f t="shared" si="3"/>
        <v>0.95238095238095244</v>
      </c>
      <c r="I46" s="88" t="str">
        <f t="shared" si="4"/>
        <v/>
      </c>
      <c r="J46" s="83"/>
      <c r="K46" s="83">
        <f t="shared" si="5"/>
        <v>20</v>
      </c>
      <c r="L46" s="83"/>
      <c r="M46" s="89">
        <f t="shared" si="6"/>
        <v>0.90909090909090906</v>
      </c>
      <c r="O46" s="80">
        <v>3</v>
      </c>
      <c r="P46" s="80">
        <v>3</v>
      </c>
      <c r="Q46" s="80">
        <v>0</v>
      </c>
      <c r="R46" s="80">
        <v>3</v>
      </c>
      <c r="S46" s="80">
        <v>3</v>
      </c>
      <c r="T46" s="80">
        <v>1</v>
      </c>
      <c r="U46" s="80">
        <v>3</v>
      </c>
      <c r="V46" s="80">
        <v>0</v>
      </c>
      <c r="W46" s="80">
        <v>3</v>
      </c>
      <c r="X46" s="80">
        <v>2</v>
      </c>
      <c r="Z46" s="80">
        <v>0</v>
      </c>
      <c r="AA46" s="83"/>
      <c r="AB46" s="83"/>
      <c r="AC46" s="83"/>
      <c r="AD46" s="83">
        <v>1</v>
      </c>
      <c r="AE46" s="83">
        <v>3</v>
      </c>
      <c r="AF46" s="83"/>
      <c r="AG46" s="83"/>
      <c r="AH46" s="83"/>
      <c r="AI46" s="83">
        <v>1</v>
      </c>
      <c r="AJ46" s="83"/>
      <c r="AK46" s="83">
        <v>1</v>
      </c>
      <c r="AL46" s="83">
        <v>1</v>
      </c>
      <c r="AM46" s="84">
        <v>1</v>
      </c>
      <c r="AO46" s="80">
        <v>1</v>
      </c>
      <c r="AP46" s="80">
        <v>1</v>
      </c>
      <c r="BA46" s="80">
        <v>1</v>
      </c>
    </row>
    <row r="47" spans="1:53" x14ac:dyDescent="0.25">
      <c r="A47" s="90">
        <v>2</v>
      </c>
      <c r="B47" s="83" t="s">
        <v>629</v>
      </c>
      <c r="C47" s="90" t="s">
        <v>489</v>
      </c>
      <c r="E47" s="80">
        <f t="shared" si="0"/>
        <v>25</v>
      </c>
      <c r="F47" s="83">
        <f t="shared" si="1"/>
        <v>0</v>
      </c>
      <c r="G47" s="88">
        <f t="shared" si="2"/>
        <v>0.52083333333333337</v>
      </c>
      <c r="H47" s="88">
        <f t="shared" si="3"/>
        <v>0.74404761904761918</v>
      </c>
      <c r="I47" s="88" t="str">
        <f t="shared" si="4"/>
        <v/>
      </c>
      <c r="J47" s="83"/>
      <c r="K47" s="83">
        <f t="shared" si="5"/>
        <v>16</v>
      </c>
      <c r="L47" s="83"/>
      <c r="M47" s="89">
        <f t="shared" si="6"/>
        <v>0.72727272727272729</v>
      </c>
      <c r="O47" s="80">
        <v>3</v>
      </c>
      <c r="P47" s="80">
        <v>3</v>
      </c>
      <c r="Q47" s="80">
        <v>3</v>
      </c>
      <c r="R47" s="80">
        <v>1</v>
      </c>
      <c r="S47" s="80">
        <v>3</v>
      </c>
      <c r="V47" s="80">
        <v>0</v>
      </c>
      <c r="W47" s="80">
        <v>3</v>
      </c>
      <c r="X47" s="80">
        <v>0</v>
      </c>
      <c r="Y47" s="80">
        <v>3</v>
      </c>
      <c r="Z47" s="80">
        <v>0</v>
      </c>
      <c r="AA47" s="83"/>
      <c r="AB47" s="83"/>
      <c r="AC47" s="83">
        <v>1</v>
      </c>
      <c r="AD47" s="83">
        <v>1</v>
      </c>
      <c r="AE47" s="83">
        <v>1</v>
      </c>
      <c r="AF47" s="83"/>
      <c r="AG47" s="83"/>
      <c r="AH47" s="83"/>
      <c r="AI47" s="83"/>
      <c r="AJ47" s="83"/>
      <c r="AK47" s="83"/>
      <c r="AL47" s="83"/>
      <c r="AO47" s="80">
        <v>1</v>
      </c>
      <c r="AP47" s="80">
        <v>1</v>
      </c>
      <c r="BA47" s="80">
        <v>1</v>
      </c>
    </row>
    <row r="48" spans="1:53" x14ac:dyDescent="0.25">
      <c r="A48" s="90">
        <v>2</v>
      </c>
      <c r="B48" s="83" t="s">
        <v>267</v>
      </c>
      <c r="C48" s="90" t="s">
        <v>268</v>
      </c>
      <c r="E48" s="80">
        <f t="shared" si="0"/>
        <v>35</v>
      </c>
      <c r="F48" s="83">
        <f t="shared" si="1"/>
        <v>-3</v>
      </c>
      <c r="G48" s="88">
        <f t="shared" si="2"/>
        <v>0.77777777777777779</v>
      </c>
      <c r="H48" s="88">
        <f t="shared" si="3"/>
        <v>1</v>
      </c>
      <c r="I48" s="88" t="str">
        <f t="shared" si="4"/>
        <v/>
      </c>
      <c r="J48" s="83"/>
      <c r="K48" s="83">
        <f t="shared" si="5"/>
        <v>22</v>
      </c>
      <c r="L48" s="83">
        <v>1</v>
      </c>
      <c r="M48" s="89">
        <f t="shared" si="6"/>
        <v>1.0476190476190477</v>
      </c>
      <c r="O48" s="80">
        <v>3</v>
      </c>
      <c r="P48" s="80">
        <v>3</v>
      </c>
      <c r="Q48" s="80">
        <v>3</v>
      </c>
      <c r="R48" s="80">
        <v>1</v>
      </c>
      <c r="S48" s="80">
        <v>3</v>
      </c>
      <c r="U48" s="80">
        <v>3</v>
      </c>
      <c r="V48" s="80">
        <v>0</v>
      </c>
      <c r="W48" s="80">
        <v>0</v>
      </c>
      <c r="X48" s="80">
        <v>3</v>
      </c>
      <c r="Y48" s="80">
        <v>3</v>
      </c>
      <c r="Z48" s="80">
        <v>3</v>
      </c>
      <c r="AA48" s="83"/>
      <c r="AB48" s="83"/>
      <c r="AC48" s="83">
        <v>1</v>
      </c>
      <c r="AD48" s="83">
        <v>1</v>
      </c>
      <c r="AE48" s="83">
        <v>0</v>
      </c>
      <c r="AF48" s="83"/>
      <c r="AG48" s="83"/>
      <c r="AH48" s="83"/>
      <c r="AI48" s="83">
        <v>1</v>
      </c>
      <c r="AJ48" s="83">
        <v>1</v>
      </c>
      <c r="AK48" s="83">
        <v>1</v>
      </c>
      <c r="AL48" s="83">
        <v>1</v>
      </c>
      <c r="AM48" s="84">
        <v>1</v>
      </c>
      <c r="AO48" s="80">
        <v>1</v>
      </c>
      <c r="AP48" s="80">
        <v>1</v>
      </c>
      <c r="BA48" s="80">
        <v>1</v>
      </c>
    </row>
    <row r="49" spans="1:53" x14ac:dyDescent="0.25">
      <c r="A49" s="90">
        <v>2</v>
      </c>
      <c r="B49" s="83" t="s">
        <v>630</v>
      </c>
      <c r="C49" s="90" t="s">
        <v>308</v>
      </c>
      <c r="E49" s="80">
        <f t="shared" si="0"/>
        <v>25</v>
      </c>
      <c r="F49" s="83">
        <f t="shared" si="1"/>
        <v>-6.9999990000000007</v>
      </c>
      <c r="G49" s="88">
        <f t="shared" si="2"/>
        <v>0.60975608268887604</v>
      </c>
      <c r="H49" s="88">
        <f t="shared" si="3"/>
        <v>0.87108011812696584</v>
      </c>
      <c r="I49" s="88" t="str">
        <f t="shared" si="4"/>
        <v/>
      </c>
      <c r="J49" s="83"/>
      <c r="K49" s="83">
        <f t="shared" si="5"/>
        <v>15</v>
      </c>
      <c r="L49" s="83">
        <v>2.3333330000000001</v>
      </c>
      <c r="M49" s="89">
        <f t="shared" si="6"/>
        <v>0.76271185147946008</v>
      </c>
      <c r="O49" s="80">
        <v>3</v>
      </c>
      <c r="Q49" s="80">
        <v>3</v>
      </c>
      <c r="R49" s="80">
        <v>3</v>
      </c>
      <c r="S49" s="80">
        <v>3</v>
      </c>
      <c r="T49" s="80">
        <v>0</v>
      </c>
      <c r="U49" s="80">
        <v>3</v>
      </c>
      <c r="W49" s="80">
        <v>0</v>
      </c>
      <c r="X49" s="80">
        <v>0</v>
      </c>
      <c r="Y49" s="80">
        <v>3</v>
      </c>
      <c r="Z49" s="80">
        <v>3</v>
      </c>
      <c r="AA49" s="83"/>
      <c r="AB49" s="83"/>
      <c r="AC49" s="83">
        <v>1</v>
      </c>
      <c r="AD49" s="83"/>
      <c r="AE49" s="83">
        <v>0</v>
      </c>
      <c r="AF49" s="83"/>
      <c r="AG49" s="83"/>
      <c r="AH49" s="83"/>
      <c r="AI49" s="83">
        <v>1</v>
      </c>
      <c r="AJ49" s="83"/>
      <c r="AK49" s="83"/>
      <c r="AL49" s="83">
        <v>1</v>
      </c>
      <c r="BA49" s="80">
        <v>1</v>
      </c>
    </row>
    <row r="50" spans="1:53" x14ac:dyDescent="0.25">
      <c r="A50" s="90">
        <v>2</v>
      </c>
      <c r="B50" s="83" t="s">
        <v>631</v>
      </c>
      <c r="C50" s="90" t="s">
        <v>483</v>
      </c>
      <c r="E50" s="80">
        <f t="shared" si="0"/>
        <v>24</v>
      </c>
      <c r="F50" s="83">
        <f t="shared" si="1"/>
        <v>-6</v>
      </c>
      <c r="G50" s="88">
        <f t="shared" si="2"/>
        <v>0.5714285714285714</v>
      </c>
      <c r="H50" s="88">
        <f t="shared" si="3"/>
        <v>0.81632653061224492</v>
      </c>
      <c r="I50" s="88" t="str">
        <f t="shared" si="4"/>
        <v/>
      </c>
      <c r="J50" s="83"/>
      <c r="K50" s="83">
        <f t="shared" si="5"/>
        <v>19</v>
      </c>
      <c r="L50" s="83">
        <v>2</v>
      </c>
      <c r="M50" s="89">
        <f t="shared" si="6"/>
        <v>0.95</v>
      </c>
      <c r="O50" s="80">
        <v>3</v>
      </c>
      <c r="Q50" s="80">
        <v>0</v>
      </c>
      <c r="R50" s="80">
        <v>1</v>
      </c>
      <c r="S50" s="80">
        <v>3</v>
      </c>
      <c r="T50" s="80">
        <v>0</v>
      </c>
      <c r="U50" s="80">
        <v>3</v>
      </c>
      <c r="W50" s="80">
        <v>0</v>
      </c>
      <c r="X50" s="80">
        <v>0</v>
      </c>
      <c r="Y50" s="80">
        <v>3</v>
      </c>
      <c r="Z50" s="80">
        <v>0</v>
      </c>
      <c r="AA50" s="83"/>
      <c r="AB50" s="83"/>
      <c r="AC50" s="83">
        <v>1</v>
      </c>
      <c r="AD50" s="83">
        <v>1</v>
      </c>
      <c r="AE50" s="83">
        <v>3</v>
      </c>
      <c r="AF50" s="83"/>
      <c r="AG50" s="83"/>
      <c r="AH50" s="83"/>
      <c r="AI50" s="83">
        <v>1</v>
      </c>
      <c r="AJ50" s="83">
        <v>1</v>
      </c>
      <c r="AK50" s="83"/>
      <c r="AL50" s="83">
        <v>1</v>
      </c>
      <c r="AO50" s="80">
        <v>1</v>
      </c>
      <c r="AP50" s="80">
        <v>1</v>
      </c>
      <c r="BA50" s="80">
        <v>1</v>
      </c>
    </row>
    <row r="51" spans="1:53" x14ac:dyDescent="0.25">
      <c r="A51" s="90">
        <v>2</v>
      </c>
      <c r="B51" s="83" t="s">
        <v>668</v>
      </c>
      <c r="C51" s="90" t="s">
        <v>669</v>
      </c>
      <c r="E51" s="80">
        <f>SUM(O51:BF51)</f>
        <v>36</v>
      </c>
      <c r="F51" s="83">
        <f>-3*L51</f>
        <v>0</v>
      </c>
      <c r="G51" s="88">
        <f>E51/($E$1+F51)</f>
        <v>0.75</v>
      </c>
      <c r="H51" s="88">
        <f>IF(G51&gt;0.7,1,G51/0.7)</f>
        <v>1</v>
      </c>
      <c r="I51" s="88" t="str">
        <f>IF(G51&gt;0.8,(G51-0.8)/10,"")</f>
        <v/>
      </c>
      <c r="J51" s="83"/>
      <c r="K51" s="83">
        <f>COUNTA(O51:BF51)</f>
        <v>23</v>
      </c>
      <c r="L51" s="83"/>
      <c r="M51" s="89">
        <f>K51/($K$1-L51)</f>
        <v>1.0454545454545454</v>
      </c>
      <c r="O51" s="80">
        <v>3</v>
      </c>
      <c r="P51" s="80">
        <v>3</v>
      </c>
      <c r="Q51" s="80">
        <v>3</v>
      </c>
      <c r="R51" s="80">
        <v>3</v>
      </c>
      <c r="S51" s="80">
        <v>1</v>
      </c>
      <c r="T51" s="80">
        <v>0</v>
      </c>
      <c r="U51" s="80">
        <v>0</v>
      </c>
      <c r="V51" s="80">
        <v>1</v>
      </c>
      <c r="W51" s="80">
        <v>3</v>
      </c>
      <c r="X51" s="80">
        <v>3</v>
      </c>
      <c r="Y51" s="80">
        <v>3</v>
      </c>
      <c r="Z51" s="80">
        <v>0</v>
      </c>
      <c r="AA51" s="83"/>
      <c r="AB51" s="83"/>
      <c r="AC51" s="83">
        <v>1</v>
      </c>
      <c r="AD51" s="83">
        <v>1</v>
      </c>
      <c r="AE51" s="83">
        <v>3</v>
      </c>
      <c r="AF51" s="83"/>
      <c r="AG51" s="83"/>
      <c r="AH51" s="83"/>
      <c r="AI51" s="83">
        <v>1</v>
      </c>
      <c r="AJ51" s="83">
        <v>1</v>
      </c>
      <c r="AK51" s="83">
        <v>1</v>
      </c>
      <c r="AL51" s="83">
        <v>1</v>
      </c>
      <c r="AM51" s="84">
        <v>1</v>
      </c>
      <c r="AO51" s="80">
        <v>1</v>
      </c>
      <c r="AP51" s="80">
        <v>1</v>
      </c>
      <c r="BA51" s="80">
        <v>1</v>
      </c>
    </row>
    <row r="52" spans="1:53" x14ac:dyDescent="0.25">
      <c r="A52" s="90">
        <v>2</v>
      </c>
      <c r="B52" s="83" t="s">
        <v>632</v>
      </c>
      <c r="C52" s="90" t="s">
        <v>87</v>
      </c>
      <c r="E52" s="80">
        <f t="shared" si="0"/>
        <v>35</v>
      </c>
      <c r="F52" s="83">
        <f t="shared" si="1"/>
        <v>0</v>
      </c>
      <c r="G52" s="88">
        <f t="shared" si="2"/>
        <v>0.72916666666666663</v>
      </c>
      <c r="H52" s="88">
        <f t="shared" si="3"/>
        <v>1</v>
      </c>
      <c r="I52" s="88" t="str">
        <f t="shared" si="4"/>
        <v/>
      </c>
      <c r="J52" s="83"/>
      <c r="K52" s="83">
        <f t="shared" si="5"/>
        <v>22</v>
      </c>
      <c r="L52" s="83"/>
      <c r="M52" s="89">
        <f t="shared" si="6"/>
        <v>1</v>
      </c>
      <c r="O52" s="80">
        <v>3</v>
      </c>
      <c r="P52" s="80">
        <v>3</v>
      </c>
      <c r="Q52" s="80">
        <v>3</v>
      </c>
      <c r="R52" s="80">
        <v>0</v>
      </c>
      <c r="S52" s="80">
        <v>0</v>
      </c>
      <c r="T52" s="80">
        <v>3</v>
      </c>
      <c r="U52" s="80">
        <v>0</v>
      </c>
      <c r="V52" s="80">
        <v>0</v>
      </c>
      <c r="W52" s="80">
        <v>3</v>
      </c>
      <c r="X52" s="80">
        <v>2</v>
      </c>
      <c r="Y52" s="80">
        <v>3</v>
      </c>
      <c r="Z52" s="80">
        <v>3</v>
      </c>
      <c r="AA52" s="83"/>
      <c r="AB52" s="83"/>
      <c r="AC52" s="83">
        <v>1</v>
      </c>
      <c r="AD52" s="83">
        <v>1</v>
      </c>
      <c r="AE52" s="83">
        <v>3</v>
      </c>
      <c r="AF52" s="83"/>
      <c r="AG52" s="83"/>
      <c r="AH52" s="83"/>
      <c r="AI52" s="83">
        <v>1</v>
      </c>
      <c r="AJ52" s="83"/>
      <c r="AK52" s="83">
        <v>1</v>
      </c>
      <c r="AL52" s="83">
        <v>1</v>
      </c>
      <c r="AM52" s="84">
        <v>1</v>
      </c>
      <c r="AO52" s="80">
        <v>1</v>
      </c>
      <c r="AP52" s="80">
        <v>1</v>
      </c>
      <c r="BA52" s="80">
        <v>1</v>
      </c>
    </row>
    <row r="53" spans="1:53" x14ac:dyDescent="0.25">
      <c r="A53" s="90">
        <v>2</v>
      </c>
      <c r="B53" s="83" t="s">
        <v>633</v>
      </c>
      <c r="C53" s="90" t="s">
        <v>438</v>
      </c>
      <c r="E53" s="80">
        <f t="shared" si="0"/>
        <v>44.5</v>
      </c>
      <c r="F53" s="83">
        <f t="shared" si="1"/>
        <v>0</v>
      </c>
      <c r="G53" s="88">
        <f t="shared" si="2"/>
        <v>0.92708333333333337</v>
      </c>
      <c r="H53" s="88">
        <f t="shared" si="3"/>
        <v>1</v>
      </c>
      <c r="I53" s="88">
        <f t="shared" si="4"/>
        <v>1.2708333333333332E-2</v>
      </c>
      <c r="J53" s="83"/>
      <c r="K53" s="83">
        <f t="shared" si="5"/>
        <v>23</v>
      </c>
      <c r="L53" s="83"/>
      <c r="M53" s="89">
        <f t="shared" si="6"/>
        <v>1.0454545454545454</v>
      </c>
      <c r="O53" s="80">
        <v>3</v>
      </c>
      <c r="P53" s="80">
        <v>3</v>
      </c>
      <c r="Q53" s="80">
        <v>3</v>
      </c>
      <c r="R53" s="80">
        <v>2</v>
      </c>
      <c r="S53" s="80">
        <v>1.5</v>
      </c>
      <c r="T53" s="80">
        <v>1</v>
      </c>
      <c r="U53" s="80">
        <v>3</v>
      </c>
      <c r="V53" s="80">
        <v>3</v>
      </c>
      <c r="W53" s="80">
        <v>3</v>
      </c>
      <c r="X53" s="80">
        <v>3</v>
      </c>
      <c r="Y53" s="80">
        <v>3</v>
      </c>
      <c r="Z53" s="80">
        <v>3</v>
      </c>
      <c r="AA53" s="83"/>
      <c r="AB53" s="83"/>
      <c r="AC53" s="83">
        <v>1</v>
      </c>
      <c r="AD53" s="83">
        <v>1</v>
      </c>
      <c r="AE53" s="83">
        <v>3</v>
      </c>
      <c r="AF53" s="83"/>
      <c r="AG53" s="83"/>
      <c r="AH53" s="83"/>
      <c r="AI53" s="83">
        <v>1</v>
      </c>
      <c r="AJ53" s="83">
        <v>1</v>
      </c>
      <c r="AK53" s="83">
        <v>1</v>
      </c>
      <c r="AL53" s="83">
        <v>1</v>
      </c>
      <c r="AM53" s="84">
        <v>1</v>
      </c>
      <c r="AO53" s="80">
        <v>1</v>
      </c>
      <c r="AP53" s="80">
        <v>1</v>
      </c>
      <c r="BA53" s="80">
        <v>1</v>
      </c>
    </row>
    <row r="54" spans="1:53" x14ac:dyDescent="0.25">
      <c r="A54" s="90">
        <v>2</v>
      </c>
      <c r="B54" s="83" t="s">
        <v>634</v>
      </c>
      <c r="C54" s="90" t="s">
        <v>264</v>
      </c>
      <c r="E54" s="80">
        <f t="shared" si="0"/>
        <v>28</v>
      </c>
      <c r="F54" s="83">
        <f t="shared" si="1"/>
        <v>0</v>
      </c>
      <c r="G54" s="88">
        <f t="shared" si="2"/>
        <v>0.58333333333333337</v>
      </c>
      <c r="H54" s="88">
        <f t="shared" si="3"/>
        <v>0.83333333333333348</v>
      </c>
      <c r="I54" s="88" t="str">
        <f t="shared" si="4"/>
        <v/>
      </c>
      <c r="J54" s="83"/>
      <c r="K54" s="83">
        <f t="shared" si="5"/>
        <v>23</v>
      </c>
      <c r="L54" s="83"/>
      <c r="M54" s="89">
        <f t="shared" si="6"/>
        <v>1.0454545454545454</v>
      </c>
      <c r="O54" s="80">
        <v>3</v>
      </c>
      <c r="P54" s="80">
        <v>3</v>
      </c>
      <c r="Q54" s="80">
        <v>3</v>
      </c>
      <c r="R54" s="80">
        <v>0</v>
      </c>
      <c r="S54" s="80">
        <v>3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3</v>
      </c>
      <c r="Z54" s="80">
        <v>0</v>
      </c>
      <c r="AA54" s="83"/>
      <c r="AB54" s="83"/>
      <c r="AC54" s="83">
        <v>1</v>
      </c>
      <c r="AD54" s="83">
        <v>1</v>
      </c>
      <c r="AE54" s="83">
        <v>3</v>
      </c>
      <c r="AF54" s="83"/>
      <c r="AG54" s="83"/>
      <c r="AH54" s="83"/>
      <c r="AI54" s="83">
        <v>1</v>
      </c>
      <c r="AJ54" s="83">
        <v>1</v>
      </c>
      <c r="AK54" s="83">
        <v>1</v>
      </c>
      <c r="AL54" s="83">
        <v>1</v>
      </c>
      <c r="AM54" s="84">
        <v>1</v>
      </c>
      <c r="AO54" s="80">
        <v>1</v>
      </c>
      <c r="AP54" s="80">
        <v>1</v>
      </c>
      <c r="BA54" s="80">
        <v>1</v>
      </c>
    </row>
    <row r="55" spans="1:53" x14ac:dyDescent="0.25"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</row>
    <row r="56" spans="1:53" x14ac:dyDescent="0.25"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</row>
    <row r="57" spans="1:53" x14ac:dyDescent="0.25"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</row>
    <row r="58" spans="1:53" x14ac:dyDescent="0.25"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</row>
    <row r="59" spans="1:53" x14ac:dyDescent="0.25"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</row>
    <row r="60" spans="1:53" x14ac:dyDescent="0.25"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</row>
    <row r="61" spans="1:53" x14ac:dyDescent="0.25"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</row>
    <row r="62" spans="1:53" x14ac:dyDescent="0.25"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</row>
    <row r="63" spans="1:53" x14ac:dyDescent="0.25"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</row>
    <row r="64" spans="1:53" x14ac:dyDescent="0.25"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</row>
    <row r="65" spans="26:38" x14ac:dyDescent="0.25"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</row>
    <row r="66" spans="26:38" x14ac:dyDescent="0.25"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</row>
    <row r="67" spans="26:38" x14ac:dyDescent="0.25"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</row>
    <row r="68" spans="26:38" x14ac:dyDescent="0.25"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</row>
    <row r="69" spans="26:38" x14ac:dyDescent="0.25"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</row>
    <row r="70" spans="26:38" x14ac:dyDescent="0.25"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</row>
    <row r="71" spans="26:38" x14ac:dyDescent="0.25"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</row>
    <row r="72" spans="26:38" x14ac:dyDescent="0.25"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</row>
    <row r="73" spans="26:38" x14ac:dyDescent="0.25"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</row>
    <row r="74" spans="26:38" x14ac:dyDescent="0.25"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</row>
    <row r="75" spans="26:38" x14ac:dyDescent="0.25"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</row>
    <row r="76" spans="26:38" x14ac:dyDescent="0.25"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</row>
    <row r="77" spans="26:38" x14ac:dyDescent="0.25"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</row>
    <row r="78" spans="26:38" x14ac:dyDescent="0.25"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</row>
    <row r="79" spans="26:38" x14ac:dyDescent="0.25"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</row>
    <row r="80" spans="26:38" x14ac:dyDescent="0.25"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</row>
    <row r="81" spans="26:38" x14ac:dyDescent="0.25"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</row>
    <row r="82" spans="26:38" x14ac:dyDescent="0.25"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</row>
    <row r="83" spans="26:38" x14ac:dyDescent="0.25"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</row>
    <row r="84" spans="26:38" x14ac:dyDescent="0.25"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</row>
    <row r="85" spans="26:38" x14ac:dyDescent="0.25"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</row>
    <row r="86" spans="26:38" x14ac:dyDescent="0.25"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</row>
    <row r="87" spans="26:38" x14ac:dyDescent="0.25"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</row>
    <row r="88" spans="26:38" x14ac:dyDescent="0.25"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</row>
    <row r="89" spans="26:38" x14ac:dyDescent="0.25"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</row>
    <row r="90" spans="26:38" x14ac:dyDescent="0.25"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</row>
    <row r="91" spans="26:38" x14ac:dyDescent="0.25"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</row>
    <row r="92" spans="26:38" x14ac:dyDescent="0.25"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</row>
    <row r="93" spans="26:38" x14ac:dyDescent="0.25"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</row>
    <row r="94" spans="26:38" x14ac:dyDescent="0.25"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</row>
    <row r="95" spans="26:38" x14ac:dyDescent="0.25"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</row>
    <row r="96" spans="26:38" x14ac:dyDescent="0.25"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</row>
    <row r="97" spans="26:38" x14ac:dyDescent="0.25"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</row>
    <row r="98" spans="26:38" x14ac:dyDescent="0.25"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</row>
    <row r="99" spans="26:38" x14ac:dyDescent="0.25"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</row>
    <row r="100" spans="26:38" x14ac:dyDescent="0.25"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</row>
    <row r="101" spans="26:38" x14ac:dyDescent="0.25"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</row>
    <row r="102" spans="26:38" x14ac:dyDescent="0.25"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</row>
    <row r="103" spans="26:38" x14ac:dyDescent="0.25"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</row>
    <row r="104" spans="26:38" x14ac:dyDescent="0.25"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</row>
    <row r="105" spans="26:38" x14ac:dyDescent="0.25"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</row>
    <row r="106" spans="26:38" x14ac:dyDescent="0.25"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</row>
    <row r="107" spans="26:38" x14ac:dyDescent="0.25"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</row>
    <row r="108" spans="26:38" x14ac:dyDescent="0.25"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</row>
    <row r="109" spans="26:38" x14ac:dyDescent="0.25"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</row>
    <row r="110" spans="26:38" x14ac:dyDescent="0.25"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</row>
    <row r="111" spans="26:38" x14ac:dyDescent="0.25"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</row>
    <row r="112" spans="26:38" x14ac:dyDescent="0.25"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</row>
    <row r="113" spans="26:38" x14ac:dyDescent="0.25"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</row>
    <row r="114" spans="26:38" x14ac:dyDescent="0.25"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</row>
    <row r="115" spans="26:38" x14ac:dyDescent="0.25"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</row>
    <row r="116" spans="26:38" x14ac:dyDescent="0.25"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</row>
    <row r="117" spans="26:38" x14ac:dyDescent="0.25"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</row>
    <row r="118" spans="26:38" x14ac:dyDescent="0.25"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</row>
    <row r="119" spans="26:38" x14ac:dyDescent="0.25"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</row>
    <row r="120" spans="26:38" x14ac:dyDescent="0.25"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</row>
    <row r="121" spans="26:38" x14ac:dyDescent="0.25"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</row>
    <row r="122" spans="26:38" x14ac:dyDescent="0.25"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</row>
    <row r="123" spans="26:38" x14ac:dyDescent="0.25"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</row>
    <row r="124" spans="26:38" x14ac:dyDescent="0.25"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</row>
    <row r="125" spans="26:38" x14ac:dyDescent="0.25"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</row>
    <row r="126" spans="26:38" x14ac:dyDescent="0.25"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</row>
    <row r="127" spans="26:38" x14ac:dyDescent="0.25"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</row>
    <row r="128" spans="26:38" x14ac:dyDescent="0.25"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</row>
    <row r="129" spans="26:38" x14ac:dyDescent="0.25"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</row>
    <row r="130" spans="26:38" x14ac:dyDescent="0.25"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</row>
    <row r="131" spans="26:38" x14ac:dyDescent="0.25"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</row>
    <row r="132" spans="26:38" x14ac:dyDescent="0.25"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</row>
    <row r="133" spans="26:38" x14ac:dyDescent="0.25"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</row>
    <row r="134" spans="26:38" x14ac:dyDescent="0.25"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</row>
    <row r="135" spans="26:38" x14ac:dyDescent="0.25"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</row>
    <row r="136" spans="26:38" x14ac:dyDescent="0.25"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</row>
    <row r="137" spans="26:38" x14ac:dyDescent="0.25"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</row>
    <row r="138" spans="26:38" x14ac:dyDescent="0.25"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</row>
    <row r="139" spans="26:38" x14ac:dyDescent="0.25"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</row>
    <row r="140" spans="26:38" x14ac:dyDescent="0.25"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</row>
    <row r="141" spans="26:38" x14ac:dyDescent="0.25"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</row>
    <row r="142" spans="26:38" x14ac:dyDescent="0.25"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</row>
    <row r="143" spans="26:38" x14ac:dyDescent="0.25"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</row>
    <row r="144" spans="26:38" x14ac:dyDescent="0.25"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</row>
    <row r="145" spans="26:38" x14ac:dyDescent="0.25"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</row>
    <row r="146" spans="26:38" x14ac:dyDescent="0.25"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</row>
    <row r="147" spans="26:38" x14ac:dyDescent="0.25"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</row>
    <row r="148" spans="26:38" x14ac:dyDescent="0.25"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</row>
    <row r="149" spans="26:38" x14ac:dyDescent="0.25"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</row>
    <row r="150" spans="26:38" x14ac:dyDescent="0.25"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</row>
    <row r="151" spans="26:38" x14ac:dyDescent="0.25"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</row>
    <row r="152" spans="26:38" x14ac:dyDescent="0.25"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</row>
    <row r="153" spans="26:38" x14ac:dyDescent="0.25"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</row>
    <row r="154" spans="26:38" x14ac:dyDescent="0.25"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</row>
    <row r="155" spans="26:38" x14ac:dyDescent="0.25"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</row>
    <row r="156" spans="26:38" x14ac:dyDescent="0.25"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</row>
    <row r="157" spans="26:38" x14ac:dyDescent="0.25"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</row>
    <row r="158" spans="26:38" x14ac:dyDescent="0.25"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</row>
    <row r="159" spans="26:38" x14ac:dyDescent="0.25"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</row>
    <row r="160" spans="26:38" x14ac:dyDescent="0.25"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</row>
    <row r="161" spans="26:38" x14ac:dyDescent="0.25"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</row>
    <row r="162" spans="26:38" x14ac:dyDescent="0.25"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</row>
    <row r="163" spans="26:38" x14ac:dyDescent="0.25"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</row>
    <row r="164" spans="26:38" x14ac:dyDescent="0.25"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</row>
    <row r="165" spans="26:38" x14ac:dyDescent="0.25"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</row>
    <row r="166" spans="26:38" x14ac:dyDescent="0.25"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</row>
    <row r="167" spans="26:38" x14ac:dyDescent="0.25"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</row>
    <row r="168" spans="26:38" x14ac:dyDescent="0.25"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</row>
    <row r="169" spans="26:38" x14ac:dyDescent="0.25"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</row>
    <row r="170" spans="26:38" x14ac:dyDescent="0.25"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</row>
    <row r="171" spans="26:38" x14ac:dyDescent="0.25"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</row>
    <row r="172" spans="26:38" x14ac:dyDescent="0.25"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</row>
    <row r="173" spans="26:38" x14ac:dyDescent="0.25"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</row>
    <row r="174" spans="26:38" x14ac:dyDescent="0.25"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</row>
    <row r="175" spans="26:38" x14ac:dyDescent="0.25"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</row>
    <row r="176" spans="26:38" x14ac:dyDescent="0.25"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</row>
    <row r="177" spans="26:38" x14ac:dyDescent="0.25"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</row>
    <row r="178" spans="26:38" x14ac:dyDescent="0.25"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</row>
    <row r="179" spans="26:38" x14ac:dyDescent="0.25"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</row>
    <row r="180" spans="26:38" x14ac:dyDescent="0.25"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</row>
    <row r="181" spans="26:38" x14ac:dyDescent="0.25"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</row>
    <row r="182" spans="26:38" x14ac:dyDescent="0.25"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</row>
    <row r="183" spans="26:38" x14ac:dyDescent="0.25"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</row>
    <row r="184" spans="26:38" x14ac:dyDescent="0.25"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</row>
    <row r="185" spans="26:38" x14ac:dyDescent="0.25"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</row>
    <row r="186" spans="26:38" x14ac:dyDescent="0.25"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</row>
    <row r="187" spans="26:38" x14ac:dyDescent="0.25"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</row>
    <row r="188" spans="26:38" x14ac:dyDescent="0.25"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</row>
    <row r="189" spans="26:38" x14ac:dyDescent="0.25"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</row>
    <row r="190" spans="26:38" x14ac:dyDescent="0.25"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</row>
    <row r="191" spans="26:38" x14ac:dyDescent="0.25"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</row>
    <row r="192" spans="26:38" x14ac:dyDescent="0.25"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</row>
    <row r="193" spans="26:38" x14ac:dyDescent="0.25"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</row>
    <row r="194" spans="26:38" x14ac:dyDescent="0.25"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</row>
    <row r="195" spans="26:38" x14ac:dyDescent="0.25"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</row>
    <row r="196" spans="26:38" x14ac:dyDescent="0.25"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</row>
    <row r="197" spans="26:38" x14ac:dyDescent="0.25"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</row>
    <row r="198" spans="26:38" x14ac:dyDescent="0.25"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</row>
    <row r="199" spans="26:38" x14ac:dyDescent="0.25"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</row>
    <row r="200" spans="26:38" x14ac:dyDescent="0.25"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</row>
    <row r="201" spans="26:38" x14ac:dyDescent="0.25"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</row>
    <row r="202" spans="26:38" x14ac:dyDescent="0.25"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</row>
    <row r="203" spans="26:38" x14ac:dyDescent="0.25"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</row>
    <row r="204" spans="26:38" x14ac:dyDescent="0.25"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</row>
    <row r="205" spans="26:38" x14ac:dyDescent="0.25"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</row>
    <row r="206" spans="26:38" x14ac:dyDescent="0.25"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</row>
    <row r="207" spans="26:38" x14ac:dyDescent="0.25"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</row>
    <row r="208" spans="26:38" x14ac:dyDescent="0.25"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</row>
    <row r="209" spans="26:38" x14ac:dyDescent="0.25"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</row>
    <row r="210" spans="26:38" x14ac:dyDescent="0.25"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</row>
    <row r="211" spans="26:38" x14ac:dyDescent="0.25"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</row>
    <row r="212" spans="26:38" x14ac:dyDescent="0.25"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</row>
    <row r="213" spans="26:38" x14ac:dyDescent="0.25"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</row>
    <row r="214" spans="26:38" x14ac:dyDescent="0.25"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</row>
    <row r="215" spans="26:38" x14ac:dyDescent="0.25"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</row>
    <row r="216" spans="26:38" x14ac:dyDescent="0.25"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</row>
    <row r="217" spans="26:38" x14ac:dyDescent="0.25"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</row>
    <row r="218" spans="26:38" x14ac:dyDescent="0.25"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</row>
    <row r="219" spans="26:38" x14ac:dyDescent="0.25"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</row>
    <row r="220" spans="26:38" x14ac:dyDescent="0.25"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</row>
    <row r="221" spans="26:38" x14ac:dyDescent="0.25"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</row>
    <row r="222" spans="26:38" x14ac:dyDescent="0.25"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</row>
    <row r="223" spans="26:38" x14ac:dyDescent="0.25"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</row>
    <row r="224" spans="26:38" x14ac:dyDescent="0.25"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</row>
    <row r="225" spans="26:38" x14ac:dyDescent="0.25"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</row>
    <row r="226" spans="26:38" x14ac:dyDescent="0.25"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</row>
    <row r="227" spans="26:38" x14ac:dyDescent="0.25"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</row>
    <row r="228" spans="26:38" x14ac:dyDescent="0.25"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</row>
    <row r="229" spans="26:38" x14ac:dyDescent="0.25"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</row>
    <row r="230" spans="26:38" x14ac:dyDescent="0.25"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</row>
    <row r="231" spans="26:38" x14ac:dyDescent="0.25"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</row>
    <row r="232" spans="26:38" x14ac:dyDescent="0.25"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</row>
    <row r="233" spans="26:38" x14ac:dyDescent="0.25"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</row>
    <row r="234" spans="26:38" x14ac:dyDescent="0.25"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</row>
    <row r="235" spans="26:38" x14ac:dyDescent="0.25"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</row>
    <row r="236" spans="26:38" x14ac:dyDescent="0.25"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</row>
    <row r="237" spans="26:38" x14ac:dyDescent="0.25"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</row>
    <row r="238" spans="26:38" x14ac:dyDescent="0.25"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</row>
    <row r="239" spans="26:38" x14ac:dyDescent="0.25"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</row>
    <row r="240" spans="26:38" x14ac:dyDescent="0.25"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</row>
    <row r="241" spans="26:38" x14ac:dyDescent="0.25"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</row>
    <row r="242" spans="26:38" x14ac:dyDescent="0.25"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</row>
    <row r="243" spans="26:38" x14ac:dyDescent="0.25"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</row>
    <row r="244" spans="26:38" x14ac:dyDescent="0.25"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</row>
    <row r="245" spans="26:38" x14ac:dyDescent="0.25"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</row>
    <row r="246" spans="26:38" x14ac:dyDescent="0.25"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</row>
    <row r="247" spans="26:38" x14ac:dyDescent="0.25"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</row>
    <row r="248" spans="26:38" x14ac:dyDescent="0.25"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</row>
    <row r="249" spans="26:38" x14ac:dyDescent="0.25"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</row>
    <row r="250" spans="26:38" x14ac:dyDescent="0.25"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</row>
    <row r="251" spans="26:38" x14ac:dyDescent="0.25"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</row>
    <row r="252" spans="26:38" x14ac:dyDescent="0.25"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</row>
    <row r="253" spans="26:38" x14ac:dyDescent="0.25"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</row>
    <row r="254" spans="26:38" x14ac:dyDescent="0.25"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</row>
    <row r="255" spans="26:38" x14ac:dyDescent="0.25"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</row>
    <row r="256" spans="26:38" x14ac:dyDescent="0.25"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</row>
    <row r="257" spans="26:38" x14ac:dyDescent="0.25"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</row>
    <row r="258" spans="26:38" x14ac:dyDescent="0.25"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</row>
    <row r="259" spans="26:38" x14ac:dyDescent="0.25"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</row>
    <row r="260" spans="26:38" x14ac:dyDescent="0.25"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</row>
    <row r="261" spans="26:38" x14ac:dyDescent="0.25"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</row>
    <row r="262" spans="26:38" x14ac:dyDescent="0.25"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</row>
    <row r="263" spans="26:38" x14ac:dyDescent="0.25"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</row>
    <row r="264" spans="26:38" x14ac:dyDescent="0.25"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</row>
    <row r="265" spans="26:38" x14ac:dyDescent="0.25"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</row>
    <row r="266" spans="26:38" x14ac:dyDescent="0.25"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</row>
    <row r="267" spans="26:38" x14ac:dyDescent="0.25"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</row>
    <row r="268" spans="26:38" x14ac:dyDescent="0.25"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</row>
    <row r="269" spans="26:38" x14ac:dyDescent="0.25"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</row>
    <row r="270" spans="26:38" x14ac:dyDescent="0.25"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</row>
    <row r="271" spans="26:38" x14ac:dyDescent="0.25"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</row>
    <row r="272" spans="26:38" x14ac:dyDescent="0.25"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</row>
    <row r="273" spans="26:38" x14ac:dyDescent="0.25"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</row>
    <row r="274" spans="26:38" x14ac:dyDescent="0.25"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</row>
    <row r="275" spans="26:38" x14ac:dyDescent="0.25"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</row>
    <row r="276" spans="26:38" x14ac:dyDescent="0.25"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</row>
    <row r="277" spans="26:38" x14ac:dyDescent="0.25"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</row>
    <row r="278" spans="26:38" x14ac:dyDescent="0.25"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</row>
    <row r="279" spans="26:38" x14ac:dyDescent="0.25"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</row>
    <row r="280" spans="26:38" x14ac:dyDescent="0.25"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</row>
    <row r="281" spans="26:38" x14ac:dyDescent="0.25"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  <c r="AK281" s="83"/>
      <c r="AL281" s="83"/>
    </row>
    <row r="282" spans="26:38" x14ac:dyDescent="0.25"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  <c r="AJ282" s="83"/>
      <c r="AK282" s="83"/>
      <c r="AL282" s="83"/>
    </row>
    <row r="283" spans="26:38" x14ac:dyDescent="0.25"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  <c r="AK283" s="83"/>
      <c r="AL283" s="83"/>
    </row>
    <row r="284" spans="26:38" x14ac:dyDescent="0.25"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  <c r="AK284" s="83"/>
      <c r="AL284" s="83"/>
    </row>
    <row r="285" spans="26:38" x14ac:dyDescent="0.25"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  <c r="AK285" s="83"/>
      <c r="AL285" s="83"/>
    </row>
    <row r="286" spans="26:38" x14ac:dyDescent="0.25"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  <c r="AK286" s="83"/>
      <c r="AL286" s="83"/>
    </row>
    <row r="287" spans="26:38" x14ac:dyDescent="0.25"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  <c r="AL287" s="83"/>
    </row>
    <row r="288" spans="26:38" x14ac:dyDescent="0.25"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</row>
    <row r="289" spans="26:38" x14ac:dyDescent="0.25"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</row>
    <row r="290" spans="26:38" x14ac:dyDescent="0.25"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</row>
    <row r="291" spans="26:38" x14ac:dyDescent="0.25"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</row>
    <row r="292" spans="26:38" x14ac:dyDescent="0.25"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</row>
    <row r="293" spans="26:38" x14ac:dyDescent="0.25"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</row>
    <row r="294" spans="26:38" x14ac:dyDescent="0.25"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</row>
    <row r="295" spans="26:38" x14ac:dyDescent="0.25"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</row>
    <row r="296" spans="26:38" x14ac:dyDescent="0.25"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</row>
    <row r="297" spans="26:38" x14ac:dyDescent="0.25"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</row>
    <row r="298" spans="26:38" x14ac:dyDescent="0.25"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</row>
    <row r="299" spans="26:38" x14ac:dyDescent="0.25"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</row>
    <row r="300" spans="26:38" x14ac:dyDescent="0.25"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</row>
    <row r="301" spans="26:38" x14ac:dyDescent="0.25"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</row>
    <row r="302" spans="26:38" x14ac:dyDescent="0.25"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</row>
    <row r="303" spans="26:38" x14ac:dyDescent="0.25"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</row>
    <row r="304" spans="26:38" x14ac:dyDescent="0.25"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</row>
    <row r="305" spans="26:38" x14ac:dyDescent="0.25"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</row>
    <row r="306" spans="26:38" x14ac:dyDescent="0.25"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</row>
    <row r="307" spans="26:38" x14ac:dyDescent="0.25"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</row>
    <row r="308" spans="26:38" x14ac:dyDescent="0.25"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</row>
    <row r="309" spans="26:38" x14ac:dyDescent="0.25"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</row>
    <row r="310" spans="26:38" x14ac:dyDescent="0.25"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</row>
    <row r="311" spans="26:38" x14ac:dyDescent="0.25"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</row>
    <row r="312" spans="26:38" x14ac:dyDescent="0.25"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</row>
    <row r="313" spans="26:38" x14ac:dyDescent="0.25"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</row>
    <row r="314" spans="26:38" x14ac:dyDescent="0.25"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</row>
    <row r="315" spans="26:38" x14ac:dyDescent="0.25"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</row>
    <row r="316" spans="26:38" x14ac:dyDescent="0.25"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</row>
    <row r="317" spans="26:38" x14ac:dyDescent="0.25"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</row>
    <row r="318" spans="26:38" x14ac:dyDescent="0.25"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</row>
    <row r="319" spans="26:38" x14ac:dyDescent="0.25"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</row>
    <row r="320" spans="26:38" x14ac:dyDescent="0.25"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</row>
    <row r="321" spans="26:38" x14ac:dyDescent="0.25"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</row>
    <row r="322" spans="26:38" x14ac:dyDescent="0.25"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</row>
    <row r="323" spans="26:38" x14ac:dyDescent="0.25"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</row>
    <row r="324" spans="26:38" x14ac:dyDescent="0.25"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  <c r="AJ324" s="83"/>
      <c r="AK324" s="83"/>
      <c r="AL324" s="83"/>
    </row>
    <row r="325" spans="26:38" x14ac:dyDescent="0.25"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  <c r="AK325" s="83"/>
      <c r="AL325" s="83"/>
    </row>
    <row r="326" spans="26:38" x14ac:dyDescent="0.25"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/>
      <c r="AK326" s="83"/>
      <c r="AL326" s="83"/>
    </row>
    <row r="327" spans="26:38" x14ac:dyDescent="0.25"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  <c r="AL327" s="83"/>
    </row>
    <row r="328" spans="26:38" x14ac:dyDescent="0.25"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  <c r="AK328" s="83"/>
      <c r="AL328" s="83"/>
    </row>
    <row r="329" spans="26:38" x14ac:dyDescent="0.25"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  <c r="AK329" s="83"/>
      <c r="AL329" s="83"/>
    </row>
    <row r="330" spans="26:38" x14ac:dyDescent="0.25"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  <c r="AJ330" s="83"/>
      <c r="AK330" s="83"/>
      <c r="AL330" s="83"/>
    </row>
    <row r="331" spans="26:38" x14ac:dyDescent="0.25">
      <c r="Z331" s="83"/>
      <c r="AA331" s="83"/>
      <c r="AB331" s="83"/>
      <c r="AC331" s="83"/>
      <c r="AD331" s="83"/>
      <c r="AE331" s="83"/>
      <c r="AF331" s="83"/>
      <c r="AG331" s="83"/>
      <c r="AH331" s="83"/>
      <c r="AI331" s="83"/>
      <c r="AJ331" s="83"/>
      <c r="AK331" s="83"/>
      <c r="AL331" s="83"/>
    </row>
    <row r="332" spans="26:38" x14ac:dyDescent="0.25"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  <c r="AK332" s="83"/>
      <c r="AL332" s="83"/>
    </row>
    <row r="333" spans="26:38" x14ac:dyDescent="0.25"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  <c r="AK333" s="83"/>
      <c r="AL333" s="83"/>
    </row>
    <row r="334" spans="26:38" x14ac:dyDescent="0.25"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  <c r="AJ334" s="83"/>
      <c r="AK334" s="83"/>
      <c r="AL334" s="83"/>
    </row>
    <row r="335" spans="26:38" x14ac:dyDescent="0.25"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  <c r="AJ335" s="83"/>
      <c r="AK335" s="83"/>
      <c r="AL335" s="83"/>
    </row>
    <row r="336" spans="26:38" x14ac:dyDescent="0.25"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</row>
    <row r="337" spans="26:38" x14ac:dyDescent="0.25"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  <c r="AJ337" s="83"/>
      <c r="AK337" s="83"/>
      <c r="AL337" s="83"/>
    </row>
    <row r="338" spans="26:38" x14ac:dyDescent="0.25"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3"/>
      <c r="AK338" s="83"/>
      <c r="AL338" s="83"/>
    </row>
    <row r="339" spans="26:38" x14ac:dyDescent="0.25"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  <c r="AJ339" s="83"/>
      <c r="AK339" s="83"/>
      <c r="AL339" s="83"/>
    </row>
    <row r="340" spans="26:38" x14ac:dyDescent="0.25"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  <c r="AJ340" s="83"/>
      <c r="AK340" s="83"/>
      <c r="AL340" s="83"/>
    </row>
    <row r="341" spans="26:38" x14ac:dyDescent="0.25"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  <c r="AJ341" s="83"/>
      <c r="AK341" s="83"/>
      <c r="AL341" s="83"/>
    </row>
    <row r="342" spans="26:38" x14ac:dyDescent="0.25"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  <c r="AJ342" s="83"/>
      <c r="AK342" s="83"/>
      <c r="AL342" s="83"/>
    </row>
    <row r="343" spans="26:38" x14ac:dyDescent="0.25"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  <c r="AJ343" s="83"/>
      <c r="AK343" s="83"/>
      <c r="AL343" s="83"/>
    </row>
    <row r="344" spans="26:38" x14ac:dyDescent="0.25"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  <c r="AK344" s="83"/>
      <c r="AL344" s="83"/>
    </row>
    <row r="345" spans="26:38" x14ac:dyDescent="0.25"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  <c r="AJ345" s="83"/>
      <c r="AK345" s="83"/>
      <c r="AL345" s="83"/>
    </row>
    <row r="346" spans="26:38" x14ac:dyDescent="0.25"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  <c r="AK346" s="83"/>
      <c r="AL346" s="83"/>
    </row>
    <row r="347" spans="26:38" x14ac:dyDescent="0.25"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  <c r="AL347" s="83"/>
    </row>
    <row r="348" spans="26:38" x14ac:dyDescent="0.25"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  <c r="AK348" s="83"/>
      <c r="AL348" s="83"/>
    </row>
    <row r="349" spans="26:38" x14ac:dyDescent="0.25"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</row>
    <row r="350" spans="26:38" x14ac:dyDescent="0.25">
      <c r="Z350" s="83"/>
      <c r="AA350" s="83"/>
      <c r="AB350" s="83"/>
      <c r="AC350" s="83"/>
      <c r="AD350" s="83"/>
      <c r="AE350" s="83"/>
      <c r="AF350" s="83"/>
      <c r="AG350" s="83"/>
      <c r="AH350" s="83"/>
      <c r="AI350" s="83"/>
      <c r="AJ350" s="83"/>
      <c r="AK350" s="83"/>
      <c r="AL350" s="83"/>
    </row>
    <row r="351" spans="26:38" x14ac:dyDescent="0.25">
      <c r="Z351" s="83"/>
      <c r="AA351" s="83"/>
      <c r="AB351" s="83"/>
      <c r="AC351" s="83"/>
      <c r="AD351" s="83"/>
      <c r="AE351" s="83"/>
      <c r="AF351" s="83"/>
      <c r="AG351" s="83"/>
      <c r="AH351" s="83"/>
      <c r="AI351" s="83"/>
      <c r="AJ351" s="83"/>
      <c r="AK351" s="83"/>
      <c r="AL351" s="83"/>
    </row>
    <row r="352" spans="26:38" x14ac:dyDescent="0.25">
      <c r="Z352" s="83"/>
      <c r="AA352" s="83"/>
      <c r="AB352" s="83"/>
      <c r="AC352" s="83"/>
      <c r="AD352" s="83"/>
      <c r="AE352" s="83"/>
      <c r="AF352" s="83"/>
      <c r="AG352" s="83"/>
      <c r="AH352" s="83"/>
      <c r="AI352" s="83"/>
      <c r="AJ352" s="83"/>
      <c r="AK352" s="83"/>
      <c r="AL352" s="83"/>
    </row>
    <row r="353" spans="26:38" x14ac:dyDescent="0.25"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</row>
    <row r="354" spans="26:38" x14ac:dyDescent="0.25"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3"/>
      <c r="AK354" s="83"/>
      <c r="AL354" s="83"/>
    </row>
    <row r="355" spans="26:38" x14ac:dyDescent="0.25">
      <c r="Z355" s="83"/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  <c r="AK355" s="83"/>
      <c r="AL355" s="83"/>
    </row>
    <row r="356" spans="26:38" x14ac:dyDescent="0.25">
      <c r="Z356" s="83"/>
      <c r="AA356" s="83"/>
      <c r="AB356" s="83"/>
      <c r="AC356" s="83"/>
      <c r="AD356" s="83"/>
      <c r="AE356" s="83"/>
      <c r="AF356" s="83"/>
      <c r="AG356" s="83"/>
      <c r="AH356" s="83"/>
      <c r="AI356" s="83"/>
      <c r="AJ356" s="83"/>
      <c r="AK356" s="83"/>
      <c r="AL356" s="83"/>
    </row>
    <row r="357" spans="26:38" x14ac:dyDescent="0.25"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  <c r="AJ357" s="83"/>
      <c r="AK357" s="83"/>
      <c r="AL357" s="83"/>
    </row>
    <row r="358" spans="26:38" x14ac:dyDescent="0.25"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  <c r="AJ358" s="83"/>
      <c r="AK358" s="83"/>
      <c r="AL358" s="83"/>
    </row>
    <row r="359" spans="26:38" x14ac:dyDescent="0.25">
      <c r="Z359" s="83"/>
      <c r="AA359" s="83"/>
      <c r="AB359" s="83"/>
      <c r="AC359" s="83"/>
      <c r="AD359" s="83"/>
      <c r="AE359" s="83"/>
      <c r="AF359" s="83"/>
      <c r="AG359" s="83"/>
      <c r="AH359" s="83"/>
      <c r="AI359" s="83"/>
      <c r="AJ359" s="83"/>
      <c r="AK359" s="83"/>
      <c r="AL359" s="83"/>
    </row>
    <row r="360" spans="26:38" x14ac:dyDescent="0.25">
      <c r="Z360" s="83"/>
      <c r="AA360" s="83"/>
      <c r="AB360" s="83"/>
      <c r="AC360" s="83"/>
      <c r="AD360" s="83"/>
      <c r="AE360" s="83"/>
      <c r="AF360" s="83"/>
      <c r="AG360" s="83"/>
      <c r="AH360" s="83"/>
      <c r="AI360" s="83"/>
      <c r="AJ360" s="83"/>
      <c r="AK360" s="83"/>
      <c r="AL360" s="83"/>
    </row>
    <row r="361" spans="26:38" x14ac:dyDescent="0.25">
      <c r="Z361" s="83"/>
      <c r="AA361" s="83"/>
      <c r="AB361" s="83"/>
      <c r="AC361" s="83"/>
      <c r="AD361" s="83"/>
      <c r="AE361" s="83"/>
      <c r="AF361" s="83"/>
      <c r="AG361" s="83"/>
      <c r="AH361" s="83"/>
      <c r="AI361" s="83"/>
      <c r="AJ361" s="83"/>
      <c r="AK361" s="83"/>
      <c r="AL361" s="83"/>
    </row>
    <row r="362" spans="26:38" x14ac:dyDescent="0.25"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  <c r="AJ362" s="83"/>
      <c r="AK362" s="83"/>
      <c r="AL362" s="83"/>
    </row>
    <row r="363" spans="26:38" x14ac:dyDescent="0.25"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  <c r="AJ363" s="83"/>
      <c r="AK363" s="83"/>
      <c r="AL363" s="83"/>
    </row>
    <row r="364" spans="26:38" x14ac:dyDescent="0.25"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  <c r="AK364" s="83"/>
      <c r="AL364" s="83"/>
    </row>
    <row r="365" spans="26:38" x14ac:dyDescent="0.25"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  <c r="AK365" s="83"/>
      <c r="AL365" s="83"/>
    </row>
    <row r="366" spans="26:38" x14ac:dyDescent="0.25"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  <c r="AJ366" s="83"/>
      <c r="AK366" s="83"/>
      <c r="AL366" s="83"/>
    </row>
    <row r="367" spans="26:38" x14ac:dyDescent="0.25"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  <c r="AL367" s="83"/>
    </row>
    <row r="368" spans="26:38" x14ac:dyDescent="0.25"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  <c r="AK368" s="83"/>
      <c r="AL368" s="83"/>
    </row>
    <row r="369" spans="26:38" x14ac:dyDescent="0.25">
      <c r="Z369" s="83"/>
      <c r="AA369" s="83"/>
      <c r="AB369" s="83"/>
      <c r="AC369" s="83"/>
      <c r="AD369" s="83"/>
      <c r="AE369" s="83"/>
      <c r="AF369" s="83"/>
      <c r="AG369" s="83"/>
      <c r="AH369" s="83"/>
      <c r="AI369" s="83"/>
      <c r="AJ369" s="83"/>
      <c r="AK369" s="83"/>
      <c r="AL369" s="83"/>
    </row>
    <row r="370" spans="26:38" x14ac:dyDescent="0.25">
      <c r="Z370" s="83"/>
      <c r="AA370" s="83"/>
      <c r="AB370" s="83"/>
      <c r="AC370" s="83"/>
      <c r="AD370" s="83"/>
      <c r="AE370" s="83"/>
      <c r="AF370" s="83"/>
      <c r="AG370" s="83"/>
      <c r="AH370" s="83"/>
      <c r="AI370" s="83"/>
      <c r="AJ370" s="83"/>
      <c r="AK370" s="83"/>
      <c r="AL370" s="83"/>
    </row>
    <row r="371" spans="26:38" x14ac:dyDescent="0.25">
      <c r="Z371" s="83"/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</row>
    <row r="372" spans="26:38" x14ac:dyDescent="0.25"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  <c r="AK372" s="83"/>
      <c r="AL372" s="83"/>
    </row>
    <row r="373" spans="26:38" x14ac:dyDescent="0.25">
      <c r="Z373" s="83"/>
      <c r="AA373" s="83"/>
      <c r="AB373" s="83"/>
      <c r="AC373" s="83"/>
      <c r="AD373" s="83"/>
      <c r="AE373" s="83"/>
      <c r="AF373" s="83"/>
      <c r="AG373" s="83"/>
      <c r="AH373" s="83"/>
      <c r="AI373" s="83"/>
      <c r="AJ373" s="83"/>
      <c r="AK373" s="83"/>
      <c r="AL373" s="83"/>
    </row>
    <row r="374" spans="26:38" x14ac:dyDescent="0.25"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  <c r="AJ374" s="83"/>
      <c r="AK374" s="83"/>
      <c r="AL374" s="83"/>
    </row>
    <row r="375" spans="26:38" x14ac:dyDescent="0.25">
      <c r="Z375" s="83"/>
      <c r="AA375" s="83"/>
      <c r="AB375" s="83"/>
      <c r="AC375" s="83"/>
      <c r="AD375" s="83"/>
      <c r="AE375" s="83"/>
      <c r="AF375" s="83"/>
      <c r="AG375" s="83"/>
      <c r="AH375" s="83"/>
      <c r="AI375" s="83"/>
      <c r="AJ375" s="83"/>
      <c r="AK375" s="83"/>
      <c r="AL375" s="83"/>
    </row>
    <row r="376" spans="26:38" x14ac:dyDescent="0.25"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</row>
    <row r="377" spans="26:38" x14ac:dyDescent="0.25"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  <c r="AJ377" s="83"/>
      <c r="AK377" s="83"/>
      <c r="AL377" s="83"/>
    </row>
    <row r="378" spans="26:38" x14ac:dyDescent="0.25">
      <c r="Z378" s="83"/>
      <c r="AA378" s="83"/>
      <c r="AB378" s="83"/>
      <c r="AC378" s="83"/>
      <c r="AD378" s="83"/>
      <c r="AE378" s="83"/>
      <c r="AF378" s="83"/>
      <c r="AG378" s="83"/>
      <c r="AH378" s="83"/>
      <c r="AI378" s="83"/>
      <c r="AJ378" s="83"/>
      <c r="AK378" s="83"/>
      <c r="AL378" s="83"/>
    </row>
    <row r="379" spans="26:38" x14ac:dyDescent="0.25">
      <c r="Z379" s="83"/>
      <c r="AA379" s="83"/>
      <c r="AB379" s="83"/>
      <c r="AC379" s="83"/>
      <c r="AD379" s="83"/>
      <c r="AE379" s="83"/>
      <c r="AF379" s="83"/>
      <c r="AG379" s="83"/>
      <c r="AH379" s="83"/>
      <c r="AI379" s="83"/>
      <c r="AJ379" s="83"/>
      <c r="AK379" s="83"/>
      <c r="AL379" s="83"/>
    </row>
    <row r="380" spans="26:38" x14ac:dyDescent="0.25">
      <c r="Z380" s="83"/>
      <c r="AA380" s="83"/>
      <c r="AB380" s="83"/>
      <c r="AC380" s="83"/>
      <c r="AD380" s="83"/>
      <c r="AE380" s="83"/>
      <c r="AF380" s="83"/>
      <c r="AG380" s="83"/>
      <c r="AH380" s="83"/>
      <c r="AI380" s="83"/>
      <c r="AJ380" s="83"/>
      <c r="AK380" s="83"/>
      <c r="AL380" s="83"/>
    </row>
    <row r="381" spans="26:38" x14ac:dyDescent="0.25"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  <c r="AJ381" s="83"/>
      <c r="AK381" s="83"/>
      <c r="AL381" s="83"/>
    </row>
    <row r="382" spans="26:38" x14ac:dyDescent="0.25">
      <c r="Z382" s="83"/>
      <c r="AA382" s="83"/>
      <c r="AB382" s="83"/>
      <c r="AC382" s="83"/>
      <c r="AD382" s="83"/>
      <c r="AE382" s="83"/>
      <c r="AF382" s="83"/>
      <c r="AG382" s="83"/>
      <c r="AH382" s="83"/>
      <c r="AI382" s="83"/>
      <c r="AJ382" s="83"/>
      <c r="AK382" s="83"/>
      <c r="AL382" s="83"/>
    </row>
    <row r="383" spans="26:38" x14ac:dyDescent="0.25">
      <c r="Z383" s="83"/>
      <c r="AA383" s="83"/>
      <c r="AB383" s="83"/>
      <c r="AC383" s="83"/>
      <c r="AD383" s="83"/>
      <c r="AE383" s="83"/>
      <c r="AF383" s="83"/>
      <c r="AG383" s="83"/>
      <c r="AH383" s="83"/>
      <c r="AI383" s="83"/>
      <c r="AJ383" s="83"/>
      <c r="AK383" s="83"/>
      <c r="AL383" s="83"/>
    </row>
    <row r="384" spans="26:38" x14ac:dyDescent="0.25"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  <c r="AJ384" s="83"/>
      <c r="AK384" s="83"/>
      <c r="AL384" s="83"/>
    </row>
    <row r="385" spans="26:38" x14ac:dyDescent="0.25"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3"/>
      <c r="AK385" s="83"/>
      <c r="AL385" s="83"/>
    </row>
    <row r="386" spans="26:38" x14ac:dyDescent="0.25"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  <c r="AJ386" s="83"/>
      <c r="AK386" s="83"/>
      <c r="AL386" s="83"/>
    </row>
    <row r="387" spans="26:38" x14ac:dyDescent="0.25">
      <c r="Z387" s="83"/>
      <c r="AA387" s="83"/>
      <c r="AB387" s="83"/>
      <c r="AC387" s="83"/>
      <c r="AD387" s="83"/>
      <c r="AE387" s="83"/>
      <c r="AF387" s="83"/>
      <c r="AG387" s="83"/>
      <c r="AH387" s="83"/>
      <c r="AI387" s="83"/>
      <c r="AJ387" s="83"/>
      <c r="AK387" s="83"/>
      <c r="AL387" s="83"/>
    </row>
    <row r="388" spans="26:38" x14ac:dyDescent="0.25"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  <c r="AJ388" s="83"/>
      <c r="AK388" s="83"/>
      <c r="AL388" s="83"/>
    </row>
    <row r="389" spans="26:38" x14ac:dyDescent="0.25"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  <c r="AJ389" s="83"/>
      <c r="AK389" s="83"/>
      <c r="AL389" s="83"/>
    </row>
    <row r="390" spans="26:38" x14ac:dyDescent="0.25"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  <c r="AJ390" s="83"/>
      <c r="AK390" s="83"/>
      <c r="AL390" s="83"/>
    </row>
    <row r="391" spans="26:38" x14ac:dyDescent="0.25"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/>
      <c r="AK391" s="83"/>
      <c r="AL391" s="83"/>
    </row>
    <row r="392" spans="26:38" x14ac:dyDescent="0.25"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  <c r="AJ392" s="83"/>
      <c r="AK392" s="83"/>
      <c r="AL392" s="83"/>
    </row>
    <row r="393" spans="26:38" x14ac:dyDescent="0.25"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</row>
    <row r="394" spans="26:38" x14ac:dyDescent="0.25">
      <c r="Z394" s="83"/>
      <c r="AA394" s="83"/>
      <c r="AB394" s="83"/>
      <c r="AC394" s="83"/>
      <c r="AD394" s="83"/>
      <c r="AE394" s="83"/>
      <c r="AF394" s="83"/>
      <c r="AG394" s="83"/>
      <c r="AH394" s="83"/>
      <c r="AI394" s="83"/>
      <c r="AJ394" s="83"/>
      <c r="AK394" s="83"/>
      <c r="AL394" s="83"/>
    </row>
    <row r="395" spans="26:38" x14ac:dyDescent="0.25">
      <c r="Z395" s="83"/>
      <c r="AA395" s="83"/>
      <c r="AB395" s="83"/>
      <c r="AC395" s="83"/>
      <c r="AD395" s="83"/>
      <c r="AE395" s="83"/>
      <c r="AF395" s="83"/>
      <c r="AG395" s="83"/>
      <c r="AH395" s="83"/>
      <c r="AI395" s="83"/>
      <c r="AJ395" s="83"/>
      <c r="AK395" s="83"/>
      <c r="AL395" s="83"/>
    </row>
    <row r="396" spans="26:38" x14ac:dyDescent="0.25">
      <c r="Z396" s="83"/>
      <c r="AA396" s="83"/>
      <c r="AB396" s="83"/>
      <c r="AC396" s="83"/>
      <c r="AD396" s="83"/>
      <c r="AE396" s="83"/>
      <c r="AF396" s="83"/>
      <c r="AG396" s="83"/>
      <c r="AH396" s="83"/>
      <c r="AI396" s="83"/>
      <c r="AJ396" s="83"/>
      <c r="AK396" s="83"/>
      <c r="AL396" s="83"/>
    </row>
    <row r="397" spans="26:38" x14ac:dyDescent="0.25">
      <c r="Z397" s="83"/>
      <c r="AA397" s="83"/>
      <c r="AB397" s="83"/>
      <c r="AC397" s="83"/>
      <c r="AD397" s="83"/>
      <c r="AE397" s="83"/>
      <c r="AF397" s="83"/>
      <c r="AG397" s="83"/>
      <c r="AH397" s="83"/>
      <c r="AI397" s="83"/>
      <c r="AJ397" s="83"/>
      <c r="AK397" s="83"/>
      <c r="AL397" s="83"/>
    </row>
    <row r="398" spans="26:38" x14ac:dyDescent="0.25">
      <c r="Z398" s="83"/>
      <c r="AA398" s="83"/>
      <c r="AB398" s="83"/>
      <c r="AC398" s="83"/>
      <c r="AD398" s="83"/>
      <c r="AE398" s="83"/>
      <c r="AF398" s="83"/>
      <c r="AG398" s="83"/>
      <c r="AH398" s="83"/>
      <c r="AI398" s="83"/>
      <c r="AJ398" s="83"/>
      <c r="AK398" s="83"/>
      <c r="AL398" s="83"/>
    </row>
    <row r="399" spans="26:38" x14ac:dyDescent="0.25">
      <c r="Z399" s="83"/>
      <c r="AA399" s="83"/>
      <c r="AB399" s="83"/>
      <c r="AC399" s="83"/>
      <c r="AD399" s="83"/>
      <c r="AE399" s="83"/>
      <c r="AF399" s="83"/>
      <c r="AG399" s="83"/>
      <c r="AH399" s="83"/>
      <c r="AI399" s="83"/>
      <c r="AJ399" s="83"/>
      <c r="AK399" s="83"/>
      <c r="AL399" s="83"/>
    </row>
    <row r="400" spans="26:38" x14ac:dyDescent="0.25">
      <c r="Z400" s="83"/>
      <c r="AA400" s="83"/>
      <c r="AB400" s="83"/>
      <c r="AC400" s="83"/>
      <c r="AD400" s="83"/>
      <c r="AE400" s="83"/>
      <c r="AF400" s="83"/>
      <c r="AG400" s="83"/>
      <c r="AH400" s="83"/>
      <c r="AI400" s="83"/>
      <c r="AJ400" s="83"/>
      <c r="AK400" s="83"/>
      <c r="AL400" s="83"/>
    </row>
    <row r="401" spans="26:38" x14ac:dyDescent="0.25">
      <c r="Z401" s="83"/>
      <c r="AA401" s="83"/>
      <c r="AB401" s="83"/>
      <c r="AC401" s="83"/>
      <c r="AD401" s="83"/>
      <c r="AE401" s="83"/>
      <c r="AF401" s="83"/>
      <c r="AG401" s="83"/>
      <c r="AH401" s="83"/>
      <c r="AI401" s="83"/>
      <c r="AJ401" s="83"/>
      <c r="AK401" s="83"/>
      <c r="AL401" s="83"/>
    </row>
    <row r="402" spans="26:38" x14ac:dyDescent="0.25">
      <c r="Z402" s="83"/>
      <c r="AA402" s="83"/>
      <c r="AB402" s="83"/>
      <c r="AC402" s="83"/>
      <c r="AD402" s="83"/>
      <c r="AE402" s="83"/>
      <c r="AF402" s="83"/>
      <c r="AG402" s="83"/>
      <c r="AH402" s="83"/>
      <c r="AI402" s="83"/>
      <c r="AJ402" s="83"/>
      <c r="AK402" s="83"/>
      <c r="AL402" s="83"/>
    </row>
    <row r="403" spans="26:38" x14ac:dyDescent="0.25">
      <c r="Z403" s="83"/>
      <c r="AA403" s="83"/>
      <c r="AB403" s="83"/>
      <c r="AC403" s="83"/>
      <c r="AD403" s="83"/>
      <c r="AE403" s="83"/>
      <c r="AF403" s="83"/>
      <c r="AG403" s="83"/>
      <c r="AH403" s="83"/>
      <c r="AI403" s="83"/>
      <c r="AJ403" s="83"/>
      <c r="AK403" s="83"/>
      <c r="AL403" s="83"/>
    </row>
    <row r="404" spans="26:38" x14ac:dyDescent="0.25"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  <c r="AJ404" s="83"/>
      <c r="AK404" s="83"/>
      <c r="AL404" s="83"/>
    </row>
    <row r="405" spans="26:38" x14ac:dyDescent="0.25">
      <c r="Z405" s="83"/>
      <c r="AA405" s="83"/>
      <c r="AB405" s="83"/>
      <c r="AC405" s="83"/>
      <c r="AD405" s="83"/>
      <c r="AE405" s="83"/>
      <c r="AF405" s="83"/>
      <c r="AG405" s="83"/>
      <c r="AH405" s="83"/>
      <c r="AI405" s="83"/>
      <c r="AJ405" s="83"/>
      <c r="AK405" s="83"/>
      <c r="AL405" s="83"/>
    </row>
    <row r="406" spans="26:38" x14ac:dyDescent="0.25"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  <c r="AJ406" s="83"/>
      <c r="AK406" s="83"/>
      <c r="AL406" s="83"/>
    </row>
    <row r="407" spans="26:38" x14ac:dyDescent="0.25"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  <c r="AJ407" s="83"/>
      <c r="AK407" s="83"/>
      <c r="AL407" s="83"/>
    </row>
    <row r="408" spans="26:38" x14ac:dyDescent="0.25"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  <c r="AK408" s="83"/>
      <c r="AL408" s="83"/>
    </row>
    <row r="409" spans="26:38" x14ac:dyDescent="0.25"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  <c r="AJ409" s="83"/>
      <c r="AK409" s="83"/>
      <c r="AL409" s="83"/>
    </row>
    <row r="410" spans="26:38" x14ac:dyDescent="0.25"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  <c r="AJ410" s="83"/>
      <c r="AK410" s="83"/>
      <c r="AL410" s="83"/>
    </row>
    <row r="411" spans="26:38" x14ac:dyDescent="0.25">
      <c r="Z411" s="83"/>
      <c r="AA411" s="83"/>
      <c r="AB411" s="83"/>
      <c r="AC411" s="83"/>
      <c r="AD411" s="83"/>
      <c r="AE411" s="83"/>
      <c r="AF411" s="83"/>
      <c r="AG411" s="83"/>
      <c r="AH411" s="83"/>
      <c r="AI411" s="83"/>
      <c r="AJ411" s="83"/>
      <c r="AK411" s="83"/>
      <c r="AL411" s="83"/>
    </row>
    <row r="412" spans="26:38" x14ac:dyDescent="0.25"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  <c r="AJ412" s="83"/>
      <c r="AK412" s="83"/>
      <c r="AL412" s="83"/>
    </row>
    <row r="413" spans="26:38" x14ac:dyDescent="0.25">
      <c r="Z413" s="83"/>
      <c r="AA413" s="83"/>
      <c r="AB413" s="83"/>
      <c r="AC413" s="83"/>
      <c r="AD413" s="83"/>
      <c r="AE413" s="83"/>
      <c r="AF413" s="83"/>
      <c r="AG413" s="83"/>
      <c r="AH413" s="83"/>
      <c r="AI413" s="83"/>
      <c r="AJ413" s="83"/>
      <c r="AK413" s="83"/>
      <c r="AL413" s="83"/>
    </row>
    <row r="414" spans="26:38" x14ac:dyDescent="0.25">
      <c r="Z414" s="83"/>
      <c r="AA414" s="83"/>
      <c r="AB414" s="83"/>
      <c r="AC414" s="83"/>
      <c r="AD414" s="83"/>
      <c r="AE414" s="83"/>
      <c r="AF414" s="83"/>
      <c r="AG414" s="83"/>
      <c r="AH414" s="83"/>
      <c r="AI414" s="83"/>
      <c r="AJ414" s="83"/>
      <c r="AK414" s="83"/>
      <c r="AL414" s="83"/>
    </row>
    <row r="415" spans="26:38" x14ac:dyDescent="0.25">
      <c r="Z415" s="83"/>
      <c r="AA415" s="83"/>
      <c r="AB415" s="83"/>
      <c r="AC415" s="83"/>
      <c r="AD415" s="83"/>
      <c r="AE415" s="83"/>
      <c r="AF415" s="83"/>
      <c r="AG415" s="83"/>
      <c r="AH415" s="83"/>
      <c r="AI415" s="83"/>
      <c r="AJ415" s="83"/>
      <c r="AK415" s="83"/>
      <c r="AL415" s="83"/>
    </row>
    <row r="416" spans="26:38" x14ac:dyDescent="0.25">
      <c r="Z416" s="83"/>
      <c r="AA416" s="83"/>
      <c r="AB416" s="83"/>
      <c r="AC416" s="83"/>
      <c r="AD416" s="83"/>
      <c r="AE416" s="83"/>
      <c r="AF416" s="83"/>
      <c r="AG416" s="83"/>
      <c r="AH416" s="83"/>
      <c r="AI416" s="83"/>
      <c r="AJ416" s="83"/>
      <c r="AK416" s="83"/>
      <c r="AL416" s="83"/>
    </row>
    <row r="417" spans="26:38" x14ac:dyDescent="0.25"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  <c r="AJ417" s="83"/>
      <c r="AK417" s="83"/>
      <c r="AL417" s="83"/>
    </row>
    <row r="418" spans="26:38" x14ac:dyDescent="0.25">
      <c r="Z418" s="83"/>
      <c r="AA418" s="83"/>
      <c r="AB418" s="83"/>
      <c r="AC418" s="83"/>
      <c r="AD418" s="83"/>
      <c r="AE418" s="83"/>
      <c r="AF418" s="83"/>
      <c r="AG418" s="83"/>
      <c r="AH418" s="83"/>
      <c r="AI418" s="83"/>
      <c r="AJ418" s="83"/>
      <c r="AK418" s="83"/>
      <c r="AL418" s="83"/>
    </row>
    <row r="419" spans="26:38" x14ac:dyDescent="0.25">
      <c r="Z419" s="83"/>
      <c r="AA419" s="83"/>
      <c r="AB419" s="83"/>
      <c r="AC419" s="83"/>
      <c r="AD419" s="83"/>
      <c r="AE419" s="83"/>
      <c r="AF419" s="83"/>
      <c r="AG419" s="83"/>
      <c r="AH419" s="83"/>
      <c r="AI419" s="83"/>
      <c r="AJ419" s="83"/>
      <c r="AK419" s="83"/>
      <c r="AL419" s="83"/>
    </row>
    <row r="420" spans="26:38" x14ac:dyDescent="0.25">
      <c r="Z420" s="83"/>
      <c r="AA420" s="83"/>
      <c r="AB420" s="83"/>
      <c r="AC420" s="83"/>
      <c r="AD420" s="83"/>
      <c r="AE420" s="83"/>
      <c r="AF420" s="83"/>
      <c r="AG420" s="83"/>
      <c r="AH420" s="83"/>
      <c r="AI420" s="83"/>
      <c r="AJ420" s="83"/>
      <c r="AK420" s="83"/>
      <c r="AL420" s="83"/>
    </row>
    <row r="421" spans="26:38" x14ac:dyDescent="0.25">
      <c r="Z421" s="83"/>
      <c r="AA421" s="83"/>
      <c r="AB421" s="83"/>
      <c r="AC421" s="83"/>
      <c r="AD421" s="83"/>
      <c r="AE421" s="83"/>
      <c r="AF421" s="83"/>
      <c r="AG421" s="83"/>
      <c r="AH421" s="83"/>
      <c r="AI421" s="83"/>
      <c r="AJ421" s="83"/>
      <c r="AK421" s="83"/>
      <c r="AL421" s="83"/>
    </row>
    <row r="422" spans="26:38" x14ac:dyDescent="0.25">
      <c r="Z422" s="83"/>
      <c r="AA422" s="83"/>
      <c r="AB422" s="83"/>
      <c r="AC422" s="83"/>
      <c r="AD422" s="83"/>
      <c r="AE422" s="83"/>
      <c r="AF422" s="83"/>
      <c r="AG422" s="83"/>
      <c r="AH422" s="83"/>
      <c r="AI422" s="83"/>
      <c r="AJ422" s="83"/>
      <c r="AK422" s="83"/>
      <c r="AL422" s="83"/>
    </row>
    <row r="423" spans="26:38" x14ac:dyDescent="0.25">
      <c r="Z423" s="83"/>
      <c r="AA423" s="83"/>
      <c r="AB423" s="83"/>
      <c r="AC423" s="83"/>
      <c r="AD423" s="83"/>
      <c r="AE423" s="83"/>
      <c r="AF423" s="83"/>
      <c r="AG423" s="83"/>
      <c r="AH423" s="83"/>
      <c r="AI423" s="83"/>
      <c r="AJ423" s="83"/>
      <c r="AK423" s="83"/>
      <c r="AL423" s="83"/>
    </row>
    <row r="424" spans="26:38" x14ac:dyDescent="0.25">
      <c r="Z424" s="83"/>
      <c r="AA424" s="83"/>
      <c r="AB424" s="83"/>
      <c r="AC424" s="83"/>
      <c r="AD424" s="83"/>
      <c r="AE424" s="83"/>
      <c r="AF424" s="83"/>
      <c r="AG424" s="83"/>
      <c r="AH424" s="83"/>
      <c r="AI424" s="83"/>
      <c r="AJ424" s="83"/>
      <c r="AK424" s="83"/>
      <c r="AL424" s="83"/>
    </row>
    <row r="425" spans="26:38" x14ac:dyDescent="0.25">
      <c r="Z425" s="83"/>
      <c r="AA425" s="83"/>
      <c r="AB425" s="83"/>
      <c r="AC425" s="83"/>
      <c r="AD425" s="83"/>
      <c r="AE425" s="83"/>
      <c r="AF425" s="83"/>
      <c r="AG425" s="83"/>
      <c r="AH425" s="83"/>
      <c r="AI425" s="83"/>
      <c r="AJ425" s="83"/>
      <c r="AK425" s="83"/>
      <c r="AL425" s="83"/>
    </row>
    <row r="426" spans="26:38" x14ac:dyDescent="0.25">
      <c r="Z426" s="83"/>
      <c r="AA426" s="83"/>
      <c r="AB426" s="83"/>
      <c r="AC426" s="83"/>
      <c r="AD426" s="83"/>
      <c r="AE426" s="83"/>
      <c r="AF426" s="83"/>
      <c r="AG426" s="83"/>
      <c r="AH426" s="83"/>
      <c r="AI426" s="83"/>
      <c r="AJ426" s="83"/>
      <c r="AK426" s="83"/>
      <c r="AL426" s="83"/>
    </row>
    <row r="427" spans="26:38" x14ac:dyDescent="0.25">
      <c r="Z427" s="83"/>
      <c r="AA427" s="83"/>
      <c r="AB427" s="83"/>
      <c r="AC427" s="83"/>
      <c r="AD427" s="83"/>
      <c r="AE427" s="83"/>
      <c r="AF427" s="83"/>
      <c r="AG427" s="83"/>
      <c r="AH427" s="83"/>
      <c r="AI427" s="83"/>
      <c r="AJ427" s="83"/>
      <c r="AK427" s="83"/>
      <c r="AL427" s="83"/>
    </row>
    <row r="428" spans="26:38" x14ac:dyDescent="0.25">
      <c r="Z428" s="83"/>
      <c r="AA428" s="83"/>
      <c r="AB428" s="83"/>
      <c r="AC428" s="83"/>
      <c r="AD428" s="83"/>
      <c r="AE428" s="83"/>
      <c r="AF428" s="83"/>
      <c r="AG428" s="83"/>
      <c r="AH428" s="83"/>
      <c r="AI428" s="83"/>
      <c r="AJ428" s="83"/>
      <c r="AK428" s="83"/>
      <c r="AL428" s="83"/>
    </row>
    <row r="429" spans="26:38" x14ac:dyDescent="0.25">
      <c r="Z429" s="83"/>
      <c r="AA429" s="83"/>
      <c r="AB429" s="83"/>
      <c r="AC429" s="83"/>
      <c r="AD429" s="83"/>
      <c r="AE429" s="83"/>
      <c r="AF429" s="83"/>
      <c r="AG429" s="83"/>
      <c r="AH429" s="83"/>
      <c r="AI429" s="83"/>
      <c r="AJ429" s="83"/>
      <c r="AK429" s="83"/>
      <c r="AL429" s="83"/>
    </row>
    <row r="430" spans="26:38" x14ac:dyDescent="0.25">
      <c r="Z430" s="83"/>
      <c r="AA430" s="83"/>
      <c r="AB430" s="83"/>
      <c r="AC430" s="83"/>
      <c r="AD430" s="83"/>
      <c r="AE430" s="83"/>
      <c r="AF430" s="83"/>
      <c r="AG430" s="83"/>
      <c r="AH430" s="83"/>
      <c r="AI430" s="83"/>
      <c r="AJ430" s="83"/>
      <c r="AK430" s="83"/>
      <c r="AL430" s="83"/>
    </row>
    <row r="431" spans="26:38" x14ac:dyDescent="0.25">
      <c r="Z431" s="83"/>
      <c r="AA431" s="83"/>
      <c r="AB431" s="83"/>
      <c r="AC431" s="83"/>
      <c r="AD431" s="83"/>
      <c r="AE431" s="83"/>
      <c r="AF431" s="83"/>
      <c r="AG431" s="83"/>
      <c r="AH431" s="83"/>
      <c r="AI431" s="83"/>
      <c r="AJ431" s="83"/>
      <c r="AK431" s="83"/>
      <c r="AL431" s="83"/>
    </row>
    <row r="432" spans="26:38" x14ac:dyDescent="0.25">
      <c r="Z432" s="83"/>
      <c r="AA432" s="83"/>
      <c r="AB432" s="83"/>
      <c r="AC432" s="83"/>
      <c r="AD432" s="83"/>
      <c r="AE432" s="83"/>
      <c r="AF432" s="83"/>
      <c r="AG432" s="83"/>
      <c r="AH432" s="83"/>
      <c r="AI432" s="83"/>
      <c r="AJ432" s="83"/>
      <c r="AK432" s="83"/>
      <c r="AL432" s="83"/>
    </row>
    <row r="433" spans="26:38" x14ac:dyDescent="0.25"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  <c r="AJ433" s="83"/>
      <c r="AK433" s="83"/>
      <c r="AL433" s="83"/>
    </row>
    <row r="434" spans="26:38" x14ac:dyDescent="0.25">
      <c r="Z434" s="83"/>
      <c r="AA434" s="83"/>
      <c r="AB434" s="83"/>
      <c r="AC434" s="83"/>
      <c r="AD434" s="83"/>
      <c r="AE434" s="83"/>
      <c r="AF434" s="83"/>
      <c r="AG434" s="83"/>
      <c r="AH434" s="83"/>
      <c r="AI434" s="83"/>
      <c r="AJ434" s="83"/>
      <c r="AK434" s="83"/>
      <c r="AL434" s="83"/>
    </row>
    <row r="435" spans="26:38" x14ac:dyDescent="0.25">
      <c r="Z435" s="83"/>
      <c r="AA435" s="83"/>
      <c r="AB435" s="83"/>
      <c r="AC435" s="83"/>
      <c r="AD435" s="83"/>
      <c r="AE435" s="83"/>
      <c r="AF435" s="83"/>
      <c r="AG435" s="83"/>
      <c r="AH435" s="83"/>
      <c r="AI435" s="83"/>
      <c r="AJ435" s="83"/>
      <c r="AK435" s="83"/>
      <c r="AL435" s="83"/>
    </row>
    <row r="436" spans="26:38" x14ac:dyDescent="0.25"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  <c r="AJ436" s="83"/>
      <c r="AK436" s="83"/>
      <c r="AL436" s="83"/>
    </row>
    <row r="437" spans="26:38" x14ac:dyDescent="0.25">
      <c r="Z437" s="83"/>
      <c r="AA437" s="83"/>
      <c r="AB437" s="83"/>
      <c r="AC437" s="83"/>
      <c r="AD437" s="83"/>
      <c r="AE437" s="83"/>
      <c r="AF437" s="83"/>
      <c r="AG437" s="83"/>
      <c r="AH437" s="83"/>
      <c r="AI437" s="83"/>
      <c r="AJ437" s="83"/>
      <c r="AK437" s="83"/>
      <c r="AL437" s="83"/>
    </row>
    <row r="438" spans="26:38" x14ac:dyDescent="0.25">
      <c r="Z438" s="83"/>
      <c r="AA438" s="83"/>
      <c r="AB438" s="83"/>
      <c r="AC438" s="83"/>
      <c r="AD438" s="83"/>
      <c r="AE438" s="83"/>
      <c r="AF438" s="83"/>
      <c r="AG438" s="83"/>
      <c r="AH438" s="83"/>
      <c r="AI438" s="83"/>
      <c r="AJ438" s="83"/>
      <c r="AK438" s="83"/>
      <c r="AL438" s="83"/>
    </row>
    <row r="439" spans="26:38" x14ac:dyDescent="0.25">
      <c r="Z439" s="83"/>
      <c r="AA439" s="83"/>
      <c r="AB439" s="83"/>
      <c r="AC439" s="83"/>
      <c r="AD439" s="83"/>
      <c r="AE439" s="83"/>
      <c r="AF439" s="83"/>
      <c r="AG439" s="83"/>
      <c r="AH439" s="83"/>
      <c r="AI439" s="83"/>
      <c r="AJ439" s="83"/>
      <c r="AK439" s="83"/>
      <c r="AL439" s="83"/>
    </row>
    <row r="440" spans="26:38" x14ac:dyDescent="0.25">
      <c r="Z440" s="83"/>
      <c r="AA440" s="83"/>
      <c r="AB440" s="83"/>
      <c r="AC440" s="83"/>
      <c r="AD440" s="83"/>
      <c r="AE440" s="83"/>
      <c r="AF440" s="83"/>
      <c r="AG440" s="83"/>
      <c r="AH440" s="83"/>
      <c r="AI440" s="83"/>
      <c r="AJ440" s="83"/>
      <c r="AK440" s="83"/>
      <c r="AL440" s="83"/>
    </row>
    <row r="441" spans="26:38" x14ac:dyDescent="0.25"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  <c r="AJ441" s="83"/>
      <c r="AK441" s="83"/>
      <c r="AL441" s="83"/>
    </row>
    <row r="442" spans="26:38" x14ac:dyDescent="0.25">
      <c r="Z442" s="83"/>
      <c r="AA442" s="83"/>
      <c r="AB442" s="83"/>
      <c r="AC442" s="83"/>
      <c r="AD442" s="83"/>
      <c r="AE442" s="83"/>
      <c r="AF442" s="83"/>
      <c r="AG442" s="83"/>
      <c r="AH442" s="83"/>
      <c r="AI442" s="83"/>
      <c r="AJ442" s="83"/>
      <c r="AK442" s="83"/>
      <c r="AL442" s="83"/>
    </row>
    <row r="443" spans="26:38" x14ac:dyDescent="0.25">
      <c r="Z443" s="83"/>
      <c r="AA443" s="83"/>
      <c r="AB443" s="83"/>
      <c r="AC443" s="83"/>
      <c r="AD443" s="83"/>
      <c r="AE443" s="83"/>
      <c r="AF443" s="83"/>
      <c r="AG443" s="83"/>
      <c r="AH443" s="83"/>
      <c r="AI443" s="83"/>
      <c r="AJ443" s="83"/>
      <c r="AK443" s="83"/>
      <c r="AL443" s="83"/>
    </row>
    <row r="444" spans="26:38" x14ac:dyDescent="0.25">
      <c r="Z444" s="83"/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</row>
    <row r="445" spans="26:38" x14ac:dyDescent="0.25"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  <c r="AK445" s="83"/>
      <c r="AL445" s="83"/>
    </row>
    <row r="446" spans="26:38" x14ac:dyDescent="0.25"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  <c r="AJ446" s="83"/>
      <c r="AK446" s="83"/>
      <c r="AL446" s="83"/>
    </row>
    <row r="447" spans="26:38" x14ac:dyDescent="0.25">
      <c r="Z447" s="83"/>
      <c r="AA447" s="83"/>
      <c r="AB447" s="83"/>
      <c r="AC447" s="83"/>
      <c r="AD447" s="83"/>
      <c r="AE447" s="83"/>
      <c r="AF447" s="83"/>
      <c r="AG447" s="83"/>
      <c r="AH447" s="83"/>
      <c r="AI447" s="83"/>
      <c r="AJ447" s="83"/>
      <c r="AK447" s="83"/>
      <c r="AL447" s="83"/>
    </row>
    <row r="448" spans="26:38" x14ac:dyDescent="0.25">
      <c r="Z448" s="83"/>
      <c r="AA448" s="83"/>
      <c r="AB448" s="83"/>
      <c r="AC448" s="83"/>
      <c r="AD448" s="83"/>
      <c r="AE448" s="83"/>
      <c r="AF448" s="83"/>
      <c r="AG448" s="83"/>
      <c r="AH448" s="83"/>
      <c r="AI448" s="83"/>
      <c r="AJ448" s="83"/>
      <c r="AK448" s="83"/>
      <c r="AL448" s="83"/>
    </row>
    <row r="449" spans="26:38" x14ac:dyDescent="0.25"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  <c r="AJ449" s="83"/>
      <c r="AK449" s="83"/>
      <c r="AL449" s="83"/>
    </row>
    <row r="450" spans="26:38" x14ac:dyDescent="0.25">
      <c r="Z450" s="83"/>
      <c r="AA450" s="83"/>
      <c r="AB450" s="83"/>
      <c r="AC450" s="83"/>
      <c r="AD450" s="83"/>
      <c r="AE450" s="83"/>
      <c r="AF450" s="83"/>
      <c r="AG450" s="83"/>
      <c r="AH450" s="83"/>
      <c r="AI450" s="83"/>
      <c r="AJ450" s="83"/>
      <c r="AK450" s="83"/>
      <c r="AL450" s="83"/>
    </row>
    <row r="451" spans="26:38" x14ac:dyDescent="0.25">
      <c r="Z451" s="83"/>
      <c r="AA451" s="83"/>
      <c r="AB451" s="83"/>
      <c r="AC451" s="83"/>
      <c r="AD451" s="83"/>
      <c r="AE451" s="83"/>
      <c r="AF451" s="83"/>
      <c r="AG451" s="83"/>
      <c r="AH451" s="83"/>
      <c r="AI451" s="83"/>
      <c r="AJ451" s="83"/>
      <c r="AK451" s="83"/>
      <c r="AL451" s="83"/>
    </row>
    <row r="452" spans="26:38" x14ac:dyDescent="0.25">
      <c r="Z452" s="83"/>
      <c r="AA452" s="83"/>
      <c r="AB452" s="83"/>
      <c r="AC452" s="83"/>
      <c r="AD452" s="83"/>
      <c r="AE452" s="83"/>
      <c r="AF452" s="83"/>
      <c r="AG452" s="83"/>
      <c r="AH452" s="83"/>
      <c r="AI452" s="83"/>
      <c r="AJ452" s="83"/>
      <c r="AK452" s="83"/>
      <c r="AL452" s="83"/>
    </row>
    <row r="453" spans="26:38" x14ac:dyDescent="0.25"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  <c r="AK453" s="83"/>
      <c r="AL453" s="83"/>
    </row>
    <row r="454" spans="26:38" x14ac:dyDescent="0.25">
      <c r="Z454" s="83"/>
      <c r="AA454" s="83"/>
      <c r="AB454" s="83"/>
      <c r="AC454" s="83"/>
      <c r="AD454" s="83"/>
      <c r="AE454" s="83"/>
      <c r="AF454" s="83"/>
      <c r="AG454" s="83"/>
      <c r="AH454" s="83"/>
      <c r="AI454" s="83"/>
      <c r="AJ454" s="83"/>
      <c r="AK454" s="83"/>
      <c r="AL454" s="83"/>
    </row>
    <row r="455" spans="26:38" x14ac:dyDescent="0.25">
      <c r="Z455" s="83"/>
      <c r="AA455" s="83"/>
      <c r="AB455" s="83"/>
      <c r="AC455" s="83"/>
      <c r="AD455" s="83"/>
      <c r="AE455" s="83"/>
      <c r="AF455" s="83"/>
      <c r="AG455" s="83"/>
      <c r="AH455" s="83"/>
      <c r="AI455" s="83"/>
      <c r="AJ455" s="83"/>
      <c r="AK455" s="83"/>
      <c r="AL455" s="83"/>
    </row>
    <row r="456" spans="26:38" x14ac:dyDescent="0.25">
      <c r="Z456" s="83"/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  <c r="AK456" s="83"/>
      <c r="AL456" s="83"/>
    </row>
    <row r="457" spans="26:38" x14ac:dyDescent="0.25">
      <c r="Z457" s="83"/>
      <c r="AA457" s="83"/>
      <c r="AB457" s="83"/>
      <c r="AC457" s="83"/>
      <c r="AD457" s="83"/>
      <c r="AE457" s="83"/>
      <c r="AF457" s="83"/>
      <c r="AG457" s="83"/>
      <c r="AH457" s="83"/>
      <c r="AI457" s="83"/>
      <c r="AJ457" s="83"/>
      <c r="AK457" s="83"/>
      <c r="AL457" s="83"/>
    </row>
    <row r="458" spans="26:38" x14ac:dyDescent="0.25">
      <c r="Z458" s="83"/>
      <c r="AA458" s="83"/>
      <c r="AB458" s="83"/>
      <c r="AC458" s="83"/>
      <c r="AD458" s="83"/>
      <c r="AE458" s="83"/>
      <c r="AF458" s="83"/>
      <c r="AG458" s="83"/>
      <c r="AH458" s="83"/>
      <c r="AI458" s="83"/>
      <c r="AJ458" s="83"/>
      <c r="AK458" s="83"/>
      <c r="AL458" s="83"/>
    </row>
    <row r="459" spans="26:38" x14ac:dyDescent="0.25">
      <c r="Z459" s="83"/>
      <c r="AA459" s="83"/>
      <c r="AB459" s="83"/>
      <c r="AC459" s="83"/>
      <c r="AD459" s="83"/>
      <c r="AE459" s="83"/>
      <c r="AF459" s="83"/>
      <c r="AG459" s="83"/>
      <c r="AH459" s="83"/>
      <c r="AI459" s="83"/>
      <c r="AJ459" s="83"/>
      <c r="AK459" s="83"/>
      <c r="AL459" s="83"/>
    </row>
    <row r="460" spans="26:38" x14ac:dyDescent="0.25">
      <c r="Z460" s="83"/>
      <c r="AA460" s="83"/>
      <c r="AB460" s="83"/>
      <c r="AC460" s="83"/>
      <c r="AD460" s="83"/>
      <c r="AE460" s="83"/>
      <c r="AF460" s="83"/>
      <c r="AG460" s="83"/>
      <c r="AH460" s="83"/>
      <c r="AI460" s="83"/>
      <c r="AJ460" s="83"/>
      <c r="AK460" s="83"/>
      <c r="AL460" s="83"/>
    </row>
    <row r="461" spans="26:38" x14ac:dyDescent="0.25">
      <c r="Z461" s="83"/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</row>
    <row r="462" spans="26:38" x14ac:dyDescent="0.25">
      <c r="Z462" s="83"/>
      <c r="AA462" s="83"/>
      <c r="AB462" s="83"/>
      <c r="AC462" s="83"/>
      <c r="AD462" s="83"/>
      <c r="AE462" s="83"/>
      <c r="AF462" s="83"/>
      <c r="AG462" s="83"/>
      <c r="AH462" s="83"/>
      <c r="AI462" s="83"/>
      <c r="AJ462" s="83"/>
      <c r="AK462" s="83"/>
      <c r="AL462" s="83"/>
    </row>
    <row r="463" spans="26:38" x14ac:dyDescent="0.25">
      <c r="Z463" s="83"/>
      <c r="AA463" s="83"/>
      <c r="AB463" s="83"/>
      <c r="AC463" s="83"/>
      <c r="AD463" s="83"/>
      <c r="AE463" s="83"/>
      <c r="AF463" s="83"/>
      <c r="AG463" s="83"/>
      <c r="AH463" s="83"/>
      <c r="AI463" s="83"/>
      <c r="AJ463" s="83"/>
      <c r="AK463" s="83"/>
      <c r="AL463" s="83"/>
    </row>
    <row r="464" spans="26:38" x14ac:dyDescent="0.25">
      <c r="Z464" s="83"/>
      <c r="AA464" s="83"/>
      <c r="AB464" s="83"/>
      <c r="AC464" s="83"/>
      <c r="AD464" s="83"/>
      <c r="AE464" s="83"/>
      <c r="AF464" s="83"/>
      <c r="AG464" s="83"/>
      <c r="AH464" s="83"/>
      <c r="AI464" s="83"/>
      <c r="AJ464" s="83"/>
      <c r="AK464" s="83"/>
      <c r="AL464" s="83"/>
    </row>
    <row r="465" spans="26:38" x14ac:dyDescent="0.25">
      <c r="Z465" s="83"/>
      <c r="AA465" s="83"/>
      <c r="AB465" s="83"/>
      <c r="AC465" s="83"/>
      <c r="AD465" s="83"/>
      <c r="AE465" s="83"/>
      <c r="AF465" s="83"/>
      <c r="AG465" s="83"/>
      <c r="AH465" s="83"/>
      <c r="AI465" s="83"/>
      <c r="AJ465" s="83"/>
      <c r="AK465" s="83"/>
      <c r="AL465" s="83"/>
    </row>
    <row r="466" spans="26:38" x14ac:dyDescent="0.25">
      <c r="Z466" s="83"/>
      <c r="AA466" s="83"/>
      <c r="AB466" s="83"/>
      <c r="AC466" s="83"/>
      <c r="AD466" s="83"/>
      <c r="AE466" s="83"/>
      <c r="AF466" s="83"/>
      <c r="AG466" s="83"/>
      <c r="AH466" s="83"/>
      <c r="AI466" s="83"/>
      <c r="AJ466" s="83"/>
      <c r="AK466" s="83"/>
      <c r="AL466" s="83"/>
    </row>
    <row r="467" spans="26:38" x14ac:dyDescent="0.25"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  <c r="AJ467" s="83"/>
      <c r="AK467" s="83"/>
      <c r="AL467" s="83"/>
    </row>
    <row r="468" spans="26:38" x14ac:dyDescent="0.25"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83"/>
      <c r="AK468" s="83"/>
      <c r="AL468" s="83"/>
    </row>
    <row r="469" spans="26:38" x14ac:dyDescent="0.25">
      <c r="Z469" s="83"/>
      <c r="AA469" s="83"/>
      <c r="AB469" s="83"/>
      <c r="AC469" s="83"/>
      <c r="AD469" s="83"/>
      <c r="AE469" s="83"/>
      <c r="AF469" s="83"/>
      <c r="AG469" s="83"/>
      <c r="AH469" s="83"/>
      <c r="AI469" s="83"/>
      <c r="AJ469" s="83"/>
      <c r="AK469" s="83"/>
      <c r="AL469" s="83"/>
    </row>
    <row r="470" spans="26:38" x14ac:dyDescent="0.25">
      <c r="Z470" s="83"/>
      <c r="AA470" s="83"/>
      <c r="AB470" s="83"/>
      <c r="AC470" s="83"/>
      <c r="AD470" s="83"/>
      <c r="AE470" s="83"/>
      <c r="AF470" s="83"/>
      <c r="AG470" s="83"/>
      <c r="AH470" s="83"/>
      <c r="AI470" s="83"/>
      <c r="AJ470" s="83"/>
      <c r="AK470" s="83"/>
      <c r="AL470" s="83"/>
    </row>
    <row r="471" spans="26:38" x14ac:dyDescent="0.25"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  <c r="AJ471" s="83"/>
      <c r="AK471" s="83"/>
      <c r="AL471" s="83"/>
    </row>
    <row r="472" spans="26:38" x14ac:dyDescent="0.25">
      <c r="Z472" s="83"/>
      <c r="AA472" s="83"/>
      <c r="AB472" s="83"/>
      <c r="AC472" s="83"/>
      <c r="AD472" s="83"/>
      <c r="AE472" s="83"/>
      <c r="AF472" s="83"/>
      <c r="AG472" s="83"/>
      <c r="AH472" s="83"/>
      <c r="AI472" s="83"/>
      <c r="AJ472" s="83"/>
      <c r="AK472" s="83"/>
      <c r="AL472" s="83"/>
    </row>
    <row r="473" spans="26:38" x14ac:dyDescent="0.25"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  <c r="AJ473" s="83"/>
      <c r="AK473" s="83"/>
      <c r="AL473" s="83"/>
    </row>
    <row r="474" spans="26:38" x14ac:dyDescent="0.25">
      <c r="Z474" s="83"/>
      <c r="AA474" s="83"/>
      <c r="AB474" s="83"/>
      <c r="AC474" s="83"/>
      <c r="AD474" s="83"/>
      <c r="AE474" s="83"/>
      <c r="AF474" s="83"/>
      <c r="AG474" s="83"/>
      <c r="AH474" s="83"/>
      <c r="AI474" s="83"/>
      <c r="AJ474" s="83"/>
      <c r="AK474" s="83"/>
      <c r="AL474" s="83"/>
    </row>
    <row r="475" spans="26:38" x14ac:dyDescent="0.25">
      <c r="Z475" s="83"/>
      <c r="AA475" s="83"/>
      <c r="AB475" s="83"/>
      <c r="AC475" s="83"/>
      <c r="AD475" s="83"/>
      <c r="AE475" s="83"/>
      <c r="AF475" s="83"/>
      <c r="AG475" s="83"/>
      <c r="AH475" s="83"/>
      <c r="AI475" s="83"/>
      <c r="AJ475" s="83"/>
      <c r="AK475" s="83"/>
      <c r="AL475" s="83"/>
    </row>
    <row r="476" spans="26:38" x14ac:dyDescent="0.25">
      <c r="Z476" s="83"/>
      <c r="AA476" s="83"/>
      <c r="AB476" s="83"/>
      <c r="AC476" s="83"/>
      <c r="AD476" s="83"/>
      <c r="AE476" s="83"/>
      <c r="AF476" s="83"/>
      <c r="AG476" s="83"/>
      <c r="AH476" s="83"/>
      <c r="AI476" s="83"/>
      <c r="AJ476" s="83"/>
      <c r="AK476" s="83"/>
      <c r="AL476" s="83"/>
    </row>
    <row r="477" spans="26:38" x14ac:dyDescent="0.25">
      <c r="Z477" s="83"/>
      <c r="AA477" s="83"/>
      <c r="AB477" s="83"/>
      <c r="AC477" s="83"/>
      <c r="AD477" s="83"/>
      <c r="AE477" s="83"/>
      <c r="AF477" s="83"/>
      <c r="AG477" s="83"/>
      <c r="AH477" s="83"/>
      <c r="AI477" s="83"/>
      <c r="AJ477" s="83"/>
      <c r="AK477" s="83"/>
      <c r="AL477" s="83"/>
    </row>
    <row r="478" spans="26:38" x14ac:dyDescent="0.25">
      <c r="Z478" s="83"/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</row>
    <row r="479" spans="26:38" x14ac:dyDescent="0.25">
      <c r="Z479" s="83"/>
      <c r="AA479" s="83"/>
      <c r="AB479" s="83"/>
      <c r="AC479" s="83"/>
      <c r="AD479" s="83"/>
      <c r="AE479" s="83"/>
      <c r="AF479" s="83"/>
      <c r="AG479" s="83"/>
      <c r="AH479" s="83"/>
      <c r="AI479" s="83"/>
      <c r="AJ479" s="83"/>
      <c r="AK479" s="83"/>
      <c r="AL479" s="83"/>
    </row>
    <row r="480" spans="26:38" x14ac:dyDescent="0.25">
      <c r="Z480" s="83"/>
      <c r="AA480" s="83"/>
      <c r="AB480" s="83"/>
      <c r="AC480" s="83"/>
      <c r="AD480" s="83"/>
      <c r="AE480" s="83"/>
      <c r="AF480" s="83"/>
      <c r="AG480" s="83"/>
      <c r="AH480" s="83"/>
      <c r="AI480" s="83"/>
      <c r="AJ480" s="83"/>
      <c r="AK480" s="83"/>
      <c r="AL480" s="83"/>
    </row>
    <row r="481" spans="26:38" x14ac:dyDescent="0.25">
      <c r="Z481" s="83"/>
      <c r="AA481" s="83"/>
      <c r="AB481" s="83"/>
      <c r="AC481" s="83"/>
      <c r="AD481" s="83"/>
      <c r="AE481" s="83"/>
      <c r="AF481" s="83"/>
      <c r="AG481" s="83"/>
      <c r="AH481" s="83"/>
      <c r="AI481" s="83"/>
      <c r="AJ481" s="83"/>
      <c r="AK481" s="83"/>
      <c r="AL481" s="83"/>
    </row>
    <row r="482" spans="26:38" x14ac:dyDescent="0.25">
      <c r="Z482" s="83"/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  <c r="AK482" s="83"/>
      <c r="AL482" s="83"/>
    </row>
    <row r="483" spans="26:38" x14ac:dyDescent="0.25"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  <c r="AJ483" s="83"/>
      <c r="AK483" s="83"/>
      <c r="AL483" s="83"/>
    </row>
    <row r="484" spans="26:38" x14ac:dyDescent="0.25"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  <c r="AJ484" s="83"/>
      <c r="AK484" s="83"/>
      <c r="AL484" s="83"/>
    </row>
    <row r="485" spans="26:38" x14ac:dyDescent="0.25">
      <c r="Z485" s="83"/>
      <c r="AA485" s="83"/>
      <c r="AB485" s="83"/>
      <c r="AC485" s="83"/>
      <c r="AD485" s="83"/>
      <c r="AE485" s="83"/>
      <c r="AF485" s="83"/>
      <c r="AG485" s="83"/>
      <c r="AH485" s="83"/>
      <c r="AI485" s="83"/>
      <c r="AJ485" s="83"/>
      <c r="AK485" s="83"/>
      <c r="AL485" s="83"/>
    </row>
    <row r="486" spans="26:38" x14ac:dyDescent="0.25">
      <c r="Z486" s="83"/>
      <c r="AA486" s="83"/>
      <c r="AB486" s="83"/>
      <c r="AC486" s="83"/>
      <c r="AD486" s="83"/>
      <c r="AE486" s="83"/>
      <c r="AF486" s="83"/>
      <c r="AG486" s="83"/>
      <c r="AH486" s="83"/>
      <c r="AI486" s="83"/>
      <c r="AJ486" s="83"/>
      <c r="AK486" s="83"/>
      <c r="AL486" s="83"/>
    </row>
    <row r="487" spans="26:38" x14ac:dyDescent="0.25">
      <c r="Z487" s="83"/>
      <c r="AA487" s="83"/>
      <c r="AB487" s="83"/>
      <c r="AC487" s="83"/>
      <c r="AD487" s="83"/>
      <c r="AE487" s="83"/>
      <c r="AF487" s="83"/>
      <c r="AG487" s="83"/>
      <c r="AH487" s="83"/>
      <c r="AI487" s="83"/>
      <c r="AJ487" s="83"/>
      <c r="AK487" s="83"/>
      <c r="AL487" s="83"/>
    </row>
    <row r="488" spans="26:38" x14ac:dyDescent="0.25">
      <c r="Z488" s="83"/>
      <c r="AA488" s="83"/>
      <c r="AB488" s="83"/>
      <c r="AC488" s="83"/>
      <c r="AD488" s="83"/>
      <c r="AE488" s="83"/>
      <c r="AF488" s="83"/>
      <c r="AG488" s="83"/>
      <c r="AH488" s="83"/>
      <c r="AI488" s="83"/>
      <c r="AJ488" s="83"/>
      <c r="AK488" s="83"/>
      <c r="AL488" s="83"/>
    </row>
    <row r="489" spans="26:38" x14ac:dyDescent="0.25">
      <c r="Z489" s="83"/>
      <c r="AA489" s="83"/>
      <c r="AB489" s="83"/>
      <c r="AC489" s="83"/>
      <c r="AD489" s="83"/>
      <c r="AE489" s="83"/>
      <c r="AF489" s="83"/>
      <c r="AG489" s="83"/>
      <c r="AH489" s="83"/>
      <c r="AI489" s="83"/>
      <c r="AJ489" s="83"/>
      <c r="AK489" s="83"/>
      <c r="AL489" s="83"/>
    </row>
    <row r="490" spans="26:38" x14ac:dyDescent="0.25">
      <c r="Z490" s="83"/>
      <c r="AA490" s="83"/>
      <c r="AB490" s="83"/>
      <c r="AC490" s="83"/>
      <c r="AD490" s="83"/>
      <c r="AE490" s="83"/>
      <c r="AF490" s="83"/>
      <c r="AG490" s="83"/>
      <c r="AH490" s="83"/>
      <c r="AI490" s="83"/>
      <c r="AJ490" s="83"/>
      <c r="AK490" s="83"/>
      <c r="AL490" s="83"/>
    </row>
    <row r="491" spans="26:38" x14ac:dyDescent="0.25">
      <c r="Z491" s="83"/>
      <c r="AA491" s="83"/>
      <c r="AB491" s="83"/>
      <c r="AC491" s="83"/>
      <c r="AD491" s="83"/>
      <c r="AE491" s="83"/>
      <c r="AF491" s="83"/>
      <c r="AG491" s="83"/>
      <c r="AH491" s="83"/>
      <c r="AI491" s="83"/>
      <c r="AJ491" s="83"/>
      <c r="AK491" s="83"/>
      <c r="AL491" s="83"/>
    </row>
    <row r="492" spans="26:38" x14ac:dyDescent="0.25">
      <c r="Z492" s="83"/>
      <c r="AA492" s="83"/>
      <c r="AB492" s="83"/>
      <c r="AC492" s="83"/>
      <c r="AD492" s="83"/>
      <c r="AE492" s="83"/>
      <c r="AF492" s="83"/>
      <c r="AG492" s="83"/>
      <c r="AH492" s="83"/>
      <c r="AI492" s="83"/>
      <c r="AJ492" s="83"/>
      <c r="AK492" s="83"/>
      <c r="AL492" s="83"/>
    </row>
    <row r="493" spans="26:38" x14ac:dyDescent="0.25">
      <c r="Z493" s="83"/>
      <c r="AA493" s="83"/>
      <c r="AB493" s="83"/>
      <c r="AC493" s="83"/>
      <c r="AD493" s="83"/>
      <c r="AE493" s="83"/>
      <c r="AF493" s="83"/>
      <c r="AG493" s="83"/>
      <c r="AH493" s="83"/>
      <c r="AI493" s="83"/>
      <c r="AJ493" s="83"/>
      <c r="AK493" s="83"/>
      <c r="AL493" s="83"/>
    </row>
    <row r="494" spans="26:38" x14ac:dyDescent="0.25">
      <c r="Z494" s="83"/>
      <c r="AA494" s="83"/>
      <c r="AB494" s="83"/>
      <c r="AC494" s="83"/>
      <c r="AD494" s="83"/>
      <c r="AE494" s="83"/>
      <c r="AF494" s="83"/>
      <c r="AG494" s="83"/>
      <c r="AH494" s="83"/>
      <c r="AI494" s="83"/>
      <c r="AJ494" s="83"/>
      <c r="AK494" s="83"/>
      <c r="AL494" s="83"/>
    </row>
    <row r="495" spans="26:38" x14ac:dyDescent="0.25"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  <c r="AJ495" s="83"/>
      <c r="AK495" s="83"/>
      <c r="AL495" s="83"/>
    </row>
    <row r="496" spans="26:38" x14ac:dyDescent="0.25"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  <c r="AJ496" s="83"/>
      <c r="AK496" s="83"/>
      <c r="AL496" s="83"/>
    </row>
    <row r="497" spans="26:38" x14ac:dyDescent="0.25"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  <c r="AJ497" s="83"/>
      <c r="AK497" s="83"/>
      <c r="AL497" s="83"/>
    </row>
    <row r="498" spans="26:38" x14ac:dyDescent="0.25"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  <c r="AJ498" s="83"/>
      <c r="AK498" s="83"/>
      <c r="AL498" s="83"/>
    </row>
    <row r="499" spans="26:38" x14ac:dyDescent="0.25"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  <c r="AK499" s="83"/>
      <c r="AL499" s="83"/>
    </row>
    <row r="500" spans="26:38" x14ac:dyDescent="0.25"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  <c r="AJ500" s="83"/>
      <c r="AK500" s="83"/>
      <c r="AL500" s="83"/>
    </row>
    <row r="501" spans="26:38" x14ac:dyDescent="0.25">
      <c r="Z501" s="83"/>
      <c r="AA501" s="83"/>
      <c r="AB501" s="83"/>
      <c r="AC501" s="83"/>
      <c r="AD501" s="83"/>
      <c r="AE501" s="83"/>
      <c r="AF501" s="83"/>
      <c r="AG501" s="83"/>
      <c r="AH501" s="83"/>
      <c r="AI501" s="83"/>
      <c r="AJ501" s="83"/>
      <c r="AK501" s="83"/>
      <c r="AL501" s="83"/>
    </row>
    <row r="502" spans="26:38" x14ac:dyDescent="0.25">
      <c r="Z502" s="83"/>
      <c r="AA502" s="83"/>
      <c r="AB502" s="83"/>
      <c r="AC502" s="83"/>
      <c r="AD502" s="83"/>
      <c r="AE502" s="83"/>
      <c r="AF502" s="83"/>
      <c r="AG502" s="83"/>
      <c r="AH502" s="83"/>
      <c r="AI502" s="83"/>
      <c r="AJ502" s="83"/>
      <c r="AK502" s="83"/>
      <c r="AL502" s="83"/>
    </row>
    <row r="503" spans="26:38" x14ac:dyDescent="0.25">
      <c r="Z503" s="83"/>
      <c r="AA503" s="83"/>
      <c r="AB503" s="83"/>
      <c r="AC503" s="83"/>
      <c r="AD503" s="83"/>
      <c r="AE503" s="83"/>
      <c r="AF503" s="83"/>
      <c r="AG503" s="83"/>
      <c r="AH503" s="83"/>
      <c r="AI503" s="83"/>
      <c r="AJ503" s="83"/>
      <c r="AK503" s="83"/>
      <c r="AL503" s="83"/>
    </row>
    <row r="504" spans="26:38" x14ac:dyDescent="0.25"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  <c r="AJ504" s="83"/>
      <c r="AK504" s="83"/>
      <c r="AL504" s="83"/>
    </row>
    <row r="505" spans="26:38" x14ac:dyDescent="0.25">
      <c r="Z505" s="83"/>
      <c r="AA505" s="83"/>
      <c r="AB505" s="83"/>
      <c r="AC505" s="83"/>
      <c r="AD505" s="83"/>
      <c r="AE505" s="83"/>
      <c r="AF505" s="83"/>
      <c r="AG505" s="83"/>
      <c r="AH505" s="83"/>
      <c r="AI505" s="83"/>
      <c r="AJ505" s="83"/>
      <c r="AK505" s="83"/>
      <c r="AL505" s="83"/>
    </row>
    <row r="506" spans="26:38" x14ac:dyDescent="0.25">
      <c r="Z506" s="83"/>
      <c r="AA506" s="83"/>
      <c r="AB506" s="83"/>
      <c r="AC506" s="83"/>
      <c r="AD506" s="83"/>
      <c r="AE506" s="83"/>
      <c r="AF506" s="83"/>
      <c r="AG506" s="83"/>
      <c r="AH506" s="83"/>
      <c r="AI506" s="83"/>
      <c r="AJ506" s="83"/>
      <c r="AK506" s="83"/>
      <c r="AL506" s="83"/>
    </row>
    <row r="507" spans="26:38" x14ac:dyDescent="0.25">
      <c r="Z507" s="83"/>
      <c r="AA507" s="83"/>
      <c r="AB507" s="83"/>
      <c r="AC507" s="83"/>
      <c r="AD507" s="83"/>
      <c r="AE507" s="83"/>
      <c r="AF507" s="83"/>
      <c r="AG507" s="83"/>
      <c r="AH507" s="83"/>
      <c r="AI507" s="83"/>
      <c r="AJ507" s="83"/>
      <c r="AK507" s="83"/>
      <c r="AL507" s="83"/>
    </row>
    <row r="508" spans="26:38" x14ac:dyDescent="0.25">
      <c r="Z508" s="83"/>
      <c r="AA508" s="83"/>
      <c r="AB508" s="83"/>
      <c r="AC508" s="83"/>
      <c r="AD508" s="83"/>
      <c r="AE508" s="83"/>
      <c r="AF508" s="83"/>
      <c r="AG508" s="83"/>
      <c r="AH508" s="83"/>
      <c r="AI508" s="83"/>
      <c r="AJ508" s="83"/>
      <c r="AK508" s="83"/>
      <c r="AL508" s="83"/>
    </row>
    <row r="509" spans="26:38" x14ac:dyDescent="0.25">
      <c r="Z509" s="83"/>
      <c r="AA509" s="83"/>
      <c r="AB509" s="83"/>
      <c r="AC509" s="83"/>
      <c r="AD509" s="83"/>
      <c r="AE509" s="83"/>
      <c r="AF509" s="83"/>
      <c r="AG509" s="83"/>
      <c r="AH509" s="83"/>
      <c r="AI509" s="83"/>
      <c r="AJ509" s="83"/>
      <c r="AK509" s="83"/>
      <c r="AL509" s="83"/>
    </row>
    <row r="510" spans="26:38" x14ac:dyDescent="0.25">
      <c r="Z510" s="83"/>
      <c r="AA510" s="83"/>
      <c r="AB510" s="83"/>
      <c r="AC510" s="83"/>
      <c r="AD510" s="83"/>
      <c r="AE510" s="83"/>
      <c r="AF510" s="83"/>
      <c r="AG510" s="83"/>
      <c r="AH510" s="83"/>
      <c r="AI510" s="83"/>
      <c r="AJ510" s="83"/>
      <c r="AK510" s="83"/>
      <c r="AL510" s="83"/>
    </row>
    <row r="511" spans="26:38" x14ac:dyDescent="0.25">
      <c r="Z511" s="83"/>
      <c r="AA511" s="83"/>
      <c r="AB511" s="83"/>
      <c r="AC511" s="83"/>
      <c r="AD511" s="83"/>
      <c r="AE511" s="83"/>
      <c r="AF511" s="83"/>
      <c r="AG511" s="83"/>
      <c r="AH511" s="83"/>
      <c r="AI511" s="83"/>
      <c r="AJ511" s="83"/>
      <c r="AK511" s="83"/>
      <c r="AL511" s="83"/>
    </row>
    <row r="512" spans="26:38" x14ac:dyDescent="0.25">
      <c r="Z512" s="83"/>
      <c r="AA512" s="83"/>
      <c r="AB512" s="83"/>
      <c r="AC512" s="83"/>
      <c r="AD512" s="83"/>
      <c r="AE512" s="83"/>
      <c r="AF512" s="83"/>
      <c r="AG512" s="83"/>
      <c r="AH512" s="83"/>
      <c r="AI512" s="83"/>
      <c r="AJ512" s="83"/>
      <c r="AK512" s="83"/>
      <c r="AL512" s="83"/>
    </row>
    <row r="513" spans="26:38" x14ac:dyDescent="0.25">
      <c r="Z513" s="83"/>
      <c r="AA513" s="83"/>
      <c r="AB513" s="83"/>
      <c r="AC513" s="83"/>
      <c r="AD513" s="83"/>
      <c r="AE513" s="83"/>
      <c r="AF513" s="83"/>
      <c r="AG513" s="83"/>
      <c r="AH513" s="83"/>
      <c r="AI513" s="83"/>
      <c r="AJ513" s="83"/>
      <c r="AK513" s="83"/>
      <c r="AL513" s="83"/>
    </row>
    <row r="514" spans="26:38" x14ac:dyDescent="0.25">
      <c r="Z514" s="83"/>
      <c r="AA514" s="83"/>
      <c r="AB514" s="83"/>
      <c r="AC514" s="83"/>
      <c r="AD514" s="83"/>
      <c r="AE514" s="83"/>
      <c r="AF514" s="83"/>
      <c r="AG514" s="83"/>
      <c r="AH514" s="83"/>
      <c r="AI514" s="83"/>
      <c r="AJ514" s="83"/>
      <c r="AK514" s="83"/>
      <c r="AL514" s="83"/>
    </row>
    <row r="515" spans="26:38" x14ac:dyDescent="0.25"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  <c r="AJ515" s="83"/>
      <c r="AK515" s="83"/>
      <c r="AL515" s="83"/>
    </row>
    <row r="516" spans="26:38" x14ac:dyDescent="0.25"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  <c r="AJ516" s="83"/>
      <c r="AK516" s="83"/>
      <c r="AL516" s="83"/>
    </row>
    <row r="517" spans="26:38" x14ac:dyDescent="0.25">
      <c r="Z517" s="83"/>
      <c r="AA517" s="83"/>
      <c r="AB517" s="83"/>
      <c r="AC517" s="83"/>
      <c r="AD517" s="83"/>
      <c r="AE517" s="83"/>
      <c r="AF517" s="83"/>
      <c r="AG517" s="83"/>
      <c r="AH517" s="83"/>
      <c r="AI517" s="83"/>
      <c r="AJ517" s="83"/>
      <c r="AK517" s="83"/>
      <c r="AL517" s="83"/>
    </row>
    <row r="518" spans="26:38" x14ac:dyDescent="0.25"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3"/>
      <c r="AK518" s="83"/>
      <c r="AL518" s="83"/>
    </row>
    <row r="519" spans="26:38" x14ac:dyDescent="0.25">
      <c r="Z519" s="83"/>
      <c r="AA519" s="83"/>
      <c r="AB519" s="83"/>
      <c r="AC519" s="83"/>
      <c r="AD519" s="83"/>
      <c r="AE519" s="83"/>
      <c r="AF519" s="83"/>
      <c r="AG519" s="83"/>
      <c r="AH519" s="83"/>
      <c r="AI519" s="83"/>
      <c r="AJ519" s="83"/>
      <c r="AK519" s="83"/>
      <c r="AL519" s="83"/>
    </row>
    <row r="520" spans="26:38" x14ac:dyDescent="0.25"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  <c r="AJ520" s="83"/>
      <c r="AK520" s="83"/>
      <c r="AL520" s="83"/>
    </row>
    <row r="521" spans="26:38" x14ac:dyDescent="0.25">
      <c r="Z521" s="83"/>
      <c r="AA521" s="83"/>
      <c r="AB521" s="83"/>
      <c r="AC521" s="83"/>
      <c r="AD521" s="83"/>
      <c r="AE521" s="83"/>
      <c r="AF521" s="83"/>
      <c r="AG521" s="83"/>
      <c r="AH521" s="83"/>
      <c r="AI521" s="83"/>
      <c r="AJ521" s="83"/>
      <c r="AK521" s="83"/>
      <c r="AL521" s="83"/>
    </row>
    <row r="522" spans="26:38" x14ac:dyDescent="0.25">
      <c r="Z522" s="83"/>
      <c r="AA522" s="83"/>
      <c r="AB522" s="83"/>
      <c r="AC522" s="83"/>
      <c r="AD522" s="83"/>
      <c r="AE522" s="83"/>
      <c r="AF522" s="83"/>
      <c r="AG522" s="83"/>
      <c r="AH522" s="83"/>
      <c r="AI522" s="83"/>
      <c r="AJ522" s="83"/>
      <c r="AK522" s="83"/>
      <c r="AL522" s="83"/>
    </row>
    <row r="523" spans="26:38" x14ac:dyDescent="0.25">
      <c r="Z523" s="83"/>
      <c r="AA523" s="83"/>
      <c r="AB523" s="83"/>
      <c r="AC523" s="83"/>
      <c r="AD523" s="83"/>
      <c r="AE523" s="83"/>
      <c r="AF523" s="83"/>
      <c r="AG523" s="83"/>
      <c r="AH523" s="83"/>
      <c r="AI523" s="83"/>
      <c r="AJ523" s="83"/>
      <c r="AK523" s="83"/>
      <c r="AL523" s="83"/>
    </row>
    <row r="524" spans="26:38" x14ac:dyDescent="0.25">
      <c r="Z524" s="83"/>
      <c r="AA524" s="83"/>
      <c r="AB524" s="83"/>
      <c r="AC524" s="83"/>
      <c r="AD524" s="83"/>
      <c r="AE524" s="83"/>
      <c r="AF524" s="83"/>
      <c r="AG524" s="83"/>
      <c r="AH524" s="83"/>
      <c r="AI524" s="83"/>
      <c r="AJ524" s="83"/>
      <c r="AK524" s="83"/>
      <c r="AL524" s="83"/>
    </row>
    <row r="525" spans="26:38" x14ac:dyDescent="0.25"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  <c r="AJ525" s="83"/>
      <c r="AK525" s="83"/>
      <c r="AL525" s="83"/>
    </row>
    <row r="526" spans="26:38" x14ac:dyDescent="0.25">
      <c r="Z526" s="83"/>
      <c r="AA526" s="83"/>
      <c r="AB526" s="83"/>
      <c r="AC526" s="83"/>
      <c r="AD526" s="83"/>
      <c r="AE526" s="83"/>
      <c r="AF526" s="83"/>
      <c r="AG526" s="83"/>
      <c r="AH526" s="83"/>
      <c r="AI526" s="83"/>
      <c r="AJ526" s="83"/>
      <c r="AK526" s="83"/>
      <c r="AL526" s="83"/>
    </row>
    <row r="527" spans="26:38" x14ac:dyDescent="0.25">
      <c r="Z527" s="83"/>
      <c r="AA527" s="83"/>
      <c r="AB527" s="83"/>
      <c r="AC527" s="83"/>
      <c r="AD527" s="83"/>
      <c r="AE527" s="83"/>
      <c r="AF527" s="83"/>
      <c r="AG527" s="83"/>
      <c r="AH527" s="83"/>
      <c r="AI527" s="83"/>
      <c r="AJ527" s="83"/>
      <c r="AK527" s="83"/>
      <c r="AL527" s="83"/>
    </row>
    <row r="528" spans="26:38" x14ac:dyDescent="0.25"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  <c r="AJ528" s="83"/>
      <c r="AK528" s="83"/>
      <c r="AL528" s="83"/>
    </row>
    <row r="529" spans="26:38" x14ac:dyDescent="0.25">
      <c r="Z529" s="83"/>
      <c r="AA529" s="83"/>
      <c r="AB529" s="83"/>
      <c r="AC529" s="83"/>
      <c r="AD529" s="83"/>
      <c r="AE529" s="83"/>
      <c r="AF529" s="83"/>
      <c r="AG529" s="83"/>
      <c r="AH529" s="83"/>
      <c r="AI529" s="83"/>
      <c r="AJ529" s="83"/>
      <c r="AK529" s="83"/>
      <c r="AL529" s="83"/>
    </row>
    <row r="530" spans="26:38" x14ac:dyDescent="0.25">
      <c r="Z530" s="83"/>
      <c r="AA530" s="83"/>
      <c r="AB530" s="83"/>
      <c r="AC530" s="83"/>
      <c r="AD530" s="83"/>
      <c r="AE530" s="83"/>
      <c r="AF530" s="83"/>
      <c r="AG530" s="83"/>
      <c r="AH530" s="83"/>
      <c r="AI530" s="83"/>
      <c r="AJ530" s="83"/>
      <c r="AK530" s="83"/>
      <c r="AL530" s="83"/>
    </row>
    <row r="531" spans="26:38" x14ac:dyDescent="0.25">
      <c r="Z531" s="83"/>
      <c r="AA531" s="83"/>
      <c r="AB531" s="83"/>
      <c r="AC531" s="83"/>
      <c r="AD531" s="83"/>
      <c r="AE531" s="83"/>
      <c r="AF531" s="83"/>
      <c r="AG531" s="83"/>
      <c r="AH531" s="83"/>
      <c r="AI531" s="83"/>
      <c r="AJ531" s="83"/>
      <c r="AK531" s="83"/>
      <c r="AL531" s="83"/>
    </row>
    <row r="532" spans="26:38" x14ac:dyDescent="0.25">
      <c r="Z532" s="83"/>
      <c r="AA532" s="83"/>
      <c r="AB532" s="83"/>
      <c r="AC532" s="83"/>
      <c r="AD532" s="83"/>
      <c r="AE532" s="83"/>
      <c r="AF532" s="83"/>
      <c r="AG532" s="83"/>
      <c r="AH532" s="83"/>
      <c r="AI532" s="83"/>
      <c r="AJ532" s="83"/>
      <c r="AK532" s="83"/>
      <c r="AL532" s="83"/>
    </row>
    <row r="533" spans="26:38" x14ac:dyDescent="0.25">
      <c r="Z533" s="83"/>
      <c r="AA533" s="83"/>
      <c r="AB533" s="83"/>
      <c r="AC533" s="83"/>
      <c r="AD533" s="83"/>
      <c r="AE533" s="83"/>
      <c r="AF533" s="83"/>
      <c r="AG533" s="83"/>
      <c r="AH533" s="83"/>
      <c r="AI533" s="83"/>
      <c r="AJ533" s="83"/>
      <c r="AK533" s="83"/>
      <c r="AL533" s="83"/>
    </row>
    <row r="534" spans="26:38" x14ac:dyDescent="0.25">
      <c r="Z534" s="83"/>
      <c r="AA534" s="83"/>
      <c r="AB534" s="83"/>
      <c r="AC534" s="83"/>
      <c r="AD534" s="83"/>
      <c r="AE534" s="83"/>
      <c r="AF534" s="83"/>
      <c r="AG534" s="83"/>
      <c r="AH534" s="83"/>
      <c r="AI534" s="83"/>
      <c r="AJ534" s="83"/>
      <c r="AK534" s="83"/>
      <c r="AL534" s="83"/>
    </row>
    <row r="535" spans="26:38" x14ac:dyDescent="0.25">
      <c r="Z535" s="83"/>
      <c r="AA535" s="83"/>
      <c r="AB535" s="83"/>
      <c r="AC535" s="83"/>
      <c r="AD535" s="83"/>
      <c r="AE535" s="83"/>
      <c r="AF535" s="83"/>
      <c r="AG535" s="83"/>
      <c r="AH535" s="83"/>
      <c r="AI535" s="83"/>
      <c r="AJ535" s="83"/>
      <c r="AK535" s="83"/>
      <c r="AL535" s="83"/>
    </row>
    <row r="536" spans="26:38" x14ac:dyDescent="0.25">
      <c r="Z536" s="83"/>
      <c r="AA536" s="83"/>
      <c r="AB536" s="83"/>
      <c r="AC536" s="83"/>
      <c r="AD536" s="83"/>
      <c r="AE536" s="83"/>
      <c r="AF536" s="83"/>
      <c r="AG536" s="83"/>
      <c r="AH536" s="83"/>
      <c r="AI536" s="83"/>
      <c r="AJ536" s="83"/>
      <c r="AK536" s="83"/>
      <c r="AL536" s="83"/>
    </row>
    <row r="537" spans="26:38" x14ac:dyDescent="0.25">
      <c r="Z537" s="83"/>
      <c r="AA537" s="83"/>
      <c r="AB537" s="83"/>
      <c r="AC537" s="83"/>
      <c r="AD537" s="83"/>
      <c r="AE537" s="83"/>
      <c r="AF537" s="83"/>
      <c r="AG537" s="83"/>
      <c r="AH537" s="83"/>
      <c r="AI537" s="83"/>
      <c r="AJ537" s="83"/>
      <c r="AK537" s="83"/>
      <c r="AL537" s="83"/>
    </row>
    <row r="538" spans="26:38" x14ac:dyDescent="0.25">
      <c r="Z538" s="83"/>
      <c r="AA538" s="83"/>
      <c r="AB538" s="83"/>
      <c r="AC538" s="83"/>
      <c r="AD538" s="83"/>
      <c r="AE538" s="83"/>
      <c r="AF538" s="83"/>
      <c r="AG538" s="83"/>
      <c r="AH538" s="83"/>
      <c r="AI538" s="83"/>
      <c r="AJ538" s="83"/>
      <c r="AK538" s="83"/>
      <c r="AL538" s="83"/>
    </row>
    <row r="539" spans="26:38" x14ac:dyDescent="0.25">
      <c r="Z539" s="83"/>
      <c r="AA539" s="83"/>
      <c r="AB539" s="83"/>
      <c r="AC539" s="83"/>
      <c r="AD539" s="83"/>
      <c r="AE539" s="83"/>
      <c r="AF539" s="83"/>
      <c r="AG539" s="83"/>
      <c r="AH539" s="83"/>
      <c r="AI539" s="83"/>
      <c r="AJ539" s="83"/>
      <c r="AK539" s="83"/>
      <c r="AL539" s="83"/>
    </row>
    <row r="540" spans="26:38" x14ac:dyDescent="0.25">
      <c r="Z540" s="83"/>
      <c r="AA540" s="83"/>
      <c r="AB540" s="83"/>
      <c r="AC540" s="83"/>
      <c r="AD540" s="83"/>
      <c r="AE540" s="83"/>
      <c r="AF540" s="83"/>
      <c r="AG540" s="83"/>
      <c r="AH540" s="83"/>
      <c r="AI540" s="83"/>
      <c r="AJ540" s="83"/>
      <c r="AK540" s="83"/>
      <c r="AL540" s="83"/>
    </row>
    <row r="541" spans="26:38" x14ac:dyDescent="0.25">
      <c r="Z541" s="83"/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  <c r="AK541" s="83"/>
      <c r="AL541" s="83"/>
    </row>
    <row r="542" spans="26:38" x14ac:dyDescent="0.25"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  <c r="AJ542" s="83"/>
      <c r="AK542" s="83"/>
      <c r="AL542" s="83"/>
    </row>
    <row r="543" spans="26:38" x14ac:dyDescent="0.25"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  <c r="AK543" s="83"/>
      <c r="AL543" s="83"/>
    </row>
    <row r="544" spans="26:38" x14ac:dyDescent="0.25"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  <c r="AJ544" s="83"/>
      <c r="AK544" s="83"/>
      <c r="AL544" s="83"/>
    </row>
    <row r="545" spans="26:38" x14ac:dyDescent="0.25"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  <c r="AJ545" s="83"/>
      <c r="AK545" s="83"/>
      <c r="AL545" s="83"/>
    </row>
    <row r="546" spans="26:38" x14ac:dyDescent="0.25">
      <c r="Z546" s="83"/>
      <c r="AA546" s="83"/>
      <c r="AB546" s="83"/>
      <c r="AC546" s="83"/>
      <c r="AD546" s="83"/>
      <c r="AE546" s="83"/>
      <c r="AF546" s="83"/>
      <c r="AG546" s="83"/>
      <c r="AH546" s="83"/>
      <c r="AI546" s="83"/>
      <c r="AJ546" s="83"/>
      <c r="AK546" s="83"/>
      <c r="AL546" s="83"/>
    </row>
    <row r="547" spans="26:38" x14ac:dyDescent="0.25">
      <c r="Z547" s="83"/>
      <c r="AA547" s="83"/>
      <c r="AB547" s="83"/>
      <c r="AC547" s="83"/>
      <c r="AD547" s="83"/>
      <c r="AE547" s="83"/>
      <c r="AF547" s="83"/>
      <c r="AG547" s="83"/>
      <c r="AH547" s="83"/>
      <c r="AI547" s="83"/>
      <c r="AJ547" s="83"/>
      <c r="AK547" s="83"/>
      <c r="AL547" s="83"/>
    </row>
    <row r="548" spans="26:38" x14ac:dyDescent="0.25">
      <c r="Z548" s="83"/>
      <c r="AA548" s="83"/>
      <c r="AB548" s="83"/>
      <c r="AC548" s="83"/>
      <c r="AD548" s="83"/>
      <c r="AE548" s="83"/>
      <c r="AF548" s="83"/>
      <c r="AG548" s="83"/>
      <c r="AH548" s="83"/>
      <c r="AI548" s="83"/>
      <c r="AJ548" s="83"/>
      <c r="AK548" s="83"/>
      <c r="AL548" s="83"/>
    </row>
    <row r="549" spans="26:38" x14ac:dyDescent="0.25">
      <c r="Z549" s="83"/>
      <c r="AA549" s="83"/>
      <c r="AB549" s="83"/>
      <c r="AC549" s="83"/>
      <c r="AD549" s="83"/>
      <c r="AE549" s="83"/>
      <c r="AF549" s="83"/>
      <c r="AG549" s="83"/>
      <c r="AH549" s="83"/>
      <c r="AI549" s="83"/>
      <c r="AJ549" s="83"/>
      <c r="AK549" s="83"/>
      <c r="AL549" s="83"/>
    </row>
    <row r="550" spans="26:38" x14ac:dyDescent="0.25"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  <c r="AJ550" s="83"/>
      <c r="AK550" s="83"/>
      <c r="AL550" s="83"/>
    </row>
    <row r="551" spans="26:38" x14ac:dyDescent="0.25"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  <c r="AJ551" s="83"/>
      <c r="AK551" s="83"/>
      <c r="AL551" s="83"/>
    </row>
    <row r="552" spans="26:38" x14ac:dyDescent="0.25">
      <c r="Z552" s="83"/>
      <c r="AA552" s="83"/>
      <c r="AB552" s="83"/>
      <c r="AC552" s="83"/>
      <c r="AD552" s="83"/>
      <c r="AE552" s="83"/>
      <c r="AF552" s="83"/>
      <c r="AG552" s="83"/>
      <c r="AH552" s="83"/>
      <c r="AI552" s="83"/>
      <c r="AJ552" s="83"/>
      <c r="AK552" s="83"/>
      <c r="AL552" s="83"/>
    </row>
    <row r="553" spans="26:38" x14ac:dyDescent="0.25">
      <c r="Z553" s="83"/>
      <c r="AA553" s="83"/>
      <c r="AB553" s="83"/>
      <c r="AC553" s="83"/>
      <c r="AD553" s="83"/>
      <c r="AE553" s="83"/>
      <c r="AF553" s="83"/>
      <c r="AG553" s="83"/>
      <c r="AH553" s="83"/>
      <c r="AI553" s="83"/>
      <c r="AJ553" s="83"/>
      <c r="AK553" s="83"/>
      <c r="AL553" s="83"/>
    </row>
    <row r="554" spans="26:38" x14ac:dyDescent="0.25">
      <c r="Z554" s="83"/>
      <c r="AA554" s="83"/>
      <c r="AB554" s="83"/>
      <c r="AC554" s="83"/>
      <c r="AD554" s="83"/>
      <c r="AE554" s="83"/>
      <c r="AF554" s="83"/>
      <c r="AG554" s="83"/>
      <c r="AH554" s="83"/>
      <c r="AI554" s="83"/>
      <c r="AJ554" s="83"/>
      <c r="AK554" s="83"/>
      <c r="AL554" s="83"/>
    </row>
    <row r="555" spans="26:38" x14ac:dyDescent="0.25">
      <c r="Z555" s="83"/>
      <c r="AA555" s="83"/>
      <c r="AB555" s="83"/>
      <c r="AC555" s="83"/>
      <c r="AD555" s="83"/>
      <c r="AE555" s="83"/>
      <c r="AF555" s="83"/>
      <c r="AG555" s="83"/>
      <c r="AH555" s="83"/>
      <c r="AI555" s="83"/>
      <c r="AJ555" s="83"/>
      <c r="AK555" s="83"/>
      <c r="AL555" s="83"/>
    </row>
    <row r="556" spans="26:38" x14ac:dyDescent="0.25"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</row>
    <row r="557" spans="26:38" x14ac:dyDescent="0.25">
      <c r="Z557" s="83"/>
      <c r="AA557" s="83"/>
      <c r="AB557" s="83"/>
      <c r="AC557" s="83"/>
      <c r="AD557" s="83"/>
      <c r="AE557" s="83"/>
      <c r="AF557" s="83"/>
      <c r="AG557" s="83"/>
      <c r="AH557" s="83"/>
      <c r="AI557" s="83"/>
      <c r="AJ557" s="83"/>
      <c r="AK557" s="83"/>
      <c r="AL557" s="83"/>
    </row>
    <row r="558" spans="26:38" x14ac:dyDescent="0.25">
      <c r="Z558" s="83"/>
      <c r="AA558" s="83"/>
      <c r="AB558" s="83"/>
      <c r="AC558" s="83"/>
      <c r="AD558" s="83"/>
      <c r="AE558" s="83"/>
      <c r="AF558" s="83"/>
      <c r="AG558" s="83"/>
      <c r="AH558" s="83"/>
      <c r="AI558" s="83"/>
      <c r="AJ558" s="83"/>
      <c r="AK558" s="83"/>
      <c r="AL558" s="83"/>
    </row>
    <row r="559" spans="26:38" x14ac:dyDescent="0.25">
      <c r="Z559" s="83"/>
      <c r="AA559" s="83"/>
      <c r="AB559" s="83"/>
      <c r="AC559" s="83"/>
      <c r="AD559" s="83"/>
      <c r="AE559" s="83"/>
      <c r="AF559" s="83"/>
      <c r="AG559" s="83"/>
      <c r="AH559" s="83"/>
      <c r="AI559" s="83"/>
      <c r="AJ559" s="83"/>
      <c r="AK559" s="83"/>
      <c r="AL559" s="83"/>
    </row>
    <row r="560" spans="26:38" x14ac:dyDescent="0.25">
      <c r="Z560" s="83"/>
      <c r="AA560" s="83"/>
      <c r="AB560" s="83"/>
      <c r="AC560" s="83"/>
      <c r="AD560" s="83"/>
      <c r="AE560" s="83"/>
      <c r="AF560" s="83"/>
      <c r="AG560" s="83"/>
      <c r="AH560" s="83"/>
      <c r="AI560" s="83"/>
      <c r="AJ560" s="83"/>
      <c r="AK560" s="83"/>
      <c r="AL560" s="83"/>
    </row>
    <row r="561" spans="26:38" x14ac:dyDescent="0.25">
      <c r="Z561" s="83"/>
      <c r="AA561" s="83"/>
      <c r="AB561" s="83"/>
      <c r="AC561" s="83"/>
      <c r="AD561" s="83"/>
      <c r="AE561" s="83"/>
      <c r="AF561" s="83"/>
      <c r="AG561" s="83"/>
      <c r="AH561" s="83"/>
      <c r="AI561" s="83"/>
      <c r="AJ561" s="83"/>
      <c r="AK561" s="83"/>
      <c r="AL561" s="83"/>
    </row>
    <row r="562" spans="26:38" x14ac:dyDescent="0.25">
      <c r="Z562" s="83"/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</row>
    <row r="563" spans="26:38" x14ac:dyDescent="0.25">
      <c r="Z563" s="83"/>
      <c r="AA563" s="83"/>
      <c r="AB563" s="83"/>
      <c r="AC563" s="83"/>
      <c r="AD563" s="83"/>
      <c r="AE563" s="83"/>
      <c r="AF563" s="83"/>
      <c r="AG563" s="83"/>
      <c r="AH563" s="83"/>
      <c r="AI563" s="83"/>
      <c r="AJ563" s="83"/>
      <c r="AK563" s="83"/>
      <c r="AL563" s="83"/>
    </row>
    <row r="564" spans="26:38" x14ac:dyDescent="0.25"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  <c r="AJ564" s="83"/>
      <c r="AK564" s="83"/>
      <c r="AL564" s="83"/>
    </row>
    <row r="565" spans="26:38" x14ac:dyDescent="0.25"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  <c r="AJ565" s="83"/>
      <c r="AK565" s="83"/>
      <c r="AL565" s="83"/>
    </row>
    <row r="566" spans="26:38" x14ac:dyDescent="0.25">
      <c r="Z566" s="83"/>
      <c r="AA566" s="83"/>
      <c r="AB566" s="83"/>
      <c r="AC566" s="83"/>
      <c r="AD566" s="83"/>
      <c r="AE566" s="83"/>
      <c r="AF566" s="83"/>
      <c r="AG566" s="83"/>
      <c r="AH566" s="83"/>
      <c r="AI566" s="83"/>
      <c r="AJ566" s="83"/>
      <c r="AK566" s="83"/>
      <c r="AL566" s="83"/>
    </row>
    <row r="567" spans="26:38" x14ac:dyDescent="0.25">
      <c r="Z567" s="83"/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  <c r="AK567" s="83"/>
      <c r="AL567" s="83"/>
    </row>
    <row r="568" spans="26:38" x14ac:dyDescent="0.25"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  <c r="AJ568" s="83"/>
      <c r="AK568" s="83"/>
      <c r="AL568" s="83"/>
    </row>
    <row r="569" spans="26:38" x14ac:dyDescent="0.25">
      <c r="Z569" s="83"/>
      <c r="AA569" s="83"/>
      <c r="AB569" s="83"/>
      <c r="AC569" s="83"/>
      <c r="AD569" s="83"/>
      <c r="AE569" s="83"/>
      <c r="AF569" s="83"/>
      <c r="AG569" s="83"/>
      <c r="AH569" s="83"/>
      <c r="AI569" s="83"/>
      <c r="AJ569" s="83"/>
      <c r="AK569" s="83"/>
      <c r="AL569" s="83"/>
    </row>
    <row r="570" spans="26:38" x14ac:dyDescent="0.25">
      <c r="Z570" s="83"/>
      <c r="AA570" s="83"/>
      <c r="AB570" s="83"/>
      <c r="AC570" s="83"/>
      <c r="AD570" s="83"/>
      <c r="AE570" s="83"/>
      <c r="AF570" s="83"/>
      <c r="AG570" s="83"/>
      <c r="AH570" s="83"/>
      <c r="AI570" s="83"/>
      <c r="AJ570" s="83"/>
      <c r="AK570" s="83"/>
      <c r="AL570" s="83"/>
    </row>
    <row r="571" spans="26:38" x14ac:dyDescent="0.25">
      <c r="Z571" s="83"/>
      <c r="AA571" s="83"/>
      <c r="AB571" s="83"/>
      <c r="AC571" s="83"/>
      <c r="AD571" s="83"/>
      <c r="AE571" s="83"/>
      <c r="AF571" s="83"/>
      <c r="AG571" s="83"/>
      <c r="AH571" s="83"/>
      <c r="AI571" s="83"/>
      <c r="AJ571" s="83"/>
      <c r="AK571" s="83"/>
      <c r="AL571" s="83"/>
    </row>
    <row r="572" spans="26:38" x14ac:dyDescent="0.25">
      <c r="Z572" s="83"/>
      <c r="AA572" s="83"/>
      <c r="AB572" s="83"/>
      <c r="AC572" s="83"/>
      <c r="AD572" s="83"/>
      <c r="AE572" s="83"/>
      <c r="AF572" s="83"/>
      <c r="AG572" s="83"/>
      <c r="AH572" s="83"/>
      <c r="AI572" s="83"/>
      <c r="AJ572" s="83"/>
      <c r="AK572" s="83"/>
      <c r="AL572" s="83"/>
    </row>
    <row r="573" spans="26:38" x14ac:dyDescent="0.25">
      <c r="Z573" s="83"/>
      <c r="AA573" s="83"/>
      <c r="AB573" s="83"/>
      <c r="AC573" s="83"/>
      <c r="AD573" s="83"/>
      <c r="AE573" s="83"/>
      <c r="AF573" s="83"/>
      <c r="AG573" s="83"/>
      <c r="AH573" s="83"/>
      <c r="AI573" s="83"/>
      <c r="AJ573" s="83"/>
      <c r="AK573" s="83"/>
      <c r="AL573" s="83"/>
    </row>
    <row r="574" spans="26:38" x14ac:dyDescent="0.25">
      <c r="Z574" s="83"/>
      <c r="AA574" s="83"/>
      <c r="AB574" s="83"/>
      <c r="AC574" s="83"/>
      <c r="AD574" s="83"/>
      <c r="AE574" s="83"/>
      <c r="AF574" s="83"/>
      <c r="AG574" s="83"/>
      <c r="AH574" s="83"/>
      <c r="AI574" s="83"/>
      <c r="AJ574" s="83"/>
      <c r="AK574" s="83"/>
      <c r="AL574" s="83"/>
    </row>
    <row r="575" spans="26:38" x14ac:dyDescent="0.25">
      <c r="Z575" s="83"/>
      <c r="AA575" s="83"/>
      <c r="AB575" s="83"/>
      <c r="AC575" s="83"/>
      <c r="AD575" s="83"/>
      <c r="AE575" s="83"/>
      <c r="AF575" s="83"/>
      <c r="AG575" s="83"/>
      <c r="AH575" s="83"/>
      <c r="AI575" s="83"/>
      <c r="AJ575" s="83"/>
      <c r="AK575" s="83"/>
      <c r="AL575" s="83"/>
    </row>
    <row r="576" spans="26:38" x14ac:dyDescent="0.25">
      <c r="Z576" s="83"/>
      <c r="AA576" s="83"/>
      <c r="AB576" s="83"/>
      <c r="AC576" s="83"/>
      <c r="AD576" s="83"/>
      <c r="AE576" s="83"/>
      <c r="AF576" s="83"/>
      <c r="AG576" s="83"/>
      <c r="AH576" s="83"/>
      <c r="AI576" s="83"/>
      <c r="AJ576" s="83"/>
      <c r="AK576" s="83"/>
      <c r="AL576" s="83"/>
    </row>
    <row r="577" spans="26:38" x14ac:dyDescent="0.25">
      <c r="Z577" s="83"/>
      <c r="AA577" s="83"/>
      <c r="AB577" s="83"/>
      <c r="AC577" s="83"/>
      <c r="AD577" s="83"/>
      <c r="AE577" s="83"/>
      <c r="AF577" s="83"/>
      <c r="AG577" s="83"/>
      <c r="AH577" s="83"/>
      <c r="AI577" s="83"/>
      <c r="AJ577" s="83"/>
      <c r="AK577" s="83"/>
      <c r="AL577" s="83"/>
    </row>
    <row r="578" spans="26:38" x14ac:dyDescent="0.25"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  <c r="AJ578" s="83"/>
      <c r="AK578" s="83"/>
      <c r="AL578" s="83"/>
    </row>
    <row r="579" spans="26:38" x14ac:dyDescent="0.25">
      <c r="Z579" s="83"/>
      <c r="AA579" s="83"/>
      <c r="AB579" s="83"/>
      <c r="AC579" s="83"/>
      <c r="AD579" s="83"/>
      <c r="AE579" s="83"/>
      <c r="AF579" s="83"/>
      <c r="AG579" s="83"/>
      <c r="AH579" s="83"/>
      <c r="AI579" s="83"/>
      <c r="AJ579" s="83"/>
      <c r="AK579" s="83"/>
      <c r="AL579" s="83"/>
    </row>
    <row r="580" spans="26:38" x14ac:dyDescent="0.25">
      <c r="Z580" s="83"/>
      <c r="AA580" s="83"/>
      <c r="AB580" s="83"/>
      <c r="AC580" s="83"/>
      <c r="AD580" s="83"/>
      <c r="AE580" s="83"/>
      <c r="AF580" s="83"/>
      <c r="AG580" s="83"/>
      <c r="AH580" s="83"/>
      <c r="AI580" s="83"/>
      <c r="AJ580" s="83"/>
      <c r="AK580" s="83"/>
      <c r="AL580" s="83"/>
    </row>
    <row r="581" spans="26:38" x14ac:dyDescent="0.25">
      <c r="Z581" s="83"/>
      <c r="AA581" s="83"/>
      <c r="AB581" s="83"/>
      <c r="AC581" s="83"/>
      <c r="AD581" s="83"/>
      <c r="AE581" s="83"/>
      <c r="AF581" s="83"/>
      <c r="AG581" s="83"/>
      <c r="AH581" s="83"/>
      <c r="AI581" s="83"/>
      <c r="AJ581" s="83"/>
      <c r="AK581" s="83"/>
      <c r="AL581" s="83"/>
    </row>
    <row r="582" spans="26:38" x14ac:dyDescent="0.25">
      <c r="Z582" s="83"/>
      <c r="AA582" s="83"/>
      <c r="AB582" s="83"/>
      <c r="AC582" s="83"/>
      <c r="AD582" s="83"/>
      <c r="AE582" s="83"/>
      <c r="AF582" s="83"/>
      <c r="AG582" s="83"/>
      <c r="AH582" s="83"/>
      <c r="AI582" s="83"/>
      <c r="AJ582" s="83"/>
      <c r="AK582" s="83"/>
      <c r="AL582" s="83"/>
    </row>
    <row r="583" spans="26:38" x14ac:dyDescent="0.25"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  <c r="AK583" s="83"/>
      <c r="AL583" s="83"/>
    </row>
    <row r="584" spans="26:38" x14ac:dyDescent="0.25">
      <c r="Z584" s="83"/>
      <c r="AA584" s="83"/>
      <c r="AB584" s="83"/>
      <c r="AC584" s="83"/>
      <c r="AD584" s="83"/>
      <c r="AE584" s="83"/>
      <c r="AF584" s="83"/>
      <c r="AG584" s="83"/>
      <c r="AH584" s="83"/>
      <c r="AI584" s="83"/>
      <c r="AJ584" s="83"/>
      <c r="AK584" s="83"/>
      <c r="AL584" s="83"/>
    </row>
    <row r="585" spans="26:38" x14ac:dyDescent="0.25"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3"/>
      <c r="AL585" s="83"/>
    </row>
    <row r="586" spans="26:38" x14ac:dyDescent="0.25"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  <c r="AJ586" s="83"/>
      <c r="AK586" s="83"/>
      <c r="AL586" s="83"/>
    </row>
    <row r="587" spans="26:38" x14ac:dyDescent="0.25"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  <c r="AJ587" s="83"/>
      <c r="AK587" s="83"/>
      <c r="AL587" s="83"/>
    </row>
    <row r="588" spans="26:38" x14ac:dyDescent="0.25"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  <c r="AJ588" s="83"/>
      <c r="AK588" s="83"/>
      <c r="AL588" s="83"/>
    </row>
    <row r="589" spans="26:38" x14ac:dyDescent="0.25"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  <c r="AJ589" s="83"/>
      <c r="AK589" s="83"/>
      <c r="AL589" s="83"/>
    </row>
    <row r="590" spans="26:38" x14ac:dyDescent="0.25">
      <c r="Z590" s="83"/>
      <c r="AA590" s="83"/>
      <c r="AB590" s="83"/>
      <c r="AC590" s="83"/>
      <c r="AD590" s="83"/>
      <c r="AE590" s="83"/>
      <c r="AF590" s="83"/>
      <c r="AG590" s="83"/>
      <c r="AH590" s="83"/>
      <c r="AI590" s="83"/>
      <c r="AJ590" s="83"/>
      <c r="AK590" s="83"/>
      <c r="AL590" s="83"/>
    </row>
    <row r="591" spans="26:38" x14ac:dyDescent="0.25">
      <c r="Z591" s="83"/>
      <c r="AA591" s="83"/>
      <c r="AB591" s="83"/>
      <c r="AC591" s="83"/>
      <c r="AD591" s="83"/>
      <c r="AE591" s="83"/>
      <c r="AF591" s="83"/>
      <c r="AG591" s="83"/>
      <c r="AH591" s="83"/>
      <c r="AI591" s="83"/>
      <c r="AJ591" s="83"/>
      <c r="AK591" s="83"/>
      <c r="AL591" s="83"/>
    </row>
    <row r="592" spans="26:38" x14ac:dyDescent="0.25">
      <c r="Z592" s="83"/>
      <c r="AA592" s="83"/>
      <c r="AB592" s="83"/>
      <c r="AC592" s="83"/>
      <c r="AD592" s="83"/>
      <c r="AE592" s="83"/>
      <c r="AF592" s="83"/>
      <c r="AG592" s="83"/>
      <c r="AH592" s="83"/>
      <c r="AI592" s="83"/>
      <c r="AJ592" s="83"/>
      <c r="AK592" s="83"/>
      <c r="AL592" s="83"/>
    </row>
    <row r="593" spans="26:38" x14ac:dyDescent="0.25"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  <c r="AK593" s="83"/>
      <c r="AL593" s="83"/>
    </row>
    <row r="594" spans="26:38" x14ac:dyDescent="0.25">
      <c r="Z594" s="83"/>
      <c r="AA594" s="83"/>
      <c r="AB594" s="83"/>
      <c r="AC594" s="83"/>
      <c r="AD594" s="83"/>
      <c r="AE594" s="83"/>
      <c r="AF594" s="83"/>
      <c r="AG594" s="83"/>
      <c r="AH594" s="83"/>
      <c r="AI594" s="83"/>
      <c r="AJ594" s="83"/>
      <c r="AK594" s="83"/>
      <c r="AL594" s="83"/>
    </row>
    <row r="595" spans="26:38" x14ac:dyDescent="0.25">
      <c r="Z595" s="83"/>
      <c r="AA595" s="83"/>
      <c r="AB595" s="83"/>
      <c r="AC595" s="83"/>
      <c r="AD595" s="83"/>
      <c r="AE595" s="83"/>
      <c r="AF595" s="83"/>
      <c r="AG595" s="83"/>
      <c r="AH595" s="83"/>
      <c r="AI595" s="83"/>
      <c r="AJ595" s="83"/>
      <c r="AK595" s="83"/>
      <c r="AL595" s="83"/>
    </row>
    <row r="596" spans="26:38" x14ac:dyDescent="0.25"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  <c r="AJ596" s="83"/>
      <c r="AK596" s="83"/>
      <c r="AL596" s="83"/>
    </row>
    <row r="597" spans="26:38" x14ac:dyDescent="0.25"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  <c r="AJ597" s="83"/>
      <c r="AK597" s="83"/>
      <c r="AL597" s="83"/>
    </row>
    <row r="598" spans="26:38" x14ac:dyDescent="0.25">
      <c r="Z598" s="83"/>
      <c r="AA598" s="83"/>
      <c r="AB598" s="83"/>
      <c r="AC598" s="83"/>
      <c r="AD598" s="83"/>
      <c r="AE598" s="83"/>
      <c r="AF598" s="83"/>
      <c r="AG598" s="83"/>
      <c r="AH598" s="83"/>
      <c r="AI598" s="83"/>
      <c r="AJ598" s="83"/>
      <c r="AK598" s="83"/>
      <c r="AL598" s="83"/>
    </row>
    <row r="599" spans="26:38" x14ac:dyDescent="0.25"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  <c r="AJ599" s="83"/>
      <c r="AK599" s="83"/>
      <c r="AL599" s="83"/>
    </row>
    <row r="600" spans="26:38" x14ac:dyDescent="0.25"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  <c r="AK600" s="83"/>
      <c r="AL600" s="83"/>
    </row>
    <row r="601" spans="26:38" x14ac:dyDescent="0.25">
      <c r="Z601" s="83"/>
      <c r="AA601" s="83"/>
      <c r="AB601" s="83"/>
      <c r="AC601" s="83"/>
      <c r="AD601" s="83"/>
      <c r="AE601" s="83"/>
      <c r="AF601" s="83"/>
      <c r="AG601" s="83"/>
      <c r="AH601" s="83"/>
      <c r="AI601" s="83"/>
      <c r="AJ601" s="83"/>
      <c r="AK601" s="83"/>
      <c r="AL601" s="83"/>
    </row>
    <row r="602" spans="26:38" x14ac:dyDescent="0.25">
      <c r="Z602" s="83"/>
      <c r="AA602" s="83"/>
      <c r="AB602" s="83"/>
      <c r="AC602" s="83"/>
      <c r="AD602" s="83"/>
      <c r="AE602" s="83"/>
      <c r="AF602" s="83"/>
      <c r="AG602" s="83"/>
      <c r="AH602" s="83"/>
      <c r="AI602" s="83"/>
      <c r="AJ602" s="83"/>
      <c r="AK602" s="83"/>
      <c r="AL602" s="83"/>
    </row>
    <row r="603" spans="26:38" x14ac:dyDescent="0.25">
      <c r="Z603" s="83"/>
      <c r="AA603" s="83"/>
      <c r="AB603" s="83"/>
      <c r="AC603" s="83"/>
      <c r="AD603" s="83"/>
      <c r="AE603" s="83"/>
      <c r="AF603" s="83"/>
      <c r="AG603" s="83"/>
      <c r="AH603" s="83"/>
      <c r="AI603" s="83"/>
      <c r="AJ603" s="83"/>
      <c r="AK603" s="83"/>
      <c r="AL603" s="83"/>
    </row>
    <row r="604" spans="26:38" x14ac:dyDescent="0.25">
      <c r="Z604" s="83"/>
      <c r="AA604" s="83"/>
      <c r="AB604" s="83"/>
      <c r="AC604" s="83"/>
      <c r="AD604" s="83"/>
      <c r="AE604" s="83"/>
      <c r="AF604" s="83"/>
      <c r="AG604" s="83"/>
      <c r="AH604" s="83"/>
      <c r="AI604" s="83"/>
      <c r="AJ604" s="83"/>
      <c r="AK604" s="83"/>
      <c r="AL604" s="83"/>
    </row>
    <row r="605" spans="26:38" x14ac:dyDescent="0.25">
      <c r="Z605" s="83"/>
      <c r="AA605" s="83"/>
      <c r="AB605" s="83"/>
      <c r="AC605" s="83"/>
      <c r="AD605" s="83"/>
      <c r="AE605" s="83"/>
      <c r="AF605" s="83"/>
      <c r="AG605" s="83"/>
      <c r="AH605" s="83"/>
      <c r="AI605" s="83"/>
      <c r="AJ605" s="83"/>
      <c r="AK605" s="83"/>
      <c r="AL605" s="83"/>
    </row>
    <row r="606" spans="26:38" x14ac:dyDescent="0.25">
      <c r="Z606" s="83"/>
      <c r="AA606" s="83"/>
      <c r="AB606" s="83"/>
      <c r="AC606" s="83"/>
      <c r="AD606" s="83"/>
      <c r="AE606" s="83"/>
      <c r="AF606" s="83"/>
      <c r="AG606" s="83"/>
      <c r="AH606" s="83"/>
      <c r="AI606" s="83"/>
      <c r="AJ606" s="83"/>
      <c r="AK606" s="83"/>
      <c r="AL606" s="83"/>
    </row>
    <row r="607" spans="26:38" x14ac:dyDescent="0.25"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  <c r="AK607" s="83"/>
      <c r="AL607" s="83"/>
    </row>
    <row r="608" spans="26:38" x14ac:dyDescent="0.25">
      <c r="Z608" s="83"/>
      <c r="AA608" s="83"/>
      <c r="AB608" s="83"/>
      <c r="AC608" s="83"/>
      <c r="AD608" s="83"/>
      <c r="AE608" s="83"/>
      <c r="AF608" s="83"/>
      <c r="AG608" s="83"/>
      <c r="AH608" s="83"/>
      <c r="AI608" s="83"/>
      <c r="AJ608" s="83"/>
      <c r="AK608" s="83"/>
      <c r="AL608" s="83"/>
    </row>
    <row r="609" spans="26:38" x14ac:dyDescent="0.25">
      <c r="Z609" s="83"/>
      <c r="AA609" s="83"/>
      <c r="AB609" s="83"/>
      <c r="AC609" s="83"/>
      <c r="AD609" s="83"/>
      <c r="AE609" s="83"/>
      <c r="AF609" s="83"/>
      <c r="AG609" s="83"/>
      <c r="AH609" s="83"/>
      <c r="AI609" s="83"/>
      <c r="AJ609" s="83"/>
      <c r="AK609" s="83"/>
      <c r="AL609" s="83"/>
    </row>
    <row r="610" spans="26:38" x14ac:dyDescent="0.25">
      <c r="Z610" s="83"/>
      <c r="AA610" s="83"/>
      <c r="AB610" s="83"/>
      <c r="AC610" s="83"/>
      <c r="AD610" s="83"/>
      <c r="AE610" s="83"/>
      <c r="AF610" s="83"/>
      <c r="AG610" s="83"/>
      <c r="AH610" s="83"/>
      <c r="AI610" s="83"/>
      <c r="AJ610" s="83"/>
      <c r="AK610" s="83"/>
      <c r="AL610" s="83"/>
    </row>
    <row r="611" spans="26:38" x14ac:dyDescent="0.25"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  <c r="AJ611" s="83"/>
      <c r="AK611" s="83"/>
      <c r="AL611" s="83"/>
    </row>
    <row r="612" spans="26:38" x14ac:dyDescent="0.25">
      <c r="Z612" s="83"/>
      <c r="AA612" s="83"/>
      <c r="AB612" s="83"/>
      <c r="AC612" s="83"/>
      <c r="AD612" s="83"/>
      <c r="AE612" s="83"/>
      <c r="AF612" s="83"/>
      <c r="AG612" s="83"/>
      <c r="AH612" s="83"/>
      <c r="AI612" s="83"/>
      <c r="AJ612" s="83"/>
      <c r="AK612" s="83"/>
      <c r="AL612" s="83"/>
    </row>
    <row r="613" spans="26:38" x14ac:dyDescent="0.25"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  <c r="AJ613" s="83"/>
      <c r="AK613" s="83"/>
      <c r="AL613" s="83"/>
    </row>
    <row r="614" spans="26:38" x14ac:dyDescent="0.25">
      <c r="Z614" s="83"/>
      <c r="AA614" s="83"/>
      <c r="AB614" s="83"/>
      <c r="AC614" s="83"/>
      <c r="AD614" s="83"/>
      <c r="AE614" s="83"/>
      <c r="AF614" s="83"/>
      <c r="AG614" s="83"/>
      <c r="AH614" s="83"/>
      <c r="AI614" s="83"/>
      <c r="AJ614" s="83"/>
      <c r="AK614" s="83"/>
      <c r="AL614" s="83"/>
    </row>
    <row r="615" spans="26:38" x14ac:dyDescent="0.25"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  <c r="AJ615" s="83"/>
      <c r="AK615" s="83"/>
      <c r="AL615" s="83"/>
    </row>
    <row r="616" spans="26:38" x14ac:dyDescent="0.25">
      <c r="Z616" s="83"/>
      <c r="AA616" s="83"/>
      <c r="AB616" s="83"/>
      <c r="AC616" s="83"/>
      <c r="AD616" s="83"/>
      <c r="AE616" s="83"/>
      <c r="AF616" s="83"/>
      <c r="AG616" s="83"/>
      <c r="AH616" s="83"/>
      <c r="AI616" s="83"/>
      <c r="AJ616" s="83"/>
      <c r="AK616" s="83"/>
      <c r="AL616" s="83"/>
    </row>
    <row r="617" spans="26:38" x14ac:dyDescent="0.25">
      <c r="Z617" s="83"/>
      <c r="AA617" s="83"/>
      <c r="AB617" s="83"/>
      <c r="AC617" s="83"/>
      <c r="AD617" s="83"/>
      <c r="AE617" s="83"/>
      <c r="AF617" s="83"/>
      <c r="AG617" s="83"/>
      <c r="AH617" s="83"/>
      <c r="AI617" s="83"/>
      <c r="AJ617" s="83"/>
      <c r="AK617" s="83"/>
      <c r="AL617" s="83"/>
    </row>
    <row r="618" spans="26:38" x14ac:dyDescent="0.25"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  <c r="AJ618" s="83"/>
      <c r="AK618" s="83"/>
      <c r="AL618" s="83"/>
    </row>
    <row r="619" spans="26:38" x14ac:dyDescent="0.25">
      <c r="Z619" s="83"/>
      <c r="AA619" s="83"/>
      <c r="AB619" s="83"/>
      <c r="AC619" s="83"/>
      <c r="AD619" s="83"/>
      <c r="AE619" s="83"/>
      <c r="AF619" s="83"/>
      <c r="AG619" s="83"/>
      <c r="AH619" s="83"/>
      <c r="AI619" s="83"/>
      <c r="AJ619" s="83"/>
      <c r="AK619" s="83"/>
      <c r="AL619" s="83"/>
    </row>
    <row r="620" spans="26:38" x14ac:dyDescent="0.25">
      <c r="Z620" s="83"/>
      <c r="AA620" s="83"/>
      <c r="AB620" s="83"/>
      <c r="AC620" s="83"/>
      <c r="AD620" s="83"/>
      <c r="AE620" s="83"/>
      <c r="AF620" s="83"/>
      <c r="AG620" s="83"/>
      <c r="AH620" s="83"/>
      <c r="AI620" s="83"/>
      <c r="AJ620" s="83"/>
      <c r="AK620" s="83"/>
      <c r="AL620" s="83"/>
    </row>
    <row r="621" spans="26:38" x14ac:dyDescent="0.25"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  <c r="AJ621" s="83"/>
      <c r="AK621" s="83"/>
      <c r="AL621" s="83"/>
    </row>
    <row r="622" spans="26:38" x14ac:dyDescent="0.25">
      <c r="Z622" s="83"/>
      <c r="AA622" s="83"/>
      <c r="AB622" s="83"/>
      <c r="AC622" s="83"/>
      <c r="AD622" s="83"/>
      <c r="AE622" s="83"/>
      <c r="AF622" s="83"/>
      <c r="AG622" s="83"/>
      <c r="AH622" s="83"/>
      <c r="AI622" s="83"/>
      <c r="AJ622" s="83"/>
      <c r="AK622" s="83"/>
      <c r="AL622" s="83"/>
    </row>
    <row r="623" spans="26:38" x14ac:dyDescent="0.25">
      <c r="Z623" s="83"/>
      <c r="AA623" s="83"/>
      <c r="AB623" s="83"/>
      <c r="AC623" s="83"/>
      <c r="AD623" s="83"/>
      <c r="AE623" s="83"/>
      <c r="AF623" s="83"/>
      <c r="AG623" s="83"/>
      <c r="AH623" s="83"/>
      <c r="AI623" s="83"/>
      <c r="AJ623" s="83"/>
      <c r="AK623" s="83"/>
      <c r="AL623" s="83"/>
    </row>
    <row r="624" spans="26:38" x14ac:dyDescent="0.25">
      <c r="Z624" s="83"/>
      <c r="AA624" s="83"/>
      <c r="AB624" s="83"/>
      <c r="AC624" s="83"/>
      <c r="AD624" s="83"/>
      <c r="AE624" s="83"/>
      <c r="AF624" s="83"/>
      <c r="AG624" s="83"/>
      <c r="AH624" s="83"/>
      <c r="AI624" s="83"/>
      <c r="AJ624" s="83"/>
      <c r="AK624" s="83"/>
      <c r="AL624" s="83"/>
    </row>
    <row r="625" spans="26:38" x14ac:dyDescent="0.25"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  <c r="AJ625" s="83"/>
      <c r="AK625" s="83"/>
      <c r="AL625" s="83"/>
    </row>
    <row r="626" spans="26:38" x14ac:dyDescent="0.25">
      <c r="Z626" s="83"/>
      <c r="AA626" s="83"/>
      <c r="AB626" s="83"/>
      <c r="AC626" s="83"/>
      <c r="AD626" s="83"/>
      <c r="AE626" s="83"/>
      <c r="AF626" s="83"/>
      <c r="AG626" s="83"/>
      <c r="AH626" s="83"/>
      <c r="AI626" s="83"/>
      <c r="AJ626" s="83"/>
      <c r="AK626" s="83"/>
      <c r="AL626" s="83"/>
    </row>
    <row r="627" spans="26:38" x14ac:dyDescent="0.25"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/>
      <c r="AK627" s="83"/>
      <c r="AL627" s="83"/>
    </row>
    <row r="628" spans="26:38" x14ac:dyDescent="0.25">
      <c r="Z628" s="83"/>
      <c r="AA628" s="83"/>
      <c r="AB628" s="83"/>
      <c r="AC628" s="83"/>
      <c r="AD628" s="83"/>
      <c r="AE628" s="83"/>
      <c r="AF628" s="83"/>
      <c r="AG628" s="83"/>
      <c r="AH628" s="83"/>
      <c r="AI628" s="83"/>
      <c r="AJ628" s="83"/>
      <c r="AK628" s="83"/>
      <c r="AL628" s="83"/>
    </row>
    <row r="629" spans="26:38" x14ac:dyDescent="0.25">
      <c r="Z629" s="83"/>
      <c r="AA629" s="83"/>
      <c r="AB629" s="83"/>
      <c r="AC629" s="83"/>
      <c r="AD629" s="83"/>
      <c r="AE629" s="83"/>
      <c r="AF629" s="83"/>
      <c r="AG629" s="83"/>
      <c r="AH629" s="83"/>
      <c r="AI629" s="83"/>
      <c r="AJ629" s="83"/>
      <c r="AK629" s="83"/>
      <c r="AL629" s="83"/>
    </row>
    <row r="630" spans="26:38" x14ac:dyDescent="0.25"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  <c r="AJ630" s="83"/>
      <c r="AK630" s="83"/>
      <c r="AL630" s="83"/>
    </row>
    <row r="631" spans="26:38" x14ac:dyDescent="0.25">
      <c r="Z631" s="83"/>
      <c r="AA631" s="83"/>
      <c r="AB631" s="83"/>
      <c r="AC631" s="83"/>
      <c r="AD631" s="83"/>
      <c r="AE631" s="83"/>
      <c r="AF631" s="83"/>
      <c r="AG631" s="83"/>
      <c r="AH631" s="83"/>
      <c r="AI631" s="83"/>
      <c r="AJ631" s="83"/>
      <c r="AK631" s="83"/>
      <c r="AL631" s="83"/>
    </row>
    <row r="632" spans="26:38" x14ac:dyDescent="0.25"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  <c r="AJ632" s="83"/>
      <c r="AK632" s="83"/>
      <c r="AL632" s="83"/>
    </row>
    <row r="633" spans="26:38" x14ac:dyDescent="0.25">
      <c r="Z633" s="83"/>
      <c r="AA633" s="83"/>
      <c r="AB633" s="83"/>
      <c r="AC633" s="83"/>
      <c r="AD633" s="83"/>
      <c r="AE633" s="83"/>
      <c r="AF633" s="83"/>
      <c r="AG633" s="83"/>
      <c r="AH633" s="83"/>
      <c r="AI633" s="83"/>
      <c r="AJ633" s="83"/>
      <c r="AK633" s="83"/>
      <c r="AL633" s="83"/>
    </row>
    <row r="634" spans="26:38" x14ac:dyDescent="0.25"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  <c r="AK634" s="83"/>
      <c r="AL634" s="83"/>
    </row>
    <row r="635" spans="26:38" x14ac:dyDescent="0.25">
      <c r="Z635" s="83"/>
      <c r="AA635" s="83"/>
      <c r="AB635" s="83"/>
      <c r="AC635" s="83"/>
      <c r="AD635" s="83"/>
      <c r="AE635" s="83"/>
      <c r="AF635" s="83"/>
      <c r="AG635" s="83"/>
      <c r="AH635" s="83"/>
      <c r="AI635" s="83"/>
      <c r="AJ635" s="83"/>
      <c r="AK635" s="83"/>
      <c r="AL635" s="83"/>
    </row>
    <row r="636" spans="26:38" x14ac:dyDescent="0.25">
      <c r="Z636" s="83"/>
      <c r="AA636" s="83"/>
      <c r="AB636" s="83"/>
      <c r="AC636" s="83"/>
      <c r="AD636" s="83"/>
      <c r="AE636" s="83"/>
      <c r="AF636" s="83"/>
      <c r="AG636" s="83"/>
      <c r="AH636" s="83"/>
      <c r="AI636" s="83"/>
      <c r="AJ636" s="83"/>
      <c r="AK636" s="83"/>
      <c r="AL636" s="83"/>
    </row>
    <row r="637" spans="26:38" x14ac:dyDescent="0.25"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  <c r="AJ637" s="83"/>
      <c r="AK637" s="83"/>
      <c r="AL637" s="83"/>
    </row>
    <row r="638" spans="26:38" x14ac:dyDescent="0.25">
      <c r="Z638" s="83"/>
      <c r="AA638" s="83"/>
      <c r="AB638" s="83"/>
      <c r="AC638" s="83"/>
      <c r="AD638" s="83"/>
      <c r="AE638" s="83"/>
      <c r="AF638" s="83"/>
      <c r="AG638" s="83"/>
      <c r="AH638" s="83"/>
      <c r="AI638" s="83"/>
      <c r="AJ638" s="83"/>
      <c r="AK638" s="83"/>
      <c r="AL638" s="83"/>
    </row>
    <row r="639" spans="26:38" x14ac:dyDescent="0.25">
      <c r="Z639" s="83"/>
      <c r="AA639" s="83"/>
      <c r="AB639" s="83"/>
      <c r="AC639" s="83"/>
      <c r="AD639" s="83"/>
      <c r="AE639" s="83"/>
      <c r="AF639" s="83"/>
      <c r="AG639" s="83"/>
      <c r="AH639" s="83"/>
      <c r="AI639" s="83"/>
      <c r="AJ639" s="83"/>
      <c r="AK639" s="83"/>
      <c r="AL639" s="83"/>
    </row>
    <row r="640" spans="26:38" x14ac:dyDescent="0.25">
      <c r="Z640" s="83"/>
      <c r="AA640" s="83"/>
      <c r="AB640" s="83"/>
      <c r="AC640" s="83"/>
      <c r="AD640" s="83"/>
      <c r="AE640" s="83"/>
      <c r="AF640" s="83"/>
      <c r="AG640" s="83"/>
      <c r="AH640" s="83"/>
      <c r="AI640" s="83"/>
      <c r="AJ640" s="83"/>
      <c r="AK640" s="83"/>
      <c r="AL640" s="83"/>
    </row>
    <row r="641" spans="26:38" x14ac:dyDescent="0.25">
      <c r="Z641" s="83"/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  <c r="AK641" s="83"/>
      <c r="AL641" s="83"/>
    </row>
    <row r="642" spans="26:38" x14ac:dyDescent="0.25">
      <c r="Z642" s="83"/>
      <c r="AA642" s="83"/>
      <c r="AB642" s="83"/>
      <c r="AC642" s="83"/>
      <c r="AD642" s="83"/>
      <c r="AE642" s="83"/>
      <c r="AF642" s="83"/>
      <c r="AG642" s="83"/>
      <c r="AH642" s="83"/>
      <c r="AI642" s="83"/>
      <c r="AJ642" s="83"/>
      <c r="AK642" s="83"/>
      <c r="AL642" s="83"/>
    </row>
    <row r="643" spans="26:38" x14ac:dyDescent="0.25">
      <c r="Z643" s="83"/>
      <c r="AA643" s="83"/>
      <c r="AB643" s="83"/>
      <c r="AC643" s="83"/>
      <c r="AD643" s="83"/>
      <c r="AE643" s="83"/>
      <c r="AF643" s="83"/>
      <c r="AG643" s="83"/>
      <c r="AH643" s="83"/>
      <c r="AI643" s="83"/>
      <c r="AJ643" s="83"/>
      <c r="AK643" s="83"/>
      <c r="AL643" s="83"/>
    </row>
    <row r="644" spans="26:38" x14ac:dyDescent="0.25">
      <c r="Z644" s="83"/>
      <c r="AA644" s="83"/>
      <c r="AB644" s="83"/>
      <c r="AC644" s="83"/>
      <c r="AD644" s="83"/>
      <c r="AE644" s="83"/>
      <c r="AF644" s="83"/>
      <c r="AG644" s="83"/>
      <c r="AH644" s="83"/>
      <c r="AI644" s="83"/>
      <c r="AJ644" s="83"/>
      <c r="AK644" s="83"/>
      <c r="AL644" s="83"/>
    </row>
    <row r="645" spans="26:38" x14ac:dyDescent="0.25">
      <c r="Z645" s="83"/>
      <c r="AA645" s="83"/>
      <c r="AB645" s="83"/>
      <c r="AC645" s="83"/>
      <c r="AD645" s="83"/>
      <c r="AE645" s="83"/>
      <c r="AF645" s="83"/>
      <c r="AG645" s="83"/>
      <c r="AH645" s="83"/>
      <c r="AI645" s="83"/>
      <c r="AJ645" s="83"/>
      <c r="AK645" s="83"/>
      <c r="AL645" s="83"/>
    </row>
    <row r="646" spans="26:38" x14ac:dyDescent="0.25">
      <c r="Z646" s="83"/>
      <c r="AA646" s="83"/>
      <c r="AB646" s="83"/>
      <c r="AC646" s="83"/>
      <c r="AD646" s="83"/>
      <c r="AE646" s="83"/>
      <c r="AF646" s="83"/>
      <c r="AG646" s="83"/>
      <c r="AH646" s="83"/>
      <c r="AI646" s="83"/>
      <c r="AJ646" s="83"/>
      <c r="AK646" s="83"/>
      <c r="AL646" s="83"/>
    </row>
    <row r="647" spans="26:38" x14ac:dyDescent="0.25"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  <c r="AK647" s="83"/>
      <c r="AL647" s="83"/>
    </row>
    <row r="648" spans="26:38" x14ac:dyDescent="0.25">
      <c r="Z648" s="83"/>
      <c r="AA648" s="83"/>
      <c r="AB648" s="83"/>
      <c r="AC648" s="83"/>
      <c r="AD648" s="83"/>
      <c r="AE648" s="83"/>
      <c r="AF648" s="83"/>
      <c r="AG648" s="83"/>
      <c r="AH648" s="83"/>
      <c r="AI648" s="83"/>
      <c r="AJ648" s="83"/>
      <c r="AK648" s="83"/>
      <c r="AL648" s="83"/>
    </row>
    <row r="649" spans="26:38" x14ac:dyDescent="0.25">
      <c r="Z649" s="83"/>
      <c r="AA649" s="83"/>
      <c r="AB649" s="83"/>
      <c r="AC649" s="83"/>
      <c r="AD649" s="83"/>
      <c r="AE649" s="83"/>
      <c r="AF649" s="83"/>
      <c r="AG649" s="83"/>
      <c r="AH649" s="83"/>
      <c r="AI649" s="83"/>
      <c r="AJ649" s="83"/>
      <c r="AK649" s="83"/>
      <c r="AL649" s="83"/>
    </row>
    <row r="650" spans="26:38" x14ac:dyDescent="0.25">
      <c r="Z650" s="83"/>
      <c r="AA650" s="83"/>
      <c r="AB650" s="83"/>
      <c r="AC650" s="83"/>
      <c r="AD650" s="83"/>
      <c r="AE650" s="83"/>
      <c r="AF650" s="83"/>
      <c r="AG650" s="83"/>
      <c r="AH650" s="83"/>
      <c r="AI650" s="83"/>
      <c r="AJ650" s="83"/>
      <c r="AK650" s="83"/>
      <c r="AL650" s="83"/>
    </row>
    <row r="651" spans="26:38" x14ac:dyDescent="0.25">
      <c r="Z651" s="83"/>
      <c r="AA651" s="83"/>
      <c r="AB651" s="83"/>
      <c r="AC651" s="83"/>
      <c r="AD651" s="83"/>
      <c r="AE651" s="83"/>
      <c r="AF651" s="83"/>
      <c r="AG651" s="83"/>
      <c r="AH651" s="83"/>
      <c r="AI651" s="83"/>
      <c r="AJ651" s="83"/>
      <c r="AK651" s="83"/>
      <c r="AL651" s="83"/>
    </row>
    <row r="652" spans="26:38" x14ac:dyDescent="0.25">
      <c r="Z652" s="83"/>
      <c r="AA652" s="83"/>
      <c r="AB652" s="83"/>
      <c r="AC652" s="83"/>
      <c r="AD652" s="83"/>
      <c r="AE652" s="83"/>
      <c r="AF652" s="83"/>
      <c r="AG652" s="83"/>
      <c r="AH652" s="83"/>
      <c r="AI652" s="83"/>
      <c r="AJ652" s="83"/>
      <c r="AK652" s="83"/>
      <c r="AL652" s="83"/>
    </row>
    <row r="653" spans="26:38" x14ac:dyDescent="0.25">
      <c r="Z653" s="83"/>
      <c r="AA653" s="83"/>
      <c r="AB653" s="83"/>
      <c r="AC653" s="83"/>
      <c r="AD653" s="83"/>
      <c r="AE653" s="83"/>
      <c r="AF653" s="83"/>
      <c r="AG653" s="83"/>
      <c r="AH653" s="83"/>
      <c r="AI653" s="83"/>
      <c r="AJ653" s="83"/>
      <c r="AK653" s="83"/>
      <c r="AL653" s="83"/>
    </row>
    <row r="654" spans="26:38" x14ac:dyDescent="0.25">
      <c r="Z654" s="83"/>
      <c r="AA654" s="83"/>
      <c r="AB654" s="83"/>
      <c r="AC654" s="83"/>
      <c r="AD654" s="83"/>
      <c r="AE654" s="83"/>
      <c r="AF654" s="83"/>
      <c r="AG654" s="83"/>
      <c r="AH654" s="83"/>
      <c r="AI654" s="83"/>
      <c r="AJ654" s="83"/>
      <c r="AK654" s="83"/>
      <c r="AL654" s="83"/>
    </row>
    <row r="655" spans="26:38" x14ac:dyDescent="0.25">
      <c r="Z655" s="83"/>
      <c r="AA655" s="83"/>
      <c r="AB655" s="83"/>
      <c r="AC655" s="83"/>
      <c r="AD655" s="83"/>
      <c r="AE655" s="83"/>
      <c r="AF655" s="83"/>
      <c r="AG655" s="83"/>
      <c r="AH655" s="83"/>
      <c r="AI655" s="83"/>
      <c r="AJ655" s="83"/>
      <c r="AK655" s="83"/>
      <c r="AL655" s="83"/>
    </row>
    <row r="656" spans="26:38" x14ac:dyDescent="0.25">
      <c r="Z656" s="83"/>
      <c r="AA656" s="83"/>
      <c r="AB656" s="83"/>
      <c r="AC656" s="83"/>
      <c r="AD656" s="83"/>
      <c r="AE656" s="83"/>
      <c r="AF656" s="83"/>
      <c r="AG656" s="83"/>
      <c r="AH656" s="83"/>
      <c r="AI656" s="83"/>
      <c r="AJ656" s="83"/>
      <c r="AK656" s="83"/>
      <c r="AL656" s="83"/>
    </row>
    <row r="657" spans="26:38" x14ac:dyDescent="0.25">
      <c r="Z657" s="83"/>
      <c r="AA657" s="83"/>
      <c r="AB657" s="83"/>
      <c r="AC657" s="83"/>
      <c r="AD657" s="83"/>
      <c r="AE657" s="83"/>
      <c r="AF657" s="83"/>
      <c r="AG657" s="83"/>
      <c r="AH657" s="83"/>
      <c r="AI657" s="83"/>
      <c r="AJ657" s="83"/>
      <c r="AK657" s="83"/>
      <c r="AL657" s="83"/>
    </row>
    <row r="658" spans="26:38" x14ac:dyDescent="0.25">
      <c r="Z658" s="83"/>
      <c r="AA658" s="83"/>
      <c r="AB658" s="83"/>
      <c r="AC658" s="83"/>
      <c r="AD658" s="83"/>
      <c r="AE658" s="83"/>
      <c r="AF658" s="83"/>
      <c r="AG658" s="83"/>
      <c r="AH658" s="83"/>
      <c r="AI658" s="83"/>
      <c r="AJ658" s="83"/>
      <c r="AK658" s="83"/>
      <c r="AL658" s="83"/>
    </row>
    <row r="659" spans="26:38" x14ac:dyDescent="0.25">
      <c r="Z659" s="83"/>
      <c r="AA659" s="83"/>
      <c r="AB659" s="83"/>
      <c r="AC659" s="83"/>
      <c r="AD659" s="83"/>
      <c r="AE659" s="83"/>
      <c r="AF659" s="83"/>
      <c r="AG659" s="83"/>
      <c r="AH659" s="83"/>
      <c r="AI659" s="83"/>
      <c r="AJ659" s="83"/>
      <c r="AK659" s="83"/>
      <c r="AL659" s="83"/>
    </row>
    <row r="660" spans="26:38" x14ac:dyDescent="0.25">
      <c r="Z660" s="83"/>
      <c r="AA660" s="83"/>
      <c r="AB660" s="83"/>
      <c r="AC660" s="83"/>
      <c r="AD660" s="83"/>
      <c r="AE660" s="83"/>
      <c r="AF660" s="83"/>
      <c r="AG660" s="83"/>
      <c r="AH660" s="83"/>
      <c r="AI660" s="83"/>
      <c r="AJ660" s="83"/>
      <c r="AK660" s="83"/>
      <c r="AL660" s="83"/>
    </row>
    <row r="661" spans="26:38" x14ac:dyDescent="0.25">
      <c r="Z661" s="83"/>
      <c r="AA661" s="83"/>
      <c r="AB661" s="83"/>
      <c r="AC661" s="83"/>
      <c r="AD661" s="83"/>
      <c r="AE661" s="83"/>
      <c r="AF661" s="83"/>
      <c r="AG661" s="83"/>
      <c r="AH661" s="83"/>
      <c r="AI661" s="83"/>
      <c r="AJ661" s="83"/>
      <c r="AK661" s="83"/>
      <c r="AL661" s="83"/>
    </row>
    <row r="662" spans="26:38" x14ac:dyDescent="0.25">
      <c r="Z662" s="83"/>
      <c r="AA662" s="83"/>
      <c r="AB662" s="83"/>
      <c r="AC662" s="83"/>
      <c r="AD662" s="83"/>
      <c r="AE662" s="83"/>
      <c r="AF662" s="83"/>
      <c r="AG662" s="83"/>
      <c r="AH662" s="83"/>
      <c r="AI662" s="83"/>
      <c r="AJ662" s="83"/>
      <c r="AK662" s="83"/>
      <c r="AL662" s="83"/>
    </row>
    <row r="663" spans="26:38" x14ac:dyDescent="0.25"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  <c r="AJ663" s="83"/>
      <c r="AK663" s="83"/>
      <c r="AL663" s="83"/>
    </row>
    <row r="664" spans="26:38" x14ac:dyDescent="0.25">
      <c r="Z664" s="83"/>
      <c r="AA664" s="83"/>
      <c r="AB664" s="83"/>
      <c r="AC664" s="83"/>
      <c r="AD664" s="83"/>
      <c r="AE664" s="83"/>
      <c r="AF664" s="83"/>
      <c r="AG664" s="83"/>
      <c r="AH664" s="83"/>
      <c r="AI664" s="83"/>
      <c r="AJ664" s="83"/>
      <c r="AK664" s="83"/>
      <c r="AL664" s="83"/>
    </row>
    <row r="665" spans="26:38" x14ac:dyDescent="0.25">
      <c r="Z665" s="83"/>
      <c r="AA665" s="83"/>
      <c r="AB665" s="83"/>
      <c r="AC665" s="83"/>
      <c r="AD665" s="83"/>
      <c r="AE665" s="83"/>
      <c r="AF665" s="83"/>
      <c r="AG665" s="83"/>
      <c r="AH665" s="83"/>
      <c r="AI665" s="83"/>
      <c r="AJ665" s="83"/>
      <c r="AK665" s="83"/>
      <c r="AL665" s="83"/>
    </row>
    <row r="666" spans="26:38" x14ac:dyDescent="0.25">
      <c r="Z666" s="83"/>
      <c r="AA666" s="83"/>
      <c r="AB666" s="83"/>
      <c r="AC666" s="83"/>
      <c r="AD666" s="83"/>
      <c r="AE666" s="83"/>
      <c r="AF666" s="83"/>
      <c r="AG666" s="83"/>
      <c r="AH666" s="83"/>
      <c r="AI666" s="83"/>
      <c r="AJ666" s="83"/>
      <c r="AK666" s="83"/>
      <c r="AL666" s="83"/>
    </row>
    <row r="667" spans="26:38" x14ac:dyDescent="0.25">
      <c r="Z667" s="83"/>
      <c r="AA667" s="83"/>
      <c r="AB667" s="83"/>
      <c r="AC667" s="83"/>
      <c r="AD667" s="83"/>
      <c r="AE667" s="83"/>
      <c r="AF667" s="83"/>
      <c r="AG667" s="83"/>
      <c r="AH667" s="83"/>
      <c r="AI667" s="83"/>
      <c r="AJ667" s="83"/>
      <c r="AK667" s="83"/>
      <c r="AL667" s="83"/>
    </row>
    <row r="668" spans="26:38" x14ac:dyDescent="0.25">
      <c r="Z668" s="83"/>
      <c r="AA668" s="83"/>
      <c r="AB668" s="83"/>
      <c r="AC668" s="83"/>
      <c r="AD668" s="83"/>
      <c r="AE668" s="83"/>
      <c r="AF668" s="83"/>
      <c r="AG668" s="83"/>
      <c r="AH668" s="83"/>
      <c r="AI668" s="83"/>
      <c r="AJ668" s="83"/>
      <c r="AK668" s="83"/>
      <c r="AL668" s="83"/>
    </row>
    <row r="669" spans="26:38" x14ac:dyDescent="0.25">
      <c r="Z669" s="83"/>
      <c r="AA669" s="83"/>
      <c r="AB669" s="83"/>
      <c r="AC669" s="83"/>
      <c r="AD669" s="83"/>
      <c r="AE669" s="83"/>
      <c r="AF669" s="83"/>
      <c r="AG669" s="83"/>
      <c r="AH669" s="83"/>
      <c r="AI669" s="83"/>
      <c r="AJ669" s="83"/>
      <c r="AK669" s="83"/>
      <c r="AL669" s="83"/>
    </row>
    <row r="670" spans="26:38" x14ac:dyDescent="0.25"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  <c r="AJ670" s="83"/>
      <c r="AK670" s="83"/>
      <c r="AL670" s="83"/>
    </row>
    <row r="671" spans="26:38" x14ac:dyDescent="0.25">
      <c r="Z671" s="83"/>
      <c r="AA671" s="83"/>
      <c r="AB671" s="83"/>
      <c r="AC671" s="83"/>
      <c r="AD671" s="83"/>
      <c r="AE671" s="83"/>
      <c r="AF671" s="83"/>
      <c r="AG671" s="83"/>
      <c r="AH671" s="83"/>
      <c r="AI671" s="83"/>
      <c r="AJ671" s="83"/>
      <c r="AK671" s="83"/>
      <c r="AL671" s="83"/>
    </row>
    <row r="672" spans="26:38" x14ac:dyDescent="0.25">
      <c r="Z672" s="83"/>
      <c r="AA672" s="83"/>
      <c r="AB672" s="83"/>
      <c r="AC672" s="83"/>
      <c r="AD672" s="83"/>
      <c r="AE672" s="83"/>
      <c r="AF672" s="83"/>
      <c r="AG672" s="83"/>
      <c r="AH672" s="83"/>
      <c r="AI672" s="83"/>
      <c r="AJ672" s="83"/>
      <c r="AK672" s="83"/>
      <c r="AL672" s="83"/>
    </row>
    <row r="673" spans="26:38" x14ac:dyDescent="0.25">
      <c r="Z673" s="83"/>
      <c r="AA673" s="83"/>
      <c r="AB673" s="83"/>
      <c r="AC673" s="83"/>
      <c r="AD673" s="83"/>
      <c r="AE673" s="83"/>
      <c r="AF673" s="83"/>
      <c r="AG673" s="83"/>
      <c r="AH673" s="83"/>
      <c r="AI673" s="83"/>
      <c r="AJ673" s="83"/>
      <c r="AK673" s="83"/>
      <c r="AL673" s="83"/>
    </row>
    <row r="674" spans="26:38" x14ac:dyDescent="0.25">
      <c r="Z674" s="83"/>
      <c r="AA674" s="83"/>
      <c r="AB674" s="83"/>
      <c r="AC674" s="83"/>
      <c r="AD674" s="83"/>
      <c r="AE674" s="83"/>
      <c r="AF674" s="83"/>
      <c r="AG674" s="83"/>
      <c r="AH674" s="83"/>
      <c r="AI674" s="83"/>
      <c r="AJ674" s="83"/>
      <c r="AK674" s="83"/>
      <c r="AL674" s="83"/>
    </row>
    <row r="675" spans="26:38" x14ac:dyDescent="0.25">
      <c r="Z675" s="83"/>
      <c r="AA675" s="83"/>
      <c r="AB675" s="83"/>
      <c r="AC675" s="83"/>
      <c r="AD675" s="83"/>
      <c r="AE675" s="83"/>
      <c r="AF675" s="83"/>
      <c r="AG675" s="83"/>
      <c r="AH675" s="83"/>
      <c r="AI675" s="83"/>
      <c r="AJ675" s="83"/>
      <c r="AK675" s="83"/>
      <c r="AL675" s="83"/>
    </row>
    <row r="676" spans="26:38" x14ac:dyDescent="0.25">
      <c r="Z676" s="83"/>
      <c r="AA676" s="83"/>
      <c r="AB676" s="83"/>
      <c r="AC676" s="83"/>
      <c r="AD676" s="83"/>
      <c r="AE676" s="83"/>
      <c r="AF676" s="83"/>
      <c r="AG676" s="83"/>
      <c r="AH676" s="83"/>
      <c r="AI676" s="83"/>
      <c r="AJ676" s="83"/>
      <c r="AK676" s="83"/>
      <c r="AL676" s="83"/>
    </row>
    <row r="677" spans="26:38" x14ac:dyDescent="0.25"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  <c r="AK677" s="83"/>
      <c r="AL677" s="83"/>
    </row>
    <row r="678" spans="26:38" x14ac:dyDescent="0.25">
      <c r="Z678" s="83"/>
      <c r="AA678" s="83"/>
      <c r="AB678" s="83"/>
      <c r="AC678" s="83"/>
      <c r="AD678" s="83"/>
      <c r="AE678" s="83"/>
      <c r="AF678" s="83"/>
      <c r="AG678" s="83"/>
      <c r="AH678" s="83"/>
      <c r="AI678" s="83"/>
      <c r="AJ678" s="83"/>
      <c r="AK678" s="83"/>
      <c r="AL678" s="83"/>
    </row>
    <row r="679" spans="26:38" x14ac:dyDescent="0.25"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  <c r="AJ679" s="83"/>
      <c r="AK679" s="83"/>
      <c r="AL679" s="83"/>
    </row>
    <row r="680" spans="26:38" x14ac:dyDescent="0.25">
      <c r="Z680" s="83"/>
      <c r="AA680" s="83"/>
      <c r="AB680" s="83"/>
      <c r="AC680" s="83"/>
      <c r="AD680" s="83"/>
      <c r="AE680" s="83"/>
      <c r="AF680" s="83"/>
      <c r="AG680" s="83"/>
      <c r="AH680" s="83"/>
      <c r="AI680" s="83"/>
      <c r="AJ680" s="83"/>
      <c r="AK680" s="83"/>
      <c r="AL680" s="83"/>
    </row>
    <row r="681" spans="26:38" x14ac:dyDescent="0.25">
      <c r="Z681" s="83"/>
      <c r="AA681" s="83"/>
      <c r="AB681" s="83"/>
      <c r="AC681" s="83"/>
      <c r="AD681" s="83"/>
      <c r="AE681" s="83"/>
      <c r="AF681" s="83"/>
      <c r="AG681" s="83"/>
      <c r="AH681" s="83"/>
      <c r="AI681" s="83"/>
      <c r="AJ681" s="83"/>
      <c r="AK681" s="83"/>
      <c r="AL681" s="83"/>
    </row>
    <row r="682" spans="26:38" x14ac:dyDescent="0.25">
      <c r="Z682" s="83"/>
      <c r="AA682" s="83"/>
      <c r="AB682" s="83"/>
      <c r="AC682" s="83"/>
      <c r="AD682" s="83"/>
      <c r="AE682" s="83"/>
      <c r="AF682" s="83"/>
      <c r="AG682" s="83"/>
      <c r="AH682" s="83"/>
      <c r="AI682" s="83"/>
      <c r="AJ682" s="83"/>
      <c r="AK682" s="83"/>
      <c r="AL682" s="83"/>
    </row>
    <row r="683" spans="26:38" x14ac:dyDescent="0.25">
      <c r="Z683" s="83"/>
      <c r="AA683" s="83"/>
      <c r="AB683" s="83"/>
      <c r="AC683" s="83"/>
      <c r="AD683" s="83"/>
      <c r="AE683" s="83"/>
      <c r="AF683" s="83"/>
      <c r="AG683" s="83"/>
      <c r="AH683" s="83"/>
      <c r="AI683" s="83"/>
      <c r="AJ683" s="83"/>
      <c r="AK683" s="83"/>
      <c r="AL683" s="83"/>
    </row>
    <row r="684" spans="26:38" x14ac:dyDescent="0.25">
      <c r="Z684" s="83"/>
      <c r="AA684" s="83"/>
      <c r="AB684" s="83"/>
      <c r="AC684" s="83"/>
      <c r="AD684" s="83"/>
      <c r="AE684" s="83"/>
      <c r="AF684" s="83"/>
      <c r="AG684" s="83"/>
      <c r="AH684" s="83"/>
      <c r="AI684" s="83"/>
      <c r="AJ684" s="83"/>
      <c r="AK684" s="83"/>
      <c r="AL684" s="83"/>
    </row>
    <row r="685" spans="26:38" x14ac:dyDescent="0.25">
      <c r="Z685" s="83"/>
      <c r="AA685" s="83"/>
      <c r="AB685" s="83"/>
      <c r="AC685" s="83"/>
      <c r="AD685" s="83"/>
      <c r="AE685" s="83"/>
      <c r="AF685" s="83"/>
      <c r="AG685" s="83"/>
      <c r="AH685" s="83"/>
      <c r="AI685" s="83"/>
      <c r="AJ685" s="83"/>
      <c r="AK685" s="83"/>
      <c r="AL685" s="83"/>
    </row>
    <row r="686" spans="26:38" x14ac:dyDescent="0.25">
      <c r="Z686" s="83"/>
      <c r="AA686" s="83"/>
      <c r="AB686" s="83"/>
      <c r="AC686" s="83"/>
      <c r="AD686" s="83"/>
      <c r="AE686" s="83"/>
      <c r="AF686" s="83"/>
      <c r="AG686" s="83"/>
      <c r="AH686" s="83"/>
      <c r="AI686" s="83"/>
      <c r="AJ686" s="83"/>
      <c r="AK686" s="83"/>
      <c r="AL686" s="83"/>
    </row>
    <row r="687" spans="26:38" x14ac:dyDescent="0.25">
      <c r="Z687" s="83"/>
      <c r="AA687" s="83"/>
      <c r="AB687" s="83"/>
      <c r="AC687" s="83"/>
      <c r="AD687" s="83"/>
      <c r="AE687" s="83"/>
      <c r="AF687" s="83"/>
      <c r="AG687" s="83"/>
      <c r="AH687" s="83"/>
      <c r="AI687" s="83"/>
      <c r="AJ687" s="83"/>
      <c r="AK687" s="83"/>
      <c r="AL687" s="83"/>
    </row>
    <row r="688" spans="26:38" x14ac:dyDescent="0.25">
      <c r="Z688" s="83"/>
      <c r="AA688" s="83"/>
      <c r="AB688" s="83"/>
      <c r="AC688" s="83"/>
      <c r="AD688" s="83"/>
      <c r="AE688" s="83"/>
      <c r="AF688" s="83"/>
      <c r="AG688" s="83"/>
      <c r="AH688" s="83"/>
      <c r="AI688" s="83"/>
      <c r="AJ688" s="83"/>
      <c r="AK688" s="83"/>
      <c r="AL688" s="83"/>
    </row>
    <row r="689" spans="26:38" x14ac:dyDescent="0.25">
      <c r="Z689" s="83"/>
      <c r="AA689" s="83"/>
      <c r="AB689" s="83"/>
      <c r="AC689" s="83"/>
      <c r="AD689" s="83"/>
      <c r="AE689" s="83"/>
      <c r="AF689" s="83"/>
      <c r="AG689" s="83"/>
      <c r="AH689" s="83"/>
      <c r="AI689" s="83"/>
      <c r="AJ689" s="83"/>
      <c r="AK689" s="83"/>
      <c r="AL689" s="83"/>
    </row>
    <row r="690" spans="26:38" x14ac:dyDescent="0.25">
      <c r="Z690" s="83"/>
      <c r="AA690" s="83"/>
      <c r="AB690" s="83"/>
      <c r="AC690" s="83"/>
      <c r="AD690" s="83"/>
      <c r="AE690" s="83"/>
      <c r="AF690" s="83"/>
      <c r="AG690" s="83"/>
      <c r="AH690" s="83"/>
      <c r="AI690" s="83"/>
      <c r="AJ690" s="83"/>
      <c r="AK690" s="83"/>
      <c r="AL690" s="83"/>
    </row>
    <row r="691" spans="26:38" x14ac:dyDescent="0.25">
      <c r="Z691" s="83"/>
      <c r="AA691" s="83"/>
      <c r="AB691" s="83"/>
      <c r="AC691" s="83"/>
      <c r="AD691" s="83"/>
      <c r="AE691" s="83"/>
      <c r="AF691" s="83"/>
      <c r="AG691" s="83"/>
      <c r="AH691" s="83"/>
      <c r="AI691" s="83"/>
      <c r="AJ691" s="83"/>
      <c r="AK691" s="83"/>
      <c r="AL691" s="83"/>
    </row>
    <row r="692" spans="26:38" x14ac:dyDescent="0.25">
      <c r="Z692" s="83"/>
      <c r="AA692" s="83"/>
      <c r="AB692" s="83"/>
      <c r="AC692" s="83"/>
      <c r="AD692" s="83"/>
      <c r="AE692" s="83"/>
      <c r="AF692" s="83"/>
      <c r="AG692" s="83"/>
      <c r="AH692" s="83"/>
      <c r="AI692" s="83"/>
      <c r="AJ692" s="83"/>
      <c r="AK692" s="83"/>
      <c r="AL692" s="83"/>
    </row>
    <row r="693" spans="26:38" x14ac:dyDescent="0.25">
      <c r="Z693" s="83"/>
      <c r="AA693" s="83"/>
      <c r="AB693" s="83"/>
      <c r="AC693" s="83"/>
      <c r="AD693" s="83"/>
      <c r="AE693" s="83"/>
      <c r="AF693" s="83"/>
      <c r="AG693" s="83"/>
      <c r="AH693" s="83"/>
      <c r="AI693" s="83"/>
      <c r="AJ693" s="83"/>
      <c r="AK693" s="83"/>
      <c r="AL693" s="83"/>
    </row>
    <row r="694" spans="26:38" x14ac:dyDescent="0.25">
      <c r="Z694" s="83"/>
      <c r="AA694" s="83"/>
      <c r="AB694" s="83"/>
      <c r="AC694" s="83"/>
      <c r="AD694" s="83"/>
      <c r="AE694" s="83"/>
      <c r="AF694" s="83"/>
      <c r="AG694" s="83"/>
      <c r="AH694" s="83"/>
      <c r="AI694" s="83"/>
      <c r="AJ694" s="83"/>
      <c r="AK694" s="83"/>
      <c r="AL694" s="83"/>
    </row>
    <row r="695" spans="26:38" x14ac:dyDescent="0.25">
      <c r="Z695" s="83"/>
      <c r="AA695" s="83"/>
      <c r="AB695" s="83"/>
      <c r="AC695" s="83"/>
      <c r="AD695" s="83"/>
      <c r="AE695" s="83"/>
      <c r="AF695" s="83"/>
      <c r="AG695" s="83"/>
      <c r="AH695" s="83"/>
      <c r="AI695" s="83"/>
      <c r="AJ695" s="83"/>
      <c r="AK695" s="83"/>
      <c r="AL695" s="83"/>
    </row>
    <row r="696" spans="26:38" x14ac:dyDescent="0.25">
      <c r="Z696" s="83"/>
      <c r="AA696" s="83"/>
      <c r="AB696" s="83"/>
      <c r="AC696" s="83"/>
      <c r="AD696" s="83"/>
      <c r="AE696" s="83"/>
      <c r="AF696" s="83"/>
      <c r="AG696" s="83"/>
      <c r="AH696" s="83"/>
      <c r="AI696" s="83"/>
      <c r="AJ696" s="83"/>
      <c r="AK696" s="83"/>
      <c r="AL696" s="83"/>
    </row>
    <row r="697" spans="26:38" x14ac:dyDescent="0.25">
      <c r="Z697" s="83"/>
      <c r="AA697" s="83"/>
      <c r="AB697" s="83"/>
      <c r="AC697" s="83"/>
      <c r="AD697" s="83"/>
      <c r="AE697" s="83"/>
      <c r="AF697" s="83"/>
      <c r="AG697" s="83"/>
      <c r="AH697" s="83"/>
      <c r="AI697" s="83"/>
      <c r="AJ697" s="83"/>
      <c r="AK697" s="83"/>
      <c r="AL697" s="83"/>
    </row>
    <row r="698" spans="26:38" x14ac:dyDescent="0.25">
      <c r="Z698" s="83"/>
      <c r="AA698" s="83"/>
      <c r="AB698" s="83"/>
      <c r="AC698" s="83"/>
      <c r="AD698" s="83"/>
      <c r="AE698" s="83"/>
      <c r="AF698" s="83"/>
      <c r="AG698" s="83"/>
      <c r="AH698" s="83"/>
      <c r="AI698" s="83"/>
      <c r="AJ698" s="83"/>
      <c r="AK698" s="83"/>
      <c r="AL698" s="83"/>
    </row>
    <row r="699" spans="26:38" x14ac:dyDescent="0.25">
      <c r="Z699" s="83"/>
      <c r="AA699" s="83"/>
      <c r="AB699" s="83"/>
      <c r="AC699" s="83"/>
      <c r="AD699" s="83"/>
      <c r="AE699" s="83"/>
      <c r="AF699" s="83"/>
      <c r="AG699" s="83"/>
      <c r="AH699" s="83"/>
      <c r="AI699" s="83"/>
      <c r="AJ699" s="83"/>
      <c r="AK699" s="83"/>
      <c r="AL699" s="83"/>
    </row>
    <row r="700" spans="26:38" x14ac:dyDescent="0.25">
      <c r="Z700" s="83"/>
      <c r="AA700" s="83"/>
      <c r="AB700" s="83"/>
      <c r="AC700" s="83"/>
      <c r="AD700" s="83"/>
      <c r="AE700" s="83"/>
      <c r="AF700" s="83"/>
      <c r="AG700" s="83"/>
      <c r="AH700" s="83"/>
      <c r="AI700" s="83"/>
      <c r="AJ700" s="83"/>
      <c r="AK700" s="83"/>
      <c r="AL700" s="83"/>
    </row>
    <row r="701" spans="26:38" x14ac:dyDescent="0.25">
      <c r="Z701" s="83"/>
      <c r="AA701" s="83"/>
      <c r="AB701" s="83"/>
      <c r="AC701" s="83"/>
      <c r="AD701" s="83"/>
      <c r="AE701" s="83"/>
      <c r="AF701" s="83"/>
      <c r="AG701" s="83"/>
      <c r="AH701" s="83"/>
      <c r="AI701" s="83"/>
      <c r="AJ701" s="83"/>
      <c r="AK701" s="83"/>
      <c r="AL701" s="83"/>
    </row>
    <row r="702" spans="26:38" x14ac:dyDescent="0.25">
      <c r="Z702" s="83"/>
      <c r="AA702" s="83"/>
      <c r="AB702" s="83"/>
      <c r="AC702" s="83"/>
      <c r="AD702" s="83"/>
      <c r="AE702" s="83"/>
      <c r="AF702" s="83"/>
      <c r="AG702" s="83"/>
      <c r="AH702" s="83"/>
      <c r="AI702" s="83"/>
      <c r="AJ702" s="83"/>
      <c r="AK702" s="83"/>
      <c r="AL702" s="83"/>
    </row>
    <row r="703" spans="26:38" x14ac:dyDescent="0.25">
      <c r="Z703" s="83"/>
      <c r="AA703" s="83"/>
      <c r="AB703" s="83"/>
      <c r="AC703" s="83"/>
      <c r="AD703" s="83"/>
      <c r="AE703" s="83"/>
      <c r="AF703" s="83"/>
      <c r="AG703" s="83"/>
      <c r="AH703" s="83"/>
      <c r="AI703" s="83"/>
      <c r="AJ703" s="83"/>
      <c r="AK703" s="83"/>
      <c r="AL703" s="83"/>
    </row>
    <row r="704" spans="26:38" x14ac:dyDescent="0.25">
      <c r="Z704" s="83"/>
      <c r="AA704" s="83"/>
      <c r="AB704" s="83"/>
      <c r="AC704" s="83"/>
      <c r="AD704" s="83"/>
      <c r="AE704" s="83"/>
      <c r="AF704" s="83"/>
      <c r="AG704" s="83"/>
      <c r="AH704" s="83"/>
      <c r="AI704" s="83"/>
      <c r="AJ704" s="83"/>
      <c r="AK704" s="83"/>
      <c r="AL704" s="83"/>
    </row>
    <row r="705" spans="26:38" x14ac:dyDescent="0.25">
      <c r="Z705" s="83"/>
      <c r="AA705" s="83"/>
      <c r="AB705" s="83"/>
      <c r="AC705" s="83"/>
      <c r="AD705" s="83"/>
      <c r="AE705" s="83"/>
      <c r="AF705" s="83"/>
      <c r="AG705" s="83"/>
      <c r="AH705" s="83"/>
      <c r="AI705" s="83"/>
      <c r="AJ705" s="83"/>
      <c r="AK705" s="83"/>
      <c r="AL705" s="83"/>
    </row>
    <row r="706" spans="26:38" x14ac:dyDescent="0.25">
      <c r="Z706" s="83"/>
      <c r="AA706" s="83"/>
      <c r="AB706" s="83"/>
      <c r="AC706" s="83"/>
      <c r="AD706" s="83"/>
      <c r="AE706" s="83"/>
      <c r="AF706" s="83"/>
      <c r="AG706" s="83"/>
      <c r="AH706" s="83"/>
      <c r="AI706" s="83"/>
      <c r="AJ706" s="83"/>
      <c r="AK706" s="83"/>
      <c r="AL706" s="83"/>
    </row>
    <row r="707" spans="26:38" x14ac:dyDescent="0.25">
      <c r="Z707" s="83"/>
      <c r="AA707" s="83"/>
      <c r="AB707" s="83"/>
      <c r="AC707" s="83"/>
      <c r="AD707" s="83"/>
      <c r="AE707" s="83"/>
      <c r="AF707" s="83"/>
      <c r="AG707" s="83"/>
      <c r="AH707" s="83"/>
      <c r="AI707" s="83"/>
      <c r="AJ707" s="83"/>
      <c r="AK707" s="83"/>
      <c r="AL707" s="83"/>
    </row>
    <row r="708" spans="26:38" x14ac:dyDescent="0.25">
      <c r="Z708" s="83"/>
      <c r="AA708" s="83"/>
      <c r="AB708" s="83"/>
      <c r="AC708" s="83"/>
      <c r="AD708" s="83"/>
      <c r="AE708" s="83"/>
      <c r="AF708" s="83"/>
      <c r="AG708" s="83"/>
      <c r="AH708" s="83"/>
      <c r="AI708" s="83"/>
      <c r="AJ708" s="83"/>
      <c r="AK708" s="83"/>
      <c r="AL708" s="83"/>
    </row>
    <row r="709" spans="26:38" x14ac:dyDescent="0.25">
      <c r="Z709" s="83"/>
      <c r="AA709" s="83"/>
      <c r="AB709" s="83"/>
      <c r="AC709" s="83"/>
      <c r="AD709" s="83"/>
      <c r="AE709" s="83"/>
      <c r="AF709" s="83"/>
      <c r="AG709" s="83"/>
      <c r="AH709" s="83"/>
      <c r="AI709" s="83"/>
      <c r="AJ709" s="83"/>
      <c r="AK709" s="83"/>
      <c r="AL709" s="83"/>
    </row>
    <row r="710" spans="26:38" x14ac:dyDescent="0.25">
      <c r="Z710" s="83"/>
      <c r="AA710" s="83"/>
      <c r="AB710" s="83"/>
      <c r="AC710" s="83"/>
      <c r="AD710" s="83"/>
      <c r="AE710" s="83"/>
      <c r="AF710" s="83"/>
      <c r="AG710" s="83"/>
      <c r="AH710" s="83"/>
      <c r="AI710" s="83"/>
      <c r="AJ710" s="83"/>
      <c r="AK710" s="83"/>
      <c r="AL710" s="83"/>
    </row>
    <row r="711" spans="26:38" x14ac:dyDescent="0.25">
      <c r="Z711" s="83"/>
      <c r="AA711" s="83"/>
      <c r="AB711" s="83"/>
      <c r="AC711" s="83"/>
      <c r="AD711" s="83"/>
      <c r="AE711" s="83"/>
      <c r="AF711" s="83"/>
      <c r="AG711" s="83"/>
      <c r="AH711" s="83"/>
      <c r="AI711" s="83"/>
      <c r="AJ711" s="83"/>
      <c r="AK711" s="83"/>
      <c r="AL711" s="83"/>
    </row>
    <row r="712" spans="26:38" x14ac:dyDescent="0.25"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  <c r="AJ712" s="83"/>
      <c r="AK712" s="83"/>
      <c r="AL712" s="83"/>
    </row>
    <row r="713" spans="26:38" x14ac:dyDescent="0.25">
      <c r="Z713" s="83"/>
      <c r="AA713" s="83"/>
      <c r="AB713" s="83"/>
      <c r="AC713" s="83"/>
      <c r="AD713" s="83"/>
      <c r="AE713" s="83"/>
      <c r="AF713" s="83"/>
      <c r="AG713" s="83"/>
      <c r="AH713" s="83"/>
      <c r="AI713" s="83"/>
      <c r="AJ713" s="83"/>
      <c r="AK713" s="83"/>
      <c r="AL713" s="83"/>
    </row>
    <row r="714" spans="26:38" x14ac:dyDescent="0.25">
      <c r="Z714" s="83"/>
      <c r="AA714" s="83"/>
      <c r="AB714" s="83"/>
      <c r="AC714" s="83"/>
      <c r="AD714" s="83"/>
      <c r="AE714" s="83"/>
      <c r="AF714" s="83"/>
      <c r="AG714" s="83"/>
      <c r="AH714" s="83"/>
      <c r="AI714" s="83"/>
      <c r="AJ714" s="83"/>
      <c r="AK714" s="83"/>
      <c r="AL714" s="83"/>
    </row>
    <row r="715" spans="26:38" x14ac:dyDescent="0.25">
      <c r="Z715" s="83"/>
      <c r="AA715" s="83"/>
      <c r="AB715" s="83"/>
      <c r="AC715" s="83"/>
      <c r="AD715" s="83"/>
      <c r="AE715" s="83"/>
      <c r="AF715" s="83"/>
      <c r="AG715" s="83"/>
      <c r="AH715" s="83"/>
      <c r="AI715" s="83"/>
      <c r="AJ715" s="83"/>
      <c r="AK715" s="83"/>
      <c r="AL715" s="83"/>
    </row>
    <row r="716" spans="26:38" x14ac:dyDescent="0.25">
      <c r="Z716" s="83"/>
      <c r="AA716" s="83"/>
      <c r="AB716" s="83"/>
      <c r="AC716" s="83"/>
      <c r="AD716" s="83"/>
      <c r="AE716" s="83"/>
      <c r="AF716" s="83"/>
      <c r="AG716" s="83"/>
      <c r="AH716" s="83"/>
      <c r="AI716" s="83"/>
      <c r="AJ716" s="83"/>
      <c r="AK716" s="83"/>
      <c r="AL716" s="83"/>
    </row>
    <row r="717" spans="26:38" x14ac:dyDescent="0.25">
      <c r="Z717" s="83"/>
      <c r="AA717" s="83"/>
      <c r="AB717" s="83"/>
      <c r="AC717" s="83"/>
      <c r="AD717" s="83"/>
      <c r="AE717" s="83"/>
      <c r="AF717" s="83"/>
      <c r="AG717" s="83"/>
      <c r="AH717" s="83"/>
      <c r="AI717" s="83"/>
      <c r="AJ717" s="83"/>
      <c r="AK717" s="83"/>
      <c r="AL717" s="83"/>
    </row>
    <row r="718" spans="26:38" x14ac:dyDescent="0.25">
      <c r="Z718" s="83"/>
      <c r="AA718" s="83"/>
      <c r="AB718" s="83"/>
      <c r="AC718" s="83"/>
      <c r="AD718" s="83"/>
      <c r="AE718" s="83"/>
      <c r="AF718" s="83"/>
      <c r="AG718" s="83"/>
      <c r="AH718" s="83"/>
      <c r="AI718" s="83"/>
      <c r="AJ718" s="83"/>
      <c r="AK718" s="83"/>
      <c r="AL718" s="83"/>
    </row>
    <row r="719" spans="26:38" x14ac:dyDescent="0.25">
      <c r="Z719" s="83"/>
      <c r="AA719" s="83"/>
      <c r="AB719" s="83"/>
      <c r="AC719" s="83"/>
      <c r="AD719" s="83"/>
      <c r="AE719" s="83"/>
      <c r="AF719" s="83"/>
      <c r="AG719" s="83"/>
      <c r="AH719" s="83"/>
      <c r="AI719" s="83"/>
      <c r="AJ719" s="83"/>
      <c r="AK719" s="83"/>
      <c r="AL719" s="83"/>
    </row>
    <row r="720" spans="26:38" x14ac:dyDescent="0.25">
      <c r="Z720" s="83"/>
      <c r="AA720" s="83"/>
      <c r="AB720" s="83"/>
      <c r="AC720" s="83"/>
      <c r="AD720" s="83"/>
      <c r="AE720" s="83"/>
      <c r="AF720" s="83"/>
      <c r="AG720" s="83"/>
      <c r="AH720" s="83"/>
      <c r="AI720" s="83"/>
      <c r="AJ720" s="83"/>
      <c r="AK720" s="83"/>
      <c r="AL720" s="83"/>
    </row>
    <row r="721" spans="26:38" x14ac:dyDescent="0.25">
      <c r="Z721" s="83"/>
      <c r="AA721" s="83"/>
      <c r="AB721" s="83"/>
      <c r="AC721" s="83"/>
      <c r="AD721" s="83"/>
      <c r="AE721" s="83"/>
      <c r="AF721" s="83"/>
      <c r="AG721" s="83"/>
      <c r="AH721" s="83"/>
      <c r="AI721" s="83"/>
      <c r="AJ721" s="83"/>
      <c r="AK721" s="83"/>
      <c r="AL721" s="83"/>
    </row>
    <row r="722" spans="26:38" x14ac:dyDescent="0.25">
      <c r="Z722" s="83"/>
      <c r="AA722" s="83"/>
      <c r="AB722" s="83"/>
      <c r="AC722" s="83"/>
      <c r="AD722" s="83"/>
      <c r="AE722" s="83"/>
      <c r="AF722" s="83"/>
      <c r="AG722" s="83"/>
      <c r="AH722" s="83"/>
      <c r="AI722" s="83"/>
      <c r="AJ722" s="83"/>
      <c r="AK722" s="83"/>
      <c r="AL722" s="83"/>
    </row>
    <row r="723" spans="26:38" x14ac:dyDescent="0.25">
      <c r="Z723" s="83"/>
      <c r="AA723" s="83"/>
      <c r="AB723" s="83"/>
      <c r="AC723" s="83"/>
      <c r="AD723" s="83"/>
      <c r="AE723" s="83"/>
      <c r="AF723" s="83"/>
      <c r="AG723" s="83"/>
      <c r="AH723" s="83"/>
      <c r="AI723" s="83"/>
      <c r="AJ723" s="83"/>
      <c r="AK723" s="83"/>
      <c r="AL723" s="83"/>
    </row>
    <row r="724" spans="26:38" x14ac:dyDescent="0.25">
      <c r="Z724" s="83"/>
      <c r="AA724" s="83"/>
      <c r="AB724" s="83"/>
      <c r="AC724" s="83"/>
      <c r="AD724" s="83"/>
      <c r="AE724" s="83"/>
      <c r="AF724" s="83"/>
      <c r="AG724" s="83"/>
      <c r="AH724" s="83"/>
      <c r="AI724" s="83"/>
      <c r="AJ724" s="83"/>
      <c r="AK724" s="83"/>
      <c r="AL724" s="83"/>
    </row>
    <row r="725" spans="26:38" x14ac:dyDescent="0.25">
      <c r="Z725" s="83"/>
      <c r="AA725" s="83"/>
      <c r="AB725" s="83"/>
      <c r="AC725" s="83"/>
      <c r="AD725" s="83"/>
      <c r="AE725" s="83"/>
      <c r="AF725" s="83"/>
      <c r="AG725" s="83"/>
      <c r="AH725" s="83"/>
      <c r="AI725" s="83"/>
      <c r="AJ725" s="83"/>
      <c r="AK725" s="83"/>
      <c r="AL725" s="83"/>
    </row>
    <row r="726" spans="26:38" x14ac:dyDescent="0.25">
      <c r="Z726" s="83"/>
      <c r="AA726" s="83"/>
      <c r="AB726" s="83"/>
      <c r="AC726" s="83"/>
      <c r="AD726" s="83"/>
      <c r="AE726" s="83"/>
      <c r="AF726" s="83"/>
      <c r="AG726" s="83"/>
      <c r="AH726" s="83"/>
      <c r="AI726" s="83"/>
      <c r="AJ726" s="83"/>
      <c r="AK726" s="83"/>
      <c r="AL726" s="83"/>
    </row>
    <row r="727" spans="26:38" x14ac:dyDescent="0.25">
      <c r="Z727" s="83"/>
      <c r="AA727" s="83"/>
      <c r="AB727" s="83"/>
      <c r="AC727" s="83"/>
      <c r="AD727" s="83"/>
      <c r="AE727" s="83"/>
      <c r="AF727" s="83"/>
      <c r="AG727" s="83"/>
      <c r="AH727" s="83"/>
      <c r="AI727" s="83"/>
      <c r="AJ727" s="83"/>
      <c r="AK727" s="83"/>
      <c r="AL727" s="83"/>
    </row>
    <row r="728" spans="26:38" x14ac:dyDescent="0.25">
      <c r="Z728" s="83"/>
      <c r="AA728" s="83"/>
      <c r="AB728" s="83"/>
      <c r="AC728" s="83"/>
      <c r="AD728" s="83"/>
      <c r="AE728" s="83"/>
      <c r="AF728" s="83"/>
      <c r="AG728" s="83"/>
      <c r="AH728" s="83"/>
      <c r="AI728" s="83"/>
      <c r="AJ728" s="83"/>
      <c r="AK728" s="83"/>
      <c r="AL728" s="83"/>
    </row>
    <row r="729" spans="26:38" x14ac:dyDescent="0.25">
      <c r="Z729" s="83"/>
      <c r="AA729" s="83"/>
      <c r="AB729" s="83"/>
      <c r="AC729" s="83"/>
      <c r="AD729" s="83"/>
      <c r="AE729" s="83"/>
      <c r="AF729" s="83"/>
      <c r="AG729" s="83"/>
      <c r="AH729" s="83"/>
      <c r="AI729" s="83"/>
      <c r="AJ729" s="83"/>
      <c r="AK729" s="83"/>
      <c r="AL729" s="83"/>
    </row>
    <row r="730" spans="26:38" x14ac:dyDescent="0.25">
      <c r="Z730" s="83"/>
      <c r="AA730" s="83"/>
      <c r="AB730" s="83"/>
      <c r="AC730" s="83"/>
      <c r="AD730" s="83"/>
      <c r="AE730" s="83"/>
      <c r="AF730" s="83"/>
      <c r="AG730" s="83"/>
      <c r="AH730" s="83"/>
      <c r="AI730" s="83"/>
      <c r="AJ730" s="83"/>
      <c r="AK730" s="83"/>
      <c r="AL730" s="83"/>
    </row>
    <row r="731" spans="26:38" x14ac:dyDescent="0.25">
      <c r="Z731" s="83"/>
      <c r="AA731" s="83"/>
      <c r="AB731" s="83"/>
      <c r="AC731" s="83"/>
      <c r="AD731" s="83"/>
      <c r="AE731" s="83"/>
      <c r="AF731" s="83"/>
      <c r="AG731" s="83"/>
      <c r="AH731" s="83"/>
      <c r="AI731" s="83"/>
      <c r="AJ731" s="83"/>
      <c r="AK731" s="83"/>
      <c r="AL731" s="83"/>
    </row>
    <row r="732" spans="26:38" x14ac:dyDescent="0.25">
      <c r="Z732" s="83"/>
      <c r="AA732" s="83"/>
      <c r="AB732" s="83"/>
      <c r="AC732" s="83"/>
      <c r="AD732" s="83"/>
      <c r="AE732" s="83"/>
      <c r="AF732" s="83"/>
      <c r="AG732" s="83"/>
      <c r="AH732" s="83"/>
      <c r="AI732" s="83"/>
      <c r="AJ732" s="83"/>
      <c r="AK732" s="83"/>
      <c r="AL732" s="83"/>
    </row>
    <row r="733" spans="26:38" x14ac:dyDescent="0.25">
      <c r="Z733" s="83"/>
      <c r="AA733" s="83"/>
      <c r="AB733" s="83"/>
      <c r="AC733" s="83"/>
      <c r="AD733" s="83"/>
      <c r="AE733" s="83"/>
      <c r="AF733" s="83"/>
      <c r="AG733" s="83"/>
      <c r="AH733" s="83"/>
      <c r="AI733" s="83"/>
      <c r="AJ733" s="83"/>
      <c r="AK733" s="83"/>
      <c r="AL733" s="83"/>
    </row>
    <row r="734" spans="26:38" x14ac:dyDescent="0.25">
      <c r="Z734" s="83"/>
      <c r="AA734" s="83"/>
      <c r="AB734" s="83"/>
      <c r="AC734" s="83"/>
      <c r="AD734" s="83"/>
      <c r="AE734" s="83"/>
      <c r="AF734" s="83"/>
      <c r="AG734" s="83"/>
      <c r="AH734" s="83"/>
      <c r="AI734" s="83"/>
      <c r="AJ734" s="83"/>
      <c r="AK734" s="83"/>
      <c r="AL734" s="83"/>
    </row>
    <row r="735" spans="26:38" x14ac:dyDescent="0.25">
      <c r="Z735" s="83"/>
      <c r="AA735" s="83"/>
      <c r="AB735" s="83"/>
      <c r="AC735" s="83"/>
      <c r="AD735" s="83"/>
      <c r="AE735" s="83"/>
      <c r="AF735" s="83"/>
      <c r="AG735" s="83"/>
      <c r="AH735" s="83"/>
      <c r="AI735" s="83"/>
      <c r="AJ735" s="83"/>
      <c r="AK735" s="83"/>
      <c r="AL735" s="83"/>
    </row>
    <row r="736" spans="26:38" x14ac:dyDescent="0.25">
      <c r="Z736" s="83"/>
      <c r="AA736" s="83"/>
      <c r="AB736" s="83"/>
      <c r="AC736" s="83"/>
      <c r="AD736" s="83"/>
      <c r="AE736" s="83"/>
      <c r="AF736" s="83"/>
      <c r="AG736" s="83"/>
      <c r="AH736" s="83"/>
      <c r="AI736" s="83"/>
      <c r="AJ736" s="83"/>
      <c r="AK736" s="83"/>
      <c r="AL736" s="83"/>
    </row>
    <row r="737" spans="26:38" x14ac:dyDescent="0.25">
      <c r="Z737" s="83"/>
      <c r="AA737" s="83"/>
      <c r="AB737" s="83"/>
      <c r="AC737" s="83"/>
      <c r="AD737" s="83"/>
      <c r="AE737" s="83"/>
      <c r="AF737" s="83"/>
      <c r="AG737" s="83"/>
      <c r="AH737" s="83"/>
      <c r="AI737" s="83"/>
      <c r="AJ737" s="83"/>
      <c r="AK737" s="83"/>
      <c r="AL737" s="83"/>
    </row>
    <row r="738" spans="26:38" x14ac:dyDescent="0.25"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  <c r="AK738" s="83"/>
      <c r="AL738" s="83"/>
    </row>
    <row r="739" spans="26:38" x14ac:dyDescent="0.25"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  <c r="AK739" s="83"/>
      <c r="AL739" s="83"/>
    </row>
    <row r="740" spans="26:38" x14ac:dyDescent="0.25"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  <c r="AK740" s="83"/>
      <c r="AL740" s="83"/>
    </row>
    <row r="741" spans="26:38" x14ac:dyDescent="0.25"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  <c r="AK741" s="83"/>
      <c r="AL741" s="83"/>
    </row>
    <row r="742" spans="26:38" x14ac:dyDescent="0.25"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  <c r="AK742" s="83"/>
      <c r="AL742" s="83"/>
    </row>
    <row r="743" spans="26:38" x14ac:dyDescent="0.25"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  <c r="AK743" s="83"/>
      <c r="AL743" s="83"/>
    </row>
    <row r="744" spans="26:38" x14ac:dyDescent="0.25"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</row>
    <row r="745" spans="26:38" x14ac:dyDescent="0.25"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</row>
    <row r="746" spans="26:38" x14ac:dyDescent="0.25"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  <c r="AK746" s="83"/>
      <c r="AL746" s="83"/>
    </row>
    <row r="747" spans="26:38" x14ac:dyDescent="0.25"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  <c r="AK747" s="83"/>
      <c r="AL747" s="83"/>
    </row>
    <row r="748" spans="26:38" x14ac:dyDescent="0.25"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  <c r="AK748" s="83"/>
      <c r="AL748" s="83"/>
    </row>
    <row r="749" spans="26:38" x14ac:dyDescent="0.25"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</row>
    <row r="750" spans="26:38" x14ac:dyDescent="0.25"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  <c r="AK750" s="83"/>
      <c r="AL750" s="83"/>
    </row>
    <row r="751" spans="26:38" x14ac:dyDescent="0.25"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  <c r="AK751" s="83"/>
      <c r="AL751" s="83"/>
    </row>
    <row r="752" spans="26:38" x14ac:dyDescent="0.25"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  <c r="AK752" s="83"/>
      <c r="AL752" s="83"/>
    </row>
    <row r="753" spans="26:38" x14ac:dyDescent="0.25"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  <c r="AK753" s="83"/>
      <c r="AL753" s="83"/>
    </row>
    <row r="754" spans="26:38" x14ac:dyDescent="0.25"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  <c r="AK754" s="83"/>
      <c r="AL754" s="83"/>
    </row>
    <row r="755" spans="26:38" x14ac:dyDescent="0.25"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  <c r="AK755" s="83"/>
      <c r="AL755" s="83"/>
    </row>
    <row r="756" spans="26:38" x14ac:dyDescent="0.25"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  <c r="AK756" s="83"/>
      <c r="AL756" s="83"/>
    </row>
    <row r="757" spans="26:38" x14ac:dyDescent="0.25"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  <c r="AK757" s="83"/>
      <c r="AL757" s="83"/>
    </row>
    <row r="758" spans="26:38" x14ac:dyDescent="0.25"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  <c r="AK758" s="83"/>
      <c r="AL758" s="83"/>
    </row>
    <row r="759" spans="26:38" x14ac:dyDescent="0.25"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  <c r="AK759" s="83"/>
      <c r="AL759" s="83"/>
    </row>
    <row r="760" spans="26:38" x14ac:dyDescent="0.25"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  <c r="AK760" s="83"/>
      <c r="AL760" s="83"/>
    </row>
    <row r="761" spans="26:38" x14ac:dyDescent="0.25"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  <c r="AK761" s="83"/>
      <c r="AL761" s="83"/>
    </row>
    <row r="762" spans="26:38" x14ac:dyDescent="0.25">
      <c r="Z762" s="83"/>
      <c r="AA762" s="83"/>
      <c r="AB762" s="83"/>
      <c r="AC762" s="83"/>
      <c r="AD762" s="83"/>
      <c r="AE762" s="83"/>
      <c r="AF762" s="83"/>
      <c r="AG762" s="83"/>
      <c r="AH762" s="83"/>
      <c r="AI762" s="83"/>
      <c r="AJ762" s="83"/>
      <c r="AK762" s="83"/>
      <c r="AL762" s="83"/>
    </row>
    <row r="763" spans="26:38" x14ac:dyDescent="0.25">
      <c r="Z763" s="83"/>
      <c r="AA763" s="83"/>
      <c r="AB763" s="83"/>
      <c r="AC763" s="83"/>
      <c r="AD763" s="83"/>
      <c r="AE763" s="83"/>
      <c r="AF763" s="83"/>
      <c r="AG763" s="83"/>
      <c r="AH763" s="83"/>
      <c r="AI763" s="83"/>
      <c r="AJ763" s="83"/>
      <c r="AK763" s="83"/>
      <c r="AL763" s="83"/>
    </row>
    <row r="764" spans="26:38" x14ac:dyDescent="0.25">
      <c r="Z764" s="83"/>
      <c r="AA764" s="83"/>
      <c r="AB764" s="83"/>
      <c r="AC764" s="83"/>
      <c r="AD764" s="83"/>
      <c r="AE764" s="83"/>
      <c r="AF764" s="83"/>
      <c r="AG764" s="83"/>
      <c r="AH764" s="83"/>
      <c r="AI764" s="83"/>
      <c r="AJ764" s="83"/>
      <c r="AK764" s="83"/>
      <c r="AL764" s="83"/>
    </row>
    <row r="765" spans="26:38" x14ac:dyDescent="0.25">
      <c r="Z765" s="83"/>
      <c r="AA765" s="83"/>
      <c r="AB765" s="83"/>
      <c r="AC765" s="83"/>
      <c r="AD765" s="83"/>
      <c r="AE765" s="83"/>
      <c r="AF765" s="83"/>
      <c r="AG765" s="83"/>
      <c r="AH765" s="83"/>
      <c r="AI765" s="83"/>
      <c r="AJ765" s="83"/>
      <c r="AK765" s="83"/>
      <c r="AL765" s="83"/>
    </row>
    <row r="766" spans="26:38" x14ac:dyDescent="0.25">
      <c r="Z766" s="83"/>
      <c r="AA766" s="83"/>
      <c r="AB766" s="83"/>
      <c r="AC766" s="83"/>
      <c r="AD766" s="83"/>
      <c r="AE766" s="83"/>
      <c r="AF766" s="83"/>
      <c r="AG766" s="83"/>
      <c r="AH766" s="83"/>
      <c r="AI766" s="83"/>
      <c r="AJ766" s="83"/>
      <c r="AK766" s="83"/>
      <c r="AL766" s="83"/>
    </row>
    <row r="767" spans="26:38" x14ac:dyDescent="0.25">
      <c r="Z767" s="83"/>
      <c r="AA767" s="83"/>
      <c r="AB767" s="83"/>
      <c r="AC767" s="83"/>
      <c r="AD767" s="83"/>
      <c r="AE767" s="83"/>
      <c r="AF767" s="83"/>
      <c r="AG767" s="83"/>
      <c r="AH767" s="83"/>
      <c r="AI767" s="83"/>
      <c r="AJ767" s="83"/>
      <c r="AK767" s="83"/>
      <c r="AL767" s="83"/>
    </row>
    <row r="768" spans="26:38" x14ac:dyDescent="0.25"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  <c r="AK768" s="83"/>
      <c r="AL768" s="83"/>
    </row>
    <row r="769" spans="26:38" x14ac:dyDescent="0.25"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  <c r="AK769" s="83"/>
      <c r="AL769" s="83"/>
    </row>
    <row r="770" spans="26:38" x14ac:dyDescent="0.25"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  <c r="AK770" s="83"/>
      <c r="AL770" s="83"/>
    </row>
    <row r="771" spans="26:38" x14ac:dyDescent="0.25"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  <c r="AK771" s="83"/>
      <c r="AL771" s="83"/>
    </row>
    <row r="772" spans="26:38" x14ac:dyDescent="0.25"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  <c r="AK772" s="83"/>
      <c r="AL772" s="83"/>
    </row>
    <row r="773" spans="26:38" x14ac:dyDescent="0.25"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  <c r="AK773" s="83"/>
      <c r="AL773" s="83"/>
    </row>
    <row r="774" spans="26:38" x14ac:dyDescent="0.25"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  <c r="AK774" s="83"/>
      <c r="AL774" s="83"/>
    </row>
    <row r="775" spans="26:38" x14ac:dyDescent="0.25"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  <c r="AK775" s="83"/>
      <c r="AL775" s="83"/>
    </row>
    <row r="776" spans="26:38" x14ac:dyDescent="0.25"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</row>
    <row r="777" spans="26:38" x14ac:dyDescent="0.25"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  <c r="AK777" s="83"/>
      <c r="AL777" s="83"/>
    </row>
    <row r="778" spans="26:38" x14ac:dyDescent="0.25"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  <c r="AK778" s="83"/>
      <c r="AL778" s="83"/>
    </row>
    <row r="779" spans="26:38" x14ac:dyDescent="0.25"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  <c r="AK779" s="83"/>
      <c r="AL779" s="83"/>
    </row>
    <row r="780" spans="26:38" x14ac:dyDescent="0.25"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  <c r="AK780" s="83"/>
      <c r="AL780" s="83"/>
    </row>
    <row r="781" spans="26:38" x14ac:dyDescent="0.25"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  <c r="AK781" s="83"/>
      <c r="AL781" s="83"/>
    </row>
    <row r="782" spans="26:38" x14ac:dyDescent="0.25"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  <c r="AK782" s="83"/>
      <c r="AL782" s="83"/>
    </row>
    <row r="783" spans="26:38" x14ac:dyDescent="0.25"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  <c r="AK783" s="83"/>
      <c r="AL783" s="83"/>
    </row>
    <row r="784" spans="26:38" x14ac:dyDescent="0.25"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  <c r="AK784" s="83"/>
      <c r="AL784" s="83"/>
    </row>
    <row r="785" spans="26:38" x14ac:dyDescent="0.25"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  <c r="AK785" s="83"/>
      <c r="AL785" s="83"/>
    </row>
    <row r="786" spans="26:38" x14ac:dyDescent="0.25"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  <c r="AK786" s="83"/>
      <c r="AL786" s="83"/>
    </row>
    <row r="787" spans="26:38" x14ac:dyDescent="0.25"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  <c r="AK787" s="83"/>
      <c r="AL787" s="83"/>
    </row>
    <row r="788" spans="26:38" x14ac:dyDescent="0.25"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  <c r="AK788" s="83"/>
      <c r="AL788" s="83"/>
    </row>
    <row r="789" spans="26:38" x14ac:dyDescent="0.25"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  <c r="AK789" s="83"/>
      <c r="AL789" s="83"/>
    </row>
    <row r="790" spans="26:38" x14ac:dyDescent="0.25"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  <c r="AK790" s="83"/>
      <c r="AL790" s="83"/>
    </row>
    <row r="791" spans="26:38" x14ac:dyDescent="0.25"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  <c r="AK791" s="83"/>
      <c r="AL791" s="83"/>
    </row>
    <row r="792" spans="26:38" x14ac:dyDescent="0.25">
      <c r="Z792" s="83"/>
      <c r="AA792" s="83"/>
      <c r="AB792" s="83"/>
      <c r="AC792" s="83"/>
      <c r="AD792" s="83"/>
      <c r="AE792" s="83"/>
      <c r="AF792" s="83"/>
      <c r="AG792" s="83"/>
      <c r="AH792" s="83"/>
      <c r="AI792" s="83"/>
      <c r="AJ792" s="83"/>
      <c r="AK792" s="83"/>
      <c r="AL792" s="83"/>
    </row>
    <row r="793" spans="26:38" x14ac:dyDescent="0.25">
      <c r="Z793" s="83"/>
      <c r="AA793" s="83"/>
      <c r="AB793" s="83"/>
      <c r="AC793" s="83"/>
      <c r="AD793" s="83"/>
      <c r="AE793" s="83"/>
      <c r="AF793" s="83"/>
      <c r="AG793" s="83"/>
      <c r="AH793" s="83"/>
      <c r="AI793" s="83"/>
      <c r="AJ793" s="83"/>
      <c r="AK793" s="83"/>
      <c r="AL793" s="83"/>
    </row>
    <row r="794" spans="26:38" x14ac:dyDescent="0.25">
      <c r="Z794" s="83"/>
      <c r="AA794" s="83"/>
      <c r="AB794" s="83"/>
      <c r="AC794" s="83"/>
      <c r="AD794" s="83"/>
      <c r="AE794" s="83"/>
      <c r="AF794" s="83"/>
      <c r="AG794" s="83"/>
      <c r="AH794" s="83"/>
      <c r="AI794" s="83"/>
      <c r="AJ794" s="83"/>
      <c r="AK794" s="83"/>
      <c r="AL794" s="83"/>
    </row>
    <row r="795" spans="26:38" x14ac:dyDescent="0.25">
      <c r="Z795" s="83"/>
      <c r="AA795" s="83"/>
      <c r="AB795" s="83"/>
      <c r="AC795" s="83"/>
      <c r="AD795" s="83"/>
      <c r="AE795" s="83"/>
      <c r="AF795" s="83"/>
      <c r="AG795" s="83"/>
      <c r="AH795" s="83"/>
      <c r="AI795" s="83"/>
      <c r="AJ795" s="83"/>
      <c r="AK795" s="83"/>
      <c r="AL795" s="83"/>
    </row>
    <row r="796" spans="26:38" x14ac:dyDescent="0.25">
      <c r="Z796" s="83"/>
      <c r="AA796" s="83"/>
      <c r="AB796" s="83"/>
      <c r="AC796" s="83"/>
      <c r="AD796" s="83"/>
      <c r="AE796" s="83"/>
      <c r="AF796" s="83"/>
      <c r="AG796" s="83"/>
      <c r="AH796" s="83"/>
      <c r="AI796" s="83"/>
      <c r="AJ796" s="83"/>
      <c r="AK796" s="83"/>
      <c r="AL796" s="83"/>
    </row>
    <row r="797" spans="26:38" x14ac:dyDescent="0.25">
      <c r="Z797" s="83"/>
      <c r="AA797" s="83"/>
      <c r="AB797" s="83"/>
      <c r="AC797" s="83"/>
      <c r="AD797" s="83"/>
      <c r="AE797" s="83"/>
      <c r="AF797" s="83"/>
      <c r="AG797" s="83"/>
      <c r="AH797" s="83"/>
      <c r="AI797" s="83"/>
      <c r="AJ797" s="83"/>
      <c r="AK797" s="83"/>
      <c r="AL797" s="83"/>
    </row>
    <row r="798" spans="26:38" x14ac:dyDescent="0.25"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  <c r="AK798" s="83"/>
      <c r="AL798" s="83"/>
    </row>
    <row r="799" spans="26:38" x14ac:dyDescent="0.25"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  <c r="AK799" s="83"/>
      <c r="AL799" s="83"/>
    </row>
    <row r="800" spans="26:38" x14ac:dyDescent="0.25"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  <c r="AK800" s="83"/>
      <c r="AL800" s="83"/>
    </row>
    <row r="801" spans="26:38" x14ac:dyDescent="0.25"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  <c r="AK801" s="83"/>
      <c r="AL801" s="83"/>
    </row>
    <row r="802" spans="26:38" x14ac:dyDescent="0.25"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  <c r="AK802" s="83"/>
      <c r="AL802" s="83"/>
    </row>
    <row r="803" spans="26:38" x14ac:dyDescent="0.25"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  <c r="AK803" s="83"/>
      <c r="AL803" s="83"/>
    </row>
    <row r="804" spans="26:38" x14ac:dyDescent="0.25"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  <c r="AK804" s="83"/>
      <c r="AL804" s="83"/>
    </row>
    <row r="805" spans="26:38" x14ac:dyDescent="0.25"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  <c r="AK805" s="83"/>
      <c r="AL805" s="83"/>
    </row>
    <row r="806" spans="26:38" x14ac:dyDescent="0.25"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  <c r="AK806" s="83"/>
      <c r="AL806" s="83"/>
    </row>
    <row r="807" spans="26:38" x14ac:dyDescent="0.25"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  <c r="AK807" s="83"/>
      <c r="AL807" s="83"/>
    </row>
    <row r="808" spans="26:38" x14ac:dyDescent="0.25"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</row>
    <row r="809" spans="26:38" x14ac:dyDescent="0.25"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  <c r="AK809" s="83"/>
      <c r="AL809" s="83"/>
    </row>
    <row r="810" spans="26:38" x14ac:dyDescent="0.25"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  <c r="AK810" s="83"/>
      <c r="AL810" s="83"/>
    </row>
    <row r="811" spans="26:38" x14ac:dyDescent="0.25"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  <c r="AK811" s="83"/>
      <c r="AL811" s="83"/>
    </row>
    <row r="812" spans="26:38" x14ac:dyDescent="0.25"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  <c r="AK812" s="83"/>
      <c r="AL812" s="83"/>
    </row>
    <row r="813" spans="26:38" x14ac:dyDescent="0.25">
      <c r="Z813" s="83"/>
      <c r="AA813" s="83"/>
      <c r="AB813" s="83"/>
      <c r="AC813" s="83"/>
      <c r="AD813" s="83"/>
      <c r="AE813" s="83"/>
      <c r="AF813" s="83"/>
      <c r="AG813" s="83"/>
      <c r="AH813" s="83"/>
      <c r="AI813" s="83"/>
      <c r="AJ813" s="83"/>
      <c r="AK813" s="83"/>
      <c r="AL813" s="83"/>
    </row>
    <row r="814" spans="26:38" x14ac:dyDescent="0.25">
      <c r="Z814" s="83"/>
      <c r="AA814" s="83"/>
      <c r="AB814" s="83"/>
      <c r="AC814" s="83"/>
      <c r="AD814" s="83"/>
      <c r="AE814" s="83"/>
      <c r="AF814" s="83"/>
      <c r="AG814" s="83"/>
      <c r="AH814" s="83"/>
      <c r="AI814" s="83"/>
      <c r="AJ814" s="83"/>
      <c r="AK814" s="83"/>
      <c r="AL814" s="83"/>
    </row>
    <row r="815" spans="26:38" x14ac:dyDescent="0.25">
      <c r="Z815" s="83"/>
      <c r="AA815" s="83"/>
      <c r="AB815" s="83"/>
      <c r="AC815" s="83"/>
      <c r="AD815" s="83"/>
      <c r="AE815" s="83"/>
      <c r="AF815" s="83"/>
      <c r="AG815" s="83"/>
      <c r="AH815" s="83"/>
      <c r="AI815" s="83"/>
      <c r="AJ815" s="83"/>
      <c r="AK815" s="83"/>
      <c r="AL815" s="83"/>
    </row>
    <row r="816" spans="26:38" x14ac:dyDescent="0.25"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/>
      <c r="AK816" s="83"/>
      <c r="AL816" s="83"/>
    </row>
    <row r="817" spans="26:38" x14ac:dyDescent="0.25">
      <c r="Z817" s="83"/>
      <c r="AA817" s="83"/>
      <c r="AB817" s="83"/>
      <c r="AC817" s="83"/>
      <c r="AD817" s="83"/>
      <c r="AE817" s="83"/>
      <c r="AF817" s="83"/>
      <c r="AG817" s="83"/>
      <c r="AH817" s="83"/>
      <c r="AI817" s="83"/>
      <c r="AJ817" s="83"/>
      <c r="AK817" s="83"/>
      <c r="AL817" s="83"/>
    </row>
    <row r="818" spans="26:38" x14ac:dyDescent="0.25">
      <c r="Z818" s="83"/>
      <c r="AA818" s="83"/>
      <c r="AB818" s="83"/>
      <c r="AC818" s="83"/>
      <c r="AD818" s="83"/>
      <c r="AE818" s="83"/>
      <c r="AF818" s="83"/>
      <c r="AG818" s="83"/>
      <c r="AH818" s="83"/>
      <c r="AI818" s="83"/>
      <c r="AJ818" s="83"/>
      <c r="AK818" s="83"/>
      <c r="AL818" s="83"/>
    </row>
    <row r="819" spans="26:38" x14ac:dyDescent="0.25">
      <c r="Z819" s="83"/>
      <c r="AA819" s="83"/>
      <c r="AB819" s="83"/>
      <c r="AC819" s="83"/>
      <c r="AD819" s="83"/>
      <c r="AE819" s="83"/>
      <c r="AF819" s="83"/>
      <c r="AG819" s="83"/>
      <c r="AH819" s="83"/>
      <c r="AI819" s="83"/>
      <c r="AJ819" s="83"/>
      <c r="AK819" s="83"/>
      <c r="AL819" s="83"/>
    </row>
    <row r="820" spans="26:38" x14ac:dyDescent="0.25">
      <c r="Z820" s="83"/>
      <c r="AA820" s="83"/>
      <c r="AB820" s="83"/>
      <c r="AC820" s="83"/>
      <c r="AD820" s="83"/>
      <c r="AE820" s="83"/>
      <c r="AF820" s="83"/>
      <c r="AG820" s="83"/>
      <c r="AH820" s="83"/>
      <c r="AI820" s="83"/>
      <c r="AJ820" s="83"/>
      <c r="AK820" s="83"/>
      <c r="AL820" s="83"/>
    </row>
    <row r="821" spans="26:38" x14ac:dyDescent="0.25">
      <c r="Z821" s="83"/>
      <c r="AA821" s="83"/>
      <c r="AB821" s="83"/>
      <c r="AC821" s="83"/>
      <c r="AD821" s="83"/>
      <c r="AE821" s="83"/>
      <c r="AF821" s="83"/>
      <c r="AG821" s="83"/>
      <c r="AH821" s="83"/>
      <c r="AI821" s="83"/>
      <c r="AJ821" s="83"/>
      <c r="AK821" s="83"/>
      <c r="AL821" s="83"/>
    </row>
    <row r="822" spans="26:38" x14ac:dyDescent="0.25">
      <c r="Z822" s="83"/>
      <c r="AA822" s="83"/>
      <c r="AB822" s="83"/>
      <c r="AC822" s="83"/>
      <c r="AD822" s="83"/>
      <c r="AE822" s="83"/>
      <c r="AF822" s="83"/>
      <c r="AG822" s="83"/>
      <c r="AH822" s="83"/>
      <c r="AI822" s="83"/>
      <c r="AJ822" s="83"/>
      <c r="AK822" s="83"/>
      <c r="AL822" s="83"/>
    </row>
    <row r="823" spans="26:38" x14ac:dyDescent="0.25">
      <c r="Z823" s="83"/>
      <c r="AA823" s="83"/>
      <c r="AB823" s="83"/>
      <c r="AC823" s="83"/>
      <c r="AD823" s="83"/>
      <c r="AE823" s="83"/>
      <c r="AF823" s="83"/>
      <c r="AG823" s="83"/>
      <c r="AH823" s="83"/>
      <c r="AI823" s="83"/>
      <c r="AJ823" s="83"/>
      <c r="AK823" s="83"/>
      <c r="AL823" s="83"/>
    </row>
    <row r="824" spans="26:38" x14ac:dyDescent="0.25">
      <c r="Z824" s="83"/>
      <c r="AA824" s="83"/>
      <c r="AB824" s="83"/>
      <c r="AC824" s="83"/>
      <c r="AD824" s="83"/>
      <c r="AE824" s="83"/>
      <c r="AF824" s="83"/>
      <c r="AG824" s="83"/>
      <c r="AH824" s="83"/>
      <c r="AI824" s="83"/>
      <c r="AJ824" s="83"/>
      <c r="AK824" s="83"/>
      <c r="AL824" s="83"/>
    </row>
    <row r="825" spans="26:38" x14ac:dyDescent="0.25">
      <c r="Z825" s="83"/>
      <c r="AA825" s="83"/>
      <c r="AB825" s="83"/>
      <c r="AC825" s="83"/>
      <c r="AD825" s="83"/>
      <c r="AE825" s="83"/>
      <c r="AF825" s="83"/>
      <c r="AG825" s="83"/>
      <c r="AH825" s="83"/>
      <c r="AI825" s="83"/>
      <c r="AJ825" s="83"/>
      <c r="AK825" s="83"/>
      <c r="AL825" s="83"/>
    </row>
    <row r="826" spans="26:38" x14ac:dyDescent="0.25">
      <c r="Z826" s="83"/>
      <c r="AA826" s="83"/>
      <c r="AB826" s="83"/>
      <c r="AC826" s="83"/>
      <c r="AD826" s="83"/>
      <c r="AE826" s="83"/>
      <c r="AF826" s="83"/>
      <c r="AG826" s="83"/>
      <c r="AH826" s="83"/>
      <c r="AI826" s="83"/>
      <c r="AJ826" s="83"/>
      <c r="AK826" s="83"/>
      <c r="AL826" s="83"/>
    </row>
    <row r="827" spans="26:38" x14ac:dyDescent="0.25">
      <c r="Z827" s="83"/>
      <c r="AA827" s="83"/>
      <c r="AB827" s="83"/>
      <c r="AC827" s="83"/>
      <c r="AD827" s="83"/>
      <c r="AE827" s="83"/>
      <c r="AF827" s="83"/>
      <c r="AG827" s="83"/>
      <c r="AH827" s="83"/>
      <c r="AI827" s="83"/>
      <c r="AJ827" s="83"/>
      <c r="AK827" s="83"/>
      <c r="AL827" s="83"/>
    </row>
    <row r="828" spans="26:38" x14ac:dyDescent="0.25">
      <c r="Z828" s="83"/>
      <c r="AA828" s="83"/>
      <c r="AB828" s="83"/>
      <c r="AC828" s="83"/>
      <c r="AD828" s="83"/>
      <c r="AE828" s="83"/>
      <c r="AF828" s="83"/>
      <c r="AG828" s="83"/>
      <c r="AH828" s="83"/>
      <c r="AI828" s="83"/>
      <c r="AJ828" s="83"/>
      <c r="AK828" s="83"/>
      <c r="AL828" s="83"/>
    </row>
    <row r="829" spans="26:38" x14ac:dyDescent="0.25">
      <c r="Z829" s="83"/>
      <c r="AA829" s="83"/>
      <c r="AB829" s="83"/>
      <c r="AC829" s="83"/>
      <c r="AD829" s="83"/>
      <c r="AE829" s="83"/>
      <c r="AF829" s="83"/>
      <c r="AG829" s="83"/>
      <c r="AH829" s="83"/>
      <c r="AI829" s="83"/>
      <c r="AJ829" s="83"/>
      <c r="AK829" s="83"/>
      <c r="AL829" s="83"/>
    </row>
    <row r="830" spans="26:38" x14ac:dyDescent="0.25">
      <c r="Z830" s="83"/>
      <c r="AA830" s="83"/>
      <c r="AB830" s="83"/>
      <c r="AC830" s="83"/>
      <c r="AD830" s="83"/>
      <c r="AE830" s="83"/>
      <c r="AF830" s="83"/>
      <c r="AG830" s="83"/>
      <c r="AH830" s="83"/>
      <c r="AI830" s="83"/>
      <c r="AJ830" s="83"/>
      <c r="AK830" s="83"/>
      <c r="AL830" s="83"/>
    </row>
    <row r="831" spans="26:38" x14ac:dyDescent="0.25">
      <c r="Z831" s="83"/>
      <c r="AA831" s="83"/>
      <c r="AB831" s="83"/>
      <c r="AC831" s="83"/>
      <c r="AD831" s="83"/>
      <c r="AE831" s="83"/>
      <c r="AF831" s="83"/>
      <c r="AG831" s="83"/>
      <c r="AH831" s="83"/>
      <c r="AI831" s="83"/>
      <c r="AJ831" s="83"/>
      <c r="AK831" s="83"/>
      <c r="AL831" s="83"/>
    </row>
    <row r="832" spans="26:38" x14ac:dyDescent="0.25">
      <c r="Z832" s="83"/>
      <c r="AA832" s="83"/>
      <c r="AB832" s="83"/>
      <c r="AC832" s="83"/>
      <c r="AD832" s="83"/>
      <c r="AE832" s="83"/>
      <c r="AF832" s="83"/>
      <c r="AG832" s="83"/>
      <c r="AH832" s="83"/>
      <c r="AI832" s="83"/>
      <c r="AJ832" s="83"/>
      <c r="AK832" s="83"/>
      <c r="AL832" s="83"/>
    </row>
    <row r="833" spans="26:38" x14ac:dyDescent="0.25">
      <c r="Z833" s="83"/>
      <c r="AA833" s="83"/>
      <c r="AB833" s="83"/>
      <c r="AC833" s="83"/>
      <c r="AD833" s="83"/>
      <c r="AE833" s="83"/>
      <c r="AF833" s="83"/>
      <c r="AG833" s="83"/>
      <c r="AH833" s="83"/>
      <c r="AI833" s="83"/>
      <c r="AJ833" s="83"/>
      <c r="AK833" s="83"/>
      <c r="AL833" s="83"/>
    </row>
    <row r="834" spans="26:38" x14ac:dyDescent="0.25">
      <c r="Z834" s="83"/>
      <c r="AA834" s="83"/>
      <c r="AB834" s="83"/>
      <c r="AC834" s="83"/>
      <c r="AD834" s="83"/>
      <c r="AE834" s="83"/>
      <c r="AF834" s="83"/>
      <c r="AG834" s="83"/>
      <c r="AH834" s="83"/>
      <c r="AI834" s="83"/>
      <c r="AJ834" s="83"/>
      <c r="AK834" s="83"/>
      <c r="AL834" s="83"/>
    </row>
    <row r="835" spans="26:38" x14ac:dyDescent="0.25">
      <c r="Z835" s="83"/>
      <c r="AA835" s="83"/>
      <c r="AB835" s="83"/>
      <c r="AC835" s="83"/>
      <c r="AD835" s="83"/>
      <c r="AE835" s="83"/>
      <c r="AF835" s="83"/>
      <c r="AG835" s="83"/>
      <c r="AH835" s="83"/>
      <c r="AI835" s="83"/>
      <c r="AJ835" s="83"/>
      <c r="AK835" s="83"/>
      <c r="AL835" s="83"/>
    </row>
    <row r="836" spans="26:38" x14ac:dyDescent="0.25">
      <c r="Z836" s="83"/>
      <c r="AA836" s="83"/>
      <c r="AB836" s="83"/>
      <c r="AC836" s="83"/>
      <c r="AD836" s="83"/>
      <c r="AE836" s="83"/>
      <c r="AF836" s="83"/>
      <c r="AG836" s="83"/>
      <c r="AH836" s="83"/>
      <c r="AI836" s="83"/>
      <c r="AJ836" s="83"/>
      <c r="AK836" s="83"/>
      <c r="AL836" s="83"/>
    </row>
    <row r="837" spans="26:38" x14ac:dyDescent="0.25">
      <c r="Z837" s="83"/>
      <c r="AA837" s="83"/>
      <c r="AB837" s="83"/>
      <c r="AC837" s="83"/>
      <c r="AD837" s="83"/>
      <c r="AE837" s="83"/>
      <c r="AF837" s="83"/>
      <c r="AG837" s="83"/>
      <c r="AH837" s="83"/>
      <c r="AI837" s="83"/>
      <c r="AJ837" s="83"/>
      <c r="AK837" s="83"/>
      <c r="AL837" s="83"/>
    </row>
    <row r="838" spans="26:38" x14ac:dyDescent="0.25">
      <c r="Z838" s="83"/>
      <c r="AA838" s="83"/>
      <c r="AB838" s="83"/>
      <c r="AC838" s="83"/>
      <c r="AD838" s="83"/>
      <c r="AE838" s="83"/>
      <c r="AF838" s="83"/>
      <c r="AG838" s="83"/>
      <c r="AH838" s="83"/>
      <c r="AI838" s="83"/>
      <c r="AJ838" s="83"/>
      <c r="AK838" s="83"/>
      <c r="AL838" s="83"/>
    </row>
    <row r="839" spans="26:38" x14ac:dyDescent="0.25">
      <c r="Z839" s="83"/>
      <c r="AA839" s="83"/>
      <c r="AB839" s="83"/>
      <c r="AC839" s="83"/>
      <c r="AD839" s="83"/>
      <c r="AE839" s="83"/>
      <c r="AF839" s="83"/>
      <c r="AG839" s="83"/>
      <c r="AH839" s="83"/>
      <c r="AI839" s="83"/>
      <c r="AJ839" s="83"/>
      <c r="AK839" s="83"/>
      <c r="AL839" s="83"/>
    </row>
    <row r="840" spans="26:38" x14ac:dyDescent="0.25">
      <c r="Z840" s="83"/>
      <c r="AA840" s="83"/>
      <c r="AB840" s="83"/>
      <c r="AC840" s="83"/>
      <c r="AD840" s="83"/>
      <c r="AE840" s="83"/>
      <c r="AF840" s="83"/>
      <c r="AG840" s="83"/>
      <c r="AH840" s="83"/>
      <c r="AI840" s="83"/>
      <c r="AJ840" s="83"/>
      <c r="AK840" s="83"/>
      <c r="AL840" s="83"/>
    </row>
    <row r="841" spans="26:38" x14ac:dyDescent="0.25">
      <c r="Z841" s="83"/>
      <c r="AA841" s="83"/>
      <c r="AB841" s="83"/>
      <c r="AC841" s="83"/>
      <c r="AD841" s="83"/>
      <c r="AE841" s="83"/>
      <c r="AF841" s="83"/>
      <c r="AG841" s="83"/>
      <c r="AH841" s="83"/>
      <c r="AI841" s="83"/>
      <c r="AJ841" s="83"/>
      <c r="AK841" s="83"/>
      <c r="AL841" s="83"/>
    </row>
    <row r="842" spans="26:38" x14ac:dyDescent="0.25">
      <c r="Z842" s="83"/>
      <c r="AA842" s="83"/>
      <c r="AB842" s="83"/>
      <c r="AC842" s="83"/>
      <c r="AD842" s="83"/>
      <c r="AE842" s="83"/>
      <c r="AF842" s="83"/>
      <c r="AG842" s="83"/>
      <c r="AH842" s="83"/>
      <c r="AI842" s="83"/>
      <c r="AJ842" s="83"/>
      <c r="AK842" s="83"/>
      <c r="AL842" s="83"/>
    </row>
    <row r="843" spans="26:38" x14ac:dyDescent="0.25">
      <c r="Z843" s="83"/>
      <c r="AA843" s="83"/>
      <c r="AB843" s="83"/>
      <c r="AC843" s="83"/>
      <c r="AD843" s="83"/>
      <c r="AE843" s="83"/>
      <c r="AF843" s="83"/>
      <c r="AG843" s="83"/>
      <c r="AH843" s="83"/>
      <c r="AI843" s="83"/>
      <c r="AJ843" s="83"/>
      <c r="AK843" s="83"/>
      <c r="AL843" s="83"/>
    </row>
    <row r="844" spans="26:38" x14ac:dyDescent="0.25">
      <c r="Z844" s="83"/>
      <c r="AA844" s="83"/>
      <c r="AB844" s="83"/>
      <c r="AC844" s="83"/>
      <c r="AD844" s="83"/>
      <c r="AE844" s="83"/>
      <c r="AF844" s="83"/>
      <c r="AG844" s="83"/>
      <c r="AH844" s="83"/>
      <c r="AI844" s="83"/>
      <c r="AJ844" s="83"/>
      <c r="AK844" s="83"/>
      <c r="AL844" s="83"/>
    </row>
    <row r="845" spans="26:38" x14ac:dyDescent="0.25">
      <c r="Z845" s="83"/>
      <c r="AA845" s="83"/>
      <c r="AB845" s="83"/>
      <c r="AC845" s="83"/>
      <c r="AD845" s="83"/>
      <c r="AE845" s="83"/>
      <c r="AF845" s="83"/>
      <c r="AG845" s="83"/>
      <c r="AH845" s="83"/>
      <c r="AI845" s="83"/>
      <c r="AJ845" s="83"/>
      <c r="AK845" s="83"/>
      <c r="AL845" s="83"/>
    </row>
    <row r="846" spans="26:38" x14ac:dyDescent="0.25">
      <c r="Z846" s="83"/>
      <c r="AA846" s="83"/>
      <c r="AB846" s="83"/>
      <c r="AC846" s="83"/>
      <c r="AD846" s="83"/>
      <c r="AE846" s="83"/>
      <c r="AF846" s="83"/>
      <c r="AG846" s="83"/>
      <c r="AH846" s="83"/>
      <c r="AI846" s="83"/>
      <c r="AJ846" s="83"/>
      <c r="AK846" s="83"/>
      <c r="AL846" s="83"/>
    </row>
    <row r="847" spans="26:38" x14ac:dyDescent="0.25">
      <c r="Z847" s="83"/>
      <c r="AA847" s="83"/>
      <c r="AB847" s="83"/>
      <c r="AC847" s="83"/>
      <c r="AD847" s="83"/>
      <c r="AE847" s="83"/>
      <c r="AF847" s="83"/>
      <c r="AG847" s="83"/>
      <c r="AH847" s="83"/>
      <c r="AI847" s="83"/>
      <c r="AJ847" s="83"/>
      <c r="AK847" s="83"/>
      <c r="AL847" s="83"/>
    </row>
    <row r="848" spans="26:38" x14ac:dyDescent="0.25">
      <c r="Z848" s="83"/>
      <c r="AA848" s="83"/>
      <c r="AB848" s="83"/>
      <c r="AC848" s="83"/>
      <c r="AD848" s="83"/>
      <c r="AE848" s="83"/>
      <c r="AF848" s="83"/>
      <c r="AG848" s="83"/>
      <c r="AH848" s="83"/>
      <c r="AI848" s="83"/>
      <c r="AJ848" s="83"/>
      <c r="AK848" s="83"/>
      <c r="AL848" s="83"/>
    </row>
    <row r="849" spans="26:38" x14ac:dyDescent="0.25">
      <c r="Z849" s="83"/>
      <c r="AA849" s="83"/>
      <c r="AB849" s="83"/>
      <c r="AC849" s="83"/>
      <c r="AD849" s="83"/>
      <c r="AE849" s="83"/>
      <c r="AF849" s="83"/>
      <c r="AG849" s="83"/>
      <c r="AH849" s="83"/>
      <c r="AI849" s="83"/>
      <c r="AJ849" s="83"/>
      <c r="AK849" s="83"/>
      <c r="AL849" s="83"/>
    </row>
    <row r="850" spans="26:38" x14ac:dyDescent="0.25">
      <c r="Z850" s="83"/>
      <c r="AA850" s="83"/>
      <c r="AB850" s="83"/>
      <c r="AC850" s="83"/>
      <c r="AD850" s="83"/>
      <c r="AE850" s="83"/>
      <c r="AF850" s="83"/>
      <c r="AG850" s="83"/>
      <c r="AH850" s="83"/>
      <c r="AI850" s="83"/>
      <c r="AJ850" s="83"/>
      <c r="AK850" s="83"/>
      <c r="AL850" s="83"/>
    </row>
    <row r="851" spans="26:38" x14ac:dyDescent="0.25">
      <c r="Z851" s="83"/>
      <c r="AA851" s="83"/>
      <c r="AB851" s="83"/>
      <c r="AC851" s="83"/>
      <c r="AD851" s="83"/>
      <c r="AE851" s="83"/>
      <c r="AF851" s="83"/>
      <c r="AG851" s="83"/>
      <c r="AH851" s="83"/>
      <c r="AI851" s="83"/>
      <c r="AJ851" s="83"/>
      <c r="AK851" s="83"/>
      <c r="AL851" s="83"/>
    </row>
    <row r="852" spans="26:38" x14ac:dyDescent="0.25">
      <c r="Z852" s="83"/>
      <c r="AA852" s="83"/>
      <c r="AB852" s="83"/>
      <c r="AC852" s="83"/>
      <c r="AD852" s="83"/>
      <c r="AE852" s="83"/>
      <c r="AF852" s="83"/>
      <c r="AG852" s="83"/>
      <c r="AH852" s="83"/>
      <c r="AI852" s="83"/>
      <c r="AJ852" s="83"/>
      <c r="AK852" s="83"/>
      <c r="AL852" s="83"/>
    </row>
    <row r="853" spans="26:38" x14ac:dyDescent="0.25">
      <c r="Z853" s="83"/>
      <c r="AA853" s="83"/>
      <c r="AB853" s="83"/>
      <c r="AC853" s="83"/>
      <c r="AD853" s="83"/>
      <c r="AE853" s="83"/>
      <c r="AF853" s="83"/>
      <c r="AG853" s="83"/>
      <c r="AH853" s="83"/>
      <c r="AI853" s="83"/>
      <c r="AJ853" s="83"/>
      <c r="AK853" s="83"/>
      <c r="AL853" s="83"/>
    </row>
    <row r="854" spans="26:38" x14ac:dyDescent="0.25">
      <c r="Z854" s="83"/>
      <c r="AA854" s="83"/>
      <c r="AB854" s="83"/>
      <c r="AC854" s="83"/>
      <c r="AD854" s="83"/>
      <c r="AE854" s="83"/>
      <c r="AF854" s="83"/>
      <c r="AG854" s="83"/>
      <c r="AH854" s="83"/>
      <c r="AI854" s="83"/>
      <c r="AJ854" s="83"/>
      <c r="AK854" s="83"/>
      <c r="AL854" s="83"/>
    </row>
    <row r="855" spans="26:38" x14ac:dyDescent="0.25">
      <c r="Z855" s="83"/>
      <c r="AA855" s="83"/>
      <c r="AB855" s="83"/>
      <c r="AC855" s="83"/>
      <c r="AD855" s="83"/>
      <c r="AE855" s="83"/>
      <c r="AF855" s="83"/>
      <c r="AG855" s="83"/>
      <c r="AH855" s="83"/>
      <c r="AI855" s="83"/>
      <c r="AJ855" s="83"/>
      <c r="AK855" s="83"/>
      <c r="AL855" s="83"/>
    </row>
    <row r="856" spans="26:38" x14ac:dyDescent="0.25">
      <c r="Z856" s="83"/>
      <c r="AA856" s="83"/>
      <c r="AB856" s="83"/>
      <c r="AC856" s="83"/>
      <c r="AD856" s="83"/>
      <c r="AE856" s="83"/>
      <c r="AF856" s="83"/>
      <c r="AG856" s="83"/>
      <c r="AH856" s="83"/>
      <c r="AI856" s="83"/>
      <c r="AJ856" s="83"/>
      <c r="AK856" s="83"/>
      <c r="AL856" s="83"/>
    </row>
    <row r="857" spans="26:38" x14ac:dyDescent="0.25">
      <c r="Z857" s="83"/>
      <c r="AA857" s="83"/>
      <c r="AB857" s="83"/>
      <c r="AC857" s="83"/>
      <c r="AD857" s="83"/>
      <c r="AE857" s="83"/>
      <c r="AF857" s="83"/>
      <c r="AG857" s="83"/>
      <c r="AH857" s="83"/>
      <c r="AI857" s="83"/>
      <c r="AJ857" s="83"/>
      <c r="AK857" s="83"/>
      <c r="AL857" s="83"/>
    </row>
    <row r="858" spans="26:38" x14ac:dyDescent="0.25">
      <c r="Z858" s="83"/>
      <c r="AA858" s="83"/>
      <c r="AB858" s="83"/>
      <c r="AC858" s="83"/>
      <c r="AD858" s="83"/>
      <c r="AE858" s="83"/>
      <c r="AF858" s="83"/>
      <c r="AG858" s="83"/>
      <c r="AH858" s="83"/>
      <c r="AI858" s="83"/>
      <c r="AJ858" s="83"/>
      <c r="AK858" s="83"/>
      <c r="AL858" s="83"/>
    </row>
    <row r="859" spans="26:38" x14ac:dyDescent="0.25">
      <c r="Z859" s="83"/>
      <c r="AA859" s="83"/>
      <c r="AB859" s="83"/>
      <c r="AC859" s="83"/>
      <c r="AD859" s="83"/>
      <c r="AE859" s="83"/>
      <c r="AF859" s="83"/>
      <c r="AG859" s="83"/>
      <c r="AH859" s="83"/>
      <c r="AI859" s="83"/>
      <c r="AJ859" s="83"/>
      <c r="AK859" s="83"/>
      <c r="AL859" s="83"/>
    </row>
    <row r="860" spans="26:38" x14ac:dyDescent="0.25"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  <c r="AJ860" s="83"/>
      <c r="AK860" s="83"/>
      <c r="AL860" s="83"/>
    </row>
    <row r="861" spans="26:38" x14ac:dyDescent="0.25"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  <c r="AJ861" s="83"/>
      <c r="AK861" s="83"/>
      <c r="AL861" s="83"/>
    </row>
    <row r="862" spans="26:38" x14ac:dyDescent="0.25"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  <c r="AJ862" s="83"/>
      <c r="AK862" s="83"/>
      <c r="AL862" s="83"/>
    </row>
    <row r="863" spans="26:38" x14ac:dyDescent="0.25"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  <c r="AJ863" s="83"/>
      <c r="AK863" s="83"/>
      <c r="AL863" s="83"/>
    </row>
    <row r="864" spans="26:38" x14ac:dyDescent="0.25"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  <c r="AJ864" s="83"/>
      <c r="AK864" s="83"/>
      <c r="AL864" s="83"/>
    </row>
    <row r="865" spans="26:38" x14ac:dyDescent="0.25"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  <c r="AJ865" s="83"/>
      <c r="AK865" s="83"/>
      <c r="AL865" s="83"/>
    </row>
    <row r="866" spans="26:38" x14ac:dyDescent="0.25"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  <c r="AJ866" s="83"/>
      <c r="AK866" s="83"/>
      <c r="AL866" s="83"/>
    </row>
    <row r="867" spans="26:38" x14ac:dyDescent="0.25">
      <c r="Z867" s="83"/>
      <c r="AA867" s="83"/>
      <c r="AB867" s="83"/>
      <c r="AC867" s="83"/>
      <c r="AD867" s="83"/>
      <c r="AE867" s="83"/>
      <c r="AF867" s="83"/>
      <c r="AG867" s="83"/>
      <c r="AH867" s="83"/>
      <c r="AI867" s="83"/>
      <c r="AJ867" s="83"/>
      <c r="AK867" s="83"/>
      <c r="AL867" s="83"/>
    </row>
    <row r="868" spans="26:38" x14ac:dyDescent="0.25">
      <c r="Z868" s="83"/>
      <c r="AA868" s="83"/>
      <c r="AB868" s="83"/>
      <c r="AC868" s="83"/>
      <c r="AD868" s="83"/>
      <c r="AE868" s="83"/>
      <c r="AF868" s="83"/>
      <c r="AG868" s="83"/>
      <c r="AH868" s="83"/>
      <c r="AI868" s="83"/>
      <c r="AJ868" s="83"/>
      <c r="AK868" s="83"/>
      <c r="AL868" s="83"/>
    </row>
    <row r="869" spans="26:38" x14ac:dyDescent="0.25">
      <c r="Z869" s="83"/>
      <c r="AA869" s="83"/>
      <c r="AB869" s="83"/>
      <c r="AC869" s="83"/>
      <c r="AD869" s="83"/>
      <c r="AE869" s="83"/>
      <c r="AF869" s="83"/>
      <c r="AG869" s="83"/>
      <c r="AH869" s="83"/>
      <c r="AI869" s="83"/>
      <c r="AJ869" s="83"/>
      <c r="AK869" s="83"/>
      <c r="AL869" s="83"/>
    </row>
    <row r="870" spans="26:38" x14ac:dyDescent="0.25">
      <c r="Z870" s="83"/>
      <c r="AA870" s="83"/>
      <c r="AB870" s="83"/>
      <c r="AC870" s="83"/>
      <c r="AD870" s="83"/>
      <c r="AE870" s="83"/>
      <c r="AF870" s="83"/>
      <c r="AG870" s="83"/>
      <c r="AH870" s="83"/>
      <c r="AI870" s="83"/>
      <c r="AJ870" s="83"/>
      <c r="AK870" s="83"/>
      <c r="AL870" s="83"/>
    </row>
    <row r="871" spans="26:38" x14ac:dyDescent="0.25">
      <c r="Z871" s="83"/>
      <c r="AA871" s="83"/>
      <c r="AB871" s="83"/>
      <c r="AC871" s="83"/>
      <c r="AD871" s="83"/>
      <c r="AE871" s="83"/>
      <c r="AF871" s="83"/>
      <c r="AG871" s="83"/>
      <c r="AH871" s="83"/>
      <c r="AI871" s="83"/>
      <c r="AJ871" s="83"/>
      <c r="AK871" s="83"/>
      <c r="AL871" s="83"/>
    </row>
    <row r="872" spans="26:38" x14ac:dyDescent="0.25">
      <c r="Z872" s="83"/>
      <c r="AA872" s="83"/>
      <c r="AB872" s="83"/>
      <c r="AC872" s="83"/>
      <c r="AD872" s="83"/>
      <c r="AE872" s="83"/>
      <c r="AF872" s="83"/>
      <c r="AG872" s="83"/>
      <c r="AH872" s="83"/>
      <c r="AI872" s="83"/>
      <c r="AJ872" s="83"/>
      <c r="AK872" s="83"/>
      <c r="AL872" s="83"/>
    </row>
    <row r="873" spans="26:38" x14ac:dyDescent="0.25">
      <c r="Z873" s="83"/>
      <c r="AA873" s="83"/>
      <c r="AB873" s="83"/>
      <c r="AC873" s="83"/>
      <c r="AD873" s="83"/>
      <c r="AE873" s="83"/>
      <c r="AF873" s="83"/>
      <c r="AG873" s="83"/>
      <c r="AH873" s="83"/>
      <c r="AI873" s="83"/>
      <c r="AJ873" s="83"/>
      <c r="AK873" s="83"/>
      <c r="AL873" s="83"/>
    </row>
    <row r="874" spans="26:38" x14ac:dyDescent="0.25">
      <c r="Z874" s="83"/>
      <c r="AA874" s="83"/>
      <c r="AB874" s="83"/>
      <c r="AC874" s="83"/>
      <c r="AD874" s="83"/>
      <c r="AE874" s="83"/>
      <c r="AF874" s="83"/>
      <c r="AG874" s="83"/>
      <c r="AH874" s="83"/>
      <c r="AI874" s="83"/>
      <c r="AJ874" s="83"/>
      <c r="AK874" s="83"/>
      <c r="AL874" s="83"/>
    </row>
    <row r="875" spans="26:38" x14ac:dyDescent="0.25">
      <c r="Z875" s="83"/>
      <c r="AA875" s="83"/>
      <c r="AB875" s="83"/>
      <c r="AC875" s="83"/>
      <c r="AD875" s="83"/>
      <c r="AE875" s="83"/>
      <c r="AF875" s="83"/>
      <c r="AG875" s="83"/>
      <c r="AH875" s="83"/>
      <c r="AI875" s="83"/>
      <c r="AJ875" s="83"/>
      <c r="AK875" s="83"/>
      <c r="AL875" s="83"/>
    </row>
    <row r="876" spans="26:38" x14ac:dyDescent="0.25">
      <c r="Z876" s="83"/>
      <c r="AA876" s="83"/>
      <c r="AB876" s="83"/>
      <c r="AC876" s="83"/>
      <c r="AD876" s="83"/>
      <c r="AE876" s="83"/>
      <c r="AF876" s="83"/>
      <c r="AG876" s="83"/>
      <c r="AH876" s="83"/>
      <c r="AI876" s="83"/>
      <c r="AJ876" s="83"/>
      <c r="AK876" s="83"/>
      <c r="AL876" s="83"/>
    </row>
    <row r="877" spans="26:38" x14ac:dyDescent="0.25">
      <c r="Z877" s="83"/>
      <c r="AA877" s="83"/>
      <c r="AB877" s="83"/>
      <c r="AC877" s="83"/>
      <c r="AD877" s="83"/>
      <c r="AE877" s="83"/>
      <c r="AF877" s="83"/>
      <c r="AG877" s="83"/>
      <c r="AH877" s="83"/>
      <c r="AI877" s="83"/>
      <c r="AJ877" s="83"/>
      <c r="AK877" s="83"/>
      <c r="AL877" s="83"/>
    </row>
    <row r="878" spans="26:38" x14ac:dyDescent="0.25">
      <c r="Z878" s="83"/>
      <c r="AA878" s="83"/>
      <c r="AB878" s="83"/>
      <c r="AC878" s="83"/>
      <c r="AD878" s="83"/>
      <c r="AE878" s="83"/>
      <c r="AF878" s="83"/>
      <c r="AG878" s="83"/>
      <c r="AH878" s="83"/>
      <c r="AI878" s="83"/>
      <c r="AJ878" s="83"/>
      <c r="AK878" s="83"/>
      <c r="AL878" s="83"/>
    </row>
    <row r="879" spans="26:38" x14ac:dyDescent="0.25">
      <c r="Z879" s="83"/>
      <c r="AA879" s="83"/>
      <c r="AB879" s="83"/>
      <c r="AC879" s="83"/>
      <c r="AD879" s="83"/>
      <c r="AE879" s="83"/>
      <c r="AF879" s="83"/>
      <c r="AG879" s="83"/>
      <c r="AH879" s="83"/>
      <c r="AI879" s="83"/>
      <c r="AJ879" s="83"/>
      <c r="AK879" s="83"/>
      <c r="AL879" s="83"/>
    </row>
    <row r="880" spans="26:38" x14ac:dyDescent="0.25">
      <c r="Z880" s="83"/>
      <c r="AA880" s="83"/>
      <c r="AB880" s="83"/>
      <c r="AC880" s="83"/>
      <c r="AD880" s="83"/>
      <c r="AE880" s="83"/>
      <c r="AF880" s="83"/>
      <c r="AG880" s="83"/>
      <c r="AH880" s="83"/>
      <c r="AI880" s="83"/>
      <c r="AJ880" s="83"/>
      <c r="AK880" s="83"/>
      <c r="AL880" s="83"/>
    </row>
    <row r="881" spans="26:38" x14ac:dyDescent="0.25">
      <c r="Z881" s="83"/>
      <c r="AA881" s="83"/>
      <c r="AB881" s="83"/>
      <c r="AC881" s="83"/>
      <c r="AD881" s="83"/>
      <c r="AE881" s="83"/>
      <c r="AF881" s="83"/>
      <c r="AG881" s="83"/>
      <c r="AH881" s="83"/>
      <c r="AI881" s="83"/>
      <c r="AJ881" s="83"/>
      <c r="AK881" s="83"/>
      <c r="AL881" s="83"/>
    </row>
    <row r="882" spans="26:38" x14ac:dyDescent="0.25">
      <c r="Z882" s="83"/>
      <c r="AA882" s="83"/>
      <c r="AB882" s="83"/>
      <c r="AC882" s="83"/>
      <c r="AD882" s="83"/>
      <c r="AE882" s="83"/>
      <c r="AF882" s="83"/>
      <c r="AG882" s="83"/>
      <c r="AH882" s="83"/>
      <c r="AI882" s="83"/>
      <c r="AJ882" s="83"/>
      <c r="AK882" s="83"/>
      <c r="AL882" s="83"/>
    </row>
    <row r="883" spans="26:38" x14ac:dyDescent="0.25">
      <c r="Z883" s="83"/>
      <c r="AA883" s="83"/>
      <c r="AB883" s="83"/>
      <c r="AC883" s="83"/>
      <c r="AD883" s="83"/>
      <c r="AE883" s="83"/>
      <c r="AF883" s="83"/>
      <c r="AG883" s="83"/>
      <c r="AH883" s="83"/>
      <c r="AI883" s="83"/>
      <c r="AJ883" s="83"/>
      <c r="AK883" s="83"/>
      <c r="AL883" s="83"/>
    </row>
    <row r="884" spans="26:38" x14ac:dyDescent="0.25">
      <c r="Z884" s="83"/>
      <c r="AA884" s="83"/>
      <c r="AB884" s="83"/>
      <c r="AC884" s="83"/>
      <c r="AD884" s="83"/>
      <c r="AE884" s="83"/>
      <c r="AF884" s="83"/>
      <c r="AG884" s="83"/>
      <c r="AH884" s="83"/>
      <c r="AI884" s="83"/>
      <c r="AJ884" s="83"/>
      <c r="AK884" s="83"/>
      <c r="AL884" s="83"/>
    </row>
    <row r="885" spans="26:38" x14ac:dyDescent="0.25"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  <c r="AJ885" s="83"/>
      <c r="AK885" s="83"/>
      <c r="AL885" s="83"/>
    </row>
    <row r="886" spans="26:38" x14ac:dyDescent="0.25"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  <c r="AJ886" s="83"/>
      <c r="AK886" s="83"/>
      <c r="AL886" s="83"/>
    </row>
    <row r="887" spans="26:38" x14ac:dyDescent="0.25"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  <c r="AJ887" s="83"/>
      <c r="AK887" s="83"/>
      <c r="AL887" s="83"/>
    </row>
    <row r="888" spans="26:38" x14ac:dyDescent="0.25"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  <c r="AJ888" s="83"/>
      <c r="AK888" s="83"/>
      <c r="AL888" s="83"/>
    </row>
    <row r="889" spans="26:38" x14ac:dyDescent="0.25"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  <c r="AJ889" s="83"/>
      <c r="AK889" s="83"/>
      <c r="AL889" s="83"/>
    </row>
    <row r="890" spans="26:38" x14ac:dyDescent="0.25"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  <c r="AJ890" s="83"/>
      <c r="AK890" s="83"/>
      <c r="AL890" s="83"/>
    </row>
    <row r="891" spans="26:38" x14ac:dyDescent="0.25"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  <c r="AJ891" s="83"/>
      <c r="AK891" s="83"/>
      <c r="AL891" s="83"/>
    </row>
    <row r="892" spans="26:38" x14ac:dyDescent="0.25">
      <c r="Z892" s="83"/>
      <c r="AA892" s="83"/>
      <c r="AB892" s="83"/>
      <c r="AC892" s="83"/>
      <c r="AD892" s="83"/>
      <c r="AE892" s="83"/>
      <c r="AF892" s="83"/>
      <c r="AG892" s="83"/>
      <c r="AH892" s="83"/>
      <c r="AI892" s="83"/>
      <c r="AJ892" s="83"/>
      <c r="AK892" s="83"/>
      <c r="AL892" s="83"/>
    </row>
    <row r="893" spans="26:38" x14ac:dyDescent="0.25">
      <c r="Z893" s="83"/>
      <c r="AA893" s="83"/>
      <c r="AB893" s="83"/>
      <c r="AC893" s="83"/>
      <c r="AD893" s="83"/>
      <c r="AE893" s="83"/>
      <c r="AF893" s="83"/>
      <c r="AG893" s="83"/>
      <c r="AH893" s="83"/>
      <c r="AI893" s="83"/>
      <c r="AJ893" s="83"/>
      <c r="AK893" s="83"/>
      <c r="AL893" s="83"/>
    </row>
    <row r="894" spans="26:38" x14ac:dyDescent="0.25">
      <c r="Z894" s="83"/>
      <c r="AA894" s="83"/>
      <c r="AB894" s="83"/>
      <c r="AC894" s="83"/>
      <c r="AD894" s="83"/>
      <c r="AE894" s="83"/>
      <c r="AF894" s="83"/>
      <c r="AG894" s="83"/>
      <c r="AH894" s="83"/>
      <c r="AI894" s="83"/>
      <c r="AJ894" s="83"/>
      <c r="AK894" s="83"/>
      <c r="AL894" s="83"/>
    </row>
    <row r="895" spans="26:38" x14ac:dyDescent="0.25">
      <c r="Z895" s="83"/>
      <c r="AA895" s="83"/>
      <c r="AB895" s="83"/>
      <c r="AC895" s="83"/>
      <c r="AD895" s="83"/>
      <c r="AE895" s="83"/>
      <c r="AF895" s="83"/>
      <c r="AG895" s="83"/>
      <c r="AH895" s="83"/>
      <c r="AI895" s="83"/>
      <c r="AJ895" s="83"/>
      <c r="AK895" s="83"/>
      <c r="AL895" s="83"/>
    </row>
    <row r="896" spans="26:38" x14ac:dyDescent="0.25">
      <c r="Z896" s="83"/>
      <c r="AA896" s="83"/>
      <c r="AB896" s="83"/>
      <c r="AC896" s="83"/>
      <c r="AD896" s="83"/>
      <c r="AE896" s="83"/>
      <c r="AF896" s="83"/>
      <c r="AG896" s="83"/>
      <c r="AH896" s="83"/>
      <c r="AI896" s="83"/>
      <c r="AJ896" s="83"/>
      <c r="AK896" s="83"/>
      <c r="AL896" s="83"/>
    </row>
    <row r="897" spans="26:38" x14ac:dyDescent="0.25">
      <c r="Z897" s="83"/>
      <c r="AA897" s="83"/>
      <c r="AB897" s="83"/>
      <c r="AC897" s="83"/>
      <c r="AD897" s="83"/>
      <c r="AE897" s="83"/>
      <c r="AF897" s="83"/>
      <c r="AG897" s="83"/>
      <c r="AH897" s="83"/>
      <c r="AI897" s="83"/>
      <c r="AJ897" s="83"/>
      <c r="AK897" s="83"/>
      <c r="AL897" s="83"/>
    </row>
    <row r="898" spans="26:38" x14ac:dyDescent="0.25">
      <c r="Z898" s="83"/>
      <c r="AA898" s="83"/>
      <c r="AB898" s="83"/>
      <c r="AC898" s="83"/>
      <c r="AD898" s="83"/>
      <c r="AE898" s="83"/>
      <c r="AF898" s="83"/>
      <c r="AG898" s="83"/>
      <c r="AH898" s="83"/>
      <c r="AI898" s="83"/>
      <c r="AJ898" s="83"/>
      <c r="AK898" s="83"/>
      <c r="AL898" s="83"/>
    </row>
    <row r="899" spans="26:38" x14ac:dyDescent="0.25">
      <c r="Z899" s="83"/>
      <c r="AA899" s="83"/>
      <c r="AB899" s="83"/>
      <c r="AC899" s="83"/>
      <c r="AD899" s="83"/>
      <c r="AE899" s="83"/>
      <c r="AF899" s="83"/>
      <c r="AG899" s="83"/>
      <c r="AH899" s="83"/>
      <c r="AI899" s="83"/>
      <c r="AJ899" s="83"/>
      <c r="AK899" s="83"/>
      <c r="AL899" s="83"/>
    </row>
    <row r="900" spans="26:38" x14ac:dyDescent="0.25">
      <c r="Z900" s="83"/>
      <c r="AA900" s="83"/>
      <c r="AB900" s="83"/>
      <c r="AC900" s="83"/>
      <c r="AD900" s="83"/>
      <c r="AE900" s="83"/>
      <c r="AF900" s="83"/>
      <c r="AG900" s="83"/>
      <c r="AH900" s="83"/>
      <c r="AI900" s="83"/>
      <c r="AJ900" s="83"/>
      <c r="AK900" s="83"/>
      <c r="AL900" s="83"/>
    </row>
    <row r="901" spans="26:38" x14ac:dyDescent="0.25"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/>
      <c r="AK901" s="83"/>
      <c r="AL901" s="83"/>
    </row>
    <row r="902" spans="26:38" x14ac:dyDescent="0.25">
      <c r="Z902" s="83"/>
      <c r="AA902" s="83"/>
      <c r="AB902" s="83"/>
      <c r="AC902" s="83"/>
      <c r="AD902" s="83"/>
      <c r="AE902" s="83"/>
      <c r="AF902" s="83"/>
      <c r="AG902" s="83"/>
      <c r="AH902" s="83"/>
      <c r="AI902" s="83"/>
      <c r="AJ902" s="83"/>
      <c r="AK902" s="83"/>
      <c r="AL902" s="83"/>
    </row>
    <row r="903" spans="26:38" x14ac:dyDescent="0.25">
      <c r="Z903" s="83"/>
      <c r="AA903" s="83"/>
      <c r="AB903" s="83"/>
      <c r="AC903" s="83"/>
      <c r="AD903" s="83"/>
      <c r="AE903" s="83"/>
      <c r="AF903" s="83"/>
      <c r="AG903" s="83"/>
      <c r="AH903" s="83"/>
      <c r="AI903" s="83"/>
      <c r="AJ903" s="83"/>
      <c r="AK903" s="83"/>
      <c r="AL903" s="83"/>
    </row>
    <row r="904" spans="26:38" x14ac:dyDescent="0.25"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  <c r="AK904" s="83"/>
      <c r="AL904" s="83"/>
    </row>
    <row r="905" spans="26:38" x14ac:dyDescent="0.25">
      <c r="Z905" s="83"/>
      <c r="AA905" s="83"/>
      <c r="AB905" s="83"/>
      <c r="AC905" s="83"/>
      <c r="AD905" s="83"/>
      <c r="AE905" s="83"/>
      <c r="AF905" s="83"/>
      <c r="AG905" s="83"/>
      <c r="AH905" s="83"/>
      <c r="AI905" s="83"/>
      <c r="AJ905" s="83"/>
      <c r="AK905" s="83"/>
      <c r="AL905" s="83"/>
    </row>
    <row r="906" spans="26:38" x14ac:dyDescent="0.25">
      <c r="Z906" s="83"/>
      <c r="AA906" s="83"/>
      <c r="AB906" s="83"/>
      <c r="AC906" s="83"/>
      <c r="AD906" s="83"/>
      <c r="AE906" s="83"/>
      <c r="AF906" s="83"/>
      <c r="AG906" s="83"/>
      <c r="AH906" s="83"/>
      <c r="AI906" s="83"/>
      <c r="AJ906" s="83"/>
      <c r="AK906" s="83"/>
      <c r="AL906" s="83"/>
    </row>
    <row r="907" spans="26:38" x14ac:dyDescent="0.25">
      <c r="Z907" s="83"/>
      <c r="AA907" s="83"/>
      <c r="AB907" s="83"/>
      <c r="AC907" s="83"/>
      <c r="AD907" s="83"/>
      <c r="AE907" s="83"/>
      <c r="AF907" s="83"/>
      <c r="AG907" s="83"/>
      <c r="AH907" s="83"/>
      <c r="AI907" s="83"/>
      <c r="AJ907" s="83"/>
      <c r="AK907" s="83"/>
      <c r="AL907" s="83"/>
    </row>
    <row r="908" spans="26:38" x14ac:dyDescent="0.25">
      <c r="Z908" s="83"/>
      <c r="AA908" s="83"/>
      <c r="AB908" s="83"/>
      <c r="AC908" s="83"/>
      <c r="AD908" s="83"/>
      <c r="AE908" s="83"/>
      <c r="AF908" s="83"/>
      <c r="AG908" s="83"/>
      <c r="AH908" s="83"/>
      <c r="AI908" s="83"/>
      <c r="AJ908" s="83"/>
      <c r="AK908" s="83"/>
      <c r="AL908" s="83"/>
    </row>
    <row r="909" spans="26:38" x14ac:dyDescent="0.25">
      <c r="Z909" s="83"/>
      <c r="AA909" s="83"/>
      <c r="AB909" s="83"/>
      <c r="AC909" s="83"/>
      <c r="AD909" s="83"/>
      <c r="AE909" s="83"/>
      <c r="AF909" s="83"/>
      <c r="AG909" s="83"/>
      <c r="AH909" s="83"/>
      <c r="AI909" s="83"/>
      <c r="AJ909" s="83"/>
      <c r="AK909" s="83"/>
      <c r="AL909" s="83"/>
    </row>
    <row r="910" spans="26:38" x14ac:dyDescent="0.25"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83"/>
      <c r="AK910" s="83"/>
      <c r="AL910" s="83"/>
    </row>
    <row r="911" spans="26:38" x14ac:dyDescent="0.25"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83"/>
      <c r="AK911" s="83"/>
      <c r="AL911" s="83"/>
    </row>
    <row r="912" spans="26:38" x14ac:dyDescent="0.25"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83"/>
      <c r="AK912" s="83"/>
      <c r="AL912" s="83"/>
    </row>
    <row r="913" spans="26:38" x14ac:dyDescent="0.25"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83"/>
      <c r="AK913" s="83"/>
      <c r="AL913" s="83"/>
    </row>
    <row r="914" spans="26:38" x14ac:dyDescent="0.25"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83"/>
      <c r="AK914" s="83"/>
      <c r="AL914" s="83"/>
    </row>
    <row r="915" spans="26:38" x14ac:dyDescent="0.25"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83"/>
      <c r="AK915" s="83"/>
      <c r="AL915" s="83"/>
    </row>
    <row r="916" spans="26:38" x14ac:dyDescent="0.25"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83"/>
      <c r="AK916" s="83"/>
      <c r="AL916" s="83"/>
    </row>
    <row r="917" spans="26:38" x14ac:dyDescent="0.25">
      <c r="Z917" s="83"/>
      <c r="AA917" s="83"/>
      <c r="AB917" s="83"/>
      <c r="AC917" s="83"/>
      <c r="AD917" s="83"/>
      <c r="AE917" s="83"/>
      <c r="AF917" s="83"/>
      <c r="AG917" s="83"/>
      <c r="AH917" s="83"/>
      <c r="AI917" s="83"/>
      <c r="AJ917" s="83"/>
      <c r="AK917" s="83"/>
      <c r="AL917" s="83"/>
    </row>
    <row r="918" spans="26:38" x14ac:dyDescent="0.25">
      <c r="Z918" s="83"/>
      <c r="AA918" s="83"/>
      <c r="AB918" s="83"/>
      <c r="AC918" s="83"/>
      <c r="AD918" s="83"/>
      <c r="AE918" s="83"/>
      <c r="AF918" s="83"/>
      <c r="AG918" s="83"/>
      <c r="AH918" s="83"/>
      <c r="AI918" s="83"/>
      <c r="AJ918" s="83"/>
      <c r="AK918" s="83"/>
      <c r="AL918" s="83"/>
    </row>
    <row r="919" spans="26:38" x14ac:dyDescent="0.25">
      <c r="Z919" s="83"/>
      <c r="AA919" s="83"/>
      <c r="AB919" s="83"/>
      <c r="AC919" s="83"/>
      <c r="AD919" s="83"/>
      <c r="AE919" s="83"/>
      <c r="AF919" s="83"/>
      <c r="AG919" s="83"/>
      <c r="AH919" s="83"/>
      <c r="AI919" s="83"/>
      <c r="AJ919" s="83"/>
      <c r="AK919" s="83"/>
      <c r="AL919" s="83"/>
    </row>
    <row r="920" spans="26:38" x14ac:dyDescent="0.25">
      <c r="Z920" s="83"/>
      <c r="AA920" s="83"/>
      <c r="AB920" s="83"/>
      <c r="AC920" s="83"/>
      <c r="AD920" s="83"/>
      <c r="AE920" s="83"/>
      <c r="AF920" s="83"/>
      <c r="AG920" s="83"/>
      <c r="AH920" s="83"/>
      <c r="AI920" s="83"/>
      <c r="AJ920" s="83"/>
      <c r="AK920" s="83"/>
      <c r="AL920" s="83"/>
    </row>
    <row r="921" spans="26:38" x14ac:dyDescent="0.25">
      <c r="Z921" s="83"/>
      <c r="AA921" s="83"/>
      <c r="AB921" s="83"/>
      <c r="AC921" s="83"/>
      <c r="AD921" s="83"/>
      <c r="AE921" s="83"/>
      <c r="AF921" s="83"/>
      <c r="AG921" s="83"/>
      <c r="AH921" s="83"/>
      <c r="AI921" s="83"/>
      <c r="AJ921" s="83"/>
      <c r="AK921" s="83"/>
      <c r="AL921" s="83"/>
    </row>
    <row r="922" spans="26:38" x14ac:dyDescent="0.25">
      <c r="Z922" s="83"/>
      <c r="AA922" s="83"/>
      <c r="AB922" s="83"/>
      <c r="AC922" s="83"/>
      <c r="AD922" s="83"/>
      <c r="AE922" s="83"/>
      <c r="AF922" s="83"/>
      <c r="AG922" s="83"/>
      <c r="AH922" s="83"/>
      <c r="AI922" s="83"/>
      <c r="AJ922" s="83"/>
      <c r="AK922" s="83"/>
      <c r="AL922" s="83"/>
    </row>
    <row r="923" spans="26:38" x14ac:dyDescent="0.25">
      <c r="Z923" s="83"/>
      <c r="AA923" s="83"/>
      <c r="AB923" s="83"/>
      <c r="AC923" s="83"/>
      <c r="AD923" s="83"/>
      <c r="AE923" s="83"/>
      <c r="AF923" s="83"/>
      <c r="AG923" s="83"/>
      <c r="AH923" s="83"/>
      <c r="AI923" s="83"/>
      <c r="AJ923" s="83"/>
      <c r="AK923" s="83"/>
      <c r="AL923" s="83"/>
    </row>
    <row r="924" spans="26:38" x14ac:dyDescent="0.25">
      <c r="Z924" s="83"/>
      <c r="AA924" s="83"/>
      <c r="AB924" s="83"/>
      <c r="AC924" s="83"/>
      <c r="AD924" s="83"/>
      <c r="AE924" s="83"/>
      <c r="AF924" s="83"/>
      <c r="AG924" s="83"/>
      <c r="AH924" s="83"/>
      <c r="AI924" s="83"/>
      <c r="AJ924" s="83"/>
      <c r="AK924" s="83"/>
      <c r="AL924" s="83"/>
    </row>
    <row r="925" spans="26:38" x14ac:dyDescent="0.25">
      <c r="Z925" s="83"/>
      <c r="AA925" s="83"/>
      <c r="AB925" s="83"/>
      <c r="AC925" s="83"/>
      <c r="AD925" s="83"/>
      <c r="AE925" s="83"/>
      <c r="AF925" s="83"/>
      <c r="AG925" s="83"/>
      <c r="AH925" s="83"/>
      <c r="AI925" s="83"/>
      <c r="AJ925" s="83"/>
      <c r="AK925" s="83"/>
      <c r="AL925" s="83"/>
    </row>
    <row r="926" spans="26:38" x14ac:dyDescent="0.25">
      <c r="Z926" s="83"/>
      <c r="AA926" s="83"/>
      <c r="AB926" s="83"/>
      <c r="AC926" s="83"/>
      <c r="AD926" s="83"/>
      <c r="AE926" s="83"/>
      <c r="AF926" s="83"/>
      <c r="AG926" s="83"/>
      <c r="AH926" s="83"/>
      <c r="AI926" s="83"/>
      <c r="AJ926" s="83"/>
      <c r="AK926" s="83"/>
      <c r="AL926" s="83"/>
    </row>
    <row r="927" spans="26:38" x14ac:dyDescent="0.25">
      <c r="Z927" s="83"/>
      <c r="AA927" s="83"/>
      <c r="AB927" s="83"/>
      <c r="AC927" s="83"/>
      <c r="AD927" s="83"/>
      <c r="AE927" s="83"/>
      <c r="AF927" s="83"/>
      <c r="AG927" s="83"/>
      <c r="AH927" s="83"/>
      <c r="AI927" s="83"/>
      <c r="AJ927" s="83"/>
      <c r="AK927" s="83"/>
      <c r="AL927" s="83"/>
    </row>
    <row r="928" spans="26:38" x14ac:dyDescent="0.25">
      <c r="Z928" s="83"/>
      <c r="AA928" s="83"/>
      <c r="AB928" s="83"/>
      <c r="AC928" s="83"/>
      <c r="AD928" s="83"/>
      <c r="AE928" s="83"/>
      <c r="AF928" s="83"/>
      <c r="AG928" s="83"/>
      <c r="AH928" s="83"/>
      <c r="AI928" s="83"/>
      <c r="AJ928" s="83"/>
      <c r="AK928" s="83"/>
      <c r="AL928" s="83"/>
    </row>
    <row r="929" spans="26:38" x14ac:dyDescent="0.25">
      <c r="Z929" s="83"/>
      <c r="AA929" s="83"/>
      <c r="AB929" s="83"/>
      <c r="AC929" s="83"/>
      <c r="AD929" s="83"/>
      <c r="AE929" s="83"/>
      <c r="AF929" s="83"/>
      <c r="AG929" s="83"/>
      <c r="AH929" s="83"/>
      <c r="AI929" s="83"/>
      <c r="AJ929" s="83"/>
      <c r="AK929" s="83"/>
      <c r="AL929" s="83"/>
    </row>
    <row r="930" spans="26:38" x14ac:dyDescent="0.25">
      <c r="Z930" s="83"/>
      <c r="AA930" s="83"/>
      <c r="AB930" s="83"/>
      <c r="AC930" s="83"/>
      <c r="AD930" s="83"/>
      <c r="AE930" s="83"/>
      <c r="AF930" s="83"/>
      <c r="AG930" s="83"/>
      <c r="AH930" s="83"/>
      <c r="AI930" s="83"/>
      <c r="AJ930" s="83"/>
      <c r="AK930" s="83"/>
      <c r="AL930" s="83"/>
    </row>
    <row r="931" spans="26:38" x14ac:dyDescent="0.25">
      <c r="Z931" s="83"/>
      <c r="AA931" s="83"/>
      <c r="AB931" s="83"/>
      <c r="AC931" s="83"/>
      <c r="AD931" s="83"/>
      <c r="AE931" s="83"/>
      <c r="AF931" s="83"/>
      <c r="AG931" s="83"/>
      <c r="AH931" s="83"/>
      <c r="AI931" s="83"/>
      <c r="AJ931" s="83"/>
      <c r="AK931" s="83"/>
      <c r="AL931" s="83"/>
    </row>
    <row r="932" spans="26:38" x14ac:dyDescent="0.25">
      <c r="Z932" s="83"/>
      <c r="AA932" s="83"/>
      <c r="AB932" s="83"/>
      <c r="AC932" s="83"/>
      <c r="AD932" s="83"/>
      <c r="AE932" s="83"/>
      <c r="AF932" s="83"/>
      <c r="AG932" s="83"/>
      <c r="AH932" s="83"/>
      <c r="AI932" s="83"/>
      <c r="AJ932" s="83"/>
      <c r="AK932" s="83"/>
      <c r="AL932" s="83"/>
    </row>
    <row r="933" spans="26:38" x14ac:dyDescent="0.25">
      <c r="Z933" s="83"/>
      <c r="AA933" s="83"/>
      <c r="AB933" s="83"/>
      <c r="AC933" s="83"/>
      <c r="AD933" s="83"/>
      <c r="AE933" s="83"/>
      <c r="AF933" s="83"/>
      <c r="AG933" s="83"/>
      <c r="AH933" s="83"/>
      <c r="AI933" s="83"/>
      <c r="AJ933" s="83"/>
      <c r="AK933" s="83"/>
      <c r="AL933" s="83"/>
    </row>
    <row r="934" spans="26:38" x14ac:dyDescent="0.25">
      <c r="Z934" s="83"/>
      <c r="AA934" s="83"/>
      <c r="AB934" s="83"/>
      <c r="AC934" s="83"/>
      <c r="AD934" s="83"/>
      <c r="AE934" s="83"/>
      <c r="AF934" s="83"/>
      <c r="AG934" s="83"/>
      <c r="AH934" s="83"/>
      <c r="AI934" s="83"/>
      <c r="AJ934" s="83"/>
      <c r="AK934" s="83"/>
      <c r="AL934" s="83"/>
    </row>
    <row r="935" spans="26:38" x14ac:dyDescent="0.25"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83"/>
      <c r="AK935" s="83"/>
      <c r="AL935" s="83"/>
    </row>
    <row r="936" spans="26:38" x14ac:dyDescent="0.25"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83"/>
      <c r="AK936" s="83"/>
      <c r="AL936" s="83"/>
    </row>
    <row r="937" spans="26:38" x14ac:dyDescent="0.25"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83"/>
      <c r="AK937" s="83"/>
      <c r="AL937" s="83"/>
    </row>
    <row r="938" spans="26:38" x14ac:dyDescent="0.25"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83"/>
      <c r="AK938" s="83"/>
      <c r="AL938" s="83"/>
    </row>
    <row r="939" spans="26:38" x14ac:dyDescent="0.25"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  <c r="AK939" s="83"/>
      <c r="AL939" s="83"/>
    </row>
    <row r="940" spans="26:38" x14ac:dyDescent="0.25"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83"/>
      <c r="AK940" s="83"/>
      <c r="AL940" s="83"/>
    </row>
    <row r="941" spans="26:38" x14ac:dyDescent="0.25"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83"/>
      <c r="AK941" s="83"/>
      <c r="AL941" s="83"/>
    </row>
    <row r="942" spans="26:38" x14ac:dyDescent="0.25">
      <c r="Z942" s="83"/>
      <c r="AA942" s="83"/>
      <c r="AB942" s="83"/>
      <c r="AC942" s="83"/>
      <c r="AD942" s="83"/>
      <c r="AE942" s="83"/>
      <c r="AF942" s="83"/>
      <c r="AG942" s="83"/>
      <c r="AH942" s="83"/>
      <c r="AI942" s="83"/>
      <c r="AJ942" s="83"/>
      <c r="AK942" s="83"/>
      <c r="AL942" s="83"/>
    </row>
    <row r="943" spans="26:38" x14ac:dyDescent="0.25">
      <c r="Z943" s="83"/>
      <c r="AA943" s="83"/>
      <c r="AB943" s="83"/>
      <c r="AC943" s="83"/>
      <c r="AD943" s="83"/>
      <c r="AE943" s="83"/>
      <c r="AF943" s="83"/>
      <c r="AG943" s="83"/>
      <c r="AH943" s="83"/>
      <c r="AI943" s="83"/>
      <c r="AJ943" s="83"/>
      <c r="AK943" s="83"/>
      <c r="AL943" s="83"/>
    </row>
    <row r="944" spans="26:38" x14ac:dyDescent="0.25">
      <c r="Z944" s="83"/>
      <c r="AA944" s="83"/>
      <c r="AB944" s="83"/>
      <c r="AC944" s="83"/>
      <c r="AD944" s="83"/>
      <c r="AE944" s="83"/>
      <c r="AF944" s="83"/>
      <c r="AG944" s="83"/>
      <c r="AH944" s="83"/>
      <c r="AI944" s="83"/>
      <c r="AJ944" s="83"/>
      <c r="AK944" s="83"/>
      <c r="AL944" s="83"/>
    </row>
    <row r="945" spans="26:38" x14ac:dyDescent="0.25">
      <c r="Z945" s="83"/>
      <c r="AA945" s="83"/>
      <c r="AB945" s="83"/>
      <c r="AC945" s="83"/>
      <c r="AD945" s="83"/>
      <c r="AE945" s="83"/>
      <c r="AF945" s="83"/>
      <c r="AG945" s="83"/>
      <c r="AH945" s="83"/>
      <c r="AI945" s="83"/>
      <c r="AJ945" s="83"/>
      <c r="AK945" s="83"/>
      <c r="AL945" s="83"/>
    </row>
    <row r="946" spans="26:38" x14ac:dyDescent="0.25">
      <c r="Z946" s="83"/>
      <c r="AA946" s="83"/>
      <c r="AB946" s="83"/>
      <c r="AC946" s="83"/>
      <c r="AD946" s="83"/>
      <c r="AE946" s="83"/>
      <c r="AF946" s="83"/>
      <c r="AG946" s="83"/>
      <c r="AH946" s="83"/>
      <c r="AI946" s="83"/>
      <c r="AJ946" s="83"/>
      <c r="AK946" s="83"/>
      <c r="AL946" s="83"/>
    </row>
    <row r="947" spans="26:38" x14ac:dyDescent="0.25">
      <c r="Z947" s="83"/>
      <c r="AA947" s="83"/>
      <c r="AB947" s="83"/>
      <c r="AC947" s="83"/>
      <c r="AD947" s="83"/>
      <c r="AE947" s="83"/>
      <c r="AF947" s="83"/>
      <c r="AG947" s="83"/>
      <c r="AH947" s="83"/>
      <c r="AI947" s="83"/>
      <c r="AJ947" s="83"/>
      <c r="AK947" s="83"/>
      <c r="AL947" s="83"/>
    </row>
    <row r="948" spans="26:38" x14ac:dyDescent="0.25">
      <c r="Z948" s="83"/>
      <c r="AA948" s="83"/>
      <c r="AB948" s="83"/>
      <c r="AC948" s="83"/>
      <c r="AD948" s="83"/>
      <c r="AE948" s="83"/>
      <c r="AF948" s="83"/>
      <c r="AG948" s="83"/>
      <c r="AH948" s="83"/>
      <c r="AI948" s="83"/>
      <c r="AJ948" s="83"/>
      <c r="AK948" s="83"/>
      <c r="AL948" s="83"/>
    </row>
    <row r="949" spans="26:38" x14ac:dyDescent="0.25">
      <c r="Z949" s="83"/>
      <c r="AA949" s="83"/>
      <c r="AB949" s="83"/>
      <c r="AC949" s="83"/>
      <c r="AD949" s="83"/>
      <c r="AE949" s="83"/>
      <c r="AF949" s="83"/>
      <c r="AG949" s="83"/>
      <c r="AH949" s="83"/>
      <c r="AI949" s="83"/>
      <c r="AJ949" s="83"/>
      <c r="AK949" s="83"/>
      <c r="AL949" s="83"/>
    </row>
    <row r="950" spans="26:38" x14ac:dyDescent="0.25">
      <c r="Z950" s="83"/>
      <c r="AA950" s="83"/>
      <c r="AB950" s="83"/>
      <c r="AC950" s="83"/>
      <c r="AD950" s="83"/>
      <c r="AE950" s="83"/>
      <c r="AF950" s="83"/>
      <c r="AG950" s="83"/>
      <c r="AH950" s="83"/>
      <c r="AI950" s="83"/>
      <c r="AJ950" s="83"/>
      <c r="AK950" s="83"/>
      <c r="AL950" s="83"/>
    </row>
    <row r="951" spans="26:38" x14ac:dyDescent="0.25">
      <c r="Z951" s="83"/>
      <c r="AA951" s="83"/>
      <c r="AB951" s="83"/>
      <c r="AC951" s="83"/>
      <c r="AD951" s="83"/>
      <c r="AE951" s="83"/>
      <c r="AF951" s="83"/>
      <c r="AG951" s="83"/>
      <c r="AH951" s="83"/>
      <c r="AI951" s="83"/>
      <c r="AJ951" s="83"/>
      <c r="AK951" s="83"/>
      <c r="AL951" s="83"/>
    </row>
    <row r="952" spans="26:38" x14ac:dyDescent="0.25">
      <c r="Z952" s="83"/>
      <c r="AA952" s="83"/>
      <c r="AB952" s="83"/>
      <c r="AC952" s="83"/>
      <c r="AD952" s="83"/>
      <c r="AE952" s="83"/>
      <c r="AF952" s="83"/>
      <c r="AG952" s="83"/>
      <c r="AH952" s="83"/>
      <c r="AI952" s="83"/>
      <c r="AJ952" s="83"/>
      <c r="AK952" s="83"/>
      <c r="AL952" s="83"/>
    </row>
    <row r="953" spans="26:38" x14ac:dyDescent="0.25">
      <c r="Z953" s="83"/>
      <c r="AA953" s="83"/>
      <c r="AB953" s="83"/>
      <c r="AC953" s="83"/>
      <c r="AD953" s="83"/>
      <c r="AE953" s="83"/>
      <c r="AF953" s="83"/>
      <c r="AG953" s="83"/>
      <c r="AH953" s="83"/>
      <c r="AI953" s="83"/>
      <c r="AJ953" s="83"/>
      <c r="AK953" s="83"/>
      <c r="AL953" s="83"/>
    </row>
    <row r="954" spans="26:38" x14ac:dyDescent="0.25">
      <c r="Z954" s="83"/>
      <c r="AA954" s="83"/>
      <c r="AB954" s="83"/>
      <c r="AC954" s="83"/>
      <c r="AD954" s="83"/>
      <c r="AE954" s="83"/>
      <c r="AF954" s="83"/>
      <c r="AG954" s="83"/>
      <c r="AH954" s="83"/>
      <c r="AI954" s="83"/>
      <c r="AJ954" s="83"/>
      <c r="AK954" s="83"/>
      <c r="AL954" s="83"/>
    </row>
    <row r="955" spans="26:38" x14ac:dyDescent="0.25">
      <c r="Z955" s="83"/>
      <c r="AA955" s="83"/>
      <c r="AB955" s="83"/>
      <c r="AC955" s="83"/>
      <c r="AD955" s="83"/>
      <c r="AE955" s="83"/>
      <c r="AF955" s="83"/>
      <c r="AG955" s="83"/>
      <c r="AH955" s="83"/>
      <c r="AI955" s="83"/>
      <c r="AJ955" s="83"/>
      <c r="AK955" s="83"/>
      <c r="AL955" s="83"/>
    </row>
    <row r="956" spans="26:38" x14ac:dyDescent="0.25">
      <c r="Z956" s="83"/>
      <c r="AA956" s="83"/>
      <c r="AB956" s="83"/>
      <c r="AC956" s="83"/>
      <c r="AD956" s="83"/>
      <c r="AE956" s="83"/>
      <c r="AF956" s="83"/>
      <c r="AG956" s="83"/>
      <c r="AH956" s="83"/>
      <c r="AI956" s="83"/>
      <c r="AJ956" s="83"/>
      <c r="AK956" s="83"/>
      <c r="AL956" s="83"/>
    </row>
    <row r="957" spans="26:38" x14ac:dyDescent="0.25">
      <c r="Z957" s="83"/>
      <c r="AA957" s="83"/>
      <c r="AB957" s="83"/>
      <c r="AC957" s="83"/>
      <c r="AD957" s="83"/>
      <c r="AE957" s="83"/>
      <c r="AF957" s="83"/>
      <c r="AG957" s="83"/>
      <c r="AH957" s="83"/>
      <c r="AI957" s="83"/>
      <c r="AJ957" s="83"/>
      <c r="AK957" s="83"/>
      <c r="AL957" s="83"/>
    </row>
    <row r="958" spans="26:38" x14ac:dyDescent="0.25">
      <c r="Z958" s="83"/>
      <c r="AA958" s="83"/>
      <c r="AB958" s="83"/>
      <c r="AC958" s="83"/>
      <c r="AD958" s="83"/>
      <c r="AE958" s="83"/>
      <c r="AF958" s="83"/>
      <c r="AG958" s="83"/>
      <c r="AH958" s="83"/>
      <c r="AI958" s="83"/>
      <c r="AJ958" s="83"/>
      <c r="AK958" s="83"/>
      <c r="AL958" s="83"/>
    </row>
    <row r="959" spans="26:38" x14ac:dyDescent="0.25">
      <c r="Z959" s="83"/>
      <c r="AA959" s="83"/>
      <c r="AB959" s="83"/>
      <c r="AC959" s="83"/>
      <c r="AD959" s="83"/>
      <c r="AE959" s="83"/>
      <c r="AF959" s="83"/>
      <c r="AG959" s="83"/>
      <c r="AH959" s="83"/>
      <c r="AI959" s="83"/>
      <c r="AJ959" s="83"/>
      <c r="AK959" s="83"/>
      <c r="AL959" s="83"/>
    </row>
    <row r="960" spans="26:38" x14ac:dyDescent="0.25"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  <c r="AJ960" s="83"/>
      <c r="AK960" s="83"/>
      <c r="AL960" s="83"/>
    </row>
    <row r="961" spans="26:38" x14ac:dyDescent="0.25"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  <c r="AJ961" s="83"/>
      <c r="AK961" s="83"/>
      <c r="AL961" s="83"/>
    </row>
    <row r="962" spans="26:38" x14ac:dyDescent="0.25"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  <c r="AJ962" s="83"/>
      <c r="AK962" s="83"/>
      <c r="AL962" s="83"/>
    </row>
    <row r="963" spans="26:38" x14ac:dyDescent="0.25"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  <c r="AJ963" s="83"/>
      <c r="AK963" s="83"/>
      <c r="AL963" s="83"/>
    </row>
    <row r="964" spans="26:38" x14ac:dyDescent="0.25"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  <c r="AJ964" s="83"/>
      <c r="AK964" s="83"/>
      <c r="AL964" s="83"/>
    </row>
    <row r="965" spans="26:38" x14ac:dyDescent="0.25"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  <c r="AJ965" s="83"/>
      <c r="AK965" s="83"/>
      <c r="AL965" s="83"/>
    </row>
    <row r="966" spans="26:38" x14ac:dyDescent="0.25"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</row>
    <row r="967" spans="26:38" x14ac:dyDescent="0.25">
      <c r="Z967" s="83"/>
      <c r="AA967" s="83"/>
      <c r="AB967" s="83"/>
      <c r="AC967" s="83"/>
      <c r="AD967" s="83"/>
      <c r="AE967" s="83"/>
      <c r="AF967" s="83"/>
      <c r="AG967" s="83"/>
      <c r="AH967" s="83"/>
      <c r="AI967" s="83"/>
      <c r="AJ967" s="83"/>
      <c r="AK967" s="83"/>
      <c r="AL967" s="83"/>
    </row>
    <row r="968" spans="26:38" x14ac:dyDescent="0.25">
      <c r="Z968" s="83"/>
      <c r="AA968" s="83"/>
      <c r="AB968" s="83"/>
      <c r="AC968" s="83"/>
      <c r="AD968" s="83"/>
      <c r="AE968" s="83"/>
      <c r="AF968" s="83"/>
      <c r="AG968" s="83"/>
      <c r="AH968" s="83"/>
      <c r="AI968" s="83"/>
      <c r="AJ968" s="83"/>
      <c r="AK968" s="83"/>
      <c r="AL968" s="83"/>
    </row>
    <row r="969" spans="26:38" x14ac:dyDescent="0.25">
      <c r="Z969" s="83"/>
      <c r="AA969" s="83"/>
      <c r="AB969" s="83"/>
      <c r="AC969" s="83"/>
      <c r="AD969" s="83"/>
      <c r="AE969" s="83"/>
      <c r="AF969" s="83"/>
      <c r="AG969" s="83"/>
      <c r="AH969" s="83"/>
      <c r="AI969" s="83"/>
      <c r="AJ969" s="83"/>
      <c r="AK969" s="83"/>
      <c r="AL969" s="83"/>
    </row>
    <row r="970" spans="26:38" x14ac:dyDescent="0.25">
      <c r="Z970" s="83"/>
      <c r="AA970" s="83"/>
      <c r="AB970" s="83"/>
      <c r="AC970" s="83"/>
      <c r="AD970" s="83"/>
      <c r="AE970" s="83"/>
      <c r="AF970" s="83"/>
      <c r="AG970" s="83"/>
      <c r="AH970" s="83"/>
      <c r="AI970" s="83"/>
      <c r="AJ970" s="83"/>
      <c r="AK970" s="83"/>
      <c r="AL970" s="83"/>
    </row>
    <row r="971" spans="26:38" x14ac:dyDescent="0.25"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  <c r="AK971" s="83"/>
      <c r="AL971" s="83"/>
    </row>
    <row r="972" spans="26:38" x14ac:dyDescent="0.25">
      <c r="Z972" s="83"/>
      <c r="AA972" s="83"/>
      <c r="AB972" s="83"/>
      <c r="AC972" s="83"/>
      <c r="AD972" s="83"/>
      <c r="AE972" s="83"/>
      <c r="AF972" s="83"/>
      <c r="AG972" s="83"/>
      <c r="AH972" s="83"/>
      <c r="AI972" s="83"/>
      <c r="AJ972" s="83"/>
      <c r="AK972" s="83"/>
      <c r="AL972" s="83"/>
    </row>
    <row r="973" spans="26:38" x14ac:dyDescent="0.25"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  <c r="AK973" s="83"/>
      <c r="AL973" s="83"/>
    </row>
    <row r="974" spans="26:38" x14ac:dyDescent="0.25">
      <c r="Z974" s="83"/>
      <c r="AA974" s="83"/>
      <c r="AB974" s="83"/>
      <c r="AC974" s="83"/>
      <c r="AD974" s="83"/>
      <c r="AE974" s="83"/>
      <c r="AF974" s="83"/>
      <c r="AG974" s="83"/>
      <c r="AH974" s="83"/>
      <c r="AI974" s="83"/>
      <c r="AJ974" s="83"/>
      <c r="AK974" s="83"/>
      <c r="AL974" s="83"/>
    </row>
    <row r="975" spans="26:38" x14ac:dyDescent="0.25">
      <c r="Z975" s="83"/>
      <c r="AA975" s="83"/>
      <c r="AB975" s="83"/>
      <c r="AC975" s="83"/>
      <c r="AD975" s="83"/>
      <c r="AE975" s="83"/>
      <c r="AF975" s="83"/>
      <c r="AG975" s="83"/>
      <c r="AH975" s="83"/>
      <c r="AI975" s="83"/>
      <c r="AJ975" s="83"/>
      <c r="AK975" s="83"/>
      <c r="AL975" s="83"/>
    </row>
    <row r="976" spans="26:38" x14ac:dyDescent="0.25">
      <c r="Z976" s="83"/>
      <c r="AA976" s="83"/>
      <c r="AB976" s="83"/>
      <c r="AC976" s="83"/>
      <c r="AD976" s="83"/>
      <c r="AE976" s="83"/>
      <c r="AF976" s="83"/>
      <c r="AG976" s="83"/>
      <c r="AH976" s="83"/>
      <c r="AI976" s="83"/>
      <c r="AJ976" s="83"/>
      <c r="AK976" s="83"/>
      <c r="AL976" s="83"/>
    </row>
    <row r="977" spans="26:38" x14ac:dyDescent="0.25">
      <c r="Z977" s="83"/>
      <c r="AA977" s="83"/>
      <c r="AB977" s="83"/>
      <c r="AC977" s="83"/>
      <c r="AD977" s="83"/>
      <c r="AE977" s="83"/>
      <c r="AF977" s="83"/>
      <c r="AG977" s="83"/>
      <c r="AH977" s="83"/>
      <c r="AI977" s="83"/>
      <c r="AJ977" s="83"/>
      <c r="AK977" s="83"/>
      <c r="AL977" s="83"/>
    </row>
    <row r="978" spans="26:38" x14ac:dyDescent="0.25">
      <c r="Z978" s="83"/>
      <c r="AA978" s="83"/>
      <c r="AB978" s="83"/>
      <c r="AC978" s="83"/>
      <c r="AD978" s="83"/>
      <c r="AE978" s="83"/>
      <c r="AF978" s="83"/>
      <c r="AG978" s="83"/>
      <c r="AH978" s="83"/>
      <c r="AI978" s="83"/>
      <c r="AJ978" s="83"/>
      <c r="AK978" s="83"/>
      <c r="AL978" s="83"/>
    </row>
    <row r="979" spans="26:38" x14ac:dyDescent="0.25">
      <c r="Z979" s="83"/>
      <c r="AA979" s="83"/>
      <c r="AB979" s="83"/>
      <c r="AC979" s="83"/>
      <c r="AD979" s="83"/>
      <c r="AE979" s="83"/>
      <c r="AF979" s="83"/>
      <c r="AG979" s="83"/>
      <c r="AH979" s="83"/>
      <c r="AI979" s="83"/>
      <c r="AJ979" s="83"/>
      <c r="AK979" s="83"/>
      <c r="AL979" s="83"/>
    </row>
    <row r="980" spans="26:38" x14ac:dyDescent="0.25">
      <c r="Z980" s="83"/>
      <c r="AA980" s="83"/>
      <c r="AB980" s="83"/>
      <c r="AC980" s="83"/>
      <c r="AD980" s="83"/>
      <c r="AE980" s="83"/>
      <c r="AF980" s="83"/>
      <c r="AG980" s="83"/>
      <c r="AH980" s="83"/>
      <c r="AI980" s="83"/>
      <c r="AJ980" s="83"/>
      <c r="AK980" s="83"/>
      <c r="AL980" s="83"/>
    </row>
    <row r="981" spans="26:38" x14ac:dyDescent="0.25">
      <c r="Z981" s="83"/>
      <c r="AA981" s="83"/>
      <c r="AB981" s="83"/>
      <c r="AC981" s="83"/>
      <c r="AD981" s="83"/>
      <c r="AE981" s="83"/>
      <c r="AF981" s="83"/>
      <c r="AG981" s="83"/>
      <c r="AH981" s="83"/>
      <c r="AI981" s="83"/>
      <c r="AJ981" s="83"/>
      <c r="AK981" s="83"/>
      <c r="AL981" s="83"/>
    </row>
    <row r="982" spans="26:38" x14ac:dyDescent="0.25">
      <c r="Z982" s="83"/>
      <c r="AA982" s="83"/>
      <c r="AB982" s="83"/>
      <c r="AC982" s="83"/>
      <c r="AD982" s="83"/>
      <c r="AE982" s="83"/>
      <c r="AF982" s="83"/>
      <c r="AG982" s="83"/>
      <c r="AH982" s="83"/>
      <c r="AI982" s="83"/>
      <c r="AJ982" s="83"/>
      <c r="AK982" s="83"/>
      <c r="AL982" s="83"/>
    </row>
    <row r="983" spans="26:38" x14ac:dyDescent="0.25">
      <c r="Z983" s="83"/>
      <c r="AA983" s="83"/>
      <c r="AB983" s="83"/>
      <c r="AC983" s="83"/>
      <c r="AD983" s="83"/>
      <c r="AE983" s="83"/>
      <c r="AF983" s="83"/>
      <c r="AG983" s="83"/>
      <c r="AH983" s="83"/>
      <c r="AI983" s="83"/>
      <c r="AJ983" s="83"/>
      <c r="AK983" s="83"/>
      <c r="AL983" s="83"/>
    </row>
    <row r="984" spans="26:38" x14ac:dyDescent="0.25">
      <c r="Z984" s="83"/>
      <c r="AA984" s="83"/>
      <c r="AB984" s="83"/>
      <c r="AC984" s="83"/>
      <c r="AD984" s="83"/>
      <c r="AE984" s="83"/>
      <c r="AF984" s="83"/>
      <c r="AG984" s="83"/>
      <c r="AH984" s="83"/>
      <c r="AI984" s="83"/>
      <c r="AJ984" s="83"/>
      <c r="AK984" s="83"/>
      <c r="AL984" s="83"/>
    </row>
    <row r="985" spans="26:38" x14ac:dyDescent="0.25"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  <c r="AJ985" s="83"/>
      <c r="AK985" s="83"/>
      <c r="AL985" s="83"/>
    </row>
    <row r="986" spans="26:38" x14ac:dyDescent="0.25"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  <c r="AJ986" s="83"/>
      <c r="AK986" s="83"/>
      <c r="AL986" s="83"/>
    </row>
    <row r="987" spans="26:38" x14ac:dyDescent="0.25"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  <c r="AJ987" s="83"/>
      <c r="AK987" s="83"/>
      <c r="AL987" s="83"/>
    </row>
    <row r="988" spans="26:38" x14ac:dyDescent="0.25"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  <c r="AJ988" s="83"/>
      <c r="AK988" s="83"/>
      <c r="AL988" s="83"/>
    </row>
    <row r="989" spans="26:38" x14ac:dyDescent="0.25"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  <c r="AJ989" s="83"/>
      <c r="AK989" s="83"/>
      <c r="AL989" s="83"/>
    </row>
    <row r="990" spans="26:38" x14ac:dyDescent="0.25"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  <c r="AJ990" s="83"/>
      <c r="AK990" s="83"/>
      <c r="AL990" s="83"/>
    </row>
    <row r="991" spans="26:38" x14ac:dyDescent="0.25"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  <c r="AJ991" s="83"/>
      <c r="AK991" s="83"/>
      <c r="AL991" s="83"/>
    </row>
    <row r="992" spans="26:38" x14ac:dyDescent="0.25">
      <c r="Z992" s="83"/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</row>
    <row r="993" spans="26:38" x14ac:dyDescent="0.25">
      <c r="Z993" s="83"/>
      <c r="AA993" s="83"/>
      <c r="AB993" s="83"/>
      <c r="AC993" s="83"/>
      <c r="AD993" s="83"/>
      <c r="AE993" s="83"/>
      <c r="AF993" s="83"/>
      <c r="AG993" s="83"/>
      <c r="AH993" s="83"/>
      <c r="AI993" s="83"/>
      <c r="AJ993" s="83"/>
      <c r="AK993" s="83"/>
      <c r="AL993" s="83"/>
    </row>
    <row r="994" spans="26:38" x14ac:dyDescent="0.25">
      <c r="Z994" s="83"/>
      <c r="AA994" s="83"/>
      <c r="AB994" s="83"/>
      <c r="AC994" s="83"/>
      <c r="AD994" s="83"/>
      <c r="AE994" s="83"/>
      <c r="AF994" s="83"/>
      <c r="AG994" s="83"/>
      <c r="AH994" s="83"/>
      <c r="AI994" s="83"/>
      <c r="AJ994" s="83"/>
      <c r="AK994" s="83"/>
      <c r="AL994" s="83"/>
    </row>
    <row r="995" spans="26:38" x14ac:dyDescent="0.25">
      <c r="Z995" s="83"/>
      <c r="AA995" s="83"/>
      <c r="AB995" s="83"/>
      <c r="AC995" s="83"/>
      <c r="AD995" s="83"/>
      <c r="AE995" s="83"/>
      <c r="AF995" s="83"/>
      <c r="AG995" s="83"/>
      <c r="AH995" s="83"/>
      <c r="AI995" s="83"/>
      <c r="AJ995" s="83"/>
      <c r="AK995" s="83"/>
      <c r="AL995" s="83"/>
    </row>
    <row r="996" spans="26:38" x14ac:dyDescent="0.25">
      <c r="Z996" s="83"/>
      <c r="AA996" s="83"/>
      <c r="AB996" s="83"/>
      <c r="AC996" s="83"/>
      <c r="AD996" s="83"/>
      <c r="AE996" s="83"/>
      <c r="AF996" s="83"/>
      <c r="AG996" s="83"/>
      <c r="AH996" s="83"/>
      <c r="AI996" s="83"/>
      <c r="AJ996" s="83"/>
      <c r="AK996" s="83"/>
      <c r="AL996" s="83"/>
    </row>
    <row r="997" spans="26:38" x14ac:dyDescent="0.25">
      <c r="Z997" s="83"/>
      <c r="AA997" s="83"/>
      <c r="AB997" s="83"/>
      <c r="AC997" s="83"/>
      <c r="AD997" s="83"/>
      <c r="AE997" s="83"/>
      <c r="AF997" s="83"/>
      <c r="AG997" s="83"/>
      <c r="AH997" s="83"/>
      <c r="AI997" s="83"/>
      <c r="AJ997" s="83"/>
      <c r="AK997" s="83"/>
      <c r="AL997" s="83"/>
    </row>
    <row r="998" spans="26:38" x14ac:dyDescent="0.25">
      <c r="Z998" s="83"/>
      <c r="AA998" s="83"/>
      <c r="AB998" s="83"/>
      <c r="AC998" s="83"/>
      <c r="AD998" s="83"/>
      <c r="AE998" s="83"/>
      <c r="AF998" s="83"/>
      <c r="AG998" s="83"/>
      <c r="AH998" s="83"/>
      <c r="AI998" s="83"/>
      <c r="AJ998" s="83"/>
      <c r="AK998" s="83"/>
      <c r="AL998" s="83"/>
    </row>
    <row r="999" spans="26:38" x14ac:dyDescent="0.25">
      <c r="Z999" s="83"/>
      <c r="AA999" s="83"/>
      <c r="AB999" s="83"/>
      <c r="AC999" s="83"/>
      <c r="AD999" s="83"/>
      <c r="AE999" s="83"/>
      <c r="AF999" s="83"/>
      <c r="AG999" s="83"/>
      <c r="AH999" s="83"/>
      <c r="AI999" s="83"/>
      <c r="AJ999" s="83"/>
      <c r="AK999" s="83"/>
      <c r="AL999" s="83"/>
    </row>
    <row r="1000" spans="26:38" x14ac:dyDescent="0.25">
      <c r="Z1000" s="83"/>
      <c r="AA1000" s="83"/>
      <c r="AB1000" s="83"/>
      <c r="AC1000" s="83"/>
      <c r="AD1000" s="83"/>
      <c r="AE1000" s="83"/>
      <c r="AF1000" s="83"/>
      <c r="AG1000" s="83"/>
      <c r="AH1000" s="83"/>
      <c r="AI1000" s="83"/>
      <c r="AJ1000" s="83"/>
      <c r="AK1000" s="83"/>
      <c r="AL1000" s="83"/>
    </row>
    <row r="1001" spans="26:38" x14ac:dyDescent="0.25">
      <c r="Z1001" s="83"/>
      <c r="AA1001" s="83"/>
      <c r="AB1001" s="83"/>
      <c r="AC1001" s="83"/>
      <c r="AD1001" s="83"/>
      <c r="AE1001" s="83"/>
      <c r="AF1001" s="83"/>
      <c r="AG1001" s="83"/>
      <c r="AH1001" s="83"/>
      <c r="AI1001" s="83"/>
      <c r="AJ1001" s="83"/>
      <c r="AK1001" s="83"/>
      <c r="AL1001" s="83"/>
    </row>
    <row r="1002" spans="26:38" x14ac:dyDescent="0.25">
      <c r="Z1002" s="83"/>
      <c r="AA1002" s="83"/>
      <c r="AB1002" s="83"/>
      <c r="AC1002" s="83"/>
      <c r="AD1002" s="83"/>
      <c r="AE1002" s="83"/>
      <c r="AF1002" s="83"/>
      <c r="AG1002" s="83"/>
      <c r="AH1002" s="83"/>
      <c r="AI1002" s="83"/>
      <c r="AJ1002" s="83"/>
      <c r="AK1002" s="83"/>
      <c r="AL1002" s="83"/>
    </row>
    <row r="1003" spans="26:38" x14ac:dyDescent="0.25">
      <c r="Z1003" s="83"/>
      <c r="AA1003" s="83"/>
      <c r="AB1003" s="83"/>
      <c r="AC1003" s="83"/>
      <c r="AD1003" s="83"/>
      <c r="AE1003" s="83"/>
      <c r="AF1003" s="83"/>
      <c r="AG1003" s="83"/>
      <c r="AH1003" s="83"/>
      <c r="AI1003" s="83"/>
      <c r="AJ1003" s="83"/>
      <c r="AK1003" s="83"/>
      <c r="AL1003" s="83"/>
    </row>
    <row r="1004" spans="26:38" x14ac:dyDescent="0.25">
      <c r="Z1004" s="83"/>
      <c r="AA1004" s="83"/>
      <c r="AB1004" s="83"/>
      <c r="AC1004" s="83"/>
      <c r="AD1004" s="83"/>
      <c r="AE1004" s="83"/>
      <c r="AF1004" s="83"/>
      <c r="AG1004" s="83"/>
      <c r="AH1004" s="83"/>
      <c r="AI1004" s="83"/>
      <c r="AJ1004" s="83"/>
      <c r="AK1004" s="83"/>
      <c r="AL1004" s="83"/>
    </row>
    <row r="1005" spans="26:38" x14ac:dyDescent="0.25">
      <c r="Z1005" s="83"/>
      <c r="AA1005" s="83"/>
      <c r="AB1005" s="83"/>
      <c r="AC1005" s="83"/>
      <c r="AD1005" s="83"/>
      <c r="AE1005" s="83"/>
      <c r="AF1005" s="83"/>
      <c r="AG1005" s="83"/>
      <c r="AH1005" s="83"/>
      <c r="AI1005" s="83"/>
      <c r="AJ1005" s="83"/>
      <c r="AK1005" s="83"/>
      <c r="AL1005" s="83"/>
    </row>
    <row r="1006" spans="26:38" x14ac:dyDescent="0.25">
      <c r="Z1006" s="83"/>
      <c r="AA1006" s="83"/>
      <c r="AB1006" s="83"/>
      <c r="AC1006" s="83"/>
      <c r="AD1006" s="83"/>
      <c r="AE1006" s="83"/>
      <c r="AF1006" s="83"/>
      <c r="AG1006" s="83"/>
      <c r="AH1006" s="83"/>
      <c r="AI1006" s="83"/>
      <c r="AJ1006" s="83"/>
      <c r="AK1006" s="83"/>
      <c r="AL1006" s="83"/>
    </row>
    <row r="1007" spans="26:38" x14ac:dyDescent="0.25">
      <c r="Z1007" s="83"/>
      <c r="AA1007" s="83"/>
      <c r="AB1007" s="83"/>
      <c r="AC1007" s="83"/>
      <c r="AD1007" s="83"/>
      <c r="AE1007" s="83"/>
      <c r="AF1007" s="83"/>
      <c r="AG1007" s="83"/>
      <c r="AH1007" s="83"/>
      <c r="AI1007" s="83"/>
      <c r="AJ1007" s="83"/>
      <c r="AK1007" s="83"/>
      <c r="AL1007" s="83"/>
    </row>
    <row r="1008" spans="26:38" x14ac:dyDescent="0.25">
      <c r="Z1008" s="83"/>
      <c r="AA1008" s="83"/>
      <c r="AB1008" s="83"/>
      <c r="AC1008" s="83"/>
      <c r="AD1008" s="83"/>
      <c r="AE1008" s="83"/>
      <c r="AF1008" s="83"/>
      <c r="AG1008" s="83"/>
      <c r="AH1008" s="83"/>
      <c r="AI1008" s="83"/>
      <c r="AJ1008" s="83"/>
      <c r="AK1008" s="83"/>
      <c r="AL1008" s="83"/>
    </row>
    <row r="1009" spans="26:38" x14ac:dyDescent="0.25">
      <c r="Z1009" s="83"/>
      <c r="AA1009" s="83"/>
      <c r="AB1009" s="83"/>
      <c r="AC1009" s="83"/>
      <c r="AD1009" s="83"/>
      <c r="AE1009" s="83"/>
      <c r="AF1009" s="83"/>
      <c r="AG1009" s="83"/>
      <c r="AH1009" s="83"/>
      <c r="AI1009" s="83"/>
      <c r="AJ1009" s="83"/>
      <c r="AK1009" s="83"/>
      <c r="AL1009" s="83"/>
    </row>
    <row r="1010" spans="26:38" x14ac:dyDescent="0.25">
      <c r="Z1010" s="83"/>
      <c r="AA1010" s="83"/>
      <c r="AB1010" s="83"/>
      <c r="AC1010" s="83"/>
      <c r="AD1010" s="83"/>
      <c r="AE1010" s="83"/>
      <c r="AF1010" s="83"/>
      <c r="AG1010" s="83"/>
      <c r="AH1010" s="83"/>
      <c r="AI1010" s="83"/>
      <c r="AJ1010" s="83"/>
      <c r="AK1010" s="83"/>
      <c r="AL1010" s="83"/>
    </row>
    <row r="1011" spans="26:38" x14ac:dyDescent="0.25">
      <c r="Z1011" s="83"/>
      <c r="AA1011" s="83"/>
      <c r="AB1011" s="83"/>
      <c r="AC1011" s="83"/>
      <c r="AD1011" s="83"/>
      <c r="AE1011" s="83"/>
      <c r="AF1011" s="83"/>
      <c r="AG1011" s="83"/>
      <c r="AH1011" s="83"/>
      <c r="AI1011" s="83"/>
      <c r="AJ1011" s="83"/>
      <c r="AK1011" s="83"/>
      <c r="AL1011" s="83"/>
    </row>
    <row r="1012" spans="26:38" x14ac:dyDescent="0.25">
      <c r="Z1012" s="83"/>
      <c r="AA1012" s="83"/>
      <c r="AB1012" s="83"/>
      <c r="AC1012" s="83"/>
      <c r="AD1012" s="83"/>
      <c r="AE1012" s="83"/>
      <c r="AF1012" s="83"/>
      <c r="AG1012" s="83"/>
      <c r="AH1012" s="83"/>
      <c r="AI1012" s="83"/>
      <c r="AJ1012" s="83"/>
      <c r="AK1012" s="83"/>
      <c r="AL1012" s="83"/>
    </row>
    <row r="1013" spans="26:38" x14ac:dyDescent="0.25">
      <c r="Z1013" s="83"/>
      <c r="AA1013" s="83"/>
      <c r="AB1013" s="83"/>
      <c r="AC1013" s="83"/>
      <c r="AD1013" s="83"/>
      <c r="AE1013" s="83"/>
      <c r="AF1013" s="83"/>
      <c r="AG1013" s="83"/>
      <c r="AH1013" s="83"/>
      <c r="AI1013" s="83"/>
      <c r="AJ1013" s="83"/>
      <c r="AK1013" s="83"/>
      <c r="AL1013" s="83"/>
    </row>
    <row r="1014" spans="26:38" x14ac:dyDescent="0.25">
      <c r="Z1014" s="83"/>
      <c r="AA1014" s="83"/>
      <c r="AB1014" s="83"/>
      <c r="AC1014" s="83"/>
      <c r="AD1014" s="83"/>
      <c r="AE1014" s="83"/>
      <c r="AF1014" s="83"/>
      <c r="AG1014" s="83"/>
      <c r="AH1014" s="83"/>
      <c r="AI1014" s="83"/>
      <c r="AJ1014" s="83"/>
      <c r="AK1014" s="83"/>
      <c r="AL1014" s="83"/>
    </row>
    <row r="1015" spans="26:38" x14ac:dyDescent="0.25">
      <c r="Z1015" s="83"/>
      <c r="AA1015" s="83"/>
      <c r="AB1015" s="83"/>
      <c r="AC1015" s="83"/>
      <c r="AD1015" s="83"/>
      <c r="AE1015" s="83"/>
      <c r="AF1015" s="83"/>
      <c r="AG1015" s="83"/>
      <c r="AH1015" s="83"/>
      <c r="AI1015" s="83"/>
      <c r="AJ1015" s="83"/>
      <c r="AK1015" s="83"/>
      <c r="AL1015" s="83"/>
    </row>
    <row r="1016" spans="26:38" x14ac:dyDescent="0.25">
      <c r="Z1016" s="83"/>
      <c r="AA1016" s="83"/>
      <c r="AB1016" s="83"/>
      <c r="AC1016" s="83"/>
      <c r="AD1016" s="83"/>
      <c r="AE1016" s="83"/>
      <c r="AF1016" s="83"/>
      <c r="AG1016" s="83"/>
      <c r="AH1016" s="83"/>
      <c r="AI1016" s="83"/>
      <c r="AJ1016" s="83"/>
      <c r="AK1016" s="83"/>
      <c r="AL1016" s="83"/>
    </row>
    <row r="1017" spans="26:38" x14ac:dyDescent="0.25">
      <c r="Z1017" s="83"/>
      <c r="AA1017" s="83"/>
      <c r="AB1017" s="83"/>
      <c r="AC1017" s="83"/>
      <c r="AD1017" s="83"/>
      <c r="AE1017" s="83"/>
      <c r="AF1017" s="83"/>
      <c r="AG1017" s="83"/>
      <c r="AH1017" s="83"/>
      <c r="AI1017" s="83"/>
      <c r="AJ1017" s="83"/>
      <c r="AK1017" s="83"/>
      <c r="AL1017" s="83"/>
    </row>
    <row r="1018" spans="26:38" x14ac:dyDescent="0.25">
      <c r="Z1018" s="83"/>
      <c r="AA1018" s="83"/>
      <c r="AB1018" s="83"/>
      <c r="AC1018" s="83"/>
      <c r="AD1018" s="83"/>
      <c r="AE1018" s="83"/>
      <c r="AF1018" s="83"/>
      <c r="AG1018" s="83"/>
      <c r="AH1018" s="83"/>
      <c r="AI1018" s="83"/>
      <c r="AJ1018" s="83"/>
      <c r="AK1018" s="83"/>
      <c r="AL1018" s="83"/>
    </row>
    <row r="1019" spans="26:38" x14ac:dyDescent="0.25">
      <c r="Z1019" s="83"/>
      <c r="AA1019" s="83"/>
      <c r="AB1019" s="83"/>
      <c r="AC1019" s="83"/>
      <c r="AD1019" s="83"/>
      <c r="AE1019" s="83"/>
      <c r="AF1019" s="83"/>
      <c r="AG1019" s="83"/>
      <c r="AH1019" s="83"/>
      <c r="AI1019" s="83"/>
      <c r="AJ1019" s="83"/>
      <c r="AK1019" s="83"/>
      <c r="AL1019" s="83"/>
    </row>
    <row r="1020" spans="26:38" x14ac:dyDescent="0.25">
      <c r="Z1020" s="83"/>
      <c r="AA1020" s="83"/>
      <c r="AB1020" s="83"/>
      <c r="AC1020" s="83"/>
      <c r="AD1020" s="83"/>
      <c r="AE1020" s="83"/>
      <c r="AF1020" s="83"/>
      <c r="AG1020" s="83"/>
      <c r="AH1020" s="83"/>
      <c r="AI1020" s="83"/>
      <c r="AJ1020" s="83"/>
      <c r="AK1020" s="83"/>
      <c r="AL1020" s="83"/>
    </row>
    <row r="1021" spans="26:38" x14ac:dyDescent="0.25">
      <c r="Z1021" s="83"/>
      <c r="AA1021" s="83"/>
      <c r="AB1021" s="83"/>
      <c r="AC1021" s="83"/>
      <c r="AD1021" s="83"/>
      <c r="AE1021" s="83"/>
      <c r="AF1021" s="83"/>
      <c r="AG1021" s="83"/>
      <c r="AH1021" s="83"/>
      <c r="AI1021" s="83"/>
      <c r="AJ1021" s="83"/>
      <c r="AK1021" s="83"/>
      <c r="AL1021" s="83"/>
    </row>
  </sheetData>
  <mergeCells count="15">
    <mergeCell ref="AX2:AZ2"/>
    <mergeCell ref="BA2:BC2"/>
    <mergeCell ref="BD2:BF2"/>
    <mergeCell ref="AF2:AH2"/>
    <mergeCell ref="AI2:AK2"/>
    <mergeCell ref="AL2:AN2"/>
    <mergeCell ref="AO2:AQ2"/>
    <mergeCell ref="AR2:AT2"/>
    <mergeCell ref="AU2:AW2"/>
    <mergeCell ref="AC2:AE2"/>
    <mergeCell ref="O2:P2"/>
    <mergeCell ref="Q2:S2"/>
    <mergeCell ref="T2:V2"/>
    <mergeCell ref="W2:Y2"/>
    <mergeCell ref="Z2:AB2"/>
  </mergeCells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4"/>
  <sheetViews>
    <sheetView zoomScale="130" zoomScaleNormal="130" workbookViewId="0">
      <pane xSplit="7" ySplit="3" topLeftCell="U26" activePane="bottomRight" state="frozen"/>
      <selection pane="topRight" activeCell="H1" sqref="H1"/>
      <selection pane="bottomLeft" activeCell="A4" sqref="A4"/>
      <selection pane="bottomRight" activeCell="V33" sqref="V33"/>
    </sheetView>
  </sheetViews>
  <sheetFormatPr defaultColWidth="9.125" defaultRowHeight="13.6" x14ac:dyDescent="0.25"/>
  <cols>
    <col min="1" max="1" width="4.125" style="3" bestFit="1" customWidth="1"/>
    <col min="2" max="2" width="14.375" style="3" bestFit="1" customWidth="1"/>
    <col min="3" max="3" width="9.125" style="3" bestFit="1" customWidth="1"/>
    <col min="4" max="4" width="6.125" style="3" bestFit="1" customWidth="1"/>
    <col min="5" max="5" width="6.875" style="3" bestFit="1" customWidth="1"/>
    <col min="6" max="6" width="7" style="3" customWidth="1"/>
    <col min="7" max="7" width="5.375" style="3" bestFit="1" customWidth="1"/>
    <col min="8" max="8" width="2.75" style="3" customWidth="1"/>
    <col min="9" max="9" width="5.125" style="3" bestFit="1" customWidth="1"/>
    <col min="10" max="10" width="4.125" style="3" bestFit="1" customWidth="1"/>
    <col min="11" max="14" width="5.125" style="3" bestFit="1" customWidth="1"/>
    <col min="15" max="15" width="6" style="3" bestFit="1" customWidth="1"/>
    <col min="16" max="17" width="5.125" style="3" bestFit="1" customWidth="1"/>
    <col min="18" max="18" width="6.625" style="3" bestFit="1" customWidth="1"/>
    <col min="19" max="19" width="6" style="3" bestFit="1" customWidth="1"/>
    <col min="20" max="20" width="6.125" style="3" bestFit="1" customWidth="1"/>
    <col min="21" max="21" width="6.125" style="3" customWidth="1"/>
    <col min="22" max="22" width="6" style="3" bestFit="1" customWidth="1"/>
    <col min="23" max="24" width="6.625" style="3" customWidth="1"/>
    <col min="25" max="25" width="3" style="3" customWidth="1"/>
    <col min="26" max="26" width="6.125" style="3" bestFit="1" customWidth="1"/>
    <col min="27" max="28" width="4.875" style="3" customWidth="1"/>
    <col min="29" max="29" width="6.875" style="3" bestFit="1" customWidth="1"/>
    <col min="30" max="40" width="7.25" style="3" customWidth="1"/>
    <col min="41" max="16384" width="9.125" style="3"/>
  </cols>
  <sheetData>
    <row r="1" spans="1:40" x14ac:dyDescent="0.25">
      <c r="G1" s="7" t="s">
        <v>686</v>
      </c>
    </row>
    <row r="2" spans="1:40" x14ac:dyDescent="0.25">
      <c r="D2" s="3">
        <f>SUM(I2:W2)</f>
        <v>170</v>
      </c>
      <c r="G2" s="7" t="s">
        <v>146</v>
      </c>
      <c r="I2" s="3">
        <v>16</v>
      </c>
      <c r="J2" s="3">
        <v>7</v>
      </c>
      <c r="K2" s="3">
        <v>18</v>
      </c>
      <c r="L2" s="3">
        <v>12</v>
      </c>
      <c r="M2" s="3">
        <v>15</v>
      </c>
      <c r="N2" s="3">
        <v>19</v>
      </c>
      <c r="O2" s="3">
        <v>12</v>
      </c>
      <c r="P2" s="3">
        <v>0</v>
      </c>
      <c r="Q2" s="3">
        <v>0</v>
      </c>
      <c r="R2" s="3">
        <v>5</v>
      </c>
      <c r="S2" s="3">
        <v>19</v>
      </c>
      <c r="T2" s="3">
        <v>17</v>
      </c>
      <c r="U2" s="3">
        <v>15</v>
      </c>
      <c r="V2" s="3">
        <v>15</v>
      </c>
      <c r="AA2" s="3">
        <f>COUNT(I2:V2)</f>
        <v>14</v>
      </c>
      <c r="AD2" s="3" t="s">
        <v>59</v>
      </c>
    </row>
    <row r="3" spans="1:40" s="5" customFormat="1" x14ac:dyDescent="0.25">
      <c r="A3" s="4" t="s">
        <v>39</v>
      </c>
      <c r="B3" s="4" t="s">
        <v>1</v>
      </c>
      <c r="C3" s="4" t="s">
        <v>106</v>
      </c>
      <c r="D3" s="7" t="s">
        <v>7</v>
      </c>
      <c r="E3" s="7" t="s">
        <v>8</v>
      </c>
      <c r="F3" s="7" t="s">
        <v>185</v>
      </c>
      <c r="G3" s="7" t="s">
        <v>687</v>
      </c>
      <c r="H3" s="7"/>
      <c r="I3" s="7" t="s">
        <v>117</v>
      </c>
      <c r="J3" s="7" t="s">
        <v>2</v>
      </c>
      <c r="K3" s="7" t="s">
        <v>3</v>
      </c>
      <c r="L3" s="7" t="s">
        <v>52</v>
      </c>
      <c r="M3" s="7" t="s">
        <v>4</v>
      </c>
      <c r="N3" s="7" t="s">
        <v>5</v>
      </c>
      <c r="O3" s="7" t="s">
        <v>530</v>
      </c>
      <c r="P3" s="7" t="s">
        <v>531</v>
      </c>
      <c r="Q3" s="7" t="s">
        <v>6</v>
      </c>
      <c r="R3" s="7" t="s">
        <v>696</v>
      </c>
      <c r="S3" s="7" t="s">
        <v>130</v>
      </c>
      <c r="T3" s="7" t="s">
        <v>131</v>
      </c>
      <c r="U3" s="7" t="s">
        <v>132</v>
      </c>
      <c r="V3" s="7" t="s">
        <v>184</v>
      </c>
      <c r="W3" s="7"/>
      <c r="X3" s="7" t="s">
        <v>23</v>
      </c>
      <c r="Z3" s="7" t="s">
        <v>183</v>
      </c>
      <c r="AA3" s="7" t="s">
        <v>109</v>
      </c>
      <c r="AC3" s="7" t="s">
        <v>56</v>
      </c>
      <c r="AD3" s="7" t="s">
        <v>117</v>
      </c>
      <c r="AE3" s="7" t="s">
        <v>2</v>
      </c>
      <c r="AF3" s="7" t="s">
        <v>3</v>
      </c>
      <c r="AG3" s="7" t="s">
        <v>52</v>
      </c>
      <c r="AH3" s="7" t="s">
        <v>4</v>
      </c>
      <c r="AI3" s="7" t="s">
        <v>5</v>
      </c>
      <c r="AJ3" s="7" t="s">
        <v>129</v>
      </c>
      <c r="AK3" s="7" t="s">
        <v>6</v>
      </c>
      <c r="AL3" s="7" t="s">
        <v>130</v>
      </c>
      <c r="AM3" s="7" t="s">
        <v>131</v>
      </c>
      <c r="AN3" s="7" t="s">
        <v>132</v>
      </c>
    </row>
    <row r="4" spans="1:40" x14ac:dyDescent="0.25">
      <c r="A4">
        <v>1</v>
      </c>
      <c r="B4" s="18" t="s">
        <v>537</v>
      </c>
      <c r="C4" s="18" t="s">
        <v>372</v>
      </c>
      <c r="D4" s="3">
        <f>SUM(I4:W4)</f>
        <v>107</v>
      </c>
      <c r="E4" s="8">
        <f>D4/$D$2</f>
        <v>0.62941176470588234</v>
      </c>
      <c r="F4" s="8">
        <f>IF(Z4="Yes",AC4,E4)</f>
        <v>0.62941176470588234</v>
      </c>
      <c r="G4" s="79" t="s">
        <v>673</v>
      </c>
      <c r="I4" s="3">
        <v>14</v>
      </c>
      <c r="J4" s="9">
        <v>7</v>
      </c>
      <c r="K4" s="9">
        <v>6</v>
      </c>
      <c r="L4" s="9">
        <v>12</v>
      </c>
      <c r="M4" s="9">
        <v>13</v>
      </c>
      <c r="N4" s="9">
        <v>14.5</v>
      </c>
      <c r="O4" s="9">
        <v>7</v>
      </c>
      <c r="P4" s="9"/>
      <c r="Q4" s="9"/>
      <c r="R4" s="9">
        <v>5</v>
      </c>
      <c r="S4" s="3">
        <v>14.5</v>
      </c>
      <c r="T4" s="9"/>
      <c r="U4" s="9"/>
      <c r="V4" s="9">
        <v>14</v>
      </c>
      <c r="W4" s="9"/>
      <c r="X4" s="9"/>
      <c r="Z4" s="3" t="s">
        <v>285</v>
      </c>
      <c r="AA4" s="3">
        <f>COUNT(I4:V4)</f>
        <v>10</v>
      </c>
      <c r="AC4" s="8">
        <f>IF(Z4="Yes",MAX(AD4:AN4),E4)</f>
        <v>0.62941176470588234</v>
      </c>
      <c r="AD4" s="8">
        <f t="shared" ref="AD4:AL4" si="0">IF(I4="","",($D4-I4)/($D$2-I$2))</f>
        <v>0.60389610389610393</v>
      </c>
      <c r="AE4" s="8">
        <f t="shared" si="0"/>
        <v>0.61349693251533743</v>
      </c>
      <c r="AF4" s="8">
        <f t="shared" si="0"/>
        <v>0.66447368421052633</v>
      </c>
      <c r="AG4" s="8">
        <f t="shared" si="0"/>
        <v>0.60126582278481011</v>
      </c>
      <c r="AH4" s="8">
        <f t="shared" si="0"/>
        <v>0.6064516129032258</v>
      </c>
      <c r="AI4" s="8">
        <f t="shared" si="0"/>
        <v>0.61258278145695366</v>
      </c>
      <c r="AJ4" s="8">
        <f t="shared" si="0"/>
        <v>0.63291139240506333</v>
      </c>
      <c r="AK4" s="8" t="str">
        <f t="shared" si="0"/>
        <v/>
      </c>
      <c r="AL4" s="8" t="str">
        <f t="shared" si="0"/>
        <v/>
      </c>
      <c r="AM4" s="8">
        <f t="shared" ref="AM4:AN4" si="1">IF(S4="","",($D4-S4)/($D$2-S$2))</f>
        <v>0.61258278145695366</v>
      </c>
      <c r="AN4" s="8" t="str">
        <f t="shared" si="1"/>
        <v/>
      </c>
    </row>
    <row r="5" spans="1:40" ht="14.3" x14ac:dyDescent="0.25">
      <c r="A5">
        <v>1</v>
      </c>
      <c r="B5" s="18" t="s">
        <v>538</v>
      </c>
      <c r="C5" s="1" t="s">
        <v>539</v>
      </c>
      <c r="D5" s="3">
        <f t="shared" ref="D5:D12" si="2">SUM(I5:W5)</f>
        <v>22.5</v>
      </c>
      <c r="E5" s="8">
        <f t="shared" ref="E5:E12" si="3">D5/$D$2</f>
        <v>0.13235294117647059</v>
      </c>
      <c r="F5" s="8">
        <f t="shared" ref="F5:F12" si="4">IF(Z5="Yes",AC5,E5)</f>
        <v>0.13235294117647059</v>
      </c>
      <c r="G5" s="8"/>
      <c r="N5" s="3">
        <v>12</v>
      </c>
      <c r="O5" s="3">
        <v>10.5</v>
      </c>
    </row>
    <row r="6" spans="1:40" ht="14.3" x14ac:dyDescent="0.25">
      <c r="A6">
        <v>1</v>
      </c>
      <c r="B6" s="18" t="s">
        <v>540</v>
      </c>
      <c r="C6" s="1" t="s">
        <v>541</v>
      </c>
      <c r="D6" s="3">
        <f t="shared" si="2"/>
        <v>75</v>
      </c>
      <c r="E6" s="8">
        <f t="shared" si="3"/>
        <v>0.44117647058823528</v>
      </c>
      <c r="F6" s="8">
        <f t="shared" si="4"/>
        <v>0.44117647058823528</v>
      </c>
      <c r="G6" s="79" t="s">
        <v>673</v>
      </c>
      <c r="I6" s="3">
        <v>13</v>
      </c>
      <c r="J6" s="3">
        <v>7</v>
      </c>
      <c r="K6" s="3">
        <v>17</v>
      </c>
      <c r="L6" s="3">
        <v>11</v>
      </c>
      <c r="M6" s="3">
        <v>15</v>
      </c>
      <c r="N6" s="3">
        <v>12</v>
      </c>
    </row>
    <row r="7" spans="1:40" ht="14.3" x14ac:dyDescent="0.25">
      <c r="A7">
        <v>1</v>
      </c>
      <c r="B7" s="18" t="s">
        <v>542</v>
      </c>
      <c r="C7" s="1" t="s">
        <v>323</v>
      </c>
      <c r="D7" s="3">
        <f t="shared" si="2"/>
        <v>94.5</v>
      </c>
      <c r="E7" s="8">
        <f t="shared" si="3"/>
        <v>0.55588235294117649</v>
      </c>
      <c r="F7" s="8">
        <f t="shared" si="4"/>
        <v>0.55588235294117649</v>
      </c>
      <c r="G7" s="8"/>
      <c r="I7" s="3">
        <v>8</v>
      </c>
      <c r="J7" s="3">
        <v>6</v>
      </c>
      <c r="K7" s="3">
        <v>15</v>
      </c>
      <c r="L7" s="3">
        <v>10</v>
      </c>
      <c r="M7" s="3">
        <v>13.5</v>
      </c>
      <c r="R7" s="3">
        <v>3.5</v>
      </c>
      <c r="S7" s="3">
        <v>12.5</v>
      </c>
      <c r="U7" s="3">
        <v>14</v>
      </c>
      <c r="V7" s="3">
        <v>12</v>
      </c>
    </row>
    <row r="8" spans="1:40" ht="14.3" x14ac:dyDescent="0.25">
      <c r="A8">
        <v>1</v>
      </c>
      <c r="B8" s="18" t="s">
        <v>543</v>
      </c>
      <c r="C8" s="1" t="s">
        <v>544</v>
      </c>
      <c r="D8" s="3">
        <f t="shared" si="2"/>
        <v>109</v>
      </c>
      <c r="E8" s="8">
        <f t="shared" si="3"/>
        <v>0.64117647058823535</v>
      </c>
      <c r="F8" s="8">
        <f t="shared" si="4"/>
        <v>0.64117647058823535</v>
      </c>
      <c r="G8" s="8"/>
      <c r="I8" s="3">
        <v>14.5</v>
      </c>
      <c r="K8" s="3">
        <v>14</v>
      </c>
      <c r="L8" s="3">
        <v>12</v>
      </c>
      <c r="M8" s="3">
        <v>11.5</v>
      </c>
      <c r="N8" s="3">
        <v>10</v>
      </c>
      <c r="O8" s="3">
        <v>11.5</v>
      </c>
      <c r="S8" s="3">
        <v>11.5</v>
      </c>
      <c r="T8" s="3">
        <v>14</v>
      </c>
      <c r="U8" s="3">
        <v>0</v>
      </c>
      <c r="V8" s="3">
        <v>10</v>
      </c>
    </row>
    <row r="9" spans="1:40" ht="14.3" x14ac:dyDescent="0.25">
      <c r="A9">
        <v>1</v>
      </c>
      <c r="B9" s="18" t="s">
        <v>486</v>
      </c>
      <c r="C9" s="1" t="s">
        <v>672</v>
      </c>
      <c r="D9" s="3">
        <f t="shared" si="2"/>
        <v>142</v>
      </c>
      <c r="E9" s="8">
        <f t="shared" si="3"/>
        <v>0.83529411764705885</v>
      </c>
      <c r="F9" s="8">
        <f t="shared" si="4"/>
        <v>0.83529411764705885</v>
      </c>
      <c r="G9" s="8"/>
      <c r="I9" s="3">
        <v>13.5</v>
      </c>
      <c r="J9" s="3">
        <v>7</v>
      </c>
      <c r="K9" s="3">
        <v>10</v>
      </c>
      <c r="L9" s="3">
        <v>10</v>
      </c>
      <c r="M9" s="3">
        <v>15</v>
      </c>
      <c r="N9" s="3">
        <v>12</v>
      </c>
      <c r="O9" s="3">
        <v>12</v>
      </c>
      <c r="R9" s="3">
        <v>4.5</v>
      </c>
      <c r="S9" s="3">
        <v>16</v>
      </c>
      <c r="T9" s="3">
        <v>15</v>
      </c>
      <c r="U9" s="3">
        <v>15</v>
      </c>
      <c r="V9" s="3">
        <v>12</v>
      </c>
    </row>
    <row r="10" spans="1:40" ht="14.3" x14ac:dyDescent="0.25">
      <c r="A10">
        <v>1</v>
      </c>
      <c r="B10" s="18" t="s">
        <v>545</v>
      </c>
      <c r="C10" s="1" t="s">
        <v>150</v>
      </c>
      <c r="D10" s="3">
        <f t="shared" si="2"/>
        <v>153</v>
      </c>
      <c r="E10" s="8">
        <f t="shared" si="3"/>
        <v>0.9</v>
      </c>
      <c r="F10" s="8">
        <f t="shared" si="4"/>
        <v>0.9</v>
      </c>
      <c r="G10" s="8"/>
      <c r="I10" s="3">
        <v>13.5</v>
      </c>
      <c r="J10" s="3">
        <v>7</v>
      </c>
      <c r="K10" s="3">
        <v>16</v>
      </c>
      <c r="L10" s="3">
        <v>12</v>
      </c>
      <c r="M10" s="3">
        <v>15</v>
      </c>
      <c r="N10" s="3">
        <v>14</v>
      </c>
      <c r="O10" s="3">
        <v>11.5</v>
      </c>
      <c r="R10" s="3">
        <v>4</v>
      </c>
      <c r="S10" s="3">
        <v>17</v>
      </c>
      <c r="T10" s="3">
        <v>15</v>
      </c>
      <c r="U10" s="3">
        <v>15</v>
      </c>
      <c r="V10" s="3">
        <v>13</v>
      </c>
    </row>
    <row r="11" spans="1:40" ht="14.3" x14ac:dyDescent="0.25">
      <c r="A11">
        <v>1</v>
      </c>
      <c r="B11" s="18" t="s">
        <v>546</v>
      </c>
      <c r="C11" s="1" t="s">
        <v>231</v>
      </c>
      <c r="D11" s="3">
        <f t="shared" si="2"/>
        <v>128.5</v>
      </c>
      <c r="E11" s="8">
        <f t="shared" si="3"/>
        <v>0.75588235294117645</v>
      </c>
      <c r="F11" s="8">
        <f t="shared" si="4"/>
        <v>0.75588235294117645</v>
      </c>
      <c r="G11" s="8"/>
      <c r="I11" s="3">
        <v>10.5</v>
      </c>
      <c r="J11" s="3">
        <v>7</v>
      </c>
      <c r="K11" s="3">
        <v>11</v>
      </c>
      <c r="L11" s="3">
        <v>12</v>
      </c>
      <c r="M11" s="3">
        <v>12.5</v>
      </c>
      <c r="N11" s="3">
        <v>6</v>
      </c>
      <c r="O11" s="3">
        <v>7.5</v>
      </c>
      <c r="R11" s="3">
        <v>5</v>
      </c>
      <c r="S11" s="3">
        <v>13</v>
      </c>
      <c r="T11" s="3">
        <v>15</v>
      </c>
      <c r="U11" s="3">
        <v>15</v>
      </c>
      <c r="V11" s="3">
        <v>14</v>
      </c>
    </row>
    <row r="12" spans="1:40" ht="14.3" x14ac:dyDescent="0.25">
      <c r="A12">
        <v>1</v>
      </c>
      <c r="B12" s="18" t="s">
        <v>547</v>
      </c>
      <c r="C12" s="1" t="s">
        <v>243</v>
      </c>
      <c r="D12" s="3">
        <f t="shared" si="2"/>
        <v>120.5</v>
      </c>
      <c r="E12" s="8">
        <f t="shared" si="3"/>
        <v>0.70882352941176474</v>
      </c>
      <c r="F12" s="8">
        <f t="shared" si="4"/>
        <v>0.70882352941176474</v>
      </c>
      <c r="G12" s="8"/>
      <c r="I12" s="3">
        <v>12.5</v>
      </c>
      <c r="J12" s="3">
        <v>7</v>
      </c>
      <c r="K12" s="3">
        <v>5</v>
      </c>
      <c r="L12" s="3">
        <v>10</v>
      </c>
      <c r="M12" s="3">
        <v>12</v>
      </c>
      <c r="N12" s="3">
        <v>6</v>
      </c>
      <c r="O12" s="3">
        <v>11</v>
      </c>
      <c r="S12" s="3">
        <v>13</v>
      </c>
      <c r="T12" s="3">
        <v>16</v>
      </c>
      <c r="U12" s="3">
        <v>13</v>
      </c>
      <c r="V12" s="3">
        <v>15</v>
      </c>
    </row>
    <row r="13" spans="1:40" ht="14.3" x14ac:dyDescent="0.25">
      <c r="A13">
        <v>1</v>
      </c>
      <c r="B13" s="18" t="s">
        <v>255</v>
      </c>
      <c r="C13" s="1" t="s">
        <v>548</v>
      </c>
      <c r="D13" s="3">
        <f t="shared" ref="D13:D18" si="5">SUM(I13:W13)</f>
        <v>142</v>
      </c>
      <c r="E13" s="8">
        <f t="shared" ref="E13:E18" si="6">D13/$D$2</f>
        <v>0.83529411764705885</v>
      </c>
      <c r="F13" s="8">
        <f t="shared" ref="F13:F18" si="7">IF(Z13="Yes",AC13,E13)</f>
        <v>0.83529411764705885</v>
      </c>
      <c r="G13" s="8"/>
      <c r="I13" s="3">
        <v>14</v>
      </c>
      <c r="J13" s="3">
        <v>7</v>
      </c>
      <c r="K13" s="3">
        <v>18</v>
      </c>
      <c r="L13" s="3">
        <v>10</v>
      </c>
      <c r="M13" s="3">
        <v>12</v>
      </c>
      <c r="N13" s="3">
        <v>11</v>
      </c>
      <c r="O13" s="3">
        <v>10</v>
      </c>
      <c r="R13" s="3">
        <v>5</v>
      </c>
      <c r="S13" s="3">
        <v>17</v>
      </c>
      <c r="T13" s="3">
        <v>15</v>
      </c>
      <c r="U13" s="3">
        <v>13</v>
      </c>
      <c r="V13" s="3">
        <v>10</v>
      </c>
    </row>
    <row r="14" spans="1:40" ht="14.3" x14ac:dyDescent="0.25">
      <c r="A14">
        <v>1</v>
      </c>
      <c r="B14" s="18" t="s">
        <v>549</v>
      </c>
      <c r="C14" s="1" t="s">
        <v>550</v>
      </c>
      <c r="D14" s="3">
        <f t="shared" si="5"/>
        <v>115</v>
      </c>
      <c r="E14" s="8">
        <f t="shared" si="6"/>
        <v>0.67647058823529416</v>
      </c>
      <c r="F14" s="8">
        <f t="shared" si="7"/>
        <v>0.67647058823529416</v>
      </c>
      <c r="G14" s="79" t="s">
        <v>673</v>
      </c>
      <c r="I14" s="3">
        <v>10</v>
      </c>
      <c r="J14" s="3">
        <v>6</v>
      </c>
      <c r="K14" s="3">
        <v>14</v>
      </c>
      <c r="L14" s="3">
        <v>10</v>
      </c>
      <c r="M14" s="3">
        <v>14</v>
      </c>
      <c r="N14" s="3">
        <v>12</v>
      </c>
      <c r="O14" s="3">
        <v>11.5</v>
      </c>
      <c r="S14" s="3">
        <v>13.5</v>
      </c>
      <c r="T14" s="3">
        <v>11</v>
      </c>
      <c r="V14" s="3">
        <v>13</v>
      </c>
    </row>
    <row r="15" spans="1:40" ht="14.3" x14ac:dyDescent="0.25">
      <c r="A15">
        <v>1</v>
      </c>
      <c r="B15" s="18" t="s">
        <v>551</v>
      </c>
      <c r="C15" s="1" t="s">
        <v>552</v>
      </c>
      <c r="D15" s="3">
        <f t="shared" si="5"/>
        <v>115</v>
      </c>
      <c r="E15" s="8">
        <f t="shared" si="6"/>
        <v>0.67647058823529416</v>
      </c>
      <c r="F15" s="8">
        <f t="shared" si="7"/>
        <v>0.67647058823529416</v>
      </c>
      <c r="G15" s="8"/>
      <c r="I15" s="3">
        <v>11</v>
      </c>
      <c r="J15" s="3">
        <v>6</v>
      </c>
      <c r="K15" s="3">
        <v>10</v>
      </c>
      <c r="L15" s="3">
        <v>10</v>
      </c>
      <c r="M15" s="3">
        <v>9</v>
      </c>
      <c r="N15" s="3">
        <v>12</v>
      </c>
      <c r="O15" s="3">
        <v>10</v>
      </c>
      <c r="R15" s="3">
        <v>5</v>
      </c>
      <c r="S15" s="3">
        <v>16</v>
      </c>
      <c r="U15" s="3">
        <v>13</v>
      </c>
      <c r="V15" s="3">
        <v>13</v>
      </c>
    </row>
    <row r="16" spans="1:40" ht="14.3" x14ac:dyDescent="0.25">
      <c r="A16">
        <v>1</v>
      </c>
      <c r="B16" s="18" t="s">
        <v>307</v>
      </c>
      <c r="C16" s="1" t="s">
        <v>553</v>
      </c>
      <c r="D16" s="3">
        <f t="shared" si="5"/>
        <v>133</v>
      </c>
      <c r="E16" s="8">
        <f t="shared" si="6"/>
        <v>0.78235294117647058</v>
      </c>
      <c r="F16" s="8">
        <f t="shared" si="7"/>
        <v>0.78235294117647058</v>
      </c>
      <c r="G16" s="8"/>
      <c r="I16" s="3">
        <v>14.5</v>
      </c>
      <c r="J16" s="3">
        <v>6</v>
      </c>
      <c r="K16" s="3">
        <v>15</v>
      </c>
      <c r="L16" s="3">
        <v>10</v>
      </c>
      <c r="M16" s="3">
        <v>12</v>
      </c>
      <c r="N16" s="3">
        <v>11</v>
      </c>
      <c r="O16" s="3">
        <v>9</v>
      </c>
      <c r="R16" s="3">
        <v>3.5</v>
      </c>
      <c r="S16" s="3">
        <v>17</v>
      </c>
      <c r="T16" s="3">
        <v>11</v>
      </c>
      <c r="U16" s="3">
        <v>12</v>
      </c>
      <c r="V16" s="3">
        <v>12</v>
      </c>
    </row>
    <row r="17" spans="1:22" ht="14.3" x14ac:dyDescent="0.25">
      <c r="A17">
        <v>1</v>
      </c>
      <c r="B17" s="18" t="s">
        <v>554</v>
      </c>
      <c r="C17" s="1" t="s">
        <v>555</v>
      </c>
      <c r="D17" s="3">
        <f t="shared" si="5"/>
        <v>55.5</v>
      </c>
      <c r="E17" s="8">
        <f t="shared" si="6"/>
        <v>0.32647058823529412</v>
      </c>
      <c r="F17" s="8">
        <f t="shared" si="7"/>
        <v>0.32647058823529412</v>
      </c>
      <c r="G17" s="8"/>
      <c r="I17" s="3">
        <v>10</v>
      </c>
      <c r="J17" s="3">
        <v>6</v>
      </c>
      <c r="K17" s="3">
        <v>15</v>
      </c>
      <c r="L17" s="3">
        <v>10</v>
      </c>
      <c r="R17" s="3">
        <v>5</v>
      </c>
      <c r="S17" s="3">
        <v>9.5</v>
      </c>
    </row>
    <row r="18" spans="1:22" ht="14.3" x14ac:dyDescent="0.25">
      <c r="A18">
        <v>1</v>
      </c>
      <c r="B18" s="18" t="s">
        <v>556</v>
      </c>
      <c r="C18" s="1" t="s">
        <v>557</v>
      </c>
      <c r="D18" s="3">
        <f t="shared" si="5"/>
        <v>155.5</v>
      </c>
      <c r="E18" s="8">
        <f t="shared" si="6"/>
        <v>0.91470588235294115</v>
      </c>
      <c r="F18" s="8">
        <f t="shared" si="7"/>
        <v>0.91470588235294115</v>
      </c>
      <c r="G18" s="8"/>
      <c r="I18" s="3">
        <v>15.5</v>
      </c>
      <c r="J18" s="3">
        <v>7</v>
      </c>
      <c r="K18" s="3">
        <v>16</v>
      </c>
      <c r="L18" s="3">
        <v>12</v>
      </c>
      <c r="M18" s="3">
        <v>14</v>
      </c>
      <c r="N18" s="3">
        <v>16</v>
      </c>
      <c r="O18" s="3">
        <v>11</v>
      </c>
      <c r="R18" s="3">
        <v>5</v>
      </c>
      <c r="S18" s="3">
        <v>16</v>
      </c>
      <c r="T18" s="3">
        <v>16</v>
      </c>
      <c r="U18" s="3">
        <v>14</v>
      </c>
      <c r="V18" s="3">
        <v>13</v>
      </c>
    </row>
    <row r="19" spans="1:22" ht="14.3" x14ac:dyDescent="0.25">
      <c r="A19">
        <v>1</v>
      </c>
      <c r="B19" s="18" t="s">
        <v>666</v>
      </c>
      <c r="C19" s="1" t="s">
        <v>218</v>
      </c>
      <c r="D19" s="3">
        <f t="shared" ref="D19:D54" si="8">SUM(I19:W19)</f>
        <v>69</v>
      </c>
      <c r="E19" s="8">
        <f t="shared" ref="E19:E28" si="9">D19/$D$2</f>
        <v>0.40588235294117647</v>
      </c>
      <c r="F19" s="8">
        <f t="shared" ref="F19:F54" si="10">IF(Z19="Yes",AC19,E19)</f>
        <v>0.40588235294117647</v>
      </c>
      <c r="G19" s="8"/>
      <c r="J19" s="3">
        <v>6</v>
      </c>
      <c r="K19" s="3">
        <v>8</v>
      </c>
      <c r="L19" s="3">
        <v>11</v>
      </c>
      <c r="M19" s="3">
        <v>8.5</v>
      </c>
      <c r="N19" s="3">
        <v>14</v>
      </c>
      <c r="O19" s="3">
        <v>10.5</v>
      </c>
      <c r="S19" s="3">
        <v>11</v>
      </c>
    </row>
    <row r="20" spans="1:22" ht="14.3" x14ac:dyDescent="0.25">
      <c r="A20">
        <v>1</v>
      </c>
      <c r="B20" s="18" t="s">
        <v>682</v>
      </c>
      <c r="C20" s="1" t="s">
        <v>381</v>
      </c>
      <c r="D20" s="3">
        <f t="shared" si="8"/>
        <v>109</v>
      </c>
      <c r="E20" s="8">
        <f t="shared" si="9"/>
        <v>0.64117647058823535</v>
      </c>
      <c r="F20" s="8">
        <f t="shared" si="10"/>
        <v>0.64117647058823535</v>
      </c>
      <c r="G20" s="79" t="s">
        <v>673</v>
      </c>
      <c r="I20" s="3">
        <v>13</v>
      </c>
      <c r="J20" s="3">
        <v>7</v>
      </c>
      <c r="K20" s="3">
        <v>9</v>
      </c>
      <c r="L20" s="3">
        <v>11</v>
      </c>
      <c r="M20" s="3">
        <v>12</v>
      </c>
      <c r="O20" s="3">
        <v>12</v>
      </c>
      <c r="S20" s="3">
        <v>17</v>
      </c>
      <c r="U20" s="3">
        <v>15</v>
      </c>
      <c r="V20" s="3">
        <v>13</v>
      </c>
    </row>
    <row r="21" spans="1:22" ht="14.3" x14ac:dyDescent="0.25">
      <c r="A21">
        <v>1</v>
      </c>
      <c r="B21" s="18" t="s">
        <v>558</v>
      </c>
      <c r="C21" s="1" t="s">
        <v>205</v>
      </c>
      <c r="D21" s="3">
        <f t="shared" si="8"/>
        <v>154</v>
      </c>
      <c r="E21" s="8">
        <f t="shared" si="9"/>
        <v>0.90588235294117647</v>
      </c>
      <c r="F21" s="8">
        <f t="shared" si="10"/>
        <v>0.90588235294117647</v>
      </c>
      <c r="G21" s="79" t="s">
        <v>673</v>
      </c>
      <c r="I21" s="3">
        <v>15</v>
      </c>
      <c r="J21" s="3">
        <v>5</v>
      </c>
      <c r="K21" s="3">
        <v>17</v>
      </c>
      <c r="L21" s="3">
        <v>12</v>
      </c>
      <c r="M21" s="3">
        <v>14</v>
      </c>
      <c r="N21" s="3">
        <v>18</v>
      </c>
      <c r="O21" s="3">
        <v>11.5</v>
      </c>
      <c r="S21" s="3">
        <v>18.5</v>
      </c>
      <c r="T21" s="3">
        <v>14</v>
      </c>
      <c r="U21" s="3">
        <v>14</v>
      </c>
      <c r="V21" s="3">
        <v>15</v>
      </c>
    </row>
    <row r="22" spans="1:22" ht="14.3" x14ac:dyDescent="0.25">
      <c r="A22">
        <v>1</v>
      </c>
      <c r="B22" s="18" t="s">
        <v>559</v>
      </c>
      <c r="C22" s="1" t="s">
        <v>560</v>
      </c>
      <c r="D22" s="3">
        <f t="shared" si="8"/>
        <v>92.5</v>
      </c>
      <c r="E22" s="8">
        <f t="shared" si="9"/>
        <v>0.54411764705882348</v>
      </c>
      <c r="F22" s="8">
        <f t="shared" si="10"/>
        <v>0.54411764705882348</v>
      </c>
      <c r="G22" s="8"/>
      <c r="I22" s="3">
        <v>12.5</v>
      </c>
      <c r="J22" s="3">
        <v>5</v>
      </c>
      <c r="K22" s="3">
        <v>4</v>
      </c>
      <c r="L22" s="3">
        <v>8</v>
      </c>
      <c r="M22" s="3">
        <v>12</v>
      </c>
      <c r="N22" s="3">
        <v>11</v>
      </c>
      <c r="O22" s="3">
        <v>7.5</v>
      </c>
      <c r="S22" s="3">
        <v>12.5</v>
      </c>
      <c r="T22" s="3">
        <v>8</v>
      </c>
      <c r="U22" s="3">
        <v>0</v>
      </c>
      <c r="V22" s="3">
        <v>12</v>
      </c>
    </row>
    <row r="23" spans="1:22" ht="14.3" x14ac:dyDescent="0.25">
      <c r="A23">
        <v>1</v>
      </c>
      <c r="B23" s="18" t="s">
        <v>561</v>
      </c>
      <c r="C23" s="1" t="s">
        <v>562</v>
      </c>
      <c r="D23" s="3">
        <f t="shared" si="8"/>
        <v>151.5</v>
      </c>
      <c r="E23" s="8">
        <f t="shared" si="9"/>
        <v>0.89117647058823535</v>
      </c>
      <c r="F23" s="8">
        <f t="shared" si="10"/>
        <v>0.89117647058823535</v>
      </c>
      <c r="G23" s="8"/>
      <c r="I23" s="3">
        <v>16</v>
      </c>
      <c r="J23" s="3">
        <v>7</v>
      </c>
      <c r="K23" s="3">
        <v>17</v>
      </c>
      <c r="L23" s="3">
        <v>12</v>
      </c>
      <c r="M23" s="3">
        <v>15</v>
      </c>
      <c r="N23" s="3">
        <v>18</v>
      </c>
      <c r="O23" s="3">
        <v>12</v>
      </c>
      <c r="S23" s="3">
        <v>10.5</v>
      </c>
      <c r="T23" s="3">
        <v>17</v>
      </c>
      <c r="U23" s="3">
        <v>14</v>
      </c>
      <c r="V23" s="3">
        <v>13</v>
      </c>
    </row>
    <row r="24" spans="1:22" ht="14.3" x14ac:dyDescent="0.25">
      <c r="A24">
        <v>1</v>
      </c>
      <c r="B24" s="18" t="s">
        <v>563</v>
      </c>
      <c r="C24" s="1" t="s">
        <v>564</v>
      </c>
      <c r="D24" s="3">
        <f t="shared" si="8"/>
        <v>85.5</v>
      </c>
      <c r="E24" s="8">
        <f t="shared" si="9"/>
        <v>0.50294117647058822</v>
      </c>
      <c r="F24" s="8">
        <f t="shared" si="10"/>
        <v>0.50294117647058822</v>
      </c>
      <c r="G24" s="8"/>
      <c r="I24" s="3">
        <v>12.5</v>
      </c>
      <c r="J24" s="3">
        <v>7</v>
      </c>
      <c r="K24" s="3">
        <v>9</v>
      </c>
      <c r="L24" s="3">
        <v>10</v>
      </c>
      <c r="M24" s="3">
        <v>11</v>
      </c>
      <c r="N24" s="3">
        <v>10</v>
      </c>
      <c r="O24" s="3">
        <v>10</v>
      </c>
      <c r="R24" s="3">
        <v>3</v>
      </c>
      <c r="T24" s="3">
        <v>9.5</v>
      </c>
      <c r="U24" s="3">
        <v>3.5</v>
      </c>
    </row>
    <row r="25" spans="1:22" ht="14.3" x14ac:dyDescent="0.25">
      <c r="A25">
        <v>1</v>
      </c>
      <c r="B25" s="18" t="s">
        <v>230</v>
      </c>
      <c r="C25" s="1" t="s">
        <v>207</v>
      </c>
      <c r="D25" s="3">
        <f t="shared" si="8"/>
        <v>124</v>
      </c>
      <c r="E25" s="8">
        <f t="shared" si="9"/>
        <v>0.72941176470588232</v>
      </c>
      <c r="F25" s="8">
        <f t="shared" si="10"/>
        <v>0.72941176470588232</v>
      </c>
      <c r="G25" s="79" t="s">
        <v>673</v>
      </c>
      <c r="I25" s="3">
        <v>9</v>
      </c>
      <c r="J25" s="3">
        <v>6</v>
      </c>
      <c r="K25" s="3">
        <v>11</v>
      </c>
      <c r="L25" s="3">
        <v>8</v>
      </c>
      <c r="M25" s="3">
        <v>11</v>
      </c>
      <c r="N25" s="3">
        <v>11</v>
      </c>
      <c r="O25" s="3">
        <v>9.5</v>
      </c>
      <c r="R25" s="3">
        <v>2.5</v>
      </c>
      <c r="S25" s="3">
        <v>16</v>
      </c>
      <c r="T25" s="3">
        <v>13</v>
      </c>
      <c r="U25" s="3">
        <v>13</v>
      </c>
      <c r="V25" s="3">
        <v>14</v>
      </c>
    </row>
    <row r="26" spans="1:22" ht="14.3" x14ac:dyDescent="0.25">
      <c r="A26">
        <v>1</v>
      </c>
      <c r="B26" s="18" t="s">
        <v>565</v>
      </c>
      <c r="C26" s="1" t="s">
        <v>566</v>
      </c>
      <c r="D26" s="3">
        <f t="shared" si="8"/>
        <v>83.5</v>
      </c>
      <c r="E26" s="8">
        <f t="shared" si="9"/>
        <v>0.49117647058823527</v>
      </c>
      <c r="F26" s="8">
        <f t="shared" si="10"/>
        <v>0.49117647058823527</v>
      </c>
      <c r="G26" s="8"/>
      <c r="I26" s="3">
        <v>13.5</v>
      </c>
      <c r="K26" s="3">
        <v>9</v>
      </c>
      <c r="L26" s="3">
        <v>7</v>
      </c>
      <c r="N26" s="3">
        <v>12</v>
      </c>
      <c r="O26" s="3">
        <v>12</v>
      </c>
      <c r="S26" s="3">
        <v>13.5</v>
      </c>
      <c r="T26" s="3">
        <v>14.5</v>
      </c>
      <c r="U26" s="3">
        <v>0</v>
      </c>
      <c r="V26" s="3">
        <v>2</v>
      </c>
    </row>
    <row r="27" spans="1:22" ht="14.3" x14ac:dyDescent="0.25">
      <c r="A27">
        <v>1</v>
      </c>
      <c r="B27" s="18" t="s">
        <v>567</v>
      </c>
      <c r="C27" s="1" t="s">
        <v>568</v>
      </c>
      <c r="D27" s="3">
        <f t="shared" si="8"/>
        <v>139.5</v>
      </c>
      <c r="E27" s="8">
        <f t="shared" si="9"/>
        <v>0.82058823529411762</v>
      </c>
      <c r="F27" s="8">
        <f t="shared" si="10"/>
        <v>0.82058823529411762</v>
      </c>
      <c r="G27" s="79" t="s">
        <v>673</v>
      </c>
      <c r="I27" s="3">
        <v>11.5</v>
      </c>
      <c r="J27" s="3">
        <v>7</v>
      </c>
      <c r="K27" s="3">
        <v>17</v>
      </c>
      <c r="L27" s="3">
        <v>10</v>
      </c>
      <c r="M27" s="3">
        <v>14</v>
      </c>
      <c r="N27" s="3">
        <v>11</v>
      </c>
      <c r="O27" s="3">
        <v>6</v>
      </c>
      <c r="R27" s="3">
        <v>5</v>
      </c>
      <c r="S27" s="3">
        <v>17</v>
      </c>
      <c r="T27" s="3">
        <v>16</v>
      </c>
      <c r="U27" s="3">
        <v>12</v>
      </c>
      <c r="V27" s="3">
        <v>13</v>
      </c>
    </row>
    <row r="28" spans="1:22" ht="14.3" x14ac:dyDescent="0.25">
      <c r="A28">
        <v>1</v>
      </c>
      <c r="B28" s="18" t="s">
        <v>569</v>
      </c>
      <c r="C28" s="1" t="s">
        <v>264</v>
      </c>
      <c r="D28" s="3">
        <f t="shared" si="8"/>
        <v>136.5</v>
      </c>
      <c r="E28" s="8">
        <f t="shared" si="9"/>
        <v>0.80294117647058827</v>
      </c>
      <c r="F28" s="8">
        <f t="shared" si="10"/>
        <v>0.80294117647058827</v>
      </c>
      <c r="G28" s="8"/>
      <c r="I28" s="3">
        <v>14.5</v>
      </c>
      <c r="J28" s="3">
        <v>7</v>
      </c>
      <c r="K28" s="3">
        <v>16</v>
      </c>
      <c r="L28" s="3">
        <v>9</v>
      </c>
      <c r="M28" s="3">
        <v>14</v>
      </c>
      <c r="N28" s="3">
        <v>14</v>
      </c>
      <c r="O28" s="3">
        <v>12</v>
      </c>
      <c r="S28" s="3">
        <v>8</v>
      </c>
      <c r="T28" s="3">
        <v>17</v>
      </c>
      <c r="U28" s="3">
        <v>12</v>
      </c>
      <c r="V28" s="3">
        <v>13</v>
      </c>
    </row>
    <row r="29" spans="1:22" ht="14.3" x14ac:dyDescent="0.25">
      <c r="A29">
        <v>1</v>
      </c>
      <c r="B29" s="18" t="s">
        <v>685</v>
      </c>
      <c r="C29" s="1" t="s">
        <v>114</v>
      </c>
      <c r="D29" s="3">
        <f>SUM(I29:W29)</f>
        <v>108</v>
      </c>
      <c r="E29" s="8">
        <f>D29/$D$2</f>
        <v>0.63529411764705879</v>
      </c>
      <c r="F29" s="8">
        <f>IF(Z29="Yes",AC29,E29)</f>
        <v>0.63529411764705879</v>
      </c>
      <c r="G29" s="8"/>
      <c r="I29" s="3">
        <v>8</v>
      </c>
      <c r="J29" s="3">
        <v>3.5</v>
      </c>
      <c r="K29" s="3">
        <v>6</v>
      </c>
      <c r="L29" s="3">
        <v>8</v>
      </c>
      <c r="M29" s="3">
        <v>9</v>
      </c>
      <c r="N29" s="3">
        <v>18</v>
      </c>
      <c r="O29" s="3">
        <v>10</v>
      </c>
      <c r="S29" s="3">
        <v>8</v>
      </c>
      <c r="T29" s="3">
        <v>12</v>
      </c>
      <c r="U29" s="3">
        <v>11.5</v>
      </c>
      <c r="V29" s="3">
        <v>14</v>
      </c>
    </row>
    <row r="30" spans="1:22" s="104" customFormat="1" ht="14.3" x14ac:dyDescent="0.25">
      <c r="A30" s="104">
        <v>1</v>
      </c>
      <c r="B30" s="104" t="s">
        <v>513</v>
      </c>
      <c r="C30" s="104" t="s">
        <v>393</v>
      </c>
      <c r="I30" s="104">
        <v>12</v>
      </c>
    </row>
    <row r="31" spans="1:22" ht="14.3" x14ac:dyDescent="0.25">
      <c r="A31" s="1">
        <v>2</v>
      </c>
      <c r="B31" s="18" t="s">
        <v>603</v>
      </c>
      <c r="C31" s="1" t="s">
        <v>604</v>
      </c>
      <c r="D31" s="3">
        <f t="shared" si="8"/>
        <v>119.5</v>
      </c>
      <c r="E31" s="8">
        <f>D31/($D$2-5)</f>
        <v>0.72424242424242424</v>
      </c>
      <c r="F31" s="8">
        <f t="shared" si="10"/>
        <v>0.72424242424242424</v>
      </c>
      <c r="G31" s="8"/>
      <c r="I31" s="3">
        <v>12.5</v>
      </c>
      <c r="J31" s="3">
        <v>7</v>
      </c>
      <c r="K31" s="3">
        <v>17</v>
      </c>
      <c r="L31" s="3">
        <v>10</v>
      </c>
      <c r="M31" s="3">
        <v>6</v>
      </c>
      <c r="N31" s="3">
        <v>12</v>
      </c>
      <c r="O31" s="3">
        <v>10</v>
      </c>
      <c r="S31" s="3">
        <v>11</v>
      </c>
      <c r="T31" s="3">
        <v>12</v>
      </c>
      <c r="U31" s="3">
        <v>12</v>
      </c>
      <c r="V31" s="3">
        <v>10</v>
      </c>
    </row>
    <row r="32" spans="1:22" ht="14.3" x14ac:dyDescent="0.25">
      <c r="A32" s="1">
        <v>2</v>
      </c>
      <c r="B32" s="18" t="s">
        <v>605</v>
      </c>
      <c r="C32" s="1" t="s">
        <v>525</v>
      </c>
      <c r="D32" s="3">
        <f t="shared" si="8"/>
        <v>143</v>
      </c>
      <c r="E32" s="8">
        <f t="shared" ref="E32:E54" si="11">D32/($D$2-5)</f>
        <v>0.8666666666666667</v>
      </c>
      <c r="F32" s="8">
        <f t="shared" si="10"/>
        <v>0.8666666666666667</v>
      </c>
      <c r="G32" s="8"/>
      <c r="I32" s="3">
        <v>15</v>
      </c>
      <c r="J32" s="3">
        <v>7</v>
      </c>
      <c r="K32" s="3">
        <v>15</v>
      </c>
      <c r="L32" s="3">
        <v>10</v>
      </c>
      <c r="M32" s="3">
        <v>13</v>
      </c>
      <c r="N32" s="3">
        <v>11</v>
      </c>
      <c r="O32" s="3">
        <v>12</v>
      </c>
      <c r="S32" s="3">
        <v>17</v>
      </c>
      <c r="T32" s="3">
        <v>17</v>
      </c>
      <c r="U32" s="3">
        <v>13</v>
      </c>
      <c r="V32" s="3">
        <v>13</v>
      </c>
    </row>
    <row r="33" spans="1:22" ht="14.3" x14ac:dyDescent="0.25">
      <c r="A33" s="1">
        <v>2</v>
      </c>
      <c r="B33" s="18" t="s">
        <v>606</v>
      </c>
      <c r="C33" s="1" t="s">
        <v>416</v>
      </c>
      <c r="D33" s="3">
        <f t="shared" si="8"/>
        <v>152</v>
      </c>
      <c r="E33" s="8">
        <f t="shared" si="11"/>
        <v>0.92121212121212126</v>
      </c>
      <c r="F33" s="8">
        <f t="shared" si="10"/>
        <v>0.92121212121212126</v>
      </c>
      <c r="G33" s="79" t="s">
        <v>673</v>
      </c>
      <c r="I33" s="3">
        <v>14.5</v>
      </c>
      <c r="J33" s="3">
        <v>7</v>
      </c>
      <c r="K33" s="3">
        <v>16</v>
      </c>
      <c r="L33" s="3">
        <v>12</v>
      </c>
      <c r="M33" s="3">
        <v>14</v>
      </c>
      <c r="N33" s="3">
        <v>19</v>
      </c>
      <c r="O33" s="3">
        <v>11</v>
      </c>
      <c r="S33" s="3">
        <v>15.5</v>
      </c>
      <c r="T33" s="3">
        <v>16</v>
      </c>
      <c r="U33" s="3">
        <v>14</v>
      </c>
      <c r="V33" s="3">
        <v>13</v>
      </c>
    </row>
    <row r="34" spans="1:22" ht="14.3" x14ac:dyDescent="0.25">
      <c r="A34" s="1">
        <v>2</v>
      </c>
      <c r="B34" s="18" t="s">
        <v>607</v>
      </c>
      <c r="C34" s="1" t="s">
        <v>608</v>
      </c>
      <c r="D34" s="3">
        <f t="shared" si="8"/>
        <v>123.5</v>
      </c>
      <c r="E34" s="8">
        <f t="shared" si="11"/>
        <v>0.74848484848484853</v>
      </c>
      <c r="F34" s="8">
        <f t="shared" si="10"/>
        <v>0.74848484848484853</v>
      </c>
      <c r="G34" s="8"/>
      <c r="J34" s="3">
        <v>6</v>
      </c>
      <c r="K34" s="3">
        <v>16</v>
      </c>
      <c r="L34" s="3">
        <v>10</v>
      </c>
      <c r="M34" s="3">
        <v>14</v>
      </c>
      <c r="N34" s="3">
        <v>14</v>
      </c>
      <c r="O34" s="3">
        <v>11.5</v>
      </c>
      <c r="S34" s="3">
        <v>14</v>
      </c>
      <c r="T34" s="3">
        <v>13</v>
      </c>
      <c r="U34" s="3">
        <v>14</v>
      </c>
      <c r="V34" s="3">
        <v>11</v>
      </c>
    </row>
    <row r="35" spans="1:22" ht="14.3" x14ac:dyDescent="0.25">
      <c r="A35" s="1">
        <v>2</v>
      </c>
      <c r="B35" s="18" t="s">
        <v>609</v>
      </c>
      <c r="C35" s="1" t="s">
        <v>610</v>
      </c>
      <c r="D35" s="3">
        <f t="shared" si="8"/>
        <v>114</v>
      </c>
      <c r="E35" s="8">
        <f t="shared" si="11"/>
        <v>0.69090909090909092</v>
      </c>
      <c r="F35" s="8">
        <f t="shared" si="10"/>
        <v>0.69090909090909092</v>
      </c>
      <c r="G35" s="79" t="s">
        <v>673</v>
      </c>
      <c r="I35" s="3">
        <v>13</v>
      </c>
      <c r="J35" s="3">
        <v>7</v>
      </c>
      <c r="K35" s="3">
        <v>8</v>
      </c>
      <c r="L35" s="3">
        <v>12</v>
      </c>
      <c r="M35" s="3">
        <v>8</v>
      </c>
      <c r="N35" s="3">
        <v>13</v>
      </c>
      <c r="O35" s="3">
        <v>9.5</v>
      </c>
      <c r="S35" s="3">
        <v>16.5</v>
      </c>
      <c r="T35" s="3">
        <v>7</v>
      </c>
      <c r="U35" s="3">
        <v>8</v>
      </c>
      <c r="V35" s="3">
        <v>12</v>
      </c>
    </row>
    <row r="36" spans="1:22" ht="14.3" x14ac:dyDescent="0.25">
      <c r="A36" s="1">
        <v>2</v>
      </c>
      <c r="B36" s="18" t="s">
        <v>678</v>
      </c>
      <c r="C36" s="1" t="s">
        <v>679</v>
      </c>
      <c r="D36" s="3">
        <f t="shared" si="8"/>
        <v>142.5</v>
      </c>
      <c r="E36" s="8">
        <f t="shared" si="11"/>
        <v>0.86363636363636365</v>
      </c>
      <c r="F36" s="8">
        <f t="shared" si="10"/>
        <v>0.86363636363636365</v>
      </c>
      <c r="G36" s="79" t="s">
        <v>673</v>
      </c>
      <c r="I36" s="3">
        <v>12.5</v>
      </c>
      <c r="J36" s="3">
        <v>7</v>
      </c>
      <c r="K36" s="3">
        <v>15</v>
      </c>
      <c r="L36" s="3">
        <v>12</v>
      </c>
      <c r="M36" s="3">
        <v>14</v>
      </c>
      <c r="N36" s="3">
        <v>12</v>
      </c>
      <c r="O36" s="3">
        <v>11</v>
      </c>
      <c r="S36" s="3">
        <v>17.5</v>
      </c>
      <c r="T36" s="3">
        <v>15</v>
      </c>
      <c r="U36" s="3">
        <v>14.5</v>
      </c>
      <c r="V36" s="3">
        <v>12</v>
      </c>
    </row>
    <row r="37" spans="1:22" ht="14.3" x14ac:dyDescent="0.25">
      <c r="A37" s="1">
        <v>2</v>
      </c>
      <c r="B37" s="18" t="s">
        <v>611</v>
      </c>
      <c r="C37" s="1" t="s">
        <v>612</v>
      </c>
      <c r="D37" s="3">
        <f t="shared" si="8"/>
        <v>121</v>
      </c>
      <c r="E37" s="8">
        <f t="shared" si="11"/>
        <v>0.73333333333333328</v>
      </c>
      <c r="F37" s="8">
        <f t="shared" si="10"/>
        <v>0.73333333333333328</v>
      </c>
      <c r="G37" s="8"/>
      <c r="I37" s="3">
        <v>9</v>
      </c>
      <c r="J37" s="3">
        <v>5</v>
      </c>
      <c r="K37" s="3">
        <v>6</v>
      </c>
      <c r="L37" s="3">
        <v>10</v>
      </c>
      <c r="M37" s="3">
        <v>15</v>
      </c>
      <c r="N37" s="3">
        <v>14</v>
      </c>
      <c r="O37" s="3">
        <v>9.5</v>
      </c>
      <c r="S37" s="3">
        <v>12.5</v>
      </c>
      <c r="T37" s="3">
        <v>14</v>
      </c>
      <c r="U37" s="3">
        <v>13</v>
      </c>
      <c r="V37" s="3">
        <v>13</v>
      </c>
    </row>
    <row r="38" spans="1:22" ht="14.3" x14ac:dyDescent="0.25">
      <c r="A38" s="1">
        <v>2</v>
      </c>
      <c r="B38" s="18" t="s">
        <v>613</v>
      </c>
      <c r="C38" s="1" t="s">
        <v>614</v>
      </c>
      <c r="D38" s="3">
        <f t="shared" si="8"/>
        <v>40.5</v>
      </c>
      <c r="E38" s="8">
        <f t="shared" si="11"/>
        <v>0.24545454545454545</v>
      </c>
      <c r="F38" s="8">
        <f t="shared" si="10"/>
        <v>0.24545454545454545</v>
      </c>
      <c r="G38" s="79" t="s">
        <v>673</v>
      </c>
      <c r="L38" s="3">
        <v>9</v>
      </c>
      <c r="N38" s="3">
        <v>8</v>
      </c>
      <c r="O38" s="3">
        <v>8.5</v>
      </c>
      <c r="S38" s="3">
        <v>15</v>
      </c>
    </row>
    <row r="39" spans="1:22" ht="14.3" x14ac:dyDescent="0.25">
      <c r="A39" s="1">
        <v>2</v>
      </c>
      <c r="B39" s="18" t="s">
        <v>615</v>
      </c>
      <c r="C39" s="1" t="s">
        <v>616</v>
      </c>
      <c r="D39" s="3">
        <f t="shared" si="8"/>
        <v>127.5</v>
      </c>
      <c r="E39" s="8">
        <f t="shared" si="11"/>
        <v>0.77272727272727271</v>
      </c>
      <c r="F39" s="8">
        <f t="shared" si="10"/>
        <v>0.77272727272727271</v>
      </c>
      <c r="G39" s="8"/>
      <c r="I39" s="3">
        <v>14.5</v>
      </c>
      <c r="J39" s="3">
        <v>7</v>
      </c>
      <c r="K39" s="3">
        <v>13</v>
      </c>
      <c r="L39" s="3">
        <v>11</v>
      </c>
      <c r="M39" s="3">
        <v>12</v>
      </c>
      <c r="N39" s="3">
        <v>17</v>
      </c>
      <c r="O39" s="3">
        <v>11</v>
      </c>
      <c r="T39" s="3">
        <v>15</v>
      </c>
      <c r="U39" s="3">
        <v>14</v>
      </c>
      <c r="V39" s="3">
        <v>13</v>
      </c>
    </row>
    <row r="40" spans="1:22" ht="14.3" x14ac:dyDescent="0.25">
      <c r="A40" s="1">
        <v>2</v>
      </c>
      <c r="B40" s="18" t="s">
        <v>617</v>
      </c>
      <c r="C40" s="1" t="s">
        <v>618</v>
      </c>
      <c r="D40" s="3">
        <f t="shared" si="8"/>
        <v>112</v>
      </c>
      <c r="E40" s="8">
        <f t="shared" si="11"/>
        <v>0.67878787878787883</v>
      </c>
      <c r="F40" s="8">
        <f t="shared" si="10"/>
        <v>0.67878787878787883</v>
      </c>
      <c r="G40" s="8"/>
      <c r="I40" s="3">
        <v>14.5</v>
      </c>
      <c r="J40" s="3">
        <v>6</v>
      </c>
      <c r="K40" s="3">
        <v>15</v>
      </c>
      <c r="L40" s="3">
        <v>12</v>
      </c>
      <c r="M40" s="3">
        <v>14</v>
      </c>
      <c r="N40" s="3">
        <v>11</v>
      </c>
      <c r="O40" s="3">
        <v>10.5</v>
      </c>
      <c r="T40" s="3">
        <v>14</v>
      </c>
      <c r="U40" s="3">
        <v>4</v>
      </c>
      <c r="V40" s="3">
        <v>11</v>
      </c>
    </row>
    <row r="41" spans="1:22" ht="14.3" x14ac:dyDescent="0.25">
      <c r="A41" s="1">
        <v>2</v>
      </c>
      <c r="B41" s="18" t="s">
        <v>619</v>
      </c>
      <c r="C41" s="1" t="s">
        <v>620</v>
      </c>
      <c r="D41" s="3">
        <f t="shared" si="8"/>
        <v>138</v>
      </c>
      <c r="E41" s="8">
        <f t="shared" si="11"/>
        <v>0.83636363636363631</v>
      </c>
      <c r="F41" s="8">
        <f t="shared" si="10"/>
        <v>0.83636363636363631</v>
      </c>
      <c r="G41" s="8"/>
      <c r="I41" s="3">
        <v>14.5</v>
      </c>
      <c r="J41" s="3">
        <v>7</v>
      </c>
      <c r="K41" s="3">
        <v>16</v>
      </c>
      <c r="L41" s="3">
        <v>10</v>
      </c>
      <c r="M41" s="3">
        <v>13</v>
      </c>
      <c r="N41" s="3">
        <v>14</v>
      </c>
      <c r="O41" s="3">
        <v>10.5</v>
      </c>
      <c r="S41" s="3">
        <v>18</v>
      </c>
      <c r="T41" s="3">
        <v>14</v>
      </c>
      <c r="U41" s="3">
        <v>10</v>
      </c>
      <c r="V41" s="3">
        <v>11</v>
      </c>
    </row>
    <row r="42" spans="1:22" ht="14.3" x14ac:dyDescent="0.25">
      <c r="A42" s="1">
        <v>2</v>
      </c>
      <c r="B42" s="18" t="s">
        <v>621</v>
      </c>
      <c r="C42" s="1" t="s">
        <v>622</v>
      </c>
      <c r="D42" s="3">
        <f t="shared" si="8"/>
        <v>120.5</v>
      </c>
      <c r="E42" s="8">
        <f t="shared" si="11"/>
        <v>0.73030303030303034</v>
      </c>
      <c r="F42" s="8">
        <f t="shared" si="10"/>
        <v>0.73030303030303034</v>
      </c>
      <c r="G42" s="79" t="s">
        <v>673</v>
      </c>
      <c r="I42" s="3">
        <v>11</v>
      </c>
      <c r="J42" s="3">
        <v>5</v>
      </c>
      <c r="K42" s="3">
        <v>8</v>
      </c>
      <c r="L42" s="3">
        <v>11</v>
      </c>
      <c r="M42" s="3">
        <v>13</v>
      </c>
      <c r="N42" s="3">
        <v>13</v>
      </c>
      <c r="O42" s="3">
        <v>10</v>
      </c>
      <c r="S42" s="3">
        <v>14.5</v>
      </c>
      <c r="T42" s="3">
        <v>8</v>
      </c>
      <c r="U42" s="3">
        <v>12</v>
      </c>
      <c r="V42" s="3">
        <v>15</v>
      </c>
    </row>
    <row r="43" spans="1:22" ht="14.3" x14ac:dyDescent="0.25">
      <c r="A43" s="1">
        <v>2</v>
      </c>
      <c r="B43" s="18" t="s">
        <v>623</v>
      </c>
      <c r="C43" s="1" t="s">
        <v>624</v>
      </c>
      <c r="D43" s="3">
        <f t="shared" si="8"/>
        <v>138.5</v>
      </c>
      <c r="E43" s="8">
        <f t="shared" si="11"/>
        <v>0.83939393939393936</v>
      </c>
      <c r="F43" s="8">
        <f t="shared" si="10"/>
        <v>0.83939393939393936</v>
      </c>
      <c r="G43" s="8"/>
      <c r="I43" s="3">
        <v>11.5</v>
      </c>
      <c r="J43" s="3">
        <v>7</v>
      </c>
      <c r="K43" s="3">
        <v>13</v>
      </c>
      <c r="L43" s="3">
        <v>11</v>
      </c>
      <c r="M43" s="3">
        <v>12</v>
      </c>
      <c r="N43" s="3">
        <v>13</v>
      </c>
      <c r="O43" s="3">
        <v>10.5</v>
      </c>
      <c r="S43" s="3">
        <v>17.5</v>
      </c>
      <c r="T43" s="3">
        <v>15</v>
      </c>
      <c r="U43" s="3">
        <v>15</v>
      </c>
      <c r="V43" s="3">
        <v>13</v>
      </c>
    </row>
    <row r="44" spans="1:22" ht="14.3" x14ac:dyDescent="0.25">
      <c r="A44" s="1">
        <v>2</v>
      </c>
      <c r="B44" s="18" t="s">
        <v>625</v>
      </c>
      <c r="C44" s="1" t="s">
        <v>626</v>
      </c>
      <c r="D44" s="3">
        <f t="shared" si="8"/>
        <v>141.5</v>
      </c>
      <c r="E44" s="8">
        <f t="shared" si="11"/>
        <v>0.85757575757575755</v>
      </c>
      <c r="F44" s="8">
        <f t="shared" si="10"/>
        <v>0.85757575757575755</v>
      </c>
      <c r="G44" s="8"/>
      <c r="I44" s="3">
        <v>14</v>
      </c>
      <c r="J44" s="3">
        <v>7</v>
      </c>
      <c r="K44" s="3">
        <v>14</v>
      </c>
      <c r="L44" s="3">
        <v>12</v>
      </c>
      <c r="M44" s="3">
        <v>13</v>
      </c>
      <c r="N44" s="3">
        <v>15</v>
      </c>
      <c r="O44" s="3">
        <v>10</v>
      </c>
      <c r="S44" s="3">
        <v>16</v>
      </c>
      <c r="T44" s="3">
        <v>15</v>
      </c>
      <c r="U44" s="3">
        <v>14</v>
      </c>
      <c r="V44" s="3">
        <v>11.5</v>
      </c>
    </row>
    <row r="45" spans="1:22" ht="14.3" x14ac:dyDescent="0.25">
      <c r="A45" s="1">
        <v>2</v>
      </c>
      <c r="B45" s="18" t="s">
        <v>627</v>
      </c>
      <c r="C45" s="1" t="s">
        <v>628</v>
      </c>
      <c r="D45" s="3">
        <f t="shared" si="8"/>
        <v>121</v>
      </c>
      <c r="E45" s="8">
        <f t="shared" si="11"/>
        <v>0.73333333333333328</v>
      </c>
      <c r="F45" s="8">
        <f t="shared" si="10"/>
        <v>0.73333333333333328</v>
      </c>
      <c r="G45" s="8"/>
      <c r="I45" s="3">
        <v>11</v>
      </c>
      <c r="J45" s="3">
        <v>5</v>
      </c>
      <c r="K45" s="3">
        <v>7</v>
      </c>
      <c r="L45" s="3">
        <v>4</v>
      </c>
      <c r="M45" s="3">
        <v>13</v>
      </c>
      <c r="N45" s="3">
        <v>14</v>
      </c>
      <c r="O45" s="3">
        <v>10.5</v>
      </c>
      <c r="S45" s="3">
        <v>15.5</v>
      </c>
      <c r="T45" s="3">
        <v>17</v>
      </c>
      <c r="U45" s="3">
        <v>12</v>
      </c>
      <c r="V45" s="3">
        <v>12</v>
      </c>
    </row>
    <row r="46" spans="1:22" ht="14.3" x14ac:dyDescent="0.25">
      <c r="A46" s="1">
        <v>2</v>
      </c>
      <c r="B46" s="18" t="s">
        <v>388</v>
      </c>
      <c r="C46" s="1" t="s">
        <v>389</v>
      </c>
      <c r="D46" s="3">
        <f t="shared" si="8"/>
        <v>83.5</v>
      </c>
      <c r="E46" s="8">
        <f t="shared" si="11"/>
        <v>0.5060606060606061</v>
      </c>
      <c r="F46" s="8">
        <f t="shared" si="10"/>
        <v>0.5060606060606061</v>
      </c>
      <c r="G46" s="8"/>
      <c r="I46" s="3">
        <v>15.5</v>
      </c>
      <c r="J46" s="3">
        <v>6</v>
      </c>
      <c r="K46" s="3">
        <v>15</v>
      </c>
      <c r="L46" s="3">
        <v>12</v>
      </c>
      <c r="M46" s="3">
        <v>8</v>
      </c>
      <c r="S46" s="3">
        <v>14</v>
      </c>
      <c r="V46" s="3">
        <v>13</v>
      </c>
    </row>
    <row r="47" spans="1:22" ht="14.3" x14ac:dyDescent="0.25">
      <c r="A47" s="1">
        <v>2</v>
      </c>
      <c r="B47" s="18" t="s">
        <v>629</v>
      </c>
      <c r="C47" s="1" t="s">
        <v>489</v>
      </c>
      <c r="D47" s="3">
        <f t="shared" si="8"/>
        <v>108</v>
      </c>
      <c r="E47" s="8">
        <f t="shared" si="11"/>
        <v>0.65454545454545454</v>
      </c>
      <c r="F47" s="8">
        <f t="shared" si="10"/>
        <v>0.65454545454545454</v>
      </c>
      <c r="G47" s="8"/>
      <c r="I47" s="3">
        <v>14.5</v>
      </c>
      <c r="J47" s="3">
        <v>7</v>
      </c>
      <c r="K47" s="3">
        <v>13</v>
      </c>
      <c r="L47" s="3">
        <v>10</v>
      </c>
      <c r="M47" s="3">
        <v>13</v>
      </c>
      <c r="N47" s="3">
        <v>12</v>
      </c>
      <c r="O47" s="3">
        <v>11.5</v>
      </c>
      <c r="T47" s="3">
        <v>14</v>
      </c>
      <c r="V47" s="3">
        <v>13</v>
      </c>
    </row>
    <row r="48" spans="1:22" ht="14.3" x14ac:dyDescent="0.25">
      <c r="A48" s="1">
        <v>2</v>
      </c>
      <c r="B48" s="18" t="s">
        <v>267</v>
      </c>
      <c r="C48" s="1" t="s">
        <v>268</v>
      </c>
      <c r="D48" s="3">
        <f t="shared" si="8"/>
        <v>121.5</v>
      </c>
      <c r="E48" s="8">
        <f t="shared" si="11"/>
        <v>0.73636363636363633</v>
      </c>
      <c r="F48" s="8">
        <f t="shared" si="10"/>
        <v>0.73636363636363633</v>
      </c>
      <c r="G48" s="8"/>
      <c r="I48" s="3">
        <v>12.5</v>
      </c>
      <c r="J48" s="3">
        <v>7</v>
      </c>
      <c r="K48" s="3">
        <v>8</v>
      </c>
      <c r="L48" s="3">
        <v>10</v>
      </c>
      <c r="M48" s="3">
        <v>12</v>
      </c>
      <c r="N48" s="3">
        <v>13</v>
      </c>
      <c r="O48" s="3">
        <v>8.5</v>
      </c>
      <c r="S48" s="3">
        <v>13.5</v>
      </c>
      <c r="T48" s="3">
        <v>15</v>
      </c>
      <c r="U48" s="3">
        <v>10</v>
      </c>
      <c r="V48" s="3">
        <v>12</v>
      </c>
    </row>
    <row r="49" spans="1:22" ht="14.3" x14ac:dyDescent="0.25">
      <c r="A49" s="1">
        <v>2</v>
      </c>
      <c r="B49" s="18" t="s">
        <v>630</v>
      </c>
      <c r="C49" s="1" t="s">
        <v>308</v>
      </c>
      <c r="D49" s="3">
        <f t="shared" si="8"/>
        <v>133</v>
      </c>
      <c r="E49" s="8">
        <f t="shared" si="11"/>
        <v>0.80606060606060603</v>
      </c>
      <c r="F49" s="8">
        <f t="shared" si="10"/>
        <v>0.80606060606060603</v>
      </c>
      <c r="G49" s="8"/>
      <c r="I49" s="3">
        <v>11.5</v>
      </c>
      <c r="J49" s="3">
        <v>7</v>
      </c>
      <c r="K49" s="3">
        <v>9</v>
      </c>
      <c r="L49" s="3">
        <v>10</v>
      </c>
      <c r="M49" s="3">
        <v>15</v>
      </c>
      <c r="N49" s="3">
        <v>14</v>
      </c>
      <c r="O49" s="3">
        <v>12</v>
      </c>
      <c r="S49" s="3">
        <v>15.5</v>
      </c>
      <c r="T49" s="3">
        <v>13</v>
      </c>
      <c r="U49" s="3">
        <v>14</v>
      </c>
      <c r="V49" s="3">
        <v>12</v>
      </c>
    </row>
    <row r="50" spans="1:22" ht="14.3" x14ac:dyDescent="0.25">
      <c r="A50" s="1">
        <v>2</v>
      </c>
      <c r="B50" s="18" t="s">
        <v>631</v>
      </c>
      <c r="C50" s="1" t="s">
        <v>483</v>
      </c>
      <c r="D50" s="3">
        <f t="shared" si="8"/>
        <v>129</v>
      </c>
      <c r="E50" s="8">
        <f t="shared" si="11"/>
        <v>0.78181818181818186</v>
      </c>
      <c r="F50" s="8">
        <f t="shared" si="10"/>
        <v>0.78181818181818186</v>
      </c>
      <c r="G50" s="8"/>
      <c r="I50" s="3">
        <v>9.5</v>
      </c>
      <c r="J50" s="3">
        <v>7</v>
      </c>
      <c r="K50" s="3">
        <v>11</v>
      </c>
      <c r="L50" s="3">
        <v>10</v>
      </c>
      <c r="M50" s="3">
        <v>15</v>
      </c>
      <c r="N50" s="3">
        <v>13</v>
      </c>
      <c r="O50" s="3">
        <v>11</v>
      </c>
      <c r="S50" s="3">
        <v>16.5</v>
      </c>
      <c r="T50" s="3">
        <v>13</v>
      </c>
      <c r="U50" s="3">
        <v>10</v>
      </c>
      <c r="V50" s="3">
        <v>13</v>
      </c>
    </row>
    <row r="51" spans="1:22" ht="14.3" x14ac:dyDescent="0.25">
      <c r="A51" s="1">
        <v>2</v>
      </c>
      <c r="B51" s="18" t="s">
        <v>668</v>
      </c>
      <c r="C51" s="1" t="s">
        <v>669</v>
      </c>
      <c r="D51" s="3">
        <f t="shared" si="8"/>
        <v>141.5</v>
      </c>
      <c r="E51" s="8">
        <f t="shared" si="11"/>
        <v>0.85757575757575755</v>
      </c>
      <c r="F51" s="8">
        <f t="shared" si="10"/>
        <v>0.85757575757575755</v>
      </c>
      <c r="G51" s="8"/>
      <c r="I51" s="3">
        <v>13</v>
      </c>
      <c r="J51" s="3">
        <v>7</v>
      </c>
      <c r="K51" s="3">
        <v>15</v>
      </c>
      <c r="L51" s="3">
        <v>10</v>
      </c>
      <c r="M51" s="3">
        <v>12</v>
      </c>
      <c r="N51" s="3">
        <v>17</v>
      </c>
      <c r="O51" s="3">
        <v>9.5</v>
      </c>
      <c r="S51" s="3">
        <v>17</v>
      </c>
      <c r="T51" s="3">
        <v>15</v>
      </c>
      <c r="U51" s="3">
        <v>13</v>
      </c>
      <c r="V51" s="3">
        <v>13</v>
      </c>
    </row>
    <row r="52" spans="1:22" ht="14.3" x14ac:dyDescent="0.25">
      <c r="A52" s="1">
        <v>2</v>
      </c>
      <c r="B52" s="18" t="s">
        <v>632</v>
      </c>
      <c r="C52" s="1" t="s">
        <v>87</v>
      </c>
      <c r="D52" s="3">
        <f t="shared" si="8"/>
        <v>129.5</v>
      </c>
      <c r="E52" s="8">
        <f t="shared" si="11"/>
        <v>0.7848484848484848</v>
      </c>
      <c r="F52" s="8">
        <f t="shared" si="10"/>
        <v>0.7848484848484848</v>
      </c>
      <c r="G52" s="8"/>
      <c r="I52" s="3">
        <v>15</v>
      </c>
      <c r="J52" s="3">
        <v>7</v>
      </c>
      <c r="K52" s="3">
        <v>15</v>
      </c>
      <c r="L52" s="3">
        <v>12</v>
      </c>
      <c r="M52" s="3">
        <v>14</v>
      </c>
      <c r="N52" s="3">
        <v>16</v>
      </c>
      <c r="O52" s="3">
        <v>10.5</v>
      </c>
      <c r="S52" s="3">
        <v>16</v>
      </c>
      <c r="T52" s="3">
        <v>12</v>
      </c>
      <c r="V52" s="3">
        <v>12</v>
      </c>
    </row>
    <row r="53" spans="1:22" ht="14.3" x14ac:dyDescent="0.25">
      <c r="A53" s="1">
        <v>2</v>
      </c>
      <c r="B53" s="18" t="s">
        <v>633</v>
      </c>
      <c r="C53" s="1" t="s">
        <v>438</v>
      </c>
      <c r="D53" s="3">
        <f t="shared" si="8"/>
        <v>147.5</v>
      </c>
      <c r="E53" s="8">
        <f t="shared" si="11"/>
        <v>0.89393939393939392</v>
      </c>
      <c r="F53" s="8">
        <f t="shared" si="10"/>
        <v>0.89393939393939392</v>
      </c>
      <c r="G53" s="8"/>
      <c r="I53" s="3">
        <v>14</v>
      </c>
      <c r="J53" s="3">
        <v>6</v>
      </c>
      <c r="K53" s="3">
        <v>16</v>
      </c>
      <c r="L53" s="3">
        <v>12</v>
      </c>
      <c r="M53" s="3">
        <v>14</v>
      </c>
      <c r="N53" s="3">
        <v>16</v>
      </c>
      <c r="O53" s="3">
        <v>11.5</v>
      </c>
      <c r="S53" s="3">
        <v>17</v>
      </c>
      <c r="T53" s="3">
        <v>16</v>
      </c>
      <c r="U53" s="3">
        <v>12</v>
      </c>
      <c r="V53" s="3">
        <v>13</v>
      </c>
    </row>
    <row r="54" spans="1:22" ht="14.3" x14ac:dyDescent="0.25">
      <c r="A54" s="1">
        <v>2</v>
      </c>
      <c r="B54" s="18" t="s">
        <v>634</v>
      </c>
      <c r="C54" s="1" t="s">
        <v>264</v>
      </c>
      <c r="D54" s="3">
        <f t="shared" si="8"/>
        <v>103.5</v>
      </c>
      <c r="E54" s="8">
        <f t="shared" si="11"/>
        <v>0.62727272727272732</v>
      </c>
      <c r="F54" s="8">
        <f t="shared" si="10"/>
        <v>0.62727272727272732</v>
      </c>
      <c r="G54" s="79" t="s">
        <v>673</v>
      </c>
      <c r="I54" s="3">
        <v>10.5</v>
      </c>
      <c r="J54" s="3">
        <v>5</v>
      </c>
      <c r="K54" s="3">
        <v>6</v>
      </c>
      <c r="L54" s="3">
        <v>9</v>
      </c>
      <c r="M54" s="3">
        <v>14</v>
      </c>
      <c r="N54" s="3">
        <v>9</v>
      </c>
      <c r="O54" s="3">
        <v>8</v>
      </c>
      <c r="S54" s="3">
        <v>13</v>
      </c>
      <c r="T54" s="3">
        <v>10</v>
      </c>
      <c r="U54" s="3">
        <v>7</v>
      </c>
      <c r="V54" s="3">
        <v>12</v>
      </c>
    </row>
  </sheetData>
  <phoneticPr fontId="1" type="noConversion"/>
  <printOptions gridLines="1"/>
  <pageMargins left="0.75" right="0.75" top="1" bottom="1" header="0.5" footer="0.5"/>
  <pageSetup scale="42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6"/>
  <sheetViews>
    <sheetView zoomScale="80" zoomScaleNormal="8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F56" sqref="F56"/>
    </sheetView>
  </sheetViews>
  <sheetFormatPr defaultColWidth="9.125" defaultRowHeight="14.3" x14ac:dyDescent="0.25"/>
  <cols>
    <col min="1" max="1" width="4.125" style="1" bestFit="1" customWidth="1"/>
    <col min="2" max="2" width="11" style="1" bestFit="1" customWidth="1"/>
    <col min="3" max="3" width="9.125" style="1" bestFit="1" customWidth="1"/>
    <col min="4" max="4" width="1.125" style="1" customWidth="1"/>
    <col min="5" max="5" width="5.75" style="1" customWidth="1"/>
    <col min="6" max="6" width="7.5" style="1" customWidth="1"/>
    <col min="7" max="7" width="1.375" style="1" customWidth="1"/>
    <col min="8" max="8" width="3.5" style="2" bestFit="1" customWidth="1"/>
    <col min="9" max="9" width="1.375" style="1" customWidth="1"/>
    <col min="10" max="27" width="8.25" style="1" customWidth="1"/>
    <col min="28" max="28" width="1.625" style="1" customWidth="1"/>
    <col min="29" max="29" width="8.25" style="41" customWidth="1"/>
    <col min="30" max="30" width="16.125" style="1" bestFit="1" customWidth="1"/>
    <col min="31" max="31" width="1.375" style="1" customWidth="1"/>
    <col min="32" max="16384" width="9.125" style="1"/>
  </cols>
  <sheetData>
    <row r="1" spans="1:49" x14ac:dyDescent="0.25">
      <c r="AC1" s="41">
        <f>COUNTA(#REF!)</f>
        <v>1</v>
      </c>
    </row>
    <row r="2" spans="1:49" x14ac:dyDescent="0.25">
      <c r="E2" s="38">
        <f>SUM(J2:Y2)</f>
        <v>60</v>
      </c>
      <c r="J2" s="39">
        <v>2</v>
      </c>
      <c r="K2" s="39">
        <v>3</v>
      </c>
      <c r="L2" s="39">
        <v>2</v>
      </c>
      <c r="M2" s="39">
        <v>4</v>
      </c>
      <c r="N2" s="39">
        <v>5</v>
      </c>
      <c r="O2" s="39">
        <v>2</v>
      </c>
      <c r="P2" s="39">
        <v>6</v>
      </c>
      <c r="Q2" s="39">
        <v>4</v>
      </c>
      <c r="R2" s="39">
        <v>2</v>
      </c>
      <c r="S2" s="39">
        <v>4</v>
      </c>
      <c r="T2" s="39">
        <v>8</v>
      </c>
      <c r="U2" s="39">
        <v>5</v>
      </c>
      <c r="V2" s="39">
        <v>2</v>
      </c>
      <c r="W2" s="39">
        <v>5</v>
      </c>
      <c r="X2" s="39">
        <v>3</v>
      </c>
      <c r="Y2" s="39">
        <v>3</v>
      </c>
      <c r="Z2" s="39"/>
      <c r="AA2" s="39"/>
      <c r="AB2" s="39"/>
    </row>
    <row r="3" spans="1:49" x14ac:dyDescent="0.25">
      <c r="A3" s="13" t="s">
        <v>39</v>
      </c>
      <c r="B3" s="13" t="s">
        <v>1</v>
      </c>
      <c r="C3" s="13" t="s">
        <v>106</v>
      </c>
      <c r="E3" s="1" t="s">
        <v>10</v>
      </c>
      <c r="F3" s="1" t="s">
        <v>11</v>
      </c>
      <c r="H3" s="2" t="s">
        <v>30</v>
      </c>
      <c r="J3" s="15" t="s">
        <v>448</v>
      </c>
      <c r="K3" s="15" t="s">
        <v>447</v>
      </c>
      <c r="L3" s="15" t="s">
        <v>446</v>
      </c>
      <c r="M3" s="15" t="s">
        <v>449</v>
      </c>
      <c r="N3" s="15" t="s">
        <v>450</v>
      </c>
      <c r="O3" s="16" t="s">
        <v>455</v>
      </c>
      <c r="P3" s="16" t="s">
        <v>12</v>
      </c>
      <c r="Q3" s="16" t="s">
        <v>451</v>
      </c>
      <c r="R3" s="16" t="s">
        <v>452</v>
      </c>
      <c r="S3" s="16" t="s">
        <v>453</v>
      </c>
      <c r="T3" s="16" t="s">
        <v>49</v>
      </c>
      <c r="U3" s="16" t="s">
        <v>50</v>
      </c>
      <c r="V3" s="16" t="s">
        <v>51</v>
      </c>
      <c r="W3" s="16" t="s">
        <v>689</v>
      </c>
      <c r="X3" s="16" t="s">
        <v>13</v>
      </c>
      <c r="Y3" s="16" t="s">
        <v>41</v>
      </c>
      <c r="Z3" s="16" t="s">
        <v>42</v>
      </c>
      <c r="AA3" s="16" t="s">
        <v>43</v>
      </c>
      <c r="AB3" s="16"/>
      <c r="AC3" s="39" t="s">
        <v>445</v>
      </c>
      <c r="AD3" s="15" t="s">
        <v>454</v>
      </c>
      <c r="AF3" s="1" t="str">
        <f t="shared" ref="AF3:AK3" si="0">CONCATENATE("p.",J3)</f>
        <v>p.mcVrblty</v>
      </c>
      <c r="AG3" s="1" t="str">
        <f t="shared" si="0"/>
        <v>p.mcDefn</v>
      </c>
      <c r="AH3" s="1" t="str">
        <f t="shared" si="0"/>
        <v>p.mcVar</v>
      </c>
      <c r="AI3" s="1" t="str">
        <f t="shared" si="0"/>
        <v>p.mcUEDA</v>
      </c>
      <c r="AJ3" s="1" t="str">
        <f t="shared" si="0"/>
        <v>p.mcNorm</v>
      </c>
      <c r="AK3" s="1" t="str">
        <f t="shared" si="0"/>
        <v>p.mcBEDA</v>
      </c>
      <c r="AL3" s="1" t="str">
        <f>CONCATENATE("p.",Q3)</f>
        <v>p.calcSD</v>
      </c>
      <c r="AM3" s="1" t="str">
        <f>CONCATENATE("p.",R3)</f>
        <v>p.calcMDN</v>
      </c>
      <c r="AN3" s="1" t="str">
        <f>CONCATENATE("p.",S3)</f>
        <v>p.calcIQR</v>
      </c>
      <c r="AO3" s="1" t="str">
        <f>CONCATENATE("p.",T3)</f>
        <v>p.norm</v>
      </c>
      <c r="AP3" s="1" t="str">
        <f>CONCATENATE("p.",P3)</f>
        <v>p.IVPPSS</v>
      </c>
      <c r="AQ3" s="1" t="str">
        <f t="shared" ref="AQ3:AW3" si="1">CONCATENATE("p.",U3)</f>
        <v>p.qUEDA</v>
      </c>
      <c r="AR3" s="1" t="str">
        <f t="shared" si="1"/>
        <v>p.cUEDA</v>
      </c>
      <c r="AS3" s="1" t="str">
        <f t="shared" si="1"/>
        <v>p.qBEDA</v>
      </c>
      <c r="AT3" s="1" t="str">
        <f t="shared" si="1"/>
        <v>p.SA1</v>
      </c>
      <c r="AU3" s="1" t="str">
        <f t="shared" si="1"/>
        <v>p.SA2</v>
      </c>
      <c r="AV3" s="1" t="str">
        <f t="shared" si="1"/>
        <v>p.SA3</v>
      </c>
      <c r="AW3" s="1" t="str">
        <f t="shared" si="1"/>
        <v>p.SA4</v>
      </c>
    </row>
    <row r="4" spans="1:49" s="29" customFormat="1" x14ac:dyDescent="0.25">
      <c r="A4">
        <v>1</v>
      </c>
      <c r="B4" s="18" t="s">
        <v>537</v>
      </c>
      <c r="C4" s="18" t="s">
        <v>372</v>
      </c>
      <c r="E4" s="1">
        <f t="shared" ref="E4:E35" si="2">SUM(J4:AA4)</f>
        <v>53.5</v>
      </c>
      <c r="F4" s="40">
        <f>E4/$E$2</f>
        <v>0.89166666666666672</v>
      </c>
      <c r="H4" s="34" t="s">
        <v>124</v>
      </c>
      <c r="J4" s="29">
        <v>2</v>
      </c>
      <c r="K4" s="29">
        <v>3</v>
      </c>
      <c r="L4" s="29">
        <v>2</v>
      </c>
      <c r="M4" s="29">
        <v>3</v>
      </c>
      <c r="N4" s="29">
        <v>3</v>
      </c>
      <c r="O4" s="29">
        <v>3</v>
      </c>
      <c r="P4" s="29">
        <v>6</v>
      </c>
      <c r="Q4" s="29">
        <v>4</v>
      </c>
      <c r="R4" s="29">
        <v>2</v>
      </c>
      <c r="S4" s="29">
        <v>2</v>
      </c>
      <c r="T4" s="29">
        <v>8</v>
      </c>
      <c r="U4" s="29">
        <v>3.5</v>
      </c>
      <c r="V4" s="29">
        <v>2</v>
      </c>
      <c r="W4" s="29">
        <v>5</v>
      </c>
      <c r="X4" s="29">
        <v>2.5</v>
      </c>
      <c r="Y4" s="29">
        <v>2.5</v>
      </c>
      <c r="AC4" s="42"/>
      <c r="AF4" s="29">
        <f t="shared" ref="AF4:AK4" si="3">J4/J$2</f>
        <v>1</v>
      </c>
      <c r="AG4" s="29">
        <f t="shared" si="3"/>
        <v>1</v>
      </c>
      <c r="AH4" s="29">
        <f t="shared" si="3"/>
        <v>1</v>
      </c>
      <c r="AI4" s="29">
        <f t="shared" si="3"/>
        <v>0.75</v>
      </c>
      <c r="AJ4" s="29">
        <f t="shared" si="3"/>
        <v>0.6</v>
      </c>
      <c r="AK4" s="29">
        <f t="shared" si="3"/>
        <v>1.5</v>
      </c>
      <c r="AL4" s="29">
        <f>Q4/Q$2</f>
        <v>1</v>
      </c>
      <c r="AM4" s="29">
        <f>R4/R$2</f>
        <v>1</v>
      </c>
      <c r="AN4" s="29">
        <f>S4/S$2</f>
        <v>0.5</v>
      </c>
      <c r="AO4" s="29">
        <f>T4/T$2</f>
        <v>1</v>
      </c>
      <c r="AP4" s="29">
        <f>P4/P$2</f>
        <v>1</v>
      </c>
      <c r="AQ4" s="29">
        <f>U4/U$2</f>
        <v>0.7</v>
      </c>
      <c r="AR4" s="29">
        <f>V4/V$2</f>
        <v>1</v>
      </c>
      <c r="AS4" s="29">
        <f>W4/W$2</f>
        <v>1</v>
      </c>
      <c r="AT4" s="29">
        <f>IF(X4&gt;0,X4/X$2,"")</f>
        <v>0.83333333333333337</v>
      </c>
      <c r="AU4" s="29">
        <f>IF(Y4&gt;0,Y4/Y$2,"")</f>
        <v>0.83333333333333337</v>
      </c>
      <c r="AV4" s="29" t="str">
        <f>IF(Z4&gt;0,Z4/X$2,"")</f>
        <v/>
      </c>
      <c r="AW4" s="29" t="str">
        <f>IF(AA4&gt;0,AA4/X$2,"")</f>
        <v/>
      </c>
    </row>
    <row r="5" spans="1:49" x14ac:dyDescent="0.25">
      <c r="A5">
        <v>1</v>
      </c>
      <c r="B5" s="18" t="s">
        <v>538</v>
      </c>
      <c r="C5" s="1" t="s">
        <v>539</v>
      </c>
      <c r="E5" s="1">
        <f t="shared" si="2"/>
        <v>33.5</v>
      </c>
      <c r="F5" s="40">
        <f t="shared" ref="F5:F54" si="4">E5/$E$2</f>
        <v>0.55833333333333335</v>
      </c>
      <c r="H5" s="2" t="s">
        <v>124</v>
      </c>
      <c r="J5" s="1">
        <v>0</v>
      </c>
      <c r="K5" s="1">
        <v>2</v>
      </c>
      <c r="L5" s="1">
        <v>1</v>
      </c>
      <c r="M5" s="1">
        <v>3</v>
      </c>
      <c r="N5" s="1">
        <v>0</v>
      </c>
      <c r="O5" s="1">
        <v>4</v>
      </c>
      <c r="P5" s="1">
        <v>3</v>
      </c>
      <c r="Q5" s="1">
        <v>4</v>
      </c>
      <c r="R5" s="1">
        <v>2</v>
      </c>
      <c r="S5" s="1">
        <v>4</v>
      </c>
      <c r="T5" s="1">
        <v>3.5</v>
      </c>
      <c r="U5" s="1">
        <v>0</v>
      </c>
      <c r="V5" s="1">
        <v>1</v>
      </c>
      <c r="W5" s="1">
        <v>2</v>
      </c>
      <c r="Y5" s="1">
        <v>2</v>
      </c>
      <c r="Z5" s="1">
        <v>2</v>
      </c>
      <c r="AC5" s="39" t="s">
        <v>690</v>
      </c>
      <c r="AF5" s="29">
        <f t="shared" ref="AF5:AF54" si="5">J5/J$2</f>
        <v>0</v>
      </c>
      <c r="AG5" s="29">
        <f t="shared" ref="AG5:AG54" si="6">K5/K$2</f>
        <v>0.66666666666666663</v>
      </c>
      <c r="AH5" s="29">
        <f t="shared" ref="AH5:AH54" si="7">L5/L$2</f>
        <v>0.5</v>
      </c>
      <c r="AI5" s="29">
        <f t="shared" ref="AI5:AI54" si="8">M5/M$2</f>
        <v>0.75</v>
      </c>
      <c r="AJ5" s="29">
        <f t="shared" ref="AJ5:AJ54" si="9">N5/N$2</f>
        <v>0</v>
      </c>
      <c r="AK5" s="29">
        <f t="shared" ref="AK5:AK54" si="10">O5/O$2</f>
        <v>2</v>
      </c>
      <c r="AL5" s="29">
        <f t="shared" ref="AL5:AL54" si="11">Q5/Q$2</f>
        <v>1</v>
      </c>
      <c r="AM5" s="29">
        <f t="shared" ref="AM5:AM54" si="12">R5/R$2</f>
        <v>1</v>
      </c>
      <c r="AN5" s="29">
        <f t="shared" ref="AN5:AN54" si="13">S5/S$2</f>
        <v>1</v>
      </c>
      <c r="AO5" s="29">
        <f t="shared" ref="AO5:AO54" si="14">T5/T$2</f>
        <v>0.4375</v>
      </c>
      <c r="AP5" s="29">
        <f t="shared" ref="AP5:AP54" si="15">P5/P$2</f>
        <v>0.5</v>
      </c>
      <c r="AQ5" s="29">
        <f t="shared" ref="AQ5:AQ54" si="16">U5/U$2</f>
        <v>0</v>
      </c>
      <c r="AR5" s="29">
        <f t="shared" ref="AR5:AR54" si="17">V5/V$2</f>
        <v>0.5</v>
      </c>
      <c r="AS5" s="29">
        <f t="shared" ref="AS5:AS54" si="18">W5/W$2</f>
        <v>0.4</v>
      </c>
      <c r="AT5" s="29" t="str">
        <f t="shared" ref="AT5:AT54" si="19">IF(X5&gt;0,X5/X$2,"")</f>
        <v/>
      </c>
      <c r="AU5" s="29">
        <f t="shared" ref="AU5:AU54" si="20">IF(Y5&gt;0,Y5/Y$2,"")</f>
        <v>0.66666666666666663</v>
      </c>
      <c r="AV5" s="29">
        <f t="shared" ref="AV5:AV54" si="21">IF(Z5&gt;0,Z5/X$2,"")</f>
        <v>0.66666666666666663</v>
      </c>
      <c r="AW5" s="29" t="str">
        <f t="shared" ref="AW5:AW54" si="22">IF(AA5&gt;0,AA5/X$2,"")</f>
        <v/>
      </c>
    </row>
    <row r="6" spans="1:49" x14ac:dyDescent="0.25">
      <c r="A6">
        <v>1</v>
      </c>
      <c r="B6" s="18" t="s">
        <v>540</v>
      </c>
      <c r="C6" s="1" t="s">
        <v>541</v>
      </c>
      <c r="E6" s="1">
        <f t="shared" si="2"/>
        <v>55.5</v>
      </c>
      <c r="F6" s="40">
        <f t="shared" si="4"/>
        <v>0.92500000000000004</v>
      </c>
      <c r="H6" s="2" t="s">
        <v>124</v>
      </c>
      <c r="J6" s="1">
        <v>2</v>
      </c>
      <c r="K6" s="1">
        <v>3</v>
      </c>
      <c r="L6" s="1">
        <v>2</v>
      </c>
      <c r="M6" s="1">
        <v>4</v>
      </c>
      <c r="N6" s="1">
        <v>3</v>
      </c>
      <c r="O6" s="1">
        <v>3</v>
      </c>
      <c r="P6" s="1">
        <v>4</v>
      </c>
      <c r="Q6" s="1">
        <v>4</v>
      </c>
      <c r="R6" s="1">
        <v>2</v>
      </c>
      <c r="S6" s="1">
        <v>4</v>
      </c>
      <c r="T6" s="1">
        <v>8</v>
      </c>
      <c r="U6" s="1">
        <v>5</v>
      </c>
      <c r="V6" s="1">
        <v>2</v>
      </c>
      <c r="W6" s="1">
        <v>5</v>
      </c>
      <c r="X6" s="1">
        <v>3</v>
      </c>
      <c r="Y6" s="1">
        <v>1.5</v>
      </c>
      <c r="AF6" s="29">
        <f t="shared" si="5"/>
        <v>1</v>
      </c>
      <c r="AG6" s="29">
        <f t="shared" si="6"/>
        <v>1</v>
      </c>
      <c r="AH6" s="29">
        <f t="shared" si="7"/>
        <v>1</v>
      </c>
      <c r="AI6" s="29">
        <f t="shared" si="8"/>
        <v>1</v>
      </c>
      <c r="AJ6" s="29">
        <f t="shared" si="9"/>
        <v>0.6</v>
      </c>
      <c r="AK6" s="29">
        <f t="shared" si="10"/>
        <v>1.5</v>
      </c>
      <c r="AL6" s="29">
        <f t="shared" si="11"/>
        <v>1</v>
      </c>
      <c r="AM6" s="29">
        <f t="shared" si="12"/>
        <v>1</v>
      </c>
      <c r="AN6" s="29">
        <f t="shared" si="13"/>
        <v>1</v>
      </c>
      <c r="AO6" s="29">
        <f t="shared" si="14"/>
        <v>1</v>
      </c>
      <c r="AP6" s="29">
        <f t="shared" si="15"/>
        <v>0.66666666666666663</v>
      </c>
      <c r="AQ6" s="29">
        <f t="shared" si="16"/>
        <v>1</v>
      </c>
      <c r="AR6" s="29">
        <f t="shared" si="17"/>
        <v>1</v>
      </c>
      <c r="AS6" s="29">
        <f t="shared" si="18"/>
        <v>1</v>
      </c>
      <c r="AT6" s="29">
        <f t="shared" si="19"/>
        <v>1</v>
      </c>
      <c r="AU6" s="29">
        <f t="shared" si="20"/>
        <v>0.5</v>
      </c>
      <c r="AV6" s="29" t="str">
        <f t="shared" si="21"/>
        <v/>
      </c>
      <c r="AW6" s="29" t="str">
        <f t="shared" si="22"/>
        <v/>
      </c>
    </row>
    <row r="7" spans="1:49" x14ac:dyDescent="0.25">
      <c r="A7">
        <v>1</v>
      </c>
      <c r="B7" s="18" t="s">
        <v>542</v>
      </c>
      <c r="C7" s="1" t="s">
        <v>323</v>
      </c>
      <c r="E7" s="1">
        <f t="shared" si="2"/>
        <v>51</v>
      </c>
      <c r="F7" s="40">
        <f t="shared" si="4"/>
        <v>0.85</v>
      </c>
      <c r="H7" s="2" t="s">
        <v>124</v>
      </c>
      <c r="J7" s="1">
        <v>2</v>
      </c>
      <c r="K7" s="1">
        <v>2</v>
      </c>
      <c r="L7" s="1">
        <v>1</v>
      </c>
      <c r="M7" s="1">
        <v>3</v>
      </c>
      <c r="N7" s="1">
        <v>3</v>
      </c>
      <c r="O7" s="1">
        <v>4</v>
      </c>
      <c r="P7" s="1">
        <v>3</v>
      </c>
      <c r="Q7" s="1">
        <v>4</v>
      </c>
      <c r="R7" s="1">
        <v>2</v>
      </c>
      <c r="S7" s="1">
        <v>2</v>
      </c>
      <c r="T7" s="1">
        <v>8</v>
      </c>
      <c r="U7" s="1">
        <v>5</v>
      </c>
      <c r="V7" s="1">
        <v>2</v>
      </c>
      <c r="W7" s="1">
        <v>5</v>
      </c>
      <c r="Y7" s="1">
        <v>3</v>
      </c>
      <c r="Z7" s="1">
        <v>2</v>
      </c>
      <c r="AF7" s="29">
        <f t="shared" si="5"/>
        <v>1</v>
      </c>
      <c r="AG7" s="29">
        <f t="shared" si="6"/>
        <v>0.66666666666666663</v>
      </c>
      <c r="AH7" s="29">
        <f t="shared" si="7"/>
        <v>0.5</v>
      </c>
      <c r="AI7" s="29">
        <f t="shared" si="8"/>
        <v>0.75</v>
      </c>
      <c r="AJ7" s="29">
        <f t="shared" si="9"/>
        <v>0.6</v>
      </c>
      <c r="AK7" s="29">
        <f t="shared" si="10"/>
        <v>2</v>
      </c>
      <c r="AL7" s="29">
        <f t="shared" si="11"/>
        <v>1</v>
      </c>
      <c r="AM7" s="29">
        <f t="shared" si="12"/>
        <v>1</v>
      </c>
      <c r="AN7" s="29">
        <f t="shared" si="13"/>
        <v>0.5</v>
      </c>
      <c r="AO7" s="29">
        <f t="shared" si="14"/>
        <v>1</v>
      </c>
      <c r="AP7" s="29">
        <f t="shared" si="15"/>
        <v>0.5</v>
      </c>
      <c r="AQ7" s="29">
        <f t="shared" si="16"/>
        <v>1</v>
      </c>
      <c r="AR7" s="29">
        <f t="shared" si="17"/>
        <v>1</v>
      </c>
      <c r="AS7" s="29">
        <f t="shared" si="18"/>
        <v>1</v>
      </c>
      <c r="AT7" s="29" t="str">
        <f t="shared" si="19"/>
        <v/>
      </c>
      <c r="AU7" s="29">
        <f t="shared" si="20"/>
        <v>1</v>
      </c>
      <c r="AV7" s="29">
        <f t="shared" si="21"/>
        <v>0.66666666666666663</v>
      </c>
      <c r="AW7" s="29" t="str">
        <f t="shared" si="22"/>
        <v/>
      </c>
    </row>
    <row r="8" spans="1:49" x14ac:dyDescent="0.25">
      <c r="A8">
        <v>1</v>
      </c>
      <c r="B8" s="18" t="s">
        <v>543</v>
      </c>
      <c r="C8" s="1" t="s">
        <v>544</v>
      </c>
      <c r="E8" s="1">
        <f t="shared" si="2"/>
        <v>49.5</v>
      </c>
      <c r="F8" s="40">
        <f t="shared" si="4"/>
        <v>0.82499999999999996</v>
      </c>
      <c r="H8" s="2" t="s">
        <v>124</v>
      </c>
      <c r="J8" s="1">
        <v>2</v>
      </c>
      <c r="K8" s="1">
        <v>1</v>
      </c>
      <c r="L8" s="1">
        <v>2</v>
      </c>
      <c r="M8" s="1">
        <v>3</v>
      </c>
      <c r="N8" s="1">
        <v>1</v>
      </c>
      <c r="O8" s="1">
        <v>2</v>
      </c>
      <c r="P8" s="1">
        <v>4</v>
      </c>
      <c r="Q8" s="1">
        <v>4</v>
      </c>
      <c r="R8" s="1">
        <v>2</v>
      </c>
      <c r="S8" s="1">
        <v>4</v>
      </c>
      <c r="T8" s="1">
        <v>8</v>
      </c>
      <c r="U8" s="1">
        <v>4.5</v>
      </c>
      <c r="V8" s="1">
        <v>2</v>
      </c>
      <c r="W8" s="1">
        <v>5</v>
      </c>
      <c r="Y8" s="1">
        <v>3</v>
      </c>
      <c r="AA8" s="1">
        <v>2</v>
      </c>
      <c r="AF8" s="29">
        <f t="shared" si="5"/>
        <v>1</v>
      </c>
      <c r="AG8" s="29">
        <f t="shared" si="6"/>
        <v>0.33333333333333331</v>
      </c>
      <c r="AH8" s="29">
        <f t="shared" si="7"/>
        <v>1</v>
      </c>
      <c r="AI8" s="29">
        <f t="shared" si="8"/>
        <v>0.75</v>
      </c>
      <c r="AJ8" s="29">
        <f t="shared" si="9"/>
        <v>0.2</v>
      </c>
      <c r="AK8" s="29">
        <f t="shared" si="10"/>
        <v>1</v>
      </c>
      <c r="AL8" s="29">
        <f t="shared" si="11"/>
        <v>1</v>
      </c>
      <c r="AM8" s="29">
        <f t="shared" si="12"/>
        <v>1</v>
      </c>
      <c r="AN8" s="29">
        <f t="shared" si="13"/>
        <v>1</v>
      </c>
      <c r="AO8" s="29">
        <f t="shared" si="14"/>
        <v>1</v>
      </c>
      <c r="AP8" s="29">
        <f t="shared" si="15"/>
        <v>0.66666666666666663</v>
      </c>
      <c r="AQ8" s="29">
        <f t="shared" si="16"/>
        <v>0.9</v>
      </c>
      <c r="AR8" s="29">
        <f t="shared" si="17"/>
        <v>1</v>
      </c>
      <c r="AS8" s="29">
        <f t="shared" si="18"/>
        <v>1</v>
      </c>
      <c r="AT8" s="29" t="str">
        <f t="shared" si="19"/>
        <v/>
      </c>
      <c r="AU8" s="29">
        <f t="shared" si="20"/>
        <v>1</v>
      </c>
      <c r="AV8" s="29" t="str">
        <f t="shared" si="21"/>
        <v/>
      </c>
      <c r="AW8" s="29">
        <f t="shared" si="22"/>
        <v>0.66666666666666663</v>
      </c>
    </row>
    <row r="9" spans="1:49" x14ac:dyDescent="0.25">
      <c r="A9">
        <v>1</v>
      </c>
      <c r="B9" s="18" t="s">
        <v>486</v>
      </c>
      <c r="C9" s="1" t="s">
        <v>672</v>
      </c>
      <c r="E9" s="1">
        <f t="shared" si="2"/>
        <v>40</v>
      </c>
      <c r="F9" s="40">
        <f t="shared" si="4"/>
        <v>0.66666666666666663</v>
      </c>
      <c r="H9" s="2" t="s">
        <v>124</v>
      </c>
      <c r="J9" s="1">
        <v>2</v>
      </c>
      <c r="K9" s="1">
        <v>2</v>
      </c>
      <c r="L9" s="1">
        <v>1</v>
      </c>
      <c r="M9" s="1">
        <v>1</v>
      </c>
      <c r="N9" s="1">
        <v>1</v>
      </c>
      <c r="O9" s="1">
        <v>1</v>
      </c>
      <c r="P9" s="1">
        <v>6</v>
      </c>
      <c r="Q9" s="1">
        <v>4</v>
      </c>
      <c r="R9" s="1">
        <v>1</v>
      </c>
      <c r="S9" s="1">
        <v>2</v>
      </c>
      <c r="T9" s="1">
        <v>6</v>
      </c>
      <c r="U9" s="1">
        <v>3</v>
      </c>
      <c r="V9" s="1">
        <v>2</v>
      </c>
      <c r="W9" s="1">
        <v>3</v>
      </c>
      <c r="X9" s="1">
        <v>3</v>
      </c>
      <c r="Y9" s="1">
        <v>2</v>
      </c>
      <c r="AF9" s="29">
        <f t="shared" si="5"/>
        <v>1</v>
      </c>
      <c r="AG9" s="29">
        <f t="shared" si="6"/>
        <v>0.66666666666666663</v>
      </c>
      <c r="AH9" s="29">
        <f t="shared" si="7"/>
        <v>0.5</v>
      </c>
      <c r="AI9" s="29">
        <f t="shared" si="8"/>
        <v>0.25</v>
      </c>
      <c r="AJ9" s="29">
        <f t="shared" si="9"/>
        <v>0.2</v>
      </c>
      <c r="AK9" s="29">
        <f t="shared" si="10"/>
        <v>0.5</v>
      </c>
      <c r="AL9" s="29">
        <f t="shared" si="11"/>
        <v>1</v>
      </c>
      <c r="AM9" s="29">
        <f t="shared" si="12"/>
        <v>0.5</v>
      </c>
      <c r="AN9" s="29">
        <f t="shared" si="13"/>
        <v>0.5</v>
      </c>
      <c r="AO9" s="29">
        <f t="shared" si="14"/>
        <v>0.75</v>
      </c>
      <c r="AP9" s="29">
        <f t="shared" si="15"/>
        <v>1</v>
      </c>
      <c r="AQ9" s="29">
        <f t="shared" si="16"/>
        <v>0.6</v>
      </c>
      <c r="AR9" s="29">
        <f t="shared" si="17"/>
        <v>1</v>
      </c>
      <c r="AS9" s="29">
        <f t="shared" si="18"/>
        <v>0.6</v>
      </c>
      <c r="AT9" s="29">
        <f t="shared" si="19"/>
        <v>1</v>
      </c>
      <c r="AU9" s="29">
        <f t="shared" si="20"/>
        <v>0.66666666666666663</v>
      </c>
      <c r="AV9" s="29" t="str">
        <f t="shared" si="21"/>
        <v/>
      </c>
      <c r="AW9" s="29" t="str">
        <f t="shared" si="22"/>
        <v/>
      </c>
    </row>
    <row r="10" spans="1:49" x14ac:dyDescent="0.25">
      <c r="A10">
        <v>1</v>
      </c>
      <c r="B10" s="18" t="s">
        <v>545</v>
      </c>
      <c r="C10" s="1" t="s">
        <v>150</v>
      </c>
      <c r="E10" s="1">
        <f t="shared" si="2"/>
        <v>54</v>
      </c>
      <c r="F10" s="40">
        <f t="shared" si="4"/>
        <v>0.9</v>
      </c>
      <c r="H10" s="2" t="s">
        <v>126</v>
      </c>
      <c r="J10" s="1">
        <v>1</v>
      </c>
      <c r="K10" s="1">
        <v>2</v>
      </c>
      <c r="L10" s="1">
        <v>1</v>
      </c>
      <c r="M10" s="1">
        <v>3</v>
      </c>
      <c r="N10" s="1">
        <v>3</v>
      </c>
      <c r="O10" s="1">
        <v>4</v>
      </c>
      <c r="P10" s="1">
        <v>6</v>
      </c>
      <c r="Q10" s="1">
        <v>4</v>
      </c>
      <c r="R10" s="1">
        <v>2</v>
      </c>
      <c r="S10" s="1">
        <v>4</v>
      </c>
      <c r="T10" s="1">
        <v>8</v>
      </c>
      <c r="U10" s="1">
        <v>4.5</v>
      </c>
      <c r="V10" s="1">
        <v>2</v>
      </c>
      <c r="W10" s="1">
        <v>5</v>
      </c>
      <c r="X10" s="1">
        <v>2.5</v>
      </c>
      <c r="Y10" s="1">
        <v>2</v>
      </c>
      <c r="AF10" s="29">
        <f t="shared" si="5"/>
        <v>0.5</v>
      </c>
      <c r="AG10" s="29">
        <f t="shared" si="6"/>
        <v>0.66666666666666663</v>
      </c>
      <c r="AH10" s="29">
        <f t="shared" si="7"/>
        <v>0.5</v>
      </c>
      <c r="AI10" s="29">
        <f t="shared" si="8"/>
        <v>0.75</v>
      </c>
      <c r="AJ10" s="29">
        <f t="shared" si="9"/>
        <v>0.6</v>
      </c>
      <c r="AK10" s="29">
        <f t="shared" si="10"/>
        <v>2</v>
      </c>
      <c r="AL10" s="29">
        <f t="shared" si="11"/>
        <v>1</v>
      </c>
      <c r="AM10" s="29">
        <f t="shared" si="12"/>
        <v>1</v>
      </c>
      <c r="AN10" s="29">
        <f t="shared" si="13"/>
        <v>1</v>
      </c>
      <c r="AO10" s="29">
        <f t="shared" si="14"/>
        <v>1</v>
      </c>
      <c r="AP10" s="29">
        <f t="shared" si="15"/>
        <v>1</v>
      </c>
      <c r="AQ10" s="29">
        <f t="shared" si="16"/>
        <v>0.9</v>
      </c>
      <c r="AR10" s="29">
        <f t="shared" si="17"/>
        <v>1</v>
      </c>
      <c r="AS10" s="29">
        <f t="shared" si="18"/>
        <v>1</v>
      </c>
      <c r="AT10" s="29">
        <f t="shared" si="19"/>
        <v>0.83333333333333337</v>
      </c>
      <c r="AU10" s="29">
        <f t="shared" si="20"/>
        <v>0.66666666666666663</v>
      </c>
      <c r="AV10" s="29" t="str">
        <f t="shared" si="21"/>
        <v/>
      </c>
      <c r="AW10" s="29" t="str">
        <f t="shared" si="22"/>
        <v/>
      </c>
    </row>
    <row r="11" spans="1:49" x14ac:dyDescent="0.25">
      <c r="A11">
        <v>1</v>
      </c>
      <c r="B11" s="18" t="s">
        <v>546</v>
      </c>
      <c r="C11" s="1" t="s">
        <v>231</v>
      </c>
      <c r="E11" s="1">
        <f t="shared" si="2"/>
        <v>39.5</v>
      </c>
      <c r="F11" s="40">
        <f t="shared" si="4"/>
        <v>0.65833333333333333</v>
      </c>
      <c r="H11" s="2" t="s">
        <v>124</v>
      </c>
      <c r="J11" s="1">
        <v>2</v>
      </c>
      <c r="K11" s="1">
        <v>2</v>
      </c>
      <c r="L11" s="1">
        <v>2</v>
      </c>
      <c r="M11" s="1">
        <v>1</v>
      </c>
      <c r="N11" s="1">
        <v>1</v>
      </c>
      <c r="O11" s="1">
        <v>2</v>
      </c>
      <c r="P11" s="1">
        <v>3</v>
      </c>
      <c r="Q11" s="1">
        <v>4</v>
      </c>
      <c r="R11" s="1">
        <v>2</v>
      </c>
      <c r="S11" s="1">
        <v>4</v>
      </c>
      <c r="T11" s="1">
        <v>6</v>
      </c>
      <c r="U11" s="1">
        <v>1</v>
      </c>
      <c r="V11" s="1">
        <v>2</v>
      </c>
      <c r="W11" s="1">
        <v>5</v>
      </c>
      <c r="Y11" s="1">
        <v>1.5</v>
      </c>
      <c r="Z11" s="1">
        <v>1</v>
      </c>
      <c r="AF11" s="29">
        <f t="shared" si="5"/>
        <v>1</v>
      </c>
      <c r="AG11" s="29">
        <f t="shared" si="6"/>
        <v>0.66666666666666663</v>
      </c>
      <c r="AH11" s="29">
        <f t="shared" si="7"/>
        <v>1</v>
      </c>
      <c r="AI11" s="29">
        <f t="shared" si="8"/>
        <v>0.25</v>
      </c>
      <c r="AJ11" s="29">
        <f t="shared" si="9"/>
        <v>0.2</v>
      </c>
      <c r="AK11" s="29">
        <f t="shared" si="10"/>
        <v>1</v>
      </c>
      <c r="AL11" s="29">
        <f t="shared" si="11"/>
        <v>1</v>
      </c>
      <c r="AM11" s="29">
        <f t="shared" si="12"/>
        <v>1</v>
      </c>
      <c r="AN11" s="29">
        <f t="shared" si="13"/>
        <v>1</v>
      </c>
      <c r="AO11" s="29">
        <f t="shared" si="14"/>
        <v>0.75</v>
      </c>
      <c r="AP11" s="29">
        <f t="shared" si="15"/>
        <v>0.5</v>
      </c>
      <c r="AQ11" s="29">
        <f t="shared" si="16"/>
        <v>0.2</v>
      </c>
      <c r="AR11" s="29">
        <f t="shared" si="17"/>
        <v>1</v>
      </c>
      <c r="AS11" s="29">
        <f t="shared" si="18"/>
        <v>1</v>
      </c>
      <c r="AT11" s="29" t="str">
        <f t="shared" si="19"/>
        <v/>
      </c>
      <c r="AU11" s="29">
        <f t="shared" si="20"/>
        <v>0.5</v>
      </c>
      <c r="AV11" s="29">
        <f t="shared" si="21"/>
        <v>0.33333333333333331</v>
      </c>
      <c r="AW11" s="29" t="str">
        <f t="shared" si="22"/>
        <v/>
      </c>
    </row>
    <row r="12" spans="1:49" x14ac:dyDescent="0.25">
      <c r="A12">
        <v>1</v>
      </c>
      <c r="B12" s="18" t="s">
        <v>547</v>
      </c>
      <c r="C12" s="1" t="s">
        <v>243</v>
      </c>
      <c r="E12" s="1">
        <f t="shared" si="2"/>
        <v>43</v>
      </c>
      <c r="F12" s="40">
        <f t="shared" si="4"/>
        <v>0.71666666666666667</v>
      </c>
      <c r="H12" s="2" t="s">
        <v>124</v>
      </c>
      <c r="J12" s="1">
        <v>2</v>
      </c>
      <c r="K12" s="1">
        <v>1</v>
      </c>
      <c r="L12" s="1">
        <v>2</v>
      </c>
      <c r="M12" s="1">
        <v>1</v>
      </c>
      <c r="N12" s="1">
        <v>2</v>
      </c>
      <c r="O12" s="1">
        <v>3</v>
      </c>
      <c r="P12" s="1">
        <v>1</v>
      </c>
      <c r="Q12" s="1">
        <v>4</v>
      </c>
      <c r="R12" s="1">
        <v>2</v>
      </c>
      <c r="S12" s="1">
        <v>4</v>
      </c>
      <c r="T12" s="1">
        <v>8</v>
      </c>
      <c r="U12" s="1">
        <v>4</v>
      </c>
      <c r="V12" s="1">
        <v>0</v>
      </c>
      <c r="W12" s="1">
        <v>3</v>
      </c>
      <c r="Y12" s="1">
        <v>3</v>
      </c>
      <c r="AA12" s="1">
        <v>3</v>
      </c>
      <c r="AF12" s="29">
        <f t="shared" si="5"/>
        <v>1</v>
      </c>
      <c r="AG12" s="29">
        <f t="shared" si="6"/>
        <v>0.33333333333333331</v>
      </c>
      <c r="AH12" s="29">
        <f t="shared" si="7"/>
        <v>1</v>
      </c>
      <c r="AI12" s="29">
        <f t="shared" si="8"/>
        <v>0.25</v>
      </c>
      <c r="AJ12" s="29">
        <f t="shared" si="9"/>
        <v>0.4</v>
      </c>
      <c r="AK12" s="29">
        <f t="shared" si="10"/>
        <v>1.5</v>
      </c>
      <c r="AL12" s="29">
        <f t="shared" si="11"/>
        <v>1</v>
      </c>
      <c r="AM12" s="29">
        <f t="shared" si="12"/>
        <v>1</v>
      </c>
      <c r="AN12" s="29">
        <f t="shared" si="13"/>
        <v>1</v>
      </c>
      <c r="AO12" s="29">
        <f t="shared" si="14"/>
        <v>1</v>
      </c>
      <c r="AP12" s="29">
        <f t="shared" si="15"/>
        <v>0.16666666666666666</v>
      </c>
      <c r="AQ12" s="29">
        <f t="shared" si="16"/>
        <v>0.8</v>
      </c>
      <c r="AR12" s="29">
        <f t="shared" si="17"/>
        <v>0</v>
      </c>
      <c r="AS12" s="29">
        <f t="shared" si="18"/>
        <v>0.6</v>
      </c>
      <c r="AT12" s="29" t="str">
        <f t="shared" si="19"/>
        <v/>
      </c>
      <c r="AU12" s="29">
        <f t="shared" si="20"/>
        <v>1</v>
      </c>
      <c r="AV12" s="29" t="str">
        <f t="shared" si="21"/>
        <v/>
      </c>
      <c r="AW12" s="29">
        <f t="shared" si="22"/>
        <v>1</v>
      </c>
    </row>
    <row r="13" spans="1:49" x14ac:dyDescent="0.25">
      <c r="A13">
        <v>1</v>
      </c>
      <c r="B13" s="18" t="s">
        <v>255</v>
      </c>
      <c r="C13" s="1" t="s">
        <v>548</v>
      </c>
      <c r="E13" s="1">
        <f t="shared" si="2"/>
        <v>50.5</v>
      </c>
      <c r="F13" s="40">
        <f t="shared" si="4"/>
        <v>0.84166666666666667</v>
      </c>
      <c r="H13" s="2" t="s">
        <v>126</v>
      </c>
      <c r="J13" s="1">
        <v>0</v>
      </c>
      <c r="K13" s="1">
        <v>3</v>
      </c>
      <c r="L13" s="1">
        <v>2</v>
      </c>
      <c r="M13" s="1">
        <v>2</v>
      </c>
      <c r="N13" s="1">
        <v>3</v>
      </c>
      <c r="O13" s="1">
        <v>4</v>
      </c>
      <c r="P13" s="1">
        <v>5</v>
      </c>
      <c r="Q13" s="1">
        <v>4</v>
      </c>
      <c r="R13" s="1">
        <v>2</v>
      </c>
      <c r="S13" s="1">
        <v>2</v>
      </c>
      <c r="T13" s="1">
        <v>6</v>
      </c>
      <c r="U13" s="1">
        <v>5</v>
      </c>
      <c r="V13" s="1">
        <v>2</v>
      </c>
      <c r="W13" s="1">
        <v>5</v>
      </c>
      <c r="Y13" s="1">
        <v>3</v>
      </c>
      <c r="AA13" s="1">
        <v>2.5</v>
      </c>
      <c r="AF13" s="29">
        <f t="shared" si="5"/>
        <v>0</v>
      </c>
      <c r="AG13" s="29">
        <f t="shared" si="6"/>
        <v>1</v>
      </c>
      <c r="AH13" s="29">
        <f t="shared" si="7"/>
        <v>1</v>
      </c>
      <c r="AI13" s="29">
        <f t="shared" si="8"/>
        <v>0.5</v>
      </c>
      <c r="AJ13" s="29">
        <f t="shared" si="9"/>
        <v>0.6</v>
      </c>
      <c r="AK13" s="29">
        <f t="shared" si="10"/>
        <v>2</v>
      </c>
      <c r="AL13" s="29">
        <f t="shared" si="11"/>
        <v>1</v>
      </c>
      <c r="AM13" s="29">
        <f t="shared" si="12"/>
        <v>1</v>
      </c>
      <c r="AN13" s="29">
        <f t="shared" si="13"/>
        <v>0.5</v>
      </c>
      <c r="AO13" s="29">
        <f t="shared" si="14"/>
        <v>0.75</v>
      </c>
      <c r="AP13" s="29">
        <f t="shared" si="15"/>
        <v>0.83333333333333337</v>
      </c>
      <c r="AQ13" s="29">
        <f t="shared" si="16"/>
        <v>1</v>
      </c>
      <c r="AR13" s="29">
        <f t="shared" si="17"/>
        <v>1</v>
      </c>
      <c r="AS13" s="29">
        <f t="shared" si="18"/>
        <v>1</v>
      </c>
      <c r="AT13" s="29" t="str">
        <f t="shared" si="19"/>
        <v/>
      </c>
      <c r="AU13" s="29">
        <f t="shared" si="20"/>
        <v>1</v>
      </c>
      <c r="AV13" s="29" t="str">
        <f t="shared" si="21"/>
        <v/>
      </c>
      <c r="AW13" s="29">
        <f t="shared" si="22"/>
        <v>0.83333333333333337</v>
      </c>
    </row>
    <row r="14" spans="1:49" x14ac:dyDescent="0.25">
      <c r="A14">
        <v>1</v>
      </c>
      <c r="B14" s="18" t="s">
        <v>549</v>
      </c>
      <c r="C14" s="1" t="s">
        <v>550</v>
      </c>
      <c r="E14" s="1">
        <f t="shared" si="2"/>
        <v>27.5</v>
      </c>
      <c r="F14" s="40">
        <f t="shared" si="4"/>
        <v>0.45833333333333331</v>
      </c>
      <c r="H14" s="2" t="s">
        <v>124</v>
      </c>
      <c r="J14" s="1">
        <v>0</v>
      </c>
      <c r="K14" s="1">
        <v>1</v>
      </c>
      <c r="L14" s="1">
        <v>0</v>
      </c>
      <c r="M14" s="1">
        <v>3</v>
      </c>
      <c r="N14" s="1">
        <v>1</v>
      </c>
      <c r="O14" s="1">
        <v>2</v>
      </c>
      <c r="P14" s="1">
        <v>5</v>
      </c>
      <c r="Q14" s="1">
        <v>4</v>
      </c>
      <c r="R14" s="1">
        <v>2</v>
      </c>
      <c r="S14" s="1">
        <v>0</v>
      </c>
      <c r="T14" s="1">
        <v>0</v>
      </c>
      <c r="U14" s="1">
        <v>2</v>
      </c>
      <c r="V14" s="1">
        <v>1</v>
      </c>
      <c r="W14" s="1">
        <v>3</v>
      </c>
      <c r="Y14" s="1">
        <v>1.5</v>
      </c>
      <c r="Z14" s="1">
        <v>2</v>
      </c>
      <c r="AC14" s="39" t="s">
        <v>690</v>
      </c>
      <c r="AF14" s="29">
        <f t="shared" si="5"/>
        <v>0</v>
      </c>
      <c r="AG14" s="29">
        <f t="shared" si="6"/>
        <v>0.33333333333333331</v>
      </c>
      <c r="AH14" s="29">
        <f t="shared" si="7"/>
        <v>0</v>
      </c>
      <c r="AI14" s="29">
        <f t="shared" si="8"/>
        <v>0.75</v>
      </c>
      <c r="AJ14" s="29">
        <f t="shared" si="9"/>
        <v>0.2</v>
      </c>
      <c r="AK14" s="29">
        <f t="shared" si="10"/>
        <v>1</v>
      </c>
      <c r="AL14" s="29">
        <f t="shared" si="11"/>
        <v>1</v>
      </c>
      <c r="AM14" s="29">
        <f t="shared" si="12"/>
        <v>1</v>
      </c>
      <c r="AN14" s="29">
        <f t="shared" si="13"/>
        <v>0</v>
      </c>
      <c r="AO14" s="29">
        <f t="shared" si="14"/>
        <v>0</v>
      </c>
      <c r="AP14" s="29">
        <f t="shared" si="15"/>
        <v>0.83333333333333337</v>
      </c>
      <c r="AQ14" s="29">
        <f t="shared" si="16"/>
        <v>0.4</v>
      </c>
      <c r="AR14" s="29">
        <f t="shared" si="17"/>
        <v>0.5</v>
      </c>
      <c r="AS14" s="29">
        <f t="shared" si="18"/>
        <v>0.6</v>
      </c>
      <c r="AT14" s="29" t="str">
        <f t="shared" si="19"/>
        <v/>
      </c>
      <c r="AU14" s="29">
        <f t="shared" si="20"/>
        <v>0.5</v>
      </c>
      <c r="AV14" s="29">
        <f t="shared" si="21"/>
        <v>0.66666666666666663</v>
      </c>
      <c r="AW14" s="29" t="str">
        <f t="shared" si="22"/>
        <v/>
      </c>
    </row>
    <row r="15" spans="1:49" x14ac:dyDescent="0.25">
      <c r="A15">
        <v>1</v>
      </c>
      <c r="B15" s="18" t="s">
        <v>551</v>
      </c>
      <c r="C15" s="1" t="s">
        <v>552</v>
      </c>
      <c r="E15" s="1">
        <f t="shared" si="2"/>
        <v>48</v>
      </c>
      <c r="F15" s="40">
        <f t="shared" si="4"/>
        <v>0.8</v>
      </c>
      <c r="H15" s="2" t="s">
        <v>124</v>
      </c>
      <c r="J15" s="1">
        <v>2</v>
      </c>
      <c r="K15" s="1">
        <v>3</v>
      </c>
      <c r="L15" s="1">
        <v>2</v>
      </c>
      <c r="M15" s="1">
        <v>3</v>
      </c>
      <c r="N15" s="1">
        <v>2</v>
      </c>
      <c r="O15" s="1">
        <v>4</v>
      </c>
      <c r="P15" s="1">
        <v>3</v>
      </c>
      <c r="Q15" s="1">
        <v>4</v>
      </c>
      <c r="R15" s="1">
        <v>2</v>
      </c>
      <c r="S15" s="1">
        <v>2</v>
      </c>
      <c r="T15" s="1">
        <v>8</v>
      </c>
      <c r="U15" s="1">
        <v>2</v>
      </c>
      <c r="V15" s="1">
        <v>2</v>
      </c>
      <c r="W15" s="1">
        <v>4</v>
      </c>
      <c r="X15" s="1">
        <v>3</v>
      </c>
      <c r="Y15" s="1">
        <v>2</v>
      </c>
      <c r="AF15" s="29">
        <f t="shared" si="5"/>
        <v>1</v>
      </c>
      <c r="AG15" s="29">
        <f t="shared" si="6"/>
        <v>1</v>
      </c>
      <c r="AH15" s="29">
        <f t="shared" si="7"/>
        <v>1</v>
      </c>
      <c r="AI15" s="29">
        <f t="shared" si="8"/>
        <v>0.75</v>
      </c>
      <c r="AJ15" s="29">
        <f t="shared" si="9"/>
        <v>0.4</v>
      </c>
      <c r="AK15" s="29">
        <f t="shared" si="10"/>
        <v>2</v>
      </c>
      <c r="AL15" s="29">
        <f t="shared" si="11"/>
        <v>1</v>
      </c>
      <c r="AM15" s="29">
        <f t="shared" si="12"/>
        <v>1</v>
      </c>
      <c r="AN15" s="29">
        <f t="shared" si="13"/>
        <v>0.5</v>
      </c>
      <c r="AO15" s="29">
        <f t="shared" si="14"/>
        <v>1</v>
      </c>
      <c r="AP15" s="29">
        <f t="shared" si="15"/>
        <v>0.5</v>
      </c>
      <c r="AQ15" s="29">
        <f t="shared" si="16"/>
        <v>0.4</v>
      </c>
      <c r="AR15" s="29">
        <f t="shared" si="17"/>
        <v>1</v>
      </c>
      <c r="AS15" s="29">
        <f t="shared" si="18"/>
        <v>0.8</v>
      </c>
      <c r="AT15" s="29">
        <f t="shared" si="19"/>
        <v>1</v>
      </c>
      <c r="AU15" s="29">
        <f t="shared" si="20"/>
        <v>0.66666666666666663</v>
      </c>
      <c r="AV15" s="29" t="str">
        <f t="shared" si="21"/>
        <v/>
      </c>
      <c r="AW15" s="29" t="str">
        <f t="shared" si="22"/>
        <v/>
      </c>
    </row>
    <row r="16" spans="1:49" x14ac:dyDescent="0.25">
      <c r="A16">
        <v>1</v>
      </c>
      <c r="B16" s="18" t="s">
        <v>307</v>
      </c>
      <c r="C16" s="1" t="s">
        <v>553</v>
      </c>
      <c r="E16" s="1">
        <f t="shared" si="2"/>
        <v>33.5</v>
      </c>
      <c r="F16" s="40">
        <f t="shared" si="4"/>
        <v>0.55833333333333335</v>
      </c>
      <c r="H16" s="2" t="s">
        <v>124</v>
      </c>
      <c r="J16" s="1">
        <v>2</v>
      </c>
      <c r="K16" s="1">
        <v>1</v>
      </c>
      <c r="L16" s="1">
        <v>1</v>
      </c>
      <c r="M16" s="1">
        <v>3</v>
      </c>
      <c r="N16" s="1">
        <v>2</v>
      </c>
      <c r="O16" s="1">
        <v>2</v>
      </c>
      <c r="P16" s="1">
        <v>2</v>
      </c>
      <c r="Q16" s="1">
        <v>1</v>
      </c>
      <c r="R16" s="1">
        <v>0</v>
      </c>
      <c r="S16" s="1">
        <v>0</v>
      </c>
      <c r="T16" s="1">
        <v>6</v>
      </c>
      <c r="U16" s="1">
        <v>2.5</v>
      </c>
      <c r="V16" s="1">
        <v>2</v>
      </c>
      <c r="W16" s="1">
        <v>4</v>
      </c>
      <c r="Y16" s="1">
        <v>3</v>
      </c>
      <c r="AA16" s="1">
        <v>2</v>
      </c>
      <c r="AC16" s="39" t="s">
        <v>690</v>
      </c>
      <c r="AF16" s="29">
        <f t="shared" si="5"/>
        <v>1</v>
      </c>
      <c r="AG16" s="29">
        <f t="shared" si="6"/>
        <v>0.33333333333333331</v>
      </c>
      <c r="AH16" s="29">
        <f t="shared" si="7"/>
        <v>0.5</v>
      </c>
      <c r="AI16" s="29">
        <f t="shared" si="8"/>
        <v>0.75</v>
      </c>
      <c r="AJ16" s="29">
        <f t="shared" si="9"/>
        <v>0.4</v>
      </c>
      <c r="AK16" s="29">
        <f t="shared" si="10"/>
        <v>1</v>
      </c>
      <c r="AL16" s="29">
        <f t="shared" si="11"/>
        <v>0.25</v>
      </c>
      <c r="AM16" s="29">
        <f t="shared" si="12"/>
        <v>0</v>
      </c>
      <c r="AN16" s="29">
        <f t="shared" si="13"/>
        <v>0</v>
      </c>
      <c r="AO16" s="29">
        <f t="shared" si="14"/>
        <v>0.75</v>
      </c>
      <c r="AP16" s="29">
        <f t="shared" si="15"/>
        <v>0.33333333333333331</v>
      </c>
      <c r="AQ16" s="29">
        <f t="shared" si="16"/>
        <v>0.5</v>
      </c>
      <c r="AR16" s="29">
        <f t="shared" si="17"/>
        <v>1</v>
      </c>
      <c r="AS16" s="29">
        <f t="shared" si="18"/>
        <v>0.8</v>
      </c>
      <c r="AT16" s="29" t="str">
        <f t="shared" si="19"/>
        <v/>
      </c>
      <c r="AU16" s="29">
        <f t="shared" si="20"/>
        <v>1</v>
      </c>
      <c r="AV16" s="29" t="str">
        <f t="shared" si="21"/>
        <v/>
      </c>
      <c r="AW16" s="29">
        <f t="shared" si="22"/>
        <v>0.66666666666666663</v>
      </c>
    </row>
    <row r="17" spans="1:49" x14ac:dyDescent="0.25">
      <c r="A17">
        <v>1</v>
      </c>
      <c r="B17" s="18" t="s">
        <v>554</v>
      </c>
      <c r="C17" s="1" t="s">
        <v>555</v>
      </c>
      <c r="E17" s="1">
        <f t="shared" si="2"/>
        <v>35</v>
      </c>
      <c r="F17" s="40">
        <f t="shared" si="4"/>
        <v>0.58333333333333337</v>
      </c>
      <c r="H17" s="2" t="s">
        <v>124</v>
      </c>
      <c r="J17" s="1">
        <v>2</v>
      </c>
      <c r="K17" s="1">
        <v>1</v>
      </c>
      <c r="L17" s="1">
        <v>1</v>
      </c>
      <c r="M17" s="1">
        <v>2</v>
      </c>
      <c r="N17" s="1">
        <v>0</v>
      </c>
      <c r="O17" s="1">
        <v>1</v>
      </c>
      <c r="P17" s="1">
        <v>3</v>
      </c>
      <c r="Q17" s="1">
        <v>3</v>
      </c>
      <c r="R17" s="1">
        <v>2</v>
      </c>
      <c r="S17" s="1">
        <v>4</v>
      </c>
      <c r="T17" s="1">
        <v>6</v>
      </c>
      <c r="U17" s="1">
        <v>2.5</v>
      </c>
      <c r="V17" s="1">
        <v>0</v>
      </c>
      <c r="W17" s="1">
        <v>2</v>
      </c>
      <c r="X17" s="1">
        <v>3</v>
      </c>
      <c r="Y17" s="1">
        <v>2.5</v>
      </c>
      <c r="AF17" s="29">
        <f t="shared" si="5"/>
        <v>1</v>
      </c>
      <c r="AG17" s="29">
        <f t="shared" si="6"/>
        <v>0.33333333333333331</v>
      </c>
      <c r="AH17" s="29">
        <f t="shared" si="7"/>
        <v>0.5</v>
      </c>
      <c r="AI17" s="29">
        <f t="shared" si="8"/>
        <v>0.5</v>
      </c>
      <c r="AJ17" s="29">
        <f t="shared" si="9"/>
        <v>0</v>
      </c>
      <c r="AK17" s="29">
        <f t="shared" si="10"/>
        <v>0.5</v>
      </c>
      <c r="AL17" s="29">
        <f t="shared" si="11"/>
        <v>0.75</v>
      </c>
      <c r="AM17" s="29">
        <f t="shared" si="12"/>
        <v>1</v>
      </c>
      <c r="AN17" s="29">
        <f t="shared" si="13"/>
        <v>1</v>
      </c>
      <c r="AO17" s="29">
        <f t="shared" si="14"/>
        <v>0.75</v>
      </c>
      <c r="AP17" s="29">
        <f t="shared" si="15"/>
        <v>0.5</v>
      </c>
      <c r="AQ17" s="29">
        <f t="shared" si="16"/>
        <v>0.5</v>
      </c>
      <c r="AR17" s="29">
        <f t="shared" si="17"/>
        <v>0</v>
      </c>
      <c r="AS17" s="29">
        <f t="shared" si="18"/>
        <v>0.4</v>
      </c>
      <c r="AT17" s="29">
        <f t="shared" si="19"/>
        <v>1</v>
      </c>
      <c r="AU17" s="29">
        <f t="shared" si="20"/>
        <v>0.83333333333333337</v>
      </c>
      <c r="AV17" s="29" t="str">
        <f t="shared" si="21"/>
        <v/>
      </c>
      <c r="AW17" s="29" t="str">
        <f t="shared" si="22"/>
        <v/>
      </c>
    </row>
    <row r="18" spans="1:49" x14ac:dyDescent="0.25">
      <c r="A18">
        <v>1</v>
      </c>
      <c r="B18" s="18" t="s">
        <v>556</v>
      </c>
      <c r="C18" s="1" t="s">
        <v>557</v>
      </c>
      <c r="E18" s="1">
        <f t="shared" si="2"/>
        <v>52.5</v>
      </c>
      <c r="F18" s="40">
        <f t="shared" si="4"/>
        <v>0.875</v>
      </c>
      <c r="H18" s="2" t="s">
        <v>126</v>
      </c>
      <c r="J18" s="1">
        <v>2</v>
      </c>
      <c r="K18" s="1">
        <v>3</v>
      </c>
      <c r="L18" s="1">
        <v>2</v>
      </c>
      <c r="M18" s="1">
        <v>4</v>
      </c>
      <c r="N18" s="1">
        <v>3</v>
      </c>
      <c r="O18" s="1">
        <v>3</v>
      </c>
      <c r="P18" s="1">
        <v>6</v>
      </c>
      <c r="Q18" s="1">
        <v>2</v>
      </c>
      <c r="R18" s="1">
        <v>2</v>
      </c>
      <c r="S18" s="1">
        <v>2</v>
      </c>
      <c r="T18" s="1">
        <v>6</v>
      </c>
      <c r="U18" s="1">
        <v>5</v>
      </c>
      <c r="V18" s="1">
        <v>2</v>
      </c>
      <c r="W18" s="1">
        <v>5</v>
      </c>
      <c r="X18" s="1">
        <v>2.5</v>
      </c>
      <c r="Y18" s="1">
        <v>3</v>
      </c>
      <c r="AF18" s="29">
        <f t="shared" si="5"/>
        <v>1</v>
      </c>
      <c r="AG18" s="29">
        <f t="shared" si="6"/>
        <v>1</v>
      </c>
      <c r="AH18" s="29">
        <f t="shared" si="7"/>
        <v>1</v>
      </c>
      <c r="AI18" s="29">
        <f t="shared" si="8"/>
        <v>1</v>
      </c>
      <c r="AJ18" s="29">
        <f t="shared" si="9"/>
        <v>0.6</v>
      </c>
      <c r="AK18" s="29">
        <f t="shared" si="10"/>
        <v>1.5</v>
      </c>
      <c r="AL18" s="29">
        <f t="shared" si="11"/>
        <v>0.5</v>
      </c>
      <c r="AM18" s="29">
        <f t="shared" si="12"/>
        <v>1</v>
      </c>
      <c r="AN18" s="29">
        <f t="shared" si="13"/>
        <v>0.5</v>
      </c>
      <c r="AO18" s="29">
        <f t="shared" si="14"/>
        <v>0.75</v>
      </c>
      <c r="AP18" s="29">
        <f t="shared" si="15"/>
        <v>1</v>
      </c>
      <c r="AQ18" s="29">
        <f t="shared" si="16"/>
        <v>1</v>
      </c>
      <c r="AR18" s="29">
        <f t="shared" si="17"/>
        <v>1</v>
      </c>
      <c r="AS18" s="29">
        <f t="shared" si="18"/>
        <v>1</v>
      </c>
      <c r="AT18" s="29">
        <f t="shared" si="19"/>
        <v>0.83333333333333337</v>
      </c>
      <c r="AU18" s="29">
        <f t="shared" si="20"/>
        <v>1</v>
      </c>
      <c r="AV18" s="29" t="str">
        <f t="shared" si="21"/>
        <v/>
      </c>
      <c r="AW18" s="29" t="str">
        <f t="shared" si="22"/>
        <v/>
      </c>
    </row>
    <row r="19" spans="1:49" x14ac:dyDescent="0.25">
      <c r="A19">
        <v>1</v>
      </c>
      <c r="B19" s="18" t="s">
        <v>666</v>
      </c>
      <c r="C19" s="1" t="s">
        <v>218</v>
      </c>
      <c r="E19" s="1">
        <f t="shared" si="2"/>
        <v>30.5</v>
      </c>
      <c r="F19" s="40">
        <f t="shared" si="4"/>
        <v>0.5083333333333333</v>
      </c>
      <c r="H19" s="2" t="s">
        <v>126</v>
      </c>
      <c r="J19" s="1">
        <v>0</v>
      </c>
      <c r="K19" s="1">
        <v>1</v>
      </c>
      <c r="L19" s="1">
        <v>0</v>
      </c>
      <c r="M19" s="1">
        <v>2</v>
      </c>
      <c r="N19" s="1">
        <v>1</v>
      </c>
      <c r="O19" s="1">
        <v>0</v>
      </c>
      <c r="P19" s="1">
        <v>1</v>
      </c>
      <c r="Q19" s="1">
        <v>2</v>
      </c>
      <c r="R19" s="1">
        <v>2</v>
      </c>
      <c r="S19" s="1">
        <v>4</v>
      </c>
      <c r="T19" s="1">
        <v>6</v>
      </c>
      <c r="U19" s="1">
        <v>2</v>
      </c>
      <c r="V19" s="1">
        <v>2</v>
      </c>
      <c r="W19" s="1">
        <v>5</v>
      </c>
      <c r="Z19" s="1">
        <v>1</v>
      </c>
      <c r="AA19" s="1">
        <v>1.5</v>
      </c>
      <c r="AC19" s="39" t="s">
        <v>690</v>
      </c>
      <c r="AF19" s="29">
        <f t="shared" si="5"/>
        <v>0</v>
      </c>
      <c r="AG19" s="29">
        <f t="shared" si="6"/>
        <v>0.33333333333333331</v>
      </c>
      <c r="AH19" s="29">
        <f t="shared" si="7"/>
        <v>0</v>
      </c>
      <c r="AI19" s="29">
        <f t="shared" si="8"/>
        <v>0.5</v>
      </c>
      <c r="AJ19" s="29">
        <f t="shared" si="9"/>
        <v>0.2</v>
      </c>
      <c r="AK19" s="29">
        <f t="shared" si="10"/>
        <v>0</v>
      </c>
      <c r="AL19" s="29">
        <f t="shared" si="11"/>
        <v>0.5</v>
      </c>
      <c r="AM19" s="29">
        <f t="shared" si="12"/>
        <v>1</v>
      </c>
      <c r="AN19" s="29">
        <f t="shared" si="13"/>
        <v>1</v>
      </c>
      <c r="AO19" s="29">
        <f t="shared" si="14"/>
        <v>0.75</v>
      </c>
      <c r="AP19" s="29">
        <f t="shared" si="15"/>
        <v>0.16666666666666666</v>
      </c>
      <c r="AQ19" s="29">
        <f t="shared" si="16"/>
        <v>0.4</v>
      </c>
      <c r="AR19" s="29">
        <f t="shared" si="17"/>
        <v>1</v>
      </c>
      <c r="AS19" s="29">
        <f t="shared" si="18"/>
        <v>1</v>
      </c>
      <c r="AT19" s="29" t="str">
        <f t="shared" si="19"/>
        <v/>
      </c>
      <c r="AU19" s="29" t="str">
        <f t="shared" si="20"/>
        <v/>
      </c>
      <c r="AV19" s="29">
        <f t="shared" si="21"/>
        <v>0.33333333333333331</v>
      </c>
      <c r="AW19" s="29">
        <f t="shared" si="22"/>
        <v>0.5</v>
      </c>
    </row>
    <row r="20" spans="1:49" x14ac:dyDescent="0.25">
      <c r="A20">
        <v>1</v>
      </c>
      <c r="B20" s="18" t="s">
        <v>682</v>
      </c>
      <c r="C20" s="1" t="s">
        <v>381</v>
      </c>
      <c r="E20" s="1">
        <f t="shared" si="2"/>
        <v>49</v>
      </c>
      <c r="F20" s="40">
        <f t="shared" si="4"/>
        <v>0.81666666666666665</v>
      </c>
      <c r="H20" s="2" t="s">
        <v>124</v>
      </c>
      <c r="J20" s="1">
        <v>2</v>
      </c>
      <c r="K20" s="1">
        <v>2</v>
      </c>
      <c r="L20" s="1">
        <v>1</v>
      </c>
      <c r="M20" s="1">
        <v>3</v>
      </c>
      <c r="N20" s="1">
        <v>2</v>
      </c>
      <c r="O20" s="1">
        <v>4</v>
      </c>
      <c r="P20" s="1">
        <v>5</v>
      </c>
      <c r="Q20" s="1">
        <v>3</v>
      </c>
      <c r="R20" s="1">
        <v>2</v>
      </c>
      <c r="S20" s="1">
        <v>2</v>
      </c>
      <c r="T20" s="1">
        <v>8</v>
      </c>
      <c r="U20" s="1">
        <v>4</v>
      </c>
      <c r="V20" s="1">
        <v>2</v>
      </c>
      <c r="W20" s="1">
        <v>3</v>
      </c>
      <c r="X20" s="1">
        <v>3</v>
      </c>
      <c r="Y20" s="1">
        <v>3</v>
      </c>
      <c r="AF20" s="29">
        <f t="shared" si="5"/>
        <v>1</v>
      </c>
      <c r="AG20" s="29">
        <f t="shared" si="6"/>
        <v>0.66666666666666663</v>
      </c>
      <c r="AH20" s="29">
        <f t="shared" si="7"/>
        <v>0.5</v>
      </c>
      <c r="AI20" s="29">
        <f t="shared" si="8"/>
        <v>0.75</v>
      </c>
      <c r="AJ20" s="29">
        <f t="shared" si="9"/>
        <v>0.4</v>
      </c>
      <c r="AK20" s="29">
        <f t="shared" si="10"/>
        <v>2</v>
      </c>
      <c r="AL20" s="29">
        <f t="shared" si="11"/>
        <v>0.75</v>
      </c>
      <c r="AM20" s="29">
        <f t="shared" si="12"/>
        <v>1</v>
      </c>
      <c r="AN20" s="29">
        <f t="shared" si="13"/>
        <v>0.5</v>
      </c>
      <c r="AO20" s="29">
        <f t="shared" si="14"/>
        <v>1</v>
      </c>
      <c r="AP20" s="29">
        <f t="shared" si="15"/>
        <v>0.83333333333333337</v>
      </c>
      <c r="AQ20" s="29">
        <f t="shared" si="16"/>
        <v>0.8</v>
      </c>
      <c r="AR20" s="29">
        <f t="shared" si="17"/>
        <v>1</v>
      </c>
      <c r="AS20" s="29">
        <f t="shared" si="18"/>
        <v>0.6</v>
      </c>
      <c r="AT20" s="29">
        <f t="shared" si="19"/>
        <v>1</v>
      </c>
      <c r="AU20" s="29">
        <f t="shared" si="20"/>
        <v>1</v>
      </c>
      <c r="AV20" s="29" t="str">
        <f t="shared" si="21"/>
        <v/>
      </c>
      <c r="AW20" s="29" t="str">
        <f t="shared" si="22"/>
        <v/>
      </c>
    </row>
    <row r="21" spans="1:49" x14ac:dyDescent="0.25">
      <c r="A21">
        <v>1</v>
      </c>
      <c r="B21" s="18" t="s">
        <v>558</v>
      </c>
      <c r="C21" s="1" t="s">
        <v>205</v>
      </c>
      <c r="E21" s="1">
        <f t="shared" si="2"/>
        <v>54</v>
      </c>
      <c r="F21" s="40">
        <f t="shared" si="4"/>
        <v>0.9</v>
      </c>
      <c r="H21" s="2" t="s">
        <v>126</v>
      </c>
      <c r="J21" s="1">
        <v>2</v>
      </c>
      <c r="K21" s="1">
        <v>3</v>
      </c>
      <c r="L21" s="1">
        <v>2</v>
      </c>
      <c r="M21" s="1">
        <v>4</v>
      </c>
      <c r="N21" s="1">
        <v>2</v>
      </c>
      <c r="O21" s="1">
        <v>4</v>
      </c>
      <c r="P21" s="1">
        <v>5</v>
      </c>
      <c r="Q21" s="1">
        <v>4</v>
      </c>
      <c r="R21" s="1">
        <v>2</v>
      </c>
      <c r="S21" s="1">
        <v>2</v>
      </c>
      <c r="T21" s="1">
        <v>8</v>
      </c>
      <c r="U21" s="1">
        <v>5</v>
      </c>
      <c r="V21" s="1">
        <v>2</v>
      </c>
      <c r="W21" s="1">
        <v>3</v>
      </c>
      <c r="X21" s="1">
        <v>3</v>
      </c>
      <c r="Y21" s="1">
        <v>3</v>
      </c>
      <c r="AF21" s="29">
        <f t="shared" si="5"/>
        <v>1</v>
      </c>
      <c r="AG21" s="29">
        <f t="shared" si="6"/>
        <v>1</v>
      </c>
      <c r="AH21" s="29">
        <f t="shared" si="7"/>
        <v>1</v>
      </c>
      <c r="AI21" s="29">
        <f t="shared" si="8"/>
        <v>1</v>
      </c>
      <c r="AJ21" s="29">
        <f t="shared" si="9"/>
        <v>0.4</v>
      </c>
      <c r="AK21" s="29">
        <f t="shared" si="10"/>
        <v>2</v>
      </c>
      <c r="AL21" s="29">
        <f t="shared" si="11"/>
        <v>1</v>
      </c>
      <c r="AM21" s="29">
        <f t="shared" si="12"/>
        <v>1</v>
      </c>
      <c r="AN21" s="29">
        <f t="shared" si="13"/>
        <v>0.5</v>
      </c>
      <c r="AO21" s="29">
        <f t="shared" si="14"/>
        <v>1</v>
      </c>
      <c r="AP21" s="29">
        <f t="shared" si="15"/>
        <v>0.83333333333333337</v>
      </c>
      <c r="AQ21" s="29">
        <f t="shared" si="16"/>
        <v>1</v>
      </c>
      <c r="AR21" s="29">
        <f t="shared" si="17"/>
        <v>1</v>
      </c>
      <c r="AS21" s="29">
        <f t="shared" si="18"/>
        <v>0.6</v>
      </c>
      <c r="AT21" s="29">
        <f t="shared" si="19"/>
        <v>1</v>
      </c>
      <c r="AU21" s="29">
        <f t="shared" si="20"/>
        <v>1</v>
      </c>
      <c r="AV21" s="29" t="str">
        <f t="shared" si="21"/>
        <v/>
      </c>
      <c r="AW21" s="29" t="str">
        <f t="shared" si="22"/>
        <v/>
      </c>
    </row>
    <row r="22" spans="1:49" x14ac:dyDescent="0.25">
      <c r="A22">
        <v>1</v>
      </c>
      <c r="B22" s="18" t="s">
        <v>559</v>
      </c>
      <c r="C22" s="1" t="s">
        <v>560</v>
      </c>
      <c r="E22" s="1">
        <f t="shared" si="2"/>
        <v>37.5</v>
      </c>
      <c r="F22" s="40">
        <f t="shared" si="4"/>
        <v>0.625</v>
      </c>
      <c r="H22" s="2" t="s">
        <v>126</v>
      </c>
      <c r="J22" s="1">
        <v>2</v>
      </c>
      <c r="K22" s="1">
        <v>2</v>
      </c>
      <c r="L22" s="1">
        <v>2</v>
      </c>
      <c r="M22" s="1">
        <v>1</v>
      </c>
      <c r="N22" s="1">
        <v>0</v>
      </c>
      <c r="O22" s="1">
        <v>2</v>
      </c>
      <c r="P22" s="1">
        <v>3</v>
      </c>
      <c r="Q22" s="1">
        <v>4</v>
      </c>
      <c r="R22" s="1">
        <v>2</v>
      </c>
      <c r="S22" s="1">
        <v>2</v>
      </c>
      <c r="T22" s="1">
        <v>2</v>
      </c>
      <c r="U22" s="1">
        <v>3.5</v>
      </c>
      <c r="V22" s="1">
        <v>2</v>
      </c>
      <c r="W22" s="1">
        <v>4.5</v>
      </c>
      <c r="X22" s="1">
        <v>3</v>
      </c>
      <c r="Y22" s="1">
        <v>2.5</v>
      </c>
      <c r="AF22" s="29">
        <f t="shared" si="5"/>
        <v>1</v>
      </c>
      <c r="AG22" s="29">
        <f t="shared" si="6"/>
        <v>0.66666666666666663</v>
      </c>
      <c r="AH22" s="29">
        <f t="shared" si="7"/>
        <v>1</v>
      </c>
      <c r="AI22" s="29">
        <f t="shared" si="8"/>
        <v>0.25</v>
      </c>
      <c r="AJ22" s="29">
        <f t="shared" si="9"/>
        <v>0</v>
      </c>
      <c r="AK22" s="29">
        <f t="shared" si="10"/>
        <v>1</v>
      </c>
      <c r="AL22" s="29">
        <f t="shared" si="11"/>
        <v>1</v>
      </c>
      <c r="AM22" s="29">
        <f t="shared" si="12"/>
        <v>1</v>
      </c>
      <c r="AN22" s="29">
        <f t="shared" si="13"/>
        <v>0.5</v>
      </c>
      <c r="AO22" s="29">
        <f t="shared" si="14"/>
        <v>0.25</v>
      </c>
      <c r="AP22" s="29">
        <f t="shared" si="15"/>
        <v>0.5</v>
      </c>
      <c r="AQ22" s="29">
        <f t="shared" si="16"/>
        <v>0.7</v>
      </c>
      <c r="AR22" s="29">
        <f t="shared" si="17"/>
        <v>1</v>
      </c>
      <c r="AS22" s="29">
        <f t="shared" si="18"/>
        <v>0.9</v>
      </c>
      <c r="AT22" s="29">
        <f t="shared" si="19"/>
        <v>1</v>
      </c>
      <c r="AU22" s="29">
        <f t="shared" si="20"/>
        <v>0.83333333333333337</v>
      </c>
      <c r="AV22" s="29" t="str">
        <f t="shared" si="21"/>
        <v/>
      </c>
      <c r="AW22" s="29" t="str">
        <f t="shared" si="22"/>
        <v/>
      </c>
    </row>
    <row r="23" spans="1:49" x14ac:dyDescent="0.25">
      <c r="A23">
        <v>1</v>
      </c>
      <c r="B23" s="18" t="s">
        <v>561</v>
      </c>
      <c r="C23" s="1" t="s">
        <v>562</v>
      </c>
      <c r="E23" s="1">
        <f t="shared" si="2"/>
        <v>54</v>
      </c>
      <c r="F23" s="40">
        <f t="shared" si="4"/>
        <v>0.9</v>
      </c>
      <c r="H23" s="2" t="s">
        <v>126</v>
      </c>
      <c r="J23" s="1">
        <v>2</v>
      </c>
      <c r="K23" s="1">
        <v>2</v>
      </c>
      <c r="L23" s="1">
        <v>2</v>
      </c>
      <c r="M23" s="1">
        <v>4</v>
      </c>
      <c r="N23" s="1">
        <v>2</v>
      </c>
      <c r="O23" s="1">
        <v>3</v>
      </c>
      <c r="P23" s="1">
        <v>4</v>
      </c>
      <c r="Q23" s="1">
        <v>4</v>
      </c>
      <c r="R23" s="1">
        <v>2</v>
      </c>
      <c r="S23" s="1">
        <v>4</v>
      </c>
      <c r="T23" s="1">
        <v>8</v>
      </c>
      <c r="U23" s="1">
        <v>4</v>
      </c>
      <c r="V23" s="1">
        <v>2</v>
      </c>
      <c r="W23" s="1">
        <v>5</v>
      </c>
      <c r="X23" s="1">
        <v>3</v>
      </c>
      <c r="Y23" s="1">
        <v>3</v>
      </c>
      <c r="AF23" s="29">
        <f t="shared" si="5"/>
        <v>1</v>
      </c>
      <c r="AG23" s="29">
        <f t="shared" si="6"/>
        <v>0.66666666666666663</v>
      </c>
      <c r="AH23" s="29">
        <f t="shared" si="7"/>
        <v>1</v>
      </c>
      <c r="AI23" s="29">
        <f t="shared" si="8"/>
        <v>1</v>
      </c>
      <c r="AJ23" s="29">
        <f t="shared" si="9"/>
        <v>0.4</v>
      </c>
      <c r="AK23" s="29">
        <f t="shared" si="10"/>
        <v>1.5</v>
      </c>
      <c r="AL23" s="29">
        <f t="shared" si="11"/>
        <v>1</v>
      </c>
      <c r="AM23" s="29">
        <f t="shared" si="12"/>
        <v>1</v>
      </c>
      <c r="AN23" s="29">
        <f t="shared" si="13"/>
        <v>1</v>
      </c>
      <c r="AO23" s="29">
        <f t="shared" si="14"/>
        <v>1</v>
      </c>
      <c r="AP23" s="29">
        <f t="shared" si="15"/>
        <v>0.66666666666666663</v>
      </c>
      <c r="AQ23" s="29">
        <f t="shared" si="16"/>
        <v>0.8</v>
      </c>
      <c r="AR23" s="29">
        <f t="shared" si="17"/>
        <v>1</v>
      </c>
      <c r="AS23" s="29">
        <f t="shared" si="18"/>
        <v>1</v>
      </c>
      <c r="AT23" s="29">
        <f t="shared" si="19"/>
        <v>1</v>
      </c>
      <c r="AU23" s="29">
        <f t="shared" si="20"/>
        <v>1</v>
      </c>
      <c r="AV23" s="29" t="str">
        <f t="shared" si="21"/>
        <v/>
      </c>
      <c r="AW23" s="29" t="str">
        <f t="shared" si="22"/>
        <v/>
      </c>
    </row>
    <row r="24" spans="1:49" x14ac:dyDescent="0.25">
      <c r="A24">
        <v>1</v>
      </c>
      <c r="B24" s="18" t="s">
        <v>563</v>
      </c>
      <c r="C24" s="1" t="s">
        <v>564</v>
      </c>
      <c r="E24" s="1">
        <f t="shared" si="2"/>
        <v>46</v>
      </c>
      <c r="F24" s="40">
        <f t="shared" si="4"/>
        <v>0.76666666666666672</v>
      </c>
      <c r="H24" s="2" t="s">
        <v>124</v>
      </c>
      <c r="J24" s="1">
        <v>2</v>
      </c>
      <c r="K24" s="1">
        <v>2</v>
      </c>
      <c r="L24" s="1">
        <v>1</v>
      </c>
      <c r="M24" s="1">
        <v>4</v>
      </c>
      <c r="N24" s="1">
        <v>1</v>
      </c>
      <c r="O24" s="1">
        <v>1</v>
      </c>
      <c r="P24" s="1">
        <v>4</v>
      </c>
      <c r="Q24" s="1">
        <v>4</v>
      </c>
      <c r="R24" s="1">
        <v>2</v>
      </c>
      <c r="S24" s="1">
        <v>4</v>
      </c>
      <c r="T24" s="1">
        <v>6</v>
      </c>
      <c r="U24" s="1">
        <v>4</v>
      </c>
      <c r="V24" s="1">
        <v>2</v>
      </c>
      <c r="W24" s="1">
        <v>3</v>
      </c>
      <c r="X24" s="1">
        <v>3</v>
      </c>
      <c r="Y24" s="1">
        <v>3</v>
      </c>
      <c r="AF24" s="29">
        <f t="shared" si="5"/>
        <v>1</v>
      </c>
      <c r="AG24" s="29">
        <f t="shared" si="6"/>
        <v>0.66666666666666663</v>
      </c>
      <c r="AH24" s="29">
        <f t="shared" si="7"/>
        <v>0.5</v>
      </c>
      <c r="AI24" s="29">
        <f t="shared" si="8"/>
        <v>1</v>
      </c>
      <c r="AJ24" s="29">
        <f t="shared" si="9"/>
        <v>0.2</v>
      </c>
      <c r="AK24" s="29">
        <f t="shared" si="10"/>
        <v>0.5</v>
      </c>
      <c r="AL24" s="29">
        <f t="shared" si="11"/>
        <v>1</v>
      </c>
      <c r="AM24" s="29">
        <f t="shared" si="12"/>
        <v>1</v>
      </c>
      <c r="AN24" s="29">
        <f t="shared" si="13"/>
        <v>1</v>
      </c>
      <c r="AO24" s="29">
        <f t="shared" si="14"/>
        <v>0.75</v>
      </c>
      <c r="AP24" s="29">
        <f t="shared" si="15"/>
        <v>0.66666666666666663</v>
      </c>
      <c r="AQ24" s="29">
        <f t="shared" si="16"/>
        <v>0.8</v>
      </c>
      <c r="AR24" s="29">
        <f t="shared" si="17"/>
        <v>1</v>
      </c>
      <c r="AS24" s="29">
        <f t="shared" si="18"/>
        <v>0.6</v>
      </c>
      <c r="AT24" s="29">
        <f t="shared" si="19"/>
        <v>1</v>
      </c>
      <c r="AU24" s="29">
        <f t="shared" si="20"/>
        <v>1</v>
      </c>
      <c r="AV24" s="29" t="str">
        <f t="shared" si="21"/>
        <v/>
      </c>
      <c r="AW24" s="29" t="str">
        <f t="shared" si="22"/>
        <v/>
      </c>
    </row>
    <row r="25" spans="1:49" x14ac:dyDescent="0.25">
      <c r="A25">
        <v>1</v>
      </c>
      <c r="B25" s="18" t="s">
        <v>230</v>
      </c>
      <c r="C25" s="1" t="s">
        <v>207</v>
      </c>
      <c r="E25" s="1">
        <f t="shared" si="2"/>
        <v>34</v>
      </c>
      <c r="F25" s="40">
        <f t="shared" si="4"/>
        <v>0.56666666666666665</v>
      </c>
      <c r="H25" s="2" t="s">
        <v>124</v>
      </c>
      <c r="J25" s="1">
        <v>2</v>
      </c>
      <c r="K25" s="1">
        <v>1</v>
      </c>
      <c r="L25" s="1">
        <v>2</v>
      </c>
      <c r="M25" s="1">
        <v>1</v>
      </c>
      <c r="N25" s="1">
        <v>1</v>
      </c>
      <c r="O25" s="1">
        <v>2</v>
      </c>
      <c r="P25" s="1">
        <v>2</v>
      </c>
      <c r="Q25" s="1">
        <v>4</v>
      </c>
      <c r="R25" s="1">
        <v>1</v>
      </c>
      <c r="S25" s="1">
        <v>1</v>
      </c>
      <c r="T25" s="1">
        <v>8</v>
      </c>
      <c r="U25" s="1">
        <v>3</v>
      </c>
      <c r="V25" s="1">
        <v>0</v>
      </c>
      <c r="W25" s="1">
        <v>3</v>
      </c>
      <c r="X25" s="1">
        <v>1</v>
      </c>
      <c r="Y25" s="1">
        <v>2</v>
      </c>
      <c r="AF25" s="29">
        <f t="shared" si="5"/>
        <v>1</v>
      </c>
      <c r="AG25" s="29">
        <f t="shared" si="6"/>
        <v>0.33333333333333331</v>
      </c>
      <c r="AH25" s="29">
        <f t="shared" si="7"/>
        <v>1</v>
      </c>
      <c r="AI25" s="29">
        <f t="shared" si="8"/>
        <v>0.25</v>
      </c>
      <c r="AJ25" s="29">
        <f t="shared" si="9"/>
        <v>0.2</v>
      </c>
      <c r="AK25" s="29">
        <f t="shared" si="10"/>
        <v>1</v>
      </c>
      <c r="AL25" s="29">
        <f t="shared" si="11"/>
        <v>1</v>
      </c>
      <c r="AM25" s="29">
        <f t="shared" si="12"/>
        <v>0.5</v>
      </c>
      <c r="AN25" s="29">
        <f t="shared" si="13"/>
        <v>0.25</v>
      </c>
      <c r="AO25" s="29">
        <f t="shared" si="14"/>
        <v>1</v>
      </c>
      <c r="AP25" s="29">
        <f t="shared" si="15"/>
        <v>0.33333333333333331</v>
      </c>
      <c r="AQ25" s="29">
        <f t="shared" si="16"/>
        <v>0.6</v>
      </c>
      <c r="AR25" s="29">
        <f t="shared" si="17"/>
        <v>0</v>
      </c>
      <c r="AS25" s="29">
        <f t="shared" si="18"/>
        <v>0.6</v>
      </c>
      <c r="AT25" s="29">
        <f t="shared" si="19"/>
        <v>0.33333333333333331</v>
      </c>
      <c r="AU25" s="29">
        <f t="shared" si="20"/>
        <v>0.66666666666666663</v>
      </c>
      <c r="AV25" s="29" t="str">
        <f t="shared" si="21"/>
        <v/>
      </c>
      <c r="AW25" s="29" t="str">
        <f t="shared" si="22"/>
        <v/>
      </c>
    </row>
    <row r="26" spans="1:49" x14ac:dyDescent="0.25">
      <c r="A26">
        <v>1</v>
      </c>
      <c r="B26" s="18" t="s">
        <v>565</v>
      </c>
      <c r="C26" s="1" t="s">
        <v>566</v>
      </c>
      <c r="E26" s="1">
        <f t="shared" si="2"/>
        <v>45</v>
      </c>
      <c r="F26" s="40">
        <f t="shared" si="4"/>
        <v>0.75</v>
      </c>
      <c r="H26" s="2" t="s">
        <v>124</v>
      </c>
      <c r="J26" s="1">
        <v>2</v>
      </c>
      <c r="K26" s="1">
        <v>0</v>
      </c>
      <c r="L26" s="1">
        <v>2</v>
      </c>
      <c r="M26" s="1">
        <v>4</v>
      </c>
      <c r="N26" s="1">
        <v>3</v>
      </c>
      <c r="O26" s="1">
        <v>3</v>
      </c>
      <c r="P26" s="1">
        <v>2</v>
      </c>
      <c r="Q26" s="1">
        <v>4</v>
      </c>
      <c r="R26" s="1">
        <v>2</v>
      </c>
      <c r="S26" s="1">
        <v>2</v>
      </c>
      <c r="T26" s="1">
        <v>6</v>
      </c>
      <c r="U26" s="1">
        <v>4</v>
      </c>
      <c r="V26" s="1">
        <v>2</v>
      </c>
      <c r="W26" s="1">
        <v>3</v>
      </c>
      <c r="Y26" s="1">
        <v>3</v>
      </c>
      <c r="Z26" s="1">
        <v>3</v>
      </c>
      <c r="AF26" s="29">
        <f t="shared" si="5"/>
        <v>1</v>
      </c>
      <c r="AG26" s="29">
        <f t="shared" si="6"/>
        <v>0</v>
      </c>
      <c r="AH26" s="29">
        <f t="shared" si="7"/>
        <v>1</v>
      </c>
      <c r="AI26" s="29">
        <f t="shared" si="8"/>
        <v>1</v>
      </c>
      <c r="AJ26" s="29">
        <f t="shared" si="9"/>
        <v>0.6</v>
      </c>
      <c r="AK26" s="29">
        <f t="shared" si="10"/>
        <v>1.5</v>
      </c>
      <c r="AL26" s="29">
        <f t="shared" si="11"/>
        <v>1</v>
      </c>
      <c r="AM26" s="29">
        <f t="shared" si="12"/>
        <v>1</v>
      </c>
      <c r="AN26" s="29">
        <f t="shared" si="13"/>
        <v>0.5</v>
      </c>
      <c r="AO26" s="29">
        <f t="shared" si="14"/>
        <v>0.75</v>
      </c>
      <c r="AP26" s="29">
        <f t="shared" si="15"/>
        <v>0.33333333333333331</v>
      </c>
      <c r="AQ26" s="29">
        <f t="shared" si="16"/>
        <v>0.8</v>
      </c>
      <c r="AR26" s="29">
        <f t="shared" si="17"/>
        <v>1</v>
      </c>
      <c r="AS26" s="29">
        <f t="shared" si="18"/>
        <v>0.6</v>
      </c>
      <c r="AT26" s="29" t="str">
        <f t="shared" si="19"/>
        <v/>
      </c>
      <c r="AU26" s="29">
        <f t="shared" si="20"/>
        <v>1</v>
      </c>
      <c r="AV26" s="29">
        <f t="shared" si="21"/>
        <v>1</v>
      </c>
      <c r="AW26" s="29" t="str">
        <f t="shared" si="22"/>
        <v/>
      </c>
    </row>
    <row r="27" spans="1:49" x14ac:dyDescent="0.25">
      <c r="A27">
        <v>1</v>
      </c>
      <c r="B27" s="18" t="s">
        <v>567</v>
      </c>
      <c r="C27" s="1" t="s">
        <v>568</v>
      </c>
      <c r="E27" s="1">
        <f t="shared" si="2"/>
        <v>41.5</v>
      </c>
      <c r="F27" s="40">
        <f t="shared" si="4"/>
        <v>0.69166666666666665</v>
      </c>
      <c r="H27" s="2" t="s">
        <v>126</v>
      </c>
      <c r="J27" s="1">
        <v>2</v>
      </c>
      <c r="K27" s="1">
        <v>1</v>
      </c>
      <c r="L27" s="1">
        <v>1</v>
      </c>
      <c r="M27" s="1">
        <v>4</v>
      </c>
      <c r="N27" s="1">
        <v>1</v>
      </c>
      <c r="O27" s="1">
        <v>3</v>
      </c>
      <c r="P27" s="1">
        <v>5</v>
      </c>
      <c r="Q27" s="1">
        <v>3</v>
      </c>
      <c r="R27" s="1">
        <v>2</v>
      </c>
      <c r="S27" s="1">
        <v>0</v>
      </c>
      <c r="T27" s="1">
        <v>6</v>
      </c>
      <c r="U27" s="1">
        <v>5</v>
      </c>
      <c r="V27" s="1">
        <v>0</v>
      </c>
      <c r="W27" s="1">
        <v>3</v>
      </c>
      <c r="X27" s="1">
        <v>3</v>
      </c>
      <c r="Y27" s="1">
        <v>2.5</v>
      </c>
      <c r="AF27" s="29">
        <f t="shared" si="5"/>
        <v>1</v>
      </c>
      <c r="AG27" s="29">
        <f t="shared" si="6"/>
        <v>0.33333333333333331</v>
      </c>
      <c r="AH27" s="29">
        <f t="shared" si="7"/>
        <v>0.5</v>
      </c>
      <c r="AI27" s="29">
        <f t="shared" si="8"/>
        <v>1</v>
      </c>
      <c r="AJ27" s="29">
        <f t="shared" si="9"/>
        <v>0.2</v>
      </c>
      <c r="AK27" s="29">
        <f t="shared" si="10"/>
        <v>1.5</v>
      </c>
      <c r="AL27" s="29">
        <f t="shared" si="11"/>
        <v>0.75</v>
      </c>
      <c r="AM27" s="29">
        <f t="shared" si="12"/>
        <v>1</v>
      </c>
      <c r="AN27" s="29">
        <f t="shared" si="13"/>
        <v>0</v>
      </c>
      <c r="AO27" s="29">
        <f t="shared" si="14"/>
        <v>0.75</v>
      </c>
      <c r="AP27" s="29">
        <f t="shared" si="15"/>
        <v>0.83333333333333337</v>
      </c>
      <c r="AQ27" s="29">
        <f t="shared" si="16"/>
        <v>1</v>
      </c>
      <c r="AR27" s="29">
        <f t="shared" si="17"/>
        <v>0</v>
      </c>
      <c r="AS27" s="29">
        <f t="shared" si="18"/>
        <v>0.6</v>
      </c>
      <c r="AT27" s="29">
        <f t="shared" si="19"/>
        <v>1</v>
      </c>
      <c r="AU27" s="29">
        <f t="shared" si="20"/>
        <v>0.83333333333333337</v>
      </c>
      <c r="AV27" s="29" t="str">
        <f t="shared" si="21"/>
        <v/>
      </c>
      <c r="AW27" s="29" t="str">
        <f t="shared" si="22"/>
        <v/>
      </c>
    </row>
    <row r="28" spans="1:49" x14ac:dyDescent="0.25">
      <c r="A28">
        <v>1</v>
      </c>
      <c r="B28" s="18" t="s">
        <v>569</v>
      </c>
      <c r="C28" s="1" t="s">
        <v>264</v>
      </c>
      <c r="E28" s="1">
        <f t="shared" si="2"/>
        <v>49</v>
      </c>
      <c r="F28" s="40">
        <f t="shared" si="4"/>
        <v>0.81666666666666665</v>
      </c>
      <c r="H28" s="2" t="s">
        <v>124</v>
      </c>
      <c r="J28" s="1">
        <v>2</v>
      </c>
      <c r="K28" s="1">
        <v>2</v>
      </c>
      <c r="L28" s="1">
        <v>2</v>
      </c>
      <c r="M28" s="1">
        <v>4</v>
      </c>
      <c r="N28" s="1">
        <v>2</v>
      </c>
      <c r="O28" s="1">
        <v>3</v>
      </c>
      <c r="P28" s="1">
        <v>5</v>
      </c>
      <c r="Q28" s="1">
        <v>4</v>
      </c>
      <c r="R28" s="1">
        <v>2</v>
      </c>
      <c r="S28" s="1">
        <v>4</v>
      </c>
      <c r="T28" s="1">
        <v>6</v>
      </c>
      <c r="U28" s="1">
        <v>2.5</v>
      </c>
      <c r="V28" s="1">
        <v>2</v>
      </c>
      <c r="W28" s="1">
        <v>5</v>
      </c>
      <c r="Y28" s="1">
        <v>1.5</v>
      </c>
      <c r="AA28" s="1">
        <v>2</v>
      </c>
      <c r="AF28" s="29">
        <f t="shared" si="5"/>
        <v>1</v>
      </c>
      <c r="AG28" s="29">
        <f t="shared" si="6"/>
        <v>0.66666666666666663</v>
      </c>
      <c r="AH28" s="29">
        <f t="shared" si="7"/>
        <v>1</v>
      </c>
      <c r="AI28" s="29">
        <f t="shared" si="8"/>
        <v>1</v>
      </c>
      <c r="AJ28" s="29">
        <f t="shared" si="9"/>
        <v>0.4</v>
      </c>
      <c r="AK28" s="29">
        <f t="shared" si="10"/>
        <v>1.5</v>
      </c>
      <c r="AL28" s="29">
        <f t="shared" si="11"/>
        <v>1</v>
      </c>
      <c r="AM28" s="29">
        <f t="shared" si="12"/>
        <v>1</v>
      </c>
      <c r="AN28" s="29">
        <f t="shared" si="13"/>
        <v>1</v>
      </c>
      <c r="AO28" s="29">
        <f t="shared" si="14"/>
        <v>0.75</v>
      </c>
      <c r="AP28" s="29">
        <f t="shared" si="15"/>
        <v>0.83333333333333337</v>
      </c>
      <c r="AQ28" s="29">
        <f t="shared" si="16"/>
        <v>0.5</v>
      </c>
      <c r="AR28" s="29">
        <f t="shared" si="17"/>
        <v>1</v>
      </c>
      <c r="AS28" s="29">
        <f t="shared" si="18"/>
        <v>1</v>
      </c>
      <c r="AT28" s="29" t="str">
        <f t="shared" si="19"/>
        <v/>
      </c>
      <c r="AU28" s="29">
        <f t="shared" si="20"/>
        <v>0.5</v>
      </c>
      <c r="AV28" s="29" t="str">
        <f t="shared" si="21"/>
        <v/>
      </c>
      <c r="AW28" s="29">
        <f t="shared" si="22"/>
        <v>0.66666666666666663</v>
      </c>
    </row>
    <row r="29" spans="1:49" x14ac:dyDescent="0.25">
      <c r="A29">
        <v>1</v>
      </c>
      <c r="B29" s="18" t="s">
        <v>685</v>
      </c>
      <c r="C29" s="1" t="s">
        <v>114</v>
      </c>
      <c r="E29" s="1">
        <f t="shared" si="2"/>
        <v>38</v>
      </c>
      <c r="F29" s="40">
        <f t="shared" si="4"/>
        <v>0.6333333333333333</v>
      </c>
      <c r="H29" s="2" t="s">
        <v>126</v>
      </c>
      <c r="J29" s="1">
        <v>0</v>
      </c>
      <c r="K29" s="1">
        <v>2</v>
      </c>
      <c r="L29" s="1">
        <v>0</v>
      </c>
      <c r="M29" s="1">
        <v>3</v>
      </c>
      <c r="N29" s="1">
        <v>2</v>
      </c>
      <c r="O29" s="1">
        <v>3</v>
      </c>
      <c r="P29" s="1">
        <v>2</v>
      </c>
      <c r="Q29" s="1">
        <v>2</v>
      </c>
      <c r="R29" s="1">
        <v>2</v>
      </c>
      <c r="S29" s="1">
        <v>4</v>
      </c>
      <c r="T29" s="1">
        <v>5</v>
      </c>
      <c r="U29" s="1">
        <v>5</v>
      </c>
      <c r="V29" s="1">
        <v>2</v>
      </c>
      <c r="W29" s="1">
        <v>2</v>
      </c>
      <c r="X29" s="1">
        <v>2.5</v>
      </c>
      <c r="AA29" s="1">
        <v>1.5</v>
      </c>
      <c r="AF29" s="29">
        <f t="shared" si="5"/>
        <v>0</v>
      </c>
      <c r="AG29" s="29">
        <f t="shared" si="6"/>
        <v>0.66666666666666663</v>
      </c>
      <c r="AH29" s="29">
        <f t="shared" si="7"/>
        <v>0</v>
      </c>
      <c r="AI29" s="29">
        <f t="shared" si="8"/>
        <v>0.75</v>
      </c>
      <c r="AJ29" s="29">
        <f t="shared" si="9"/>
        <v>0.4</v>
      </c>
      <c r="AK29" s="29">
        <f t="shared" si="10"/>
        <v>1.5</v>
      </c>
      <c r="AL29" s="29">
        <f t="shared" si="11"/>
        <v>0.5</v>
      </c>
      <c r="AM29" s="29">
        <f t="shared" si="12"/>
        <v>1</v>
      </c>
      <c r="AN29" s="29">
        <f t="shared" si="13"/>
        <v>1</v>
      </c>
      <c r="AO29" s="29">
        <f t="shared" si="14"/>
        <v>0.625</v>
      </c>
      <c r="AP29" s="29">
        <f t="shared" si="15"/>
        <v>0.33333333333333331</v>
      </c>
      <c r="AQ29" s="29">
        <f t="shared" si="16"/>
        <v>1</v>
      </c>
      <c r="AR29" s="29">
        <f t="shared" si="17"/>
        <v>1</v>
      </c>
      <c r="AS29" s="29">
        <f t="shared" si="18"/>
        <v>0.4</v>
      </c>
      <c r="AT29" s="29">
        <f t="shared" si="19"/>
        <v>0.83333333333333337</v>
      </c>
      <c r="AU29" s="29" t="str">
        <f t="shared" si="20"/>
        <v/>
      </c>
      <c r="AV29" s="29" t="str">
        <f t="shared" si="21"/>
        <v/>
      </c>
      <c r="AW29" s="29">
        <f t="shared" si="22"/>
        <v>0.5</v>
      </c>
    </row>
    <row r="30" spans="1:49" x14ac:dyDescent="0.25">
      <c r="A30">
        <v>1</v>
      </c>
      <c r="B30" s="18" t="s">
        <v>513</v>
      </c>
      <c r="C30" s="1" t="s">
        <v>393</v>
      </c>
      <c r="E30" s="1">
        <f t="shared" si="2"/>
        <v>17</v>
      </c>
      <c r="F30" s="40">
        <f t="shared" si="4"/>
        <v>0.28333333333333333</v>
      </c>
      <c r="H30" s="2" t="s">
        <v>126</v>
      </c>
      <c r="J30" s="1">
        <v>2</v>
      </c>
      <c r="K30" s="1">
        <v>2</v>
      </c>
      <c r="L30" s="1">
        <v>1</v>
      </c>
      <c r="M30" s="1">
        <v>3</v>
      </c>
      <c r="N30" s="1">
        <v>1</v>
      </c>
      <c r="O30" s="1">
        <v>1</v>
      </c>
      <c r="P30" s="1">
        <v>2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Y30" s="1">
        <v>3</v>
      </c>
      <c r="AA30" s="1">
        <v>1</v>
      </c>
      <c r="AC30" s="39" t="s">
        <v>673</v>
      </c>
      <c r="AF30" s="29">
        <f t="shared" si="5"/>
        <v>1</v>
      </c>
      <c r="AG30" s="29">
        <f t="shared" si="6"/>
        <v>0.66666666666666663</v>
      </c>
      <c r="AH30" s="29">
        <f t="shared" si="7"/>
        <v>0.5</v>
      </c>
      <c r="AI30" s="29">
        <f t="shared" si="8"/>
        <v>0.75</v>
      </c>
      <c r="AJ30" s="29">
        <f t="shared" si="9"/>
        <v>0.2</v>
      </c>
      <c r="AK30" s="29">
        <f t="shared" si="10"/>
        <v>0.5</v>
      </c>
      <c r="AL30" s="29">
        <f t="shared" si="11"/>
        <v>0</v>
      </c>
      <c r="AM30" s="29">
        <f t="shared" si="12"/>
        <v>0</v>
      </c>
      <c r="AN30" s="29">
        <f t="shared" si="13"/>
        <v>0</v>
      </c>
      <c r="AO30" s="29">
        <f t="shared" si="14"/>
        <v>0.125</v>
      </c>
      <c r="AP30" s="29">
        <f t="shared" si="15"/>
        <v>0.33333333333333331</v>
      </c>
      <c r="AQ30" s="29">
        <f t="shared" si="16"/>
        <v>0</v>
      </c>
      <c r="AR30" s="29">
        <f t="shared" si="17"/>
        <v>0</v>
      </c>
      <c r="AS30" s="29">
        <f t="shared" si="18"/>
        <v>0</v>
      </c>
      <c r="AT30" s="29" t="str">
        <f t="shared" si="19"/>
        <v/>
      </c>
      <c r="AU30" s="29">
        <f t="shared" si="20"/>
        <v>1</v>
      </c>
      <c r="AV30" s="29" t="str">
        <f t="shared" si="21"/>
        <v/>
      </c>
      <c r="AW30" s="29">
        <f t="shared" si="22"/>
        <v>0.33333333333333331</v>
      </c>
    </row>
    <row r="31" spans="1:49" x14ac:dyDescent="0.25">
      <c r="A31" s="1">
        <v>2</v>
      </c>
      <c r="B31" s="18" t="s">
        <v>603</v>
      </c>
      <c r="C31" s="1" t="s">
        <v>604</v>
      </c>
      <c r="E31" s="1">
        <f t="shared" si="2"/>
        <v>42</v>
      </c>
      <c r="F31" s="40">
        <f t="shared" si="4"/>
        <v>0.7</v>
      </c>
      <c r="H31" s="2" t="s">
        <v>124</v>
      </c>
      <c r="J31" s="1">
        <v>1</v>
      </c>
      <c r="K31" s="1">
        <v>1</v>
      </c>
      <c r="L31" s="1">
        <v>2</v>
      </c>
      <c r="M31" s="1">
        <v>2</v>
      </c>
      <c r="N31" s="1">
        <v>2</v>
      </c>
      <c r="O31" s="1">
        <v>3</v>
      </c>
      <c r="P31" s="1">
        <v>3</v>
      </c>
      <c r="Q31" s="1">
        <v>4</v>
      </c>
      <c r="R31" s="1">
        <v>2</v>
      </c>
      <c r="S31" s="1">
        <v>2</v>
      </c>
      <c r="T31" s="1">
        <v>4</v>
      </c>
      <c r="U31" s="1">
        <v>4</v>
      </c>
      <c r="V31" s="1">
        <v>2</v>
      </c>
      <c r="W31" s="1">
        <v>4.5</v>
      </c>
      <c r="Y31" s="1">
        <v>3</v>
      </c>
      <c r="Z31" s="1">
        <v>2.5</v>
      </c>
      <c r="AF31" s="29">
        <f t="shared" si="5"/>
        <v>0.5</v>
      </c>
      <c r="AG31" s="29">
        <f t="shared" si="6"/>
        <v>0.33333333333333331</v>
      </c>
      <c r="AH31" s="29">
        <f t="shared" si="7"/>
        <v>1</v>
      </c>
      <c r="AI31" s="29">
        <f t="shared" si="8"/>
        <v>0.5</v>
      </c>
      <c r="AJ31" s="29">
        <f t="shared" si="9"/>
        <v>0.4</v>
      </c>
      <c r="AK31" s="29">
        <f t="shared" si="10"/>
        <v>1.5</v>
      </c>
      <c r="AL31" s="29">
        <f t="shared" si="11"/>
        <v>1</v>
      </c>
      <c r="AM31" s="29">
        <f t="shared" si="12"/>
        <v>1</v>
      </c>
      <c r="AN31" s="29">
        <f t="shared" si="13"/>
        <v>0.5</v>
      </c>
      <c r="AO31" s="29">
        <f t="shared" si="14"/>
        <v>0.5</v>
      </c>
      <c r="AP31" s="29">
        <f t="shared" si="15"/>
        <v>0.5</v>
      </c>
      <c r="AQ31" s="29">
        <f t="shared" si="16"/>
        <v>0.8</v>
      </c>
      <c r="AR31" s="29">
        <f t="shared" si="17"/>
        <v>1</v>
      </c>
      <c r="AS31" s="29">
        <f t="shared" si="18"/>
        <v>0.9</v>
      </c>
      <c r="AT31" s="29" t="str">
        <f t="shared" si="19"/>
        <v/>
      </c>
      <c r="AU31" s="29">
        <f t="shared" si="20"/>
        <v>1</v>
      </c>
      <c r="AV31" s="29">
        <f t="shared" si="21"/>
        <v>0.83333333333333337</v>
      </c>
      <c r="AW31" s="29" t="str">
        <f t="shared" si="22"/>
        <v/>
      </c>
    </row>
    <row r="32" spans="1:49" x14ac:dyDescent="0.25">
      <c r="A32" s="1">
        <v>2</v>
      </c>
      <c r="B32" s="18" t="s">
        <v>605</v>
      </c>
      <c r="C32" s="1" t="s">
        <v>525</v>
      </c>
      <c r="E32" s="1">
        <f t="shared" si="2"/>
        <v>55.5</v>
      </c>
      <c r="F32" s="40">
        <f t="shared" si="4"/>
        <v>0.92500000000000004</v>
      </c>
      <c r="H32" s="2" t="s">
        <v>126</v>
      </c>
      <c r="J32" s="1">
        <v>2</v>
      </c>
      <c r="K32" s="1">
        <v>1</v>
      </c>
      <c r="L32" s="1">
        <v>2</v>
      </c>
      <c r="M32" s="1">
        <v>4</v>
      </c>
      <c r="N32" s="1">
        <v>1</v>
      </c>
      <c r="O32" s="1">
        <v>4</v>
      </c>
      <c r="P32" s="1">
        <v>6</v>
      </c>
      <c r="Q32" s="1">
        <v>4</v>
      </c>
      <c r="R32" s="1">
        <v>2</v>
      </c>
      <c r="S32" s="1">
        <v>4</v>
      </c>
      <c r="T32" s="1">
        <v>8</v>
      </c>
      <c r="U32" s="1">
        <v>5</v>
      </c>
      <c r="V32" s="1">
        <v>2</v>
      </c>
      <c r="W32" s="1">
        <v>5</v>
      </c>
      <c r="X32" s="1">
        <v>3</v>
      </c>
      <c r="Y32" s="1">
        <v>2.5</v>
      </c>
      <c r="AF32" s="29">
        <f t="shared" si="5"/>
        <v>1</v>
      </c>
      <c r="AG32" s="29">
        <f t="shared" si="6"/>
        <v>0.33333333333333331</v>
      </c>
      <c r="AH32" s="29">
        <f t="shared" si="7"/>
        <v>1</v>
      </c>
      <c r="AI32" s="29">
        <f t="shared" si="8"/>
        <v>1</v>
      </c>
      <c r="AJ32" s="29">
        <f t="shared" si="9"/>
        <v>0.2</v>
      </c>
      <c r="AK32" s="29">
        <f t="shared" si="10"/>
        <v>2</v>
      </c>
      <c r="AL32" s="29">
        <f t="shared" si="11"/>
        <v>1</v>
      </c>
      <c r="AM32" s="29">
        <f t="shared" si="12"/>
        <v>1</v>
      </c>
      <c r="AN32" s="29">
        <f t="shared" si="13"/>
        <v>1</v>
      </c>
      <c r="AO32" s="29">
        <f t="shared" si="14"/>
        <v>1</v>
      </c>
      <c r="AP32" s="29">
        <f t="shared" si="15"/>
        <v>1</v>
      </c>
      <c r="AQ32" s="29">
        <f t="shared" si="16"/>
        <v>1</v>
      </c>
      <c r="AR32" s="29">
        <f t="shared" si="17"/>
        <v>1</v>
      </c>
      <c r="AS32" s="29">
        <f t="shared" si="18"/>
        <v>1</v>
      </c>
      <c r="AT32" s="29">
        <f t="shared" si="19"/>
        <v>1</v>
      </c>
      <c r="AU32" s="29">
        <f t="shared" si="20"/>
        <v>0.83333333333333337</v>
      </c>
      <c r="AV32" s="29" t="str">
        <f t="shared" si="21"/>
        <v/>
      </c>
      <c r="AW32" s="29" t="str">
        <f t="shared" si="22"/>
        <v/>
      </c>
    </row>
    <row r="33" spans="1:49" x14ac:dyDescent="0.25">
      <c r="A33" s="1">
        <v>2</v>
      </c>
      <c r="B33" s="18" t="s">
        <v>606</v>
      </c>
      <c r="C33" s="1" t="s">
        <v>416</v>
      </c>
      <c r="E33" s="1">
        <f t="shared" si="2"/>
        <v>58</v>
      </c>
      <c r="F33" s="40">
        <f t="shared" si="4"/>
        <v>0.96666666666666667</v>
      </c>
      <c r="H33" s="2" t="s">
        <v>124</v>
      </c>
      <c r="J33" s="1">
        <v>2</v>
      </c>
      <c r="K33" s="1">
        <v>3</v>
      </c>
      <c r="L33" s="1">
        <v>2</v>
      </c>
      <c r="M33" s="1">
        <v>4</v>
      </c>
      <c r="N33" s="1">
        <v>5</v>
      </c>
      <c r="O33" s="1">
        <v>2</v>
      </c>
      <c r="P33" s="1">
        <v>6</v>
      </c>
      <c r="Q33" s="1">
        <v>4</v>
      </c>
      <c r="R33" s="1">
        <v>2</v>
      </c>
      <c r="S33" s="1">
        <v>2</v>
      </c>
      <c r="T33" s="1">
        <v>8</v>
      </c>
      <c r="U33" s="1">
        <v>5</v>
      </c>
      <c r="V33" s="1">
        <v>2</v>
      </c>
      <c r="W33" s="1">
        <v>5</v>
      </c>
      <c r="X33" s="1">
        <v>3</v>
      </c>
      <c r="Y33" s="1">
        <v>3</v>
      </c>
      <c r="AF33" s="29">
        <f t="shared" si="5"/>
        <v>1</v>
      </c>
      <c r="AG33" s="29">
        <f t="shared" si="6"/>
        <v>1</v>
      </c>
      <c r="AH33" s="29">
        <f t="shared" si="7"/>
        <v>1</v>
      </c>
      <c r="AI33" s="29">
        <f t="shared" si="8"/>
        <v>1</v>
      </c>
      <c r="AJ33" s="29">
        <f t="shared" si="9"/>
        <v>1</v>
      </c>
      <c r="AK33" s="29">
        <f t="shared" si="10"/>
        <v>1</v>
      </c>
      <c r="AL33" s="29">
        <f t="shared" si="11"/>
        <v>1</v>
      </c>
      <c r="AM33" s="29">
        <f t="shared" si="12"/>
        <v>1</v>
      </c>
      <c r="AN33" s="29">
        <f t="shared" si="13"/>
        <v>0.5</v>
      </c>
      <c r="AO33" s="29">
        <f t="shared" si="14"/>
        <v>1</v>
      </c>
      <c r="AP33" s="29">
        <f t="shared" si="15"/>
        <v>1</v>
      </c>
      <c r="AQ33" s="29">
        <f t="shared" si="16"/>
        <v>1</v>
      </c>
      <c r="AR33" s="29">
        <f t="shared" si="17"/>
        <v>1</v>
      </c>
      <c r="AS33" s="29">
        <f t="shared" si="18"/>
        <v>1</v>
      </c>
      <c r="AT33" s="29">
        <f t="shared" si="19"/>
        <v>1</v>
      </c>
      <c r="AU33" s="29">
        <f t="shared" si="20"/>
        <v>1</v>
      </c>
      <c r="AV33" s="29" t="str">
        <f t="shared" si="21"/>
        <v/>
      </c>
      <c r="AW33" s="29" t="str">
        <f t="shared" si="22"/>
        <v/>
      </c>
    </row>
    <row r="34" spans="1:49" x14ac:dyDescent="0.25">
      <c r="A34" s="1">
        <v>2</v>
      </c>
      <c r="B34" s="18" t="s">
        <v>607</v>
      </c>
      <c r="C34" s="1" t="s">
        <v>608</v>
      </c>
      <c r="E34" s="1">
        <f t="shared" si="2"/>
        <v>58.5</v>
      </c>
      <c r="F34" s="40">
        <f t="shared" si="4"/>
        <v>0.97499999999999998</v>
      </c>
      <c r="H34" s="2" t="s">
        <v>124</v>
      </c>
      <c r="J34" s="1">
        <v>2</v>
      </c>
      <c r="K34" s="1">
        <v>2</v>
      </c>
      <c r="L34" s="1">
        <v>2</v>
      </c>
      <c r="M34" s="1">
        <v>4</v>
      </c>
      <c r="N34" s="1">
        <v>3</v>
      </c>
      <c r="O34" s="1">
        <v>4</v>
      </c>
      <c r="P34" s="1">
        <v>6</v>
      </c>
      <c r="Q34" s="1">
        <v>4</v>
      </c>
      <c r="R34" s="1">
        <v>2</v>
      </c>
      <c r="S34" s="1">
        <v>4</v>
      </c>
      <c r="T34" s="1">
        <v>8</v>
      </c>
      <c r="U34" s="1">
        <v>5</v>
      </c>
      <c r="V34" s="1">
        <v>2</v>
      </c>
      <c r="W34" s="1">
        <v>5</v>
      </c>
      <c r="Y34" s="1">
        <v>3</v>
      </c>
      <c r="AA34" s="1">
        <v>2.5</v>
      </c>
      <c r="AF34" s="29">
        <f t="shared" si="5"/>
        <v>1</v>
      </c>
      <c r="AG34" s="29">
        <f t="shared" si="6"/>
        <v>0.66666666666666663</v>
      </c>
      <c r="AH34" s="29">
        <f t="shared" si="7"/>
        <v>1</v>
      </c>
      <c r="AI34" s="29">
        <f t="shared" si="8"/>
        <v>1</v>
      </c>
      <c r="AJ34" s="29">
        <f t="shared" si="9"/>
        <v>0.6</v>
      </c>
      <c r="AK34" s="29">
        <f t="shared" si="10"/>
        <v>2</v>
      </c>
      <c r="AL34" s="29">
        <f t="shared" si="11"/>
        <v>1</v>
      </c>
      <c r="AM34" s="29">
        <f t="shared" si="12"/>
        <v>1</v>
      </c>
      <c r="AN34" s="29">
        <f t="shared" si="13"/>
        <v>1</v>
      </c>
      <c r="AO34" s="29">
        <f t="shared" si="14"/>
        <v>1</v>
      </c>
      <c r="AP34" s="29">
        <f t="shared" si="15"/>
        <v>1</v>
      </c>
      <c r="AQ34" s="29">
        <f t="shared" si="16"/>
        <v>1</v>
      </c>
      <c r="AR34" s="29">
        <f t="shared" si="17"/>
        <v>1</v>
      </c>
      <c r="AS34" s="29">
        <f t="shared" si="18"/>
        <v>1</v>
      </c>
      <c r="AT34" s="29" t="str">
        <f t="shared" si="19"/>
        <v/>
      </c>
      <c r="AU34" s="29">
        <f t="shared" si="20"/>
        <v>1</v>
      </c>
      <c r="AV34" s="29" t="str">
        <f t="shared" si="21"/>
        <v/>
      </c>
      <c r="AW34" s="29">
        <f t="shared" si="22"/>
        <v>0.83333333333333337</v>
      </c>
    </row>
    <row r="35" spans="1:49" x14ac:dyDescent="0.25">
      <c r="A35" s="1">
        <v>2</v>
      </c>
      <c r="B35" s="18" t="s">
        <v>609</v>
      </c>
      <c r="C35" s="1" t="s">
        <v>610</v>
      </c>
      <c r="E35" s="1">
        <f t="shared" si="2"/>
        <v>43.5</v>
      </c>
      <c r="F35" s="40">
        <f t="shared" si="4"/>
        <v>0.72499999999999998</v>
      </c>
      <c r="H35" s="2" t="s">
        <v>126</v>
      </c>
      <c r="J35" s="1">
        <v>2</v>
      </c>
      <c r="K35" s="1">
        <v>2</v>
      </c>
      <c r="L35" s="1">
        <v>1</v>
      </c>
      <c r="M35" s="1">
        <v>2</v>
      </c>
      <c r="N35" s="1">
        <v>1</v>
      </c>
      <c r="O35" s="1">
        <v>2</v>
      </c>
      <c r="P35" s="1">
        <v>2.5</v>
      </c>
      <c r="Q35" s="1">
        <v>4</v>
      </c>
      <c r="R35" s="1">
        <v>2</v>
      </c>
      <c r="S35" s="1">
        <v>4</v>
      </c>
      <c r="T35" s="1">
        <v>6</v>
      </c>
      <c r="U35" s="1">
        <v>5</v>
      </c>
      <c r="V35" s="1">
        <v>2</v>
      </c>
      <c r="W35" s="1">
        <v>2.5</v>
      </c>
      <c r="X35" s="1">
        <v>2.5</v>
      </c>
      <c r="Y35" s="1">
        <v>3</v>
      </c>
      <c r="AF35" s="29">
        <f t="shared" si="5"/>
        <v>1</v>
      </c>
      <c r="AG35" s="29">
        <f t="shared" si="6"/>
        <v>0.66666666666666663</v>
      </c>
      <c r="AH35" s="29">
        <f t="shared" si="7"/>
        <v>0.5</v>
      </c>
      <c r="AI35" s="29">
        <f t="shared" si="8"/>
        <v>0.5</v>
      </c>
      <c r="AJ35" s="29">
        <f t="shared" si="9"/>
        <v>0.2</v>
      </c>
      <c r="AK35" s="29">
        <f t="shared" si="10"/>
        <v>1</v>
      </c>
      <c r="AL35" s="29">
        <f t="shared" si="11"/>
        <v>1</v>
      </c>
      <c r="AM35" s="29">
        <f t="shared" si="12"/>
        <v>1</v>
      </c>
      <c r="AN35" s="29">
        <f t="shared" si="13"/>
        <v>1</v>
      </c>
      <c r="AO35" s="29">
        <f t="shared" si="14"/>
        <v>0.75</v>
      </c>
      <c r="AP35" s="29">
        <f t="shared" si="15"/>
        <v>0.41666666666666669</v>
      </c>
      <c r="AQ35" s="29">
        <f t="shared" si="16"/>
        <v>1</v>
      </c>
      <c r="AR35" s="29">
        <f t="shared" si="17"/>
        <v>1</v>
      </c>
      <c r="AS35" s="29">
        <f t="shared" si="18"/>
        <v>0.5</v>
      </c>
      <c r="AT35" s="29">
        <f t="shared" si="19"/>
        <v>0.83333333333333337</v>
      </c>
      <c r="AU35" s="29">
        <f t="shared" si="20"/>
        <v>1</v>
      </c>
      <c r="AV35" s="29" t="str">
        <f t="shared" si="21"/>
        <v/>
      </c>
      <c r="AW35" s="29" t="str">
        <f t="shared" si="22"/>
        <v/>
      </c>
    </row>
    <row r="36" spans="1:49" x14ac:dyDescent="0.25">
      <c r="A36" s="1">
        <v>2</v>
      </c>
      <c r="B36" s="18" t="s">
        <v>678</v>
      </c>
      <c r="C36" s="1" t="s">
        <v>679</v>
      </c>
      <c r="E36" s="1">
        <f t="shared" ref="E36:E54" si="23">SUM(J36:AA36)</f>
        <v>56.5</v>
      </c>
      <c r="F36" s="40">
        <f t="shared" si="4"/>
        <v>0.94166666666666665</v>
      </c>
      <c r="H36" s="2" t="s">
        <v>126</v>
      </c>
      <c r="J36" s="1">
        <v>2</v>
      </c>
      <c r="K36" s="1">
        <v>3</v>
      </c>
      <c r="L36" s="1">
        <v>2</v>
      </c>
      <c r="M36" s="1">
        <v>3</v>
      </c>
      <c r="N36" s="1">
        <v>3</v>
      </c>
      <c r="O36" s="1">
        <v>4</v>
      </c>
      <c r="P36" s="1">
        <v>6</v>
      </c>
      <c r="Q36" s="1">
        <v>4</v>
      </c>
      <c r="R36" s="1">
        <v>2</v>
      </c>
      <c r="S36" s="1">
        <v>2</v>
      </c>
      <c r="T36" s="1">
        <v>8</v>
      </c>
      <c r="U36" s="1">
        <v>4.5</v>
      </c>
      <c r="V36" s="1">
        <v>2</v>
      </c>
      <c r="W36" s="1">
        <v>5</v>
      </c>
      <c r="Y36" s="1">
        <v>3</v>
      </c>
      <c r="Z36" s="1">
        <v>3</v>
      </c>
      <c r="AF36" s="29">
        <f t="shared" si="5"/>
        <v>1</v>
      </c>
      <c r="AG36" s="29">
        <f t="shared" si="6"/>
        <v>1</v>
      </c>
      <c r="AH36" s="29">
        <f t="shared" si="7"/>
        <v>1</v>
      </c>
      <c r="AI36" s="29">
        <f t="shared" si="8"/>
        <v>0.75</v>
      </c>
      <c r="AJ36" s="29">
        <f t="shared" si="9"/>
        <v>0.6</v>
      </c>
      <c r="AK36" s="29">
        <f t="shared" si="10"/>
        <v>2</v>
      </c>
      <c r="AL36" s="29">
        <f t="shared" si="11"/>
        <v>1</v>
      </c>
      <c r="AM36" s="29">
        <f t="shared" si="12"/>
        <v>1</v>
      </c>
      <c r="AN36" s="29">
        <f t="shared" si="13"/>
        <v>0.5</v>
      </c>
      <c r="AO36" s="29">
        <f t="shared" si="14"/>
        <v>1</v>
      </c>
      <c r="AP36" s="29">
        <f t="shared" si="15"/>
        <v>1</v>
      </c>
      <c r="AQ36" s="29">
        <f t="shared" si="16"/>
        <v>0.9</v>
      </c>
      <c r="AR36" s="29">
        <f t="shared" si="17"/>
        <v>1</v>
      </c>
      <c r="AS36" s="29">
        <f t="shared" si="18"/>
        <v>1</v>
      </c>
      <c r="AT36" s="29" t="str">
        <f t="shared" si="19"/>
        <v/>
      </c>
      <c r="AU36" s="29">
        <f t="shared" si="20"/>
        <v>1</v>
      </c>
      <c r="AV36" s="29">
        <f t="shared" si="21"/>
        <v>1</v>
      </c>
      <c r="AW36" s="29" t="str">
        <f t="shared" si="22"/>
        <v/>
      </c>
    </row>
    <row r="37" spans="1:49" x14ac:dyDescent="0.25">
      <c r="A37" s="1">
        <v>2</v>
      </c>
      <c r="B37" s="18" t="s">
        <v>611</v>
      </c>
      <c r="C37" s="1" t="s">
        <v>612</v>
      </c>
      <c r="E37" s="1">
        <f t="shared" si="23"/>
        <v>32</v>
      </c>
      <c r="F37" s="40">
        <f t="shared" si="4"/>
        <v>0.53333333333333333</v>
      </c>
      <c r="H37" s="2" t="s">
        <v>126</v>
      </c>
      <c r="J37" s="1">
        <v>0</v>
      </c>
      <c r="K37" s="1">
        <v>1</v>
      </c>
      <c r="L37" s="1">
        <v>1</v>
      </c>
      <c r="M37" s="1">
        <v>2</v>
      </c>
      <c r="N37" s="1">
        <v>2</v>
      </c>
      <c r="O37" s="1">
        <v>0</v>
      </c>
      <c r="P37" s="1">
        <v>2</v>
      </c>
      <c r="Q37" s="1">
        <v>3</v>
      </c>
      <c r="R37" s="1">
        <v>1</v>
      </c>
      <c r="S37" s="1">
        <v>0</v>
      </c>
      <c r="T37" s="1">
        <v>8</v>
      </c>
      <c r="U37" s="1">
        <v>2</v>
      </c>
      <c r="V37" s="1">
        <v>0</v>
      </c>
      <c r="W37" s="1">
        <v>4</v>
      </c>
      <c r="X37" s="1">
        <v>3</v>
      </c>
      <c r="Y37" s="1">
        <v>3</v>
      </c>
      <c r="AC37" s="39" t="s">
        <v>690</v>
      </c>
      <c r="AF37" s="29">
        <f t="shared" si="5"/>
        <v>0</v>
      </c>
      <c r="AG37" s="29">
        <f t="shared" si="6"/>
        <v>0.33333333333333331</v>
      </c>
      <c r="AH37" s="29">
        <f t="shared" si="7"/>
        <v>0.5</v>
      </c>
      <c r="AI37" s="29">
        <f t="shared" si="8"/>
        <v>0.5</v>
      </c>
      <c r="AJ37" s="29">
        <f t="shared" si="9"/>
        <v>0.4</v>
      </c>
      <c r="AK37" s="29">
        <f t="shared" si="10"/>
        <v>0</v>
      </c>
      <c r="AL37" s="29">
        <f t="shared" si="11"/>
        <v>0.75</v>
      </c>
      <c r="AM37" s="29">
        <f t="shared" si="12"/>
        <v>0.5</v>
      </c>
      <c r="AN37" s="29">
        <f t="shared" si="13"/>
        <v>0</v>
      </c>
      <c r="AO37" s="29">
        <f t="shared" si="14"/>
        <v>1</v>
      </c>
      <c r="AP37" s="29">
        <f t="shared" si="15"/>
        <v>0.33333333333333331</v>
      </c>
      <c r="AQ37" s="29">
        <f t="shared" si="16"/>
        <v>0.4</v>
      </c>
      <c r="AR37" s="29">
        <f t="shared" si="17"/>
        <v>0</v>
      </c>
      <c r="AS37" s="29">
        <f t="shared" si="18"/>
        <v>0.8</v>
      </c>
      <c r="AT37" s="29">
        <f t="shared" si="19"/>
        <v>1</v>
      </c>
      <c r="AU37" s="29">
        <f t="shared" si="20"/>
        <v>1</v>
      </c>
      <c r="AV37" s="29" t="str">
        <f t="shared" si="21"/>
        <v/>
      </c>
      <c r="AW37" s="29" t="str">
        <f t="shared" si="22"/>
        <v/>
      </c>
    </row>
    <row r="38" spans="1:49" x14ac:dyDescent="0.25">
      <c r="A38" s="1">
        <v>2</v>
      </c>
      <c r="B38" s="18" t="s">
        <v>613</v>
      </c>
      <c r="C38" s="1" t="s">
        <v>614</v>
      </c>
      <c r="E38" s="1">
        <f t="shared" si="23"/>
        <v>27</v>
      </c>
      <c r="F38" s="40">
        <f t="shared" si="4"/>
        <v>0.45</v>
      </c>
      <c r="H38" s="2" t="s">
        <v>124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  <c r="O38" s="1">
        <v>1</v>
      </c>
      <c r="P38" s="1">
        <v>0.5</v>
      </c>
      <c r="Q38" s="1">
        <v>2</v>
      </c>
      <c r="R38" s="1">
        <v>2</v>
      </c>
      <c r="S38" s="1">
        <v>2</v>
      </c>
      <c r="T38" s="1">
        <v>8</v>
      </c>
      <c r="U38" s="1">
        <v>1</v>
      </c>
      <c r="V38" s="1">
        <v>2</v>
      </c>
      <c r="W38" s="1">
        <v>2</v>
      </c>
      <c r="X38" s="1">
        <v>0</v>
      </c>
      <c r="Y38" s="1">
        <v>1.5</v>
      </c>
      <c r="AC38" s="39" t="s">
        <v>690</v>
      </c>
      <c r="AF38" s="29">
        <f t="shared" si="5"/>
        <v>0</v>
      </c>
      <c r="AG38" s="29">
        <f t="shared" si="6"/>
        <v>0.66666666666666663</v>
      </c>
      <c r="AH38" s="29">
        <f t="shared" si="7"/>
        <v>0</v>
      </c>
      <c r="AI38" s="29">
        <f t="shared" si="8"/>
        <v>0.5</v>
      </c>
      <c r="AJ38" s="29">
        <f t="shared" si="9"/>
        <v>0.2</v>
      </c>
      <c r="AK38" s="29">
        <f t="shared" si="10"/>
        <v>0.5</v>
      </c>
      <c r="AL38" s="29">
        <f t="shared" si="11"/>
        <v>0.5</v>
      </c>
      <c r="AM38" s="29">
        <f t="shared" si="12"/>
        <v>1</v>
      </c>
      <c r="AN38" s="29">
        <f t="shared" si="13"/>
        <v>0.5</v>
      </c>
      <c r="AO38" s="29">
        <f t="shared" si="14"/>
        <v>1</v>
      </c>
      <c r="AP38" s="29">
        <f t="shared" si="15"/>
        <v>8.3333333333333329E-2</v>
      </c>
      <c r="AQ38" s="29">
        <f t="shared" si="16"/>
        <v>0.2</v>
      </c>
      <c r="AR38" s="29">
        <f t="shared" si="17"/>
        <v>1</v>
      </c>
      <c r="AS38" s="29">
        <f t="shared" si="18"/>
        <v>0.4</v>
      </c>
      <c r="AT38" s="29" t="str">
        <f t="shared" si="19"/>
        <v/>
      </c>
      <c r="AU38" s="29">
        <f t="shared" si="20"/>
        <v>0.5</v>
      </c>
      <c r="AV38" s="29" t="str">
        <f t="shared" si="21"/>
        <v/>
      </c>
      <c r="AW38" s="29" t="str">
        <f t="shared" si="22"/>
        <v/>
      </c>
    </row>
    <row r="39" spans="1:49" x14ac:dyDescent="0.25">
      <c r="A39" s="1">
        <v>2</v>
      </c>
      <c r="B39" s="18" t="s">
        <v>615</v>
      </c>
      <c r="C39" s="1" t="s">
        <v>616</v>
      </c>
      <c r="E39" s="1">
        <f t="shared" si="23"/>
        <v>52</v>
      </c>
      <c r="F39" s="40">
        <f t="shared" si="4"/>
        <v>0.8666666666666667</v>
      </c>
      <c r="H39" s="2" t="s">
        <v>124</v>
      </c>
      <c r="J39" s="1">
        <v>2</v>
      </c>
      <c r="K39" s="1">
        <v>3</v>
      </c>
      <c r="L39" s="1">
        <v>2</v>
      </c>
      <c r="M39" s="1">
        <v>3</v>
      </c>
      <c r="N39" s="1">
        <v>1</v>
      </c>
      <c r="O39" s="1">
        <v>4</v>
      </c>
      <c r="P39" s="1">
        <v>6</v>
      </c>
      <c r="Q39" s="1">
        <v>0</v>
      </c>
      <c r="R39" s="1">
        <v>2</v>
      </c>
      <c r="S39" s="1">
        <v>4</v>
      </c>
      <c r="T39" s="1">
        <v>8</v>
      </c>
      <c r="U39" s="1">
        <v>5</v>
      </c>
      <c r="V39" s="1">
        <v>2</v>
      </c>
      <c r="W39" s="1">
        <v>4</v>
      </c>
      <c r="Y39" s="1">
        <v>3</v>
      </c>
      <c r="Z39" s="1">
        <v>3</v>
      </c>
      <c r="AF39" s="29">
        <f t="shared" si="5"/>
        <v>1</v>
      </c>
      <c r="AG39" s="29">
        <f t="shared" si="6"/>
        <v>1</v>
      </c>
      <c r="AH39" s="29">
        <f t="shared" si="7"/>
        <v>1</v>
      </c>
      <c r="AI39" s="29">
        <f t="shared" si="8"/>
        <v>0.75</v>
      </c>
      <c r="AJ39" s="29">
        <f t="shared" si="9"/>
        <v>0.2</v>
      </c>
      <c r="AK39" s="29">
        <f t="shared" si="10"/>
        <v>2</v>
      </c>
      <c r="AL39" s="29">
        <f t="shared" si="11"/>
        <v>0</v>
      </c>
      <c r="AM39" s="29">
        <f t="shared" si="12"/>
        <v>1</v>
      </c>
      <c r="AN39" s="29">
        <f t="shared" si="13"/>
        <v>1</v>
      </c>
      <c r="AO39" s="29">
        <f t="shared" si="14"/>
        <v>1</v>
      </c>
      <c r="AP39" s="29">
        <f t="shared" si="15"/>
        <v>1</v>
      </c>
      <c r="AQ39" s="29">
        <f t="shared" si="16"/>
        <v>1</v>
      </c>
      <c r="AR39" s="29">
        <f t="shared" si="17"/>
        <v>1</v>
      </c>
      <c r="AS39" s="29">
        <f t="shared" si="18"/>
        <v>0.8</v>
      </c>
      <c r="AT39" s="29" t="str">
        <f t="shared" si="19"/>
        <v/>
      </c>
      <c r="AU39" s="29">
        <f t="shared" si="20"/>
        <v>1</v>
      </c>
      <c r="AV39" s="29">
        <f t="shared" si="21"/>
        <v>1</v>
      </c>
      <c r="AW39" s="29" t="str">
        <f t="shared" si="22"/>
        <v/>
      </c>
    </row>
    <row r="40" spans="1:49" x14ac:dyDescent="0.25">
      <c r="A40" s="1">
        <v>2</v>
      </c>
      <c r="B40" s="18" t="s">
        <v>617</v>
      </c>
      <c r="C40" s="1" t="s">
        <v>618</v>
      </c>
      <c r="E40" s="1">
        <f t="shared" si="23"/>
        <v>49.5</v>
      </c>
      <c r="F40" s="40">
        <f t="shared" si="4"/>
        <v>0.82499999999999996</v>
      </c>
      <c r="H40" s="2" t="s">
        <v>124</v>
      </c>
      <c r="J40" s="1">
        <v>2</v>
      </c>
      <c r="K40" s="1">
        <v>2</v>
      </c>
      <c r="L40" s="1">
        <v>2</v>
      </c>
      <c r="M40" s="1">
        <v>4</v>
      </c>
      <c r="N40" s="1">
        <v>1</v>
      </c>
      <c r="O40" s="1">
        <v>3</v>
      </c>
      <c r="P40" s="1">
        <v>5</v>
      </c>
      <c r="Q40" s="1">
        <v>4</v>
      </c>
      <c r="R40" s="1">
        <v>2</v>
      </c>
      <c r="S40" s="1">
        <v>1</v>
      </c>
      <c r="T40" s="1">
        <v>6</v>
      </c>
      <c r="U40" s="1">
        <v>4.5</v>
      </c>
      <c r="V40" s="1">
        <v>2</v>
      </c>
      <c r="W40" s="1">
        <v>5</v>
      </c>
      <c r="X40" s="1">
        <v>3</v>
      </c>
      <c r="Y40" s="1">
        <v>3</v>
      </c>
      <c r="AF40" s="29">
        <f t="shared" si="5"/>
        <v>1</v>
      </c>
      <c r="AG40" s="29">
        <f t="shared" si="6"/>
        <v>0.66666666666666663</v>
      </c>
      <c r="AH40" s="29">
        <f t="shared" si="7"/>
        <v>1</v>
      </c>
      <c r="AI40" s="29">
        <f t="shared" si="8"/>
        <v>1</v>
      </c>
      <c r="AJ40" s="29">
        <f t="shared" si="9"/>
        <v>0.2</v>
      </c>
      <c r="AK40" s="29">
        <f t="shared" si="10"/>
        <v>1.5</v>
      </c>
      <c r="AL40" s="29">
        <f t="shared" si="11"/>
        <v>1</v>
      </c>
      <c r="AM40" s="29">
        <f t="shared" si="12"/>
        <v>1</v>
      </c>
      <c r="AN40" s="29">
        <f t="shared" si="13"/>
        <v>0.25</v>
      </c>
      <c r="AO40" s="29">
        <f t="shared" si="14"/>
        <v>0.75</v>
      </c>
      <c r="AP40" s="29">
        <f t="shared" si="15"/>
        <v>0.83333333333333337</v>
      </c>
      <c r="AQ40" s="29">
        <f t="shared" si="16"/>
        <v>0.9</v>
      </c>
      <c r="AR40" s="29">
        <f t="shared" si="17"/>
        <v>1</v>
      </c>
      <c r="AS40" s="29">
        <f t="shared" si="18"/>
        <v>1</v>
      </c>
      <c r="AT40" s="29">
        <f t="shared" si="19"/>
        <v>1</v>
      </c>
      <c r="AU40" s="29">
        <f t="shared" si="20"/>
        <v>1</v>
      </c>
      <c r="AV40" s="29" t="str">
        <f t="shared" si="21"/>
        <v/>
      </c>
      <c r="AW40" s="29" t="str">
        <f t="shared" si="22"/>
        <v/>
      </c>
    </row>
    <row r="41" spans="1:49" x14ac:dyDescent="0.25">
      <c r="A41" s="1">
        <v>2</v>
      </c>
      <c r="B41" s="18" t="s">
        <v>619</v>
      </c>
      <c r="C41" s="1" t="s">
        <v>620</v>
      </c>
      <c r="E41" s="1">
        <f t="shared" si="23"/>
        <v>45.5</v>
      </c>
      <c r="F41" s="40">
        <f t="shared" si="4"/>
        <v>0.7583333333333333</v>
      </c>
      <c r="H41" s="2" t="s">
        <v>126</v>
      </c>
      <c r="J41" s="1">
        <v>2</v>
      </c>
      <c r="K41" s="1">
        <v>1</v>
      </c>
      <c r="L41" s="1">
        <v>2</v>
      </c>
      <c r="M41" s="1">
        <v>4</v>
      </c>
      <c r="N41" s="1">
        <v>2</v>
      </c>
      <c r="O41" s="1">
        <v>1</v>
      </c>
      <c r="P41" s="1">
        <v>4</v>
      </c>
      <c r="Q41" s="1">
        <v>2</v>
      </c>
      <c r="R41" s="1">
        <v>2</v>
      </c>
      <c r="S41" s="1">
        <v>4</v>
      </c>
      <c r="T41" s="1">
        <v>6</v>
      </c>
      <c r="U41" s="1">
        <v>3</v>
      </c>
      <c r="V41" s="1">
        <v>1.5</v>
      </c>
      <c r="W41" s="1">
        <v>5</v>
      </c>
      <c r="X41" s="1">
        <v>3</v>
      </c>
      <c r="Y41" s="1">
        <v>3</v>
      </c>
      <c r="AF41" s="29">
        <f t="shared" si="5"/>
        <v>1</v>
      </c>
      <c r="AG41" s="29">
        <f t="shared" si="6"/>
        <v>0.33333333333333331</v>
      </c>
      <c r="AH41" s="29">
        <f t="shared" si="7"/>
        <v>1</v>
      </c>
      <c r="AI41" s="29">
        <f t="shared" si="8"/>
        <v>1</v>
      </c>
      <c r="AJ41" s="29">
        <f t="shared" si="9"/>
        <v>0.4</v>
      </c>
      <c r="AK41" s="29">
        <f t="shared" si="10"/>
        <v>0.5</v>
      </c>
      <c r="AL41" s="29">
        <f t="shared" si="11"/>
        <v>0.5</v>
      </c>
      <c r="AM41" s="29">
        <f t="shared" si="12"/>
        <v>1</v>
      </c>
      <c r="AN41" s="29">
        <f t="shared" si="13"/>
        <v>1</v>
      </c>
      <c r="AO41" s="29">
        <f t="shared" si="14"/>
        <v>0.75</v>
      </c>
      <c r="AP41" s="29">
        <f t="shared" si="15"/>
        <v>0.66666666666666663</v>
      </c>
      <c r="AQ41" s="29">
        <f t="shared" si="16"/>
        <v>0.6</v>
      </c>
      <c r="AR41" s="29">
        <f t="shared" si="17"/>
        <v>0.75</v>
      </c>
      <c r="AS41" s="29">
        <f t="shared" si="18"/>
        <v>1</v>
      </c>
      <c r="AT41" s="29">
        <f t="shared" si="19"/>
        <v>1</v>
      </c>
      <c r="AU41" s="29">
        <f t="shared" si="20"/>
        <v>1</v>
      </c>
      <c r="AV41" s="29" t="str">
        <f t="shared" si="21"/>
        <v/>
      </c>
      <c r="AW41" s="29" t="str">
        <f t="shared" si="22"/>
        <v/>
      </c>
    </row>
    <row r="42" spans="1:49" x14ac:dyDescent="0.25">
      <c r="A42" s="1">
        <v>2</v>
      </c>
      <c r="B42" s="18" t="s">
        <v>621</v>
      </c>
      <c r="C42" s="1" t="s">
        <v>622</v>
      </c>
      <c r="E42" s="1">
        <f t="shared" si="23"/>
        <v>53.5</v>
      </c>
      <c r="F42" s="40">
        <f t="shared" si="4"/>
        <v>0.89166666666666672</v>
      </c>
      <c r="H42" s="2" t="s">
        <v>126</v>
      </c>
      <c r="J42" s="1">
        <v>2</v>
      </c>
      <c r="K42" s="1">
        <v>3</v>
      </c>
      <c r="L42" s="1">
        <v>2</v>
      </c>
      <c r="M42" s="1">
        <v>2</v>
      </c>
      <c r="N42" s="1">
        <v>2</v>
      </c>
      <c r="O42" s="1">
        <v>4</v>
      </c>
      <c r="P42" s="1">
        <v>5</v>
      </c>
      <c r="Q42" s="1">
        <v>4</v>
      </c>
      <c r="R42" s="1">
        <v>2</v>
      </c>
      <c r="S42" s="1">
        <v>2</v>
      </c>
      <c r="T42" s="1">
        <v>8</v>
      </c>
      <c r="U42" s="1">
        <v>5</v>
      </c>
      <c r="V42" s="1">
        <v>2</v>
      </c>
      <c r="W42" s="1">
        <v>5</v>
      </c>
      <c r="Y42" s="1">
        <v>3</v>
      </c>
      <c r="Z42" s="1">
        <v>2.5</v>
      </c>
      <c r="AF42" s="29">
        <f t="shared" si="5"/>
        <v>1</v>
      </c>
      <c r="AG42" s="29">
        <f t="shared" si="6"/>
        <v>1</v>
      </c>
      <c r="AH42" s="29">
        <f t="shared" si="7"/>
        <v>1</v>
      </c>
      <c r="AI42" s="29">
        <f t="shared" si="8"/>
        <v>0.5</v>
      </c>
      <c r="AJ42" s="29">
        <f t="shared" si="9"/>
        <v>0.4</v>
      </c>
      <c r="AK42" s="29">
        <f t="shared" si="10"/>
        <v>2</v>
      </c>
      <c r="AL42" s="29">
        <f t="shared" si="11"/>
        <v>1</v>
      </c>
      <c r="AM42" s="29">
        <f t="shared" si="12"/>
        <v>1</v>
      </c>
      <c r="AN42" s="29">
        <f t="shared" si="13"/>
        <v>0.5</v>
      </c>
      <c r="AO42" s="29">
        <f t="shared" si="14"/>
        <v>1</v>
      </c>
      <c r="AP42" s="29">
        <f t="shared" si="15"/>
        <v>0.83333333333333337</v>
      </c>
      <c r="AQ42" s="29">
        <f t="shared" si="16"/>
        <v>1</v>
      </c>
      <c r="AR42" s="29">
        <f t="shared" si="17"/>
        <v>1</v>
      </c>
      <c r="AS42" s="29">
        <f t="shared" si="18"/>
        <v>1</v>
      </c>
      <c r="AT42" s="29" t="str">
        <f t="shared" si="19"/>
        <v/>
      </c>
      <c r="AU42" s="29">
        <f t="shared" si="20"/>
        <v>1</v>
      </c>
      <c r="AV42" s="29">
        <f t="shared" si="21"/>
        <v>0.83333333333333337</v>
      </c>
      <c r="AW42" s="29" t="str">
        <f t="shared" si="22"/>
        <v/>
      </c>
    </row>
    <row r="43" spans="1:49" x14ac:dyDescent="0.25">
      <c r="A43" s="1">
        <v>2</v>
      </c>
      <c r="B43" s="18" t="s">
        <v>623</v>
      </c>
      <c r="C43" s="1" t="s">
        <v>624</v>
      </c>
      <c r="E43" s="1">
        <f t="shared" si="23"/>
        <v>50.5</v>
      </c>
      <c r="F43" s="40">
        <f t="shared" si="4"/>
        <v>0.84166666666666667</v>
      </c>
      <c r="H43" s="2" t="s">
        <v>126</v>
      </c>
      <c r="J43" s="1">
        <v>2</v>
      </c>
      <c r="K43" s="1">
        <v>2</v>
      </c>
      <c r="L43" s="1">
        <v>1</v>
      </c>
      <c r="M43" s="1">
        <v>4</v>
      </c>
      <c r="N43" s="1">
        <v>2</v>
      </c>
      <c r="O43" s="1">
        <v>2</v>
      </c>
      <c r="P43" s="1">
        <v>5</v>
      </c>
      <c r="Q43" s="1">
        <v>4</v>
      </c>
      <c r="R43" s="1">
        <v>2</v>
      </c>
      <c r="S43" s="1">
        <v>2</v>
      </c>
      <c r="T43" s="1">
        <v>8</v>
      </c>
      <c r="U43" s="1">
        <v>4.5</v>
      </c>
      <c r="V43" s="1">
        <v>2</v>
      </c>
      <c r="W43" s="1">
        <v>5</v>
      </c>
      <c r="Y43" s="1">
        <v>3</v>
      </c>
      <c r="Z43" s="1">
        <v>2</v>
      </c>
      <c r="AF43" s="29">
        <f t="shared" si="5"/>
        <v>1</v>
      </c>
      <c r="AG43" s="29">
        <f t="shared" si="6"/>
        <v>0.66666666666666663</v>
      </c>
      <c r="AH43" s="29">
        <f t="shared" si="7"/>
        <v>0.5</v>
      </c>
      <c r="AI43" s="29">
        <f t="shared" si="8"/>
        <v>1</v>
      </c>
      <c r="AJ43" s="29">
        <f t="shared" si="9"/>
        <v>0.4</v>
      </c>
      <c r="AK43" s="29">
        <f t="shared" si="10"/>
        <v>1</v>
      </c>
      <c r="AL43" s="29">
        <f t="shared" si="11"/>
        <v>1</v>
      </c>
      <c r="AM43" s="29">
        <f t="shared" si="12"/>
        <v>1</v>
      </c>
      <c r="AN43" s="29">
        <f t="shared" si="13"/>
        <v>0.5</v>
      </c>
      <c r="AO43" s="29">
        <f t="shared" si="14"/>
        <v>1</v>
      </c>
      <c r="AP43" s="29">
        <f t="shared" si="15"/>
        <v>0.83333333333333337</v>
      </c>
      <c r="AQ43" s="29">
        <f t="shared" si="16"/>
        <v>0.9</v>
      </c>
      <c r="AR43" s="29">
        <f t="shared" si="17"/>
        <v>1</v>
      </c>
      <c r="AS43" s="29">
        <f t="shared" si="18"/>
        <v>1</v>
      </c>
      <c r="AT43" s="29" t="str">
        <f t="shared" si="19"/>
        <v/>
      </c>
      <c r="AU43" s="29">
        <f t="shared" si="20"/>
        <v>1</v>
      </c>
      <c r="AV43" s="29">
        <f t="shared" si="21"/>
        <v>0.66666666666666663</v>
      </c>
      <c r="AW43" s="29" t="str">
        <f t="shared" si="22"/>
        <v/>
      </c>
    </row>
    <row r="44" spans="1:49" x14ac:dyDescent="0.25">
      <c r="A44" s="1">
        <v>2</v>
      </c>
      <c r="B44" s="18" t="s">
        <v>625</v>
      </c>
      <c r="C44" s="1" t="s">
        <v>626</v>
      </c>
      <c r="E44" s="1">
        <f t="shared" si="23"/>
        <v>54</v>
      </c>
      <c r="F44" s="40">
        <f t="shared" si="4"/>
        <v>0.9</v>
      </c>
      <c r="H44" s="2" t="s">
        <v>126</v>
      </c>
      <c r="J44" s="1">
        <v>2</v>
      </c>
      <c r="K44" s="1">
        <v>3</v>
      </c>
      <c r="L44" s="1">
        <v>2</v>
      </c>
      <c r="M44" s="1">
        <v>4</v>
      </c>
      <c r="N44" s="1">
        <v>3</v>
      </c>
      <c r="O44" s="1">
        <v>3</v>
      </c>
      <c r="P44" s="1">
        <v>4</v>
      </c>
      <c r="Q44" s="1">
        <v>4</v>
      </c>
      <c r="R44" s="1">
        <v>2</v>
      </c>
      <c r="S44" s="1">
        <v>4</v>
      </c>
      <c r="T44" s="1">
        <v>8</v>
      </c>
      <c r="U44" s="1">
        <v>5</v>
      </c>
      <c r="V44" s="1">
        <v>2</v>
      </c>
      <c r="W44" s="1">
        <v>5</v>
      </c>
      <c r="Y44" s="1">
        <v>2</v>
      </c>
      <c r="Z44" s="1">
        <v>1</v>
      </c>
      <c r="AF44" s="29">
        <f t="shared" si="5"/>
        <v>1</v>
      </c>
      <c r="AG44" s="29">
        <f t="shared" si="6"/>
        <v>1</v>
      </c>
      <c r="AH44" s="29">
        <f t="shared" si="7"/>
        <v>1</v>
      </c>
      <c r="AI44" s="29">
        <f t="shared" si="8"/>
        <v>1</v>
      </c>
      <c r="AJ44" s="29">
        <f t="shared" si="9"/>
        <v>0.6</v>
      </c>
      <c r="AK44" s="29">
        <f t="shared" si="10"/>
        <v>1.5</v>
      </c>
      <c r="AL44" s="29">
        <f t="shared" si="11"/>
        <v>1</v>
      </c>
      <c r="AM44" s="29">
        <f t="shared" si="12"/>
        <v>1</v>
      </c>
      <c r="AN44" s="29">
        <f t="shared" si="13"/>
        <v>1</v>
      </c>
      <c r="AO44" s="29">
        <f t="shared" si="14"/>
        <v>1</v>
      </c>
      <c r="AP44" s="29">
        <f t="shared" si="15"/>
        <v>0.66666666666666663</v>
      </c>
      <c r="AQ44" s="29">
        <f t="shared" si="16"/>
        <v>1</v>
      </c>
      <c r="AR44" s="29">
        <f t="shared" si="17"/>
        <v>1</v>
      </c>
      <c r="AS44" s="29">
        <f t="shared" si="18"/>
        <v>1</v>
      </c>
      <c r="AT44" s="29" t="str">
        <f t="shared" si="19"/>
        <v/>
      </c>
      <c r="AU44" s="29">
        <f t="shared" si="20"/>
        <v>0.66666666666666663</v>
      </c>
      <c r="AV44" s="29">
        <f t="shared" si="21"/>
        <v>0.33333333333333331</v>
      </c>
      <c r="AW44" s="29" t="str">
        <f t="shared" si="22"/>
        <v/>
      </c>
    </row>
    <row r="45" spans="1:49" x14ac:dyDescent="0.25">
      <c r="A45" s="1">
        <v>2</v>
      </c>
      <c r="B45" s="18" t="s">
        <v>627</v>
      </c>
      <c r="C45" s="1" t="s">
        <v>628</v>
      </c>
      <c r="E45" s="1">
        <f t="shared" si="23"/>
        <v>38</v>
      </c>
      <c r="F45" s="40">
        <f t="shared" si="4"/>
        <v>0.6333333333333333</v>
      </c>
      <c r="H45" s="2" t="s">
        <v>126</v>
      </c>
      <c r="J45" s="1">
        <v>1</v>
      </c>
      <c r="K45" s="1">
        <v>2</v>
      </c>
      <c r="L45" s="1">
        <v>0</v>
      </c>
      <c r="M45" s="1">
        <v>1</v>
      </c>
      <c r="N45" s="1">
        <v>1</v>
      </c>
      <c r="O45" s="1">
        <v>2</v>
      </c>
      <c r="P45" s="1">
        <v>3.5</v>
      </c>
      <c r="Q45" s="1">
        <v>4</v>
      </c>
      <c r="R45" s="1">
        <v>2</v>
      </c>
      <c r="S45" s="1">
        <v>4</v>
      </c>
      <c r="T45" s="1">
        <v>6</v>
      </c>
      <c r="U45" s="1">
        <v>3</v>
      </c>
      <c r="V45" s="1">
        <v>0</v>
      </c>
      <c r="W45" s="1">
        <v>4</v>
      </c>
      <c r="X45" s="1">
        <v>2</v>
      </c>
      <c r="Y45" s="1">
        <v>2.5</v>
      </c>
      <c r="AF45" s="29">
        <f t="shared" si="5"/>
        <v>0.5</v>
      </c>
      <c r="AG45" s="29">
        <f t="shared" si="6"/>
        <v>0.66666666666666663</v>
      </c>
      <c r="AH45" s="29">
        <f t="shared" si="7"/>
        <v>0</v>
      </c>
      <c r="AI45" s="29">
        <f t="shared" si="8"/>
        <v>0.25</v>
      </c>
      <c r="AJ45" s="29">
        <f t="shared" si="9"/>
        <v>0.2</v>
      </c>
      <c r="AK45" s="29">
        <f t="shared" si="10"/>
        <v>1</v>
      </c>
      <c r="AL45" s="29">
        <f t="shared" si="11"/>
        <v>1</v>
      </c>
      <c r="AM45" s="29">
        <f t="shared" si="12"/>
        <v>1</v>
      </c>
      <c r="AN45" s="29">
        <f t="shared" si="13"/>
        <v>1</v>
      </c>
      <c r="AO45" s="29">
        <f t="shared" si="14"/>
        <v>0.75</v>
      </c>
      <c r="AP45" s="29">
        <f t="shared" si="15"/>
        <v>0.58333333333333337</v>
      </c>
      <c r="AQ45" s="29">
        <f t="shared" si="16"/>
        <v>0.6</v>
      </c>
      <c r="AR45" s="29">
        <f t="shared" si="17"/>
        <v>0</v>
      </c>
      <c r="AS45" s="29">
        <f t="shared" si="18"/>
        <v>0.8</v>
      </c>
      <c r="AT45" s="29">
        <f t="shared" si="19"/>
        <v>0.66666666666666663</v>
      </c>
      <c r="AU45" s="29">
        <f t="shared" si="20"/>
        <v>0.83333333333333337</v>
      </c>
      <c r="AV45" s="29" t="str">
        <f t="shared" si="21"/>
        <v/>
      </c>
      <c r="AW45" s="29" t="str">
        <f t="shared" si="22"/>
        <v/>
      </c>
    </row>
    <row r="46" spans="1:49" x14ac:dyDescent="0.25">
      <c r="A46" s="1">
        <v>2</v>
      </c>
      <c r="B46" s="18" t="s">
        <v>388</v>
      </c>
      <c r="C46" s="1" t="s">
        <v>389</v>
      </c>
      <c r="E46" s="1">
        <f t="shared" si="23"/>
        <v>54</v>
      </c>
      <c r="F46" s="40">
        <f t="shared" si="4"/>
        <v>0.9</v>
      </c>
      <c r="H46" s="2" t="s">
        <v>124</v>
      </c>
      <c r="J46" s="1">
        <v>2</v>
      </c>
      <c r="K46" s="1">
        <v>2</v>
      </c>
      <c r="L46" s="1">
        <v>1</v>
      </c>
      <c r="M46" s="1">
        <v>3</v>
      </c>
      <c r="N46" s="1">
        <v>3</v>
      </c>
      <c r="O46" s="1">
        <v>3</v>
      </c>
      <c r="P46" s="1">
        <v>6</v>
      </c>
      <c r="Q46" s="1">
        <v>4</v>
      </c>
      <c r="R46" s="1">
        <v>2</v>
      </c>
      <c r="S46" s="1">
        <v>4</v>
      </c>
      <c r="T46" s="1">
        <v>8</v>
      </c>
      <c r="U46" s="1">
        <v>4.5</v>
      </c>
      <c r="V46" s="1">
        <v>2</v>
      </c>
      <c r="W46" s="1">
        <v>4</v>
      </c>
      <c r="X46" s="1">
        <v>2.5</v>
      </c>
      <c r="Y46" s="1">
        <v>3</v>
      </c>
      <c r="AF46" s="29">
        <f t="shared" si="5"/>
        <v>1</v>
      </c>
      <c r="AG46" s="29">
        <f t="shared" si="6"/>
        <v>0.66666666666666663</v>
      </c>
      <c r="AH46" s="29">
        <f t="shared" si="7"/>
        <v>0.5</v>
      </c>
      <c r="AI46" s="29">
        <f t="shared" si="8"/>
        <v>0.75</v>
      </c>
      <c r="AJ46" s="29">
        <f t="shared" si="9"/>
        <v>0.6</v>
      </c>
      <c r="AK46" s="29">
        <f t="shared" si="10"/>
        <v>1.5</v>
      </c>
      <c r="AL46" s="29">
        <f t="shared" si="11"/>
        <v>1</v>
      </c>
      <c r="AM46" s="29">
        <f t="shared" si="12"/>
        <v>1</v>
      </c>
      <c r="AN46" s="29">
        <f t="shared" si="13"/>
        <v>1</v>
      </c>
      <c r="AO46" s="29">
        <f t="shared" si="14"/>
        <v>1</v>
      </c>
      <c r="AP46" s="29">
        <f t="shared" si="15"/>
        <v>1</v>
      </c>
      <c r="AQ46" s="29">
        <f t="shared" si="16"/>
        <v>0.9</v>
      </c>
      <c r="AR46" s="29">
        <f t="shared" si="17"/>
        <v>1</v>
      </c>
      <c r="AS46" s="29">
        <f t="shared" si="18"/>
        <v>0.8</v>
      </c>
      <c r="AT46" s="29">
        <f t="shared" si="19"/>
        <v>0.83333333333333337</v>
      </c>
      <c r="AU46" s="29">
        <f t="shared" si="20"/>
        <v>1</v>
      </c>
      <c r="AV46" s="29" t="str">
        <f t="shared" si="21"/>
        <v/>
      </c>
      <c r="AW46" s="29" t="str">
        <f t="shared" si="22"/>
        <v/>
      </c>
    </row>
    <row r="47" spans="1:49" x14ac:dyDescent="0.25">
      <c r="A47" s="1">
        <v>2</v>
      </c>
      <c r="B47" s="18" t="s">
        <v>629</v>
      </c>
      <c r="C47" s="1" t="s">
        <v>489</v>
      </c>
      <c r="E47" s="1">
        <f t="shared" si="23"/>
        <v>52</v>
      </c>
      <c r="F47" s="40">
        <f t="shared" si="4"/>
        <v>0.8666666666666667</v>
      </c>
      <c r="H47" s="2" t="s">
        <v>124</v>
      </c>
      <c r="J47" s="1">
        <v>2</v>
      </c>
      <c r="K47" s="1">
        <v>2</v>
      </c>
      <c r="L47" s="1">
        <v>1</v>
      </c>
      <c r="M47" s="1">
        <v>2</v>
      </c>
      <c r="N47" s="1">
        <v>2</v>
      </c>
      <c r="O47" s="1">
        <v>2</v>
      </c>
      <c r="P47" s="1">
        <v>6</v>
      </c>
      <c r="Q47" s="1">
        <v>4</v>
      </c>
      <c r="R47" s="1">
        <v>2</v>
      </c>
      <c r="S47" s="1">
        <v>4</v>
      </c>
      <c r="T47" s="1">
        <v>8</v>
      </c>
      <c r="U47" s="1">
        <v>4.5</v>
      </c>
      <c r="V47" s="1">
        <v>2</v>
      </c>
      <c r="W47" s="1">
        <v>5</v>
      </c>
      <c r="X47" s="1">
        <v>2.5</v>
      </c>
      <c r="Y47" s="1">
        <v>3</v>
      </c>
      <c r="AF47" s="29">
        <f t="shared" si="5"/>
        <v>1</v>
      </c>
      <c r="AG47" s="29">
        <f t="shared" si="6"/>
        <v>0.66666666666666663</v>
      </c>
      <c r="AH47" s="29">
        <f t="shared" si="7"/>
        <v>0.5</v>
      </c>
      <c r="AI47" s="29">
        <f t="shared" si="8"/>
        <v>0.5</v>
      </c>
      <c r="AJ47" s="29">
        <f t="shared" si="9"/>
        <v>0.4</v>
      </c>
      <c r="AK47" s="29">
        <f t="shared" si="10"/>
        <v>1</v>
      </c>
      <c r="AL47" s="29">
        <f t="shared" si="11"/>
        <v>1</v>
      </c>
      <c r="AM47" s="29">
        <f t="shared" si="12"/>
        <v>1</v>
      </c>
      <c r="AN47" s="29">
        <f t="shared" si="13"/>
        <v>1</v>
      </c>
      <c r="AO47" s="29">
        <f t="shared" si="14"/>
        <v>1</v>
      </c>
      <c r="AP47" s="29">
        <f t="shared" si="15"/>
        <v>1</v>
      </c>
      <c r="AQ47" s="29">
        <f t="shared" si="16"/>
        <v>0.9</v>
      </c>
      <c r="AR47" s="29">
        <f t="shared" si="17"/>
        <v>1</v>
      </c>
      <c r="AS47" s="29">
        <f t="shared" si="18"/>
        <v>1</v>
      </c>
      <c r="AT47" s="29">
        <f t="shared" si="19"/>
        <v>0.83333333333333337</v>
      </c>
      <c r="AU47" s="29">
        <f t="shared" si="20"/>
        <v>1</v>
      </c>
      <c r="AV47" s="29" t="str">
        <f t="shared" si="21"/>
        <v/>
      </c>
      <c r="AW47" s="29" t="str">
        <f t="shared" si="22"/>
        <v/>
      </c>
    </row>
    <row r="48" spans="1:49" x14ac:dyDescent="0.25">
      <c r="A48" s="1">
        <v>2</v>
      </c>
      <c r="B48" s="18" t="s">
        <v>267</v>
      </c>
      <c r="C48" s="1" t="s">
        <v>268</v>
      </c>
      <c r="E48" s="1">
        <f t="shared" si="23"/>
        <v>42.5</v>
      </c>
      <c r="F48" s="40">
        <f t="shared" si="4"/>
        <v>0.70833333333333337</v>
      </c>
      <c r="H48" s="2" t="s">
        <v>124</v>
      </c>
      <c r="J48" s="1">
        <v>2</v>
      </c>
      <c r="K48" s="1">
        <v>2</v>
      </c>
      <c r="L48" s="1">
        <v>0</v>
      </c>
      <c r="M48" s="1">
        <v>1</v>
      </c>
      <c r="N48" s="1">
        <v>2</v>
      </c>
      <c r="O48" s="1">
        <v>3</v>
      </c>
      <c r="P48" s="1">
        <v>4</v>
      </c>
      <c r="Q48" s="1">
        <v>3</v>
      </c>
      <c r="R48" s="1">
        <v>2</v>
      </c>
      <c r="S48" s="1">
        <v>4</v>
      </c>
      <c r="T48" s="1">
        <v>6</v>
      </c>
      <c r="U48" s="1">
        <v>2</v>
      </c>
      <c r="V48" s="1">
        <v>2</v>
      </c>
      <c r="W48" s="1">
        <v>5</v>
      </c>
      <c r="X48" s="1">
        <v>2.5</v>
      </c>
      <c r="Y48" s="1">
        <v>2</v>
      </c>
      <c r="AF48" s="29">
        <f t="shared" si="5"/>
        <v>1</v>
      </c>
      <c r="AG48" s="29">
        <f t="shared" si="6"/>
        <v>0.66666666666666663</v>
      </c>
      <c r="AH48" s="29">
        <f t="shared" si="7"/>
        <v>0</v>
      </c>
      <c r="AI48" s="29">
        <f t="shared" si="8"/>
        <v>0.25</v>
      </c>
      <c r="AJ48" s="29">
        <f t="shared" si="9"/>
        <v>0.4</v>
      </c>
      <c r="AK48" s="29">
        <f t="shared" si="10"/>
        <v>1.5</v>
      </c>
      <c r="AL48" s="29">
        <f t="shared" si="11"/>
        <v>0.75</v>
      </c>
      <c r="AM48" s="29">
        <f t="shared" si="12"/>
        <v>1</v>
      </c>
      <c r="AN48" s="29">
        <f t="shared" si="13"/>
        <v>1</v>
      </c>
      <c r="AO48" s="29">
        <f t="shared" si="14"/>
        <v>0.75</v>
      </c>
      <c r="AP48" s="29">
        <f t="shared" si="15"/>
        <v>0.66666666666666663</v>
      </c>
      <c r="AQ48" s="29">
        <f t="shared" si="16"/>
        <v>0.4</v>
      </c>
      <c r="AR48" s="29">
        <f t="shared" si="17"/>
        <v>1</v>
      </c>
      <c r="AS48" s="29">
        <f t="shared" si="18"/>
        <v>1</v>
      </c>
      <c r="AT48" s="29">
        <f t="shared" si="19"/>
        <v>0.83333333333333337</v>
      </c>
      <c r="AU48" s="29">
        <f t="shared" si="20"/>
        <v>0.66666666666666663</v>
      </c>
      <c r="AV48" s="29" t="str">
        <f t="shared" si="21"/>
        <v/>
      </c>
      <c r="AW48" s="29" t="str">
        <f t="shared" si="22"/>
        <v/>
      </c>
    </row>
    <row r="49" spans="1:49" x14ac:dyDescent="0.25">
      <c r="A49" s="1">
        <v>2</v>
      </c>
      <c r="B49" s="18" t="s">
        <v>630</v>
      </c>
      <c r="C49" s="1" t="s">
        <v>308</v>
      </c>
      <c r="E49" s="1">
        <f t="shared" si="23"/>
        <v>56.5</v>
      </c>
      <c r="F49" s="40">
        <f t="shared" si="4"/>
        <v>0.94166666666666665</v>
      </c>
      <c r="H49" s="2" t="s">
        <v>124</v>
      </c>
      <c r="J49" s="1">
        <v>2</v>
      </c>
      <c r="K49" s="1">
        <v>3</v>
      </c>
      <c r="L49" s="1">
        <v>2</v>
      </c>
      <c r="M49" s="1">
        <v>4</v>
      </c>
      <c r="N49" s="1">
        <v>3</v>
      </c>
      <c r="O49" s="1">
        <v>4</v>
      </c>
      <c r="P49" s="1">
        <v>5</v>
      </c>
      <c r="Q49" s="1">
        <v>4</v>
      </c>
      <c r="R49" s="1">
        <v>2</v>
      </c>
      <c r="S49" s="1">
        <v>2</v>
      </c>
      <c r="T49" s="1">
        <v>8</v>
      </c>
      <c r="U49" s="1">
        <v>4.5</v>
      </c>
      <c r="V49" s="1">
        <v>2</v>
      </c>
      <c r="W49" s="1">
        <v>5</v>
      </c>
      <c r="X49" s="1">
        <v>3</v>
      </c>
      <c r="Y49" s="1">
        <v>3</v>
      </c>
      <c r="AF49" s="29">
        <f t="shared" si="5"/>
        <v>1</v>
      </c>
      <c r="AG49" s="29">
        <f t="shared" si="6"/>
        <v>1</v>
      </c>
      <c r="AH49" s="29">
        <f t="shared" si="7"/>
        <v>1</v>
      </c>
      <c r="AI49" s="29">
        <f t="shared" si="8"/>
        <v>1</v>
      </c>
      <c r="AJ49" s="29">
        <f t="shared" si="9"/>
        <v>0.6</v>
      </c>
      <c r="AK49" s="29">
        <f t="shared" si="10"/>
        <v>2</v>
      </c>
      <c r="AL49" s="29">
        <f t="shared" si="11"/>
        <v>1</v>
      </c>
      <c r="AM49" s="29">
        <f t="shared" si="12"/>
        <v>1</v>
      </c>
      <c r="AN49" s="29">
        <f t="shared" si="13"/>
        <v>0.5</v>
      </c>
      <c r="AO49" s="29">
        <f t="shared" si="14"/>
        <v>1</v>
      </c>
      <c r="AP49" s="29">
        <f t="shared" si="15"/>
        <v>0.83333333333333337</v>
      </c>
      <c r="AQ49" s="29">
        <f t="shared" si="16"/>
        <v>0.9</v>
      </c>
      <c r="AR49" s="29">
        <f t="shared" si="17"/>
        <v>1</v>
      </c>
      <c r="AS49" s="29">
        <f t="shared" si="18"/>
        <v>1</v>
      </c>
      <c r="AT49" s="29">
        <f t="shared" si="19"/>
        <v>1</v>
      </c>
      <c r="AU49" s="29">
        <f t="shared" si="20"/>
        <v>1</v>
      </c>
      <c r="AV49" s="29" t="str">
        <f t="shared" si="21"/>
        <v/>
      </c>
      <c r="AW49" s="29" t="str">
        <f t="shared" si="22"/>
        <v/>
      </c>
    </row>
    <row r="50" spans="1:49" x14ac:dyDescent="0.25">
      <c r="A50" s="1">
        <v>2</v>
      </c>
      <c r="B50" s="18" t="s">
        <v>631</v>
      </c>
      <c r="C50" s="1" t="s">
        <v>483</v>
      </c>
      <c r="E50" s="1">
        <f t="shared" si="23"/>
        <v>40</v>
      </c>
      <c r="F50" s="40">
        <f t="shared" si="4"/>
        <v>0.66666666666666663</v>
      </c>
      <c r="H50" s="2" t="s">
        <v>126</v>
      </c>
      <c r="J50" s="1">
        <v>2</v>
      </c>
      <c r="K50" s="1">
        <v>2</v>
      </c>
      <c r="L50" s="1">
        <v>2</v>
      </c>
      <c r="M50" s="1">
        <v>1</v>
      </c>
      <c r="N50" s="1">
        <v>1</v>
      </c>
      <c r="O50" s="1">
        <v>2</v>
      </c>
      <c r="P50" s="1">
        <v>0</v>
      </c>
      <c r="Q50" s="1">
        <v>2</v>
      </c>
      <c r="R50" s="1">
        <v>2</v>
      </c>
      <c r="S50" s="1">
        <v>3</v>
      </c>
      <c r="T50" s="1">
        <v>8</v>
      </c>
      <c r="U50" s="1">
        <v>4.5</v>
      </c>
      <c r="V50" s="1">
        <v>2</v>
      </c>
      <c r="W50" s="1">
        <v>5</v>
      </c>
      <c r="Y50" s="1">
        <v>2</v>
      </c>
      <c r="AA50" s="1">
        <v>1.5</v>
      </c>
      <c r="AF50" s="29">
        <f t="shared" si="5"/>
        <v>1</v>
      </c>
      <c r="AG50" s="29">
        <f t="shared" si="6"/>
        <v>0.66666666666666663</v>
      </c>
      <c r="AH50" s="29">
        <f t="shared" si="7"/>
        <v>1</v>
      </c>
      <c r="AI50" s="29">
        <f t="shared" si="8"/>
        <v>0.25</v>
      </c>
      <c r="AJ50" s="29">
        <f t="shared" si="9"/>
        <v>0.2</v>
      </c>
      <c r="AK50" s="29">
        <f t="shared" si="10"/>
        <v>1</v>
      </c>
      <c r="AL50" s="29">
        <f t="shared" si="11"/>
        <v>0.5</v>
      </c>
      <c r="AM50" s="29">
        <f t="shared" si="12"/>
        <v>1</v>
      </c>
      <c r="AN50" s="29">
        <f t="shared" si="13"/>
        <v>0.75</v>
      </c>
      <c r="AO50" s="29">
        <f t="shared" si="14"/>
        <v>1</v>
      </c>
      <c r="AP50" s="29">
        <f t="shared" si="15"/>
        <v>0</v>
      </c>
      <c r="AQ50" s="29">
        <f t="shared" si="16"/>
        <v>0.9</v>
      </c>
      <c r="AR50" s="29">
        <f t="shared" si="17"/>
        <v>1</v>
      </c>
      <c r="AS50" s="29">
        <f t="shared" si="18"/>
        <v>1</v>
      </c>
      <c r="AT50" s="29" t="str">
        <f t="shared" si="19"/>
        <v/>
      </c>
      <c r="AU50" s="29">
        <f t="shared" si="20"/>
        <v>0.66666666666666663</v>
      </c>
      <c r="AV50" s="29" t="str">
        <f t="shared" si="21"/>
        <v/>
      </c>
      <c r="AW50" s="29">
        <f t="shared" si="22"/>
        <v>0.5</v>
      </c>
    </row>
    <row r="51" spans="1:49" x14ac:dyDescent="0.25">
      <c r="A51" s="1">
        <v>2</v>
      </c>
      <c r="B51" s="18" t="s">
        <v>668</v>
      </c>
      <c r="C51" s="1" t="s">
        <v>669</v>
      </c>
      <c r="E51" s="1">
        <f t="shared" si="23"/>
        <v>48</v>
      </c>
      <c r="F51" s="40">
        <f t="shared" si="4"/>
        <v>0.8</v>
      </c>
      <c r="H51" s="2" t="s">
        <v>126</v>
      </c>
      <c r="J51" s="1">
        <v>2</v>
      </c>
      <c r="K51" s="1">
        <v>2</v>
      </c>
      <c r="L51" s="1">
        <v>2</v>
      </c>
      <c r="M51" s="1">
        <v>4</v>
      </c>
      <c r="N51" s="1">
        <v>2</v>
      </c>
      <c r="O51" s="1">
        <v>3</v>
      </c>
      <c r="P51" s="1">
        <v>5.5</v>
      </c>
      <c r="Q51" s="1">
        <v>4</v>
      </c>
      <c r="R51" s="1">
        <v>0</v>
      </c>
      <c r="S51" s="1">
        <v>0</v>
      </c>
      <c r="T51" s="1">
        <v>8</v>
      </c>
      <c r="U51" s="1">
        <v>4.5</v>
      </c>
      <c r="V51" s="1">
        <v>2</v>
      </c>
      <c r="W51" s="1">
        <v>5</v>
      </c>
      <c r="X51" s="1">
        <v>2</v>
      </c>
      <c r="Y51" s="1">
        <v>2</v>
      </c>
      <c r="AF51" s="29">
        <f t="shared" si="5"/>
        <v>1</v>
      </c>
      <c r="AG51" s="29">
        <f t="shared" si="6"/>
        <v>0.66666666666666663</v>
      </c>
      <c r="AH51" s="29">
        <f t="shared" si="7"/>
        <v>1</v>
      </c>
      <c r="AI51" s="29">
        <f t="shared" si="8"/>
        <v>1</v>
      </c>
      <c r="AJ51" s="29">
        <f t="shared" si="9"/>
        <v>0.4</v>
      </c>
      <c r="AK51" s="29">
        <f t="shared" si="10"/>
        <v>1.5</v>
      </c>
      <c r="AL51" s="29">
        <f t="shared" si="11"/>
        <v>1</v>
      </c>
      <c r="AM51" s="29">
        <f t="shared" si="12"/>
        <v>0</v>
      </c>
      <c r="AN51" s="29">
        <f t="shared" si="13"/>
        <v>0</v>
      </c>
      <c r="AO51" s="29">
        <f t="shared" si="14"/>
        <v>1</v>
      </c>
      <c r="AP51" s="29">
        <f t="shared" si="15"/>
        <v>0.91666666666666663</v>
      </c>
      <c r="AQ51" s="29">
        <f t="shared" si="16"/>
        <v>0.9</v>
      </c>
      <c r="AR51" s="29">
        <f t="shared" si="17"/>
        <v>1</v>
      </c>
      <c r="AS51" s="29">
        <f t="shared" si="18"/>
        <v>1</v>
      </c>
      <c r="AT51" s="29">
        <f t="shared" si="19"/>
        <v>0.66666666666666663</v>
      </c>
      <c r="AU51" s="29">
        <f t="shared" si="20"/>
        <v>0.66666666666666663</v>
      </c>
      <c r="AV51" s="29" t="str">
        <f t="shared" si="21"/>
        <v/>
      </c>
      <c r="AW51" s="29" t="str">
        <f t="shared" si="22"/>
        <v/>
      </c>
    </row>
    <row r="52" spans="1:49" x14ac:dyDescent="0.25">
      <c r="A52" s="1">
        <v>2</v>
      </c>
      <c r="B52" s="18" t="s">
        <v>632</v>
      </c>
      <c r="C52" s="1" t="s">
        <v>87</v>
      </c>
      <c r="E52" s="1">
        <f t="shared" si="23"/>
        <v>52</v>
      </c>
      <c r="F52" s="40">
        <f t="shared" si="4"/>
        <v>0.8666666666666667</v>
      </c>
      <c r="H52" s="2" t="s">
        <v>126</v>
      </c>
      <c r="J52" s="1">
        <v>2</v>
      </c>
      <c r="K52" s="1">
        <v>3</v>
      </c>
      <c r="L52" s="1">
        <v>2</v>
      </c>
      <c r="M52" s="1">
        <v>3</v>
      </c>
      <c r="N52" s="1">
        <v>2</v>
      </c>
      <c r="O52" s="1">
        <v>1</v>
      </c>
      <c r="P52" s="1">
        <v>5</v>
      </c>
      <c r="Q52" s="1">
        <v>4</v>
      </c>
      <c r="R52" s="1">
        <v>2</v>
      </c>
      <c r="S52" s="1">
        <v>2</v>
      </c>
      <c r="T52" s="1">
        <v>8</v>
      </c>
      <c r="U52" s="1">
        <v>5</v>
      </c>
      <c r="V52" s="1">
        <v>2</v>
      </c>
      <c r="W52" s="1">
        <v>5</v>
      </c>
      <c r="X52" s="1">
        <v>3</v>
      </c>
      <c r="AA52" s="1">
        <v>3</v>
      </c>
      <c r="AF52" s="29">
        <f t="shared" si="5"/>
        <v>1</v>
      </c>
      <c r="AG52" s="29">
        <f t="shared" si="6"/>
        <v>1</v>
      </c>
      <c r="AH52" s="29">
        <f t="shared" si="7"/>
        <v>1</v>
      </c>
      <c r="AI52" s="29">
        <f t="shared" si="8"/>
        <v>0.75</v>
      </c>
      <c r="AJ52" s="29">
        <f t="shared" si="9"/>
        <v>0.4</v>
      </c>
      <c r="AK52" s="29">
        <f t="shared" si="10"/>
        <v>0.5</v>
      </c>
      <c r="AL52" s="29">
        <f t="shared" si="11"/>
        <v>1</v>
      </c>
      <c r="AM52" s="29">
        <f t="shared" si="12"/>
        <v>1</v>
      </c>
      <c r="AN52" s="29">
        <f t="shared" si="13"/>
        <v>0.5</v>
      </c>
      <c r="AO52" s="29">
        <f t="shared" si="14"/>
        <v>1</v>
      </c>
      <c r="AP52" s="29">
        <f t="shared" si="15"/>
        <v>0.83333333333333337</v>
      </c>
      <c r="AQ52" s="29">
        <f t="shared" si="16"/>
        <v>1</v>
      </c>
      <c r="AR52" s="29">
        <f t="shared" si="17"/>
        <v>1</v>
      </c>
      <c r="AS52" s="29">
        <f t="shared" si="18"/>
        <v>1</v>
      </c>
      <c r="AT52" s="29">
        <f t="shared" si="19"/>
        <v>1</v>
      </c>
      <c r="AU52" s="29" t="str">
        <f t="shared" si="20"/>
        <v/>
      </c>
      <c r="AV52" s="29" t="str">
        <f t="shared" si="21"/>
        <v/>
      </c>
      <c r="AW52" s="29">
        <f t="shared" si="22"/>
        <v>1</v>
      </c>
    </row>
    <row r="53" spans="1:49" x14ac:dyDescent="0.25">
      <c r="A53" s="1">
        <v>2</v>
      </c>
      <c r="B53" s="18" t="s">
        <v>633</v>
      </c>
      <c r="C53" s="1" t="s">
        <v>438</v>
      </c>
      <c r="E53" s="1">
        <f t="shared" si="23"/>
        <v>57</v>
      </c>
      <c r="F53" s="40">
        <f t="shared" si="4"/>
        <v>0.95</v>
      </c>
      <c r="H53" s="2" t="s">
        <v>124</v>
      </c>
      <c r="J53" s="1">
        <v>2</v>
      </c>
      <c r="K53" s="1">
        <v>3</v>
      </c>
      <c r="L53" s="1">
        <v>2</v>
      </c>
      <c r="M53" s="1">
        <v>4</v>
      </c>
      <c r="N53" s="1">
        <v>3</v>
      </c>
      <c r="O53" s="1">
        <v>4</v>
      </c>
      <c r="P53" s="1">
        <v>6</v>
      </c>
      <c r="Q53" s="1">
        <v>4</v>
      </c>
      <c r="R53" s="1">
        <v>1</v>
      </c>
      <c r="S53" s="1">
        <v>2</v>
      </c>
      <c r="T53" s="1">
        <v>8</v>
      </c>
      <c r="U53" s="1">
        <v>5</v>
      </c>
      <c r="V53" s="1">
        <v>2</v>
      </c>
      <c r="W53" s="1">
        <v>5</v>
      </c>
      <c r="Z53" s="1">
        <v>3</v>
      </c>
      <c r="AA53" s="1">
        <v>3</v>
      </c>
      <c r="AF53" s="29">
        <f t="shared" si="5"/>
        <v>1</v>
      </c>
      <c r="AG53" s="29">
        <f t="shared" si="6"/>
        <v>1</v>
      </c>
      <c r="AH53" s="29">
        <f t="shared" si="7"/>
        <v>1</v>
      </c>
      <c r="AI53" s="29">
        <f t="shared" si="8"/>
        <v>1</v>
      </c>
      <c r="AJ53" s="29">
        <f t="shared" si="9"/>
        <v>0.6</v>
      </c>
      <c r="AK53" s="29">
        <f t="shared" si="10"/>
        <v>2</v>
      </c>
      <c r="AL53" s="29">
        <f t="shared" si="11"/>
        <v>1</v>
      </c>
      <c r="AM53" s="29">
        <f t="shared" si="12"/>
        <v>0.5</v>
      </c>
      <c r="AN53" s="29">
        <f t="shared" si="13"/>
        <v>0.5</v>
      </c>
      <c r="AO53" s="29">
        <f t="shared" si="14"/>
        <v>1</v>
      </c>
      <c r="AP53" s="29">
        <f t="shared" si="15"/>
        <v>1</v>
      </c>
      <c r="AQ53" s="29">
        <f t="shared" si="16"/>
        <v>1</v>
      </c>
      <c r="AR53" s="29">
        <f t="shared" si="17"/>
        <v>1</v>
      </c>
      <c r="AS53" s="29">
        <f t="shared" si="18"/>
        <v>1</v>
      </c>
      <c r="AT53" s="29" t="str">
        <f t="shared" si="19"/>
        <v/>
      </c>
      <c r="AU53" s="29" t="str">
        <f t="shared" si="20"/>
        <v/>
      </c>
      <c r="AV53" s="29">
        <f t="shared" si="21"/>
        <v>1</v>
      </c>
      <c r="AW53" s="29">
        <f t="shared" si="22"/>
        <v>1</v>
      </c>
    </row>
    <row r="54" spans="1:49" x14ac:dyDescent="0.25">
      <c r="A54" s="1">
        <v>2</v>
      </c>
      <c r="B54" s="18" t="s">
        <v>634</v>
      </c>
      <c r="C54" s="1" t="s">
        <v>264</v>
      </c>
      <c r="E54" s="1">
        <f t="shared" si="23"/>
        <v>42.5</v>
      </c>
      <c r="F54" s="40">
        <f t="shared" si="4"/>
        <v>0.70833333333333337</v>
      </c>
      <c r="H54" s="2" t="s">
        <v>124</v>
      </c>
      <c r="J54" s="1">
        <v>2</v>
      </c>
      <c r="K54" s="1">
        <v>1</v>
      </c>
      <c r="L54" s="1">
        <v>2</v>
      </c>
      <c r="M54" s="1">
        <v>2</v>
      </c>
      <c r="N54" s="1">
        <v>1</v>
      </c>
      <c r="O54" s="1">
        <v>1</v>
      </c>
      <c r="P54" s="1">
        <v>6</v>
      </c>
      <c r="Q54" s="1">
        <v>2</v>
      </c>
      <c r="R54" s="1">
        <v>0</v>
      </c>
      <c r="S54" s="1">
        <v>4</v>
      </c>
      <c r="T54" s="1">
        <v>6</v>
      </c>
      <c r="U54" s="1">
        <v>4.5</v>
      </c>
      <c r="V54" s="1">
        <v>2</v>
      </c>
      <c r="W54" s="1">
        <v>4.5</v>
      </c>
      <c r="X54" s="1">
        <v>1.5</v>
      </c>
      <c r="Y54" s="1">
        <v>3</v>
      </c>
      <c r="AF54" s="29">
        <f t="shared" si="5"/>
        <v>1</v>
      </c>
      <c r="AG54" s="29">
        <f t="shared" si="6"/>
        <v>0.33333333333333331</v>
      </c>
      <c r="AH54" s="29">
        <f t="shared" si="7"/>
        <v>1</v>
      </c>
      <c r="AI54" s="29">
        <f t="shared" si="8"/>
        <v>0.5</v>
      </c>
      <c r="AJ54" s="29">
        <f t="shared" si="9"/>
        <v>0.2</v>
      </c>
      <c r="AK54" s="29">
        <f t="shared" si="10"/>
        <v>0.5</v>
      </c>
      <c r="AL54" s="29">
        <f t="shared" si="11"/>
        <v>0.5</v>
      </c>
      <c r="AM54" s="29">
        <f t="shared" si="12"/>
        <v>0</v>
      </c>
      <c r="AN54" s="29">
        <f t="shared" si="13"/>
        <v>1</v>
      </c>
      <c r="AO54" s="29">
        <f t="shared" si="14"/>
        <v>0.75</v>
      </c>
      <c r="AP54" s="29">
        <f t="shared" si="15"/>
        <v>1</v>
      </c>
      <c r="AQ54" s="29">
        <f t="shared" si="16"/>
        <v>0.9</v>
      </c>
      <c r="AR54" s="29">
        <f t="shared" si="17"/>
        <v>1</v>
      </c>
      <c r="AS54" s="29">
        <f t="shared" si="18"/>
        <v>0.9</v>
      </c>
      <c r="AT54" s="29">
        <f t="shared" si="19"/>
        <v>0.5</v>
      </c>
      <c r="AU54" s="29">
        <f t="shared" si="20"/>
        <v>1</v>
      </c>
      <c r="AV54" s="29" t="str">
        <f t="shared" si="21"/>
        <v/>
      </c>
      <c r="AW54" s="29" t="str">
        <f t="shared" si="22"/>
        <v/>
      </c>
    </row>
    <row r="56" spans="1:49" x14ac:dyDescent="0.25">
      <c r="F56" s="93"/>
    </row>
  </sheetData>
  <phoneticPr fontId="1" type="noConversion"/>
  <printOptions horizontalCentered="1" verticalCentered="1" gridLines="1"/>
  <pageMargins left="0.5" right="0.5" top="0.5" bottom="0.5" header="0.5" footer="0.5"/>
  <pageSetup scale="7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54"/>
  <sheetViews>
    <sheetView zoomScale="85" zoomScaleNormal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C54" sqref="A4:C54"/>
    </sheetView>
  </sheetViews>
  <sheetFormatPr defaultColWidth="9.125" defaultRowHeight="14.3" x14ac:dyDescent="0.25"/>
  <cols>
    <col min="1" max="1" width="4.125" style="1" bestFit="1" customWidth="1"/>
    <col min="2" max="2" width="14.375" style="1" bestFit="1" customWidth="1"/>
    <col min="3" max="3" width="9.375" style="1" bestFit="1" customWidth="1"/>
    <col min="4" max="4" width="1.125" style="1" customWidth="1"/>
    <col min="5" max="5" width="6.875" style="1" customWidth="1"/>
    <col min="6" max="6" width="7.25" style="49" customWidth="1"/>
    <col min="7" max="7" width="1.375" style="1" customWidth="1"/>
    <col min="8" max="8" width="4.375" style="50" customWidth="1"/>
    <col min="9" max="9" width="1.375" style="1" customWidth="1"/>
    <col min="10" max="18" width="11" style="50" customWidth="1"/>
    <col min="19" max="19" width="11" customWidth="1"/>
    <col min="20" max="21" width="11" style="50" customWidth="1"/>
    <col min="22" max="22" width="1" style="29" customWidth="1"/>
    <col min="23" max="23" width="10.125" style="52" bestFit="1" customWidth="1"/>
    <col min="24" max="24" width="9" style="52" bestFit="1" customWidth="1"/>
    <col min="25" max="25" width="9" style="52" customWidth="1"/>
    <col min="26" max="26" width="2.125" style="29" customWidth="1"/>
    <col min="27" max="38" width="12.875" style="53" customWidth="1"/>
    <col min="39" max="16384" width="9.125" style="1"/>
  </cols>
  <sheetData>
    <row r="2" spans="1:38" x14ac:dyDescent="0.25">
      <c r="E2" s="1">
        <f>SUM(J2:U2)</f>
        <v>55</v>
      </c>
      <c r="J2" s="50">
        <v>6</v>
      </c>
      <c r="K2" s="50">
        <v>3</v>
      </c>
      <c r="L2" s="50">
        <v>3</v>
      </c>
      <c r="M2" s="50">
        <v>11</v>
      </c>
      <c r="N2" s="50">
        <v>8</v>
      </c>
      <c r="O2" s="50">
        <v>7</v>
      </c>
      <c r="P2" s="50">
        <v>8</v>
      </c>
      <c r="Q2" s="50">
        <v>3</v>
      </c>
      <c r="R2" s="50">
        <v>3</v>
      </c>
      <c r="S2" s="50">
        <v>3</v>
      </c>
      <c r="U2"/>
    </row>
    <row r="3" spans="1:38" x14ac:dyDescent="0.25">
      <c r="A3" s="13" t="s">
        <v>39</v>
      </c>
      <c r="B3" s="13" t="s">
        <v>1</v>
      </c>
      <c r="C3" s="13" t="s">
        <v>106</v>
      </c>
      <c r="E3" s="1" t="s">
        <v>10</v>
      </c>
      <c r="F3" s="49" t="s">
        <v>11</v>
      </c>
      <c r="H3" s="50" t="s">
        <v>30</v>
      </c>
      <c r="J3" s="50" t="s">
        <v>456</v>
      </c>
      <c r="K3" s="50" t="s">
        <v>457</v>
      </c>
      <c r="L3" s="50" t="s">
        <v>691</v>
      </c>
      <c r="M3" s="50" t="s">
        <v>342</v>
      </c>
      <c r="N3" s="50" t="s">
        <v>341</v>
      </c>
      <c r="O3" s="50" t="s">
        <v>44</v>
      </c>
      <c r="P3" s="50" t="s">
        <v>692</v>
      </c>
      <c r="Q3" s="50" t="s">
        <v>693</v>
      </c>
      <c r="R3" s="50" t="s">
        <v>694</v>
      </c>
      <c r="S3" s="50" t="s">
        <v>459</v>
      </c>
      <c r="T3" s="50" t="s">
        <v>458</v>
      </c>
      <c r="U3" s="50" t="s">
        <v>532</v>
      </c>
      <c r="W3" s="52" t="s">
        <v>460</v>
      </c>
      <c r="X3" s="52" t="s">
        <v>462</v>
      </c>
      <c r="Y3" s="52" t="s">
        <v>461</v>
      </c>
      <c r="AA3" s="53" t="str">
        <f>CONCATENATE("p.",J3)</f>
        <v>p.mcRegress</v>
      </c>
      <c r="AB3" s="53" t="str">
        <f t="shared" ref="AB3:AL3" si="0">CONCATENATE("p.",K3)</f>
        <v>p.mcProdData</v>
      </c>
      <c r="AC3" s="53" t="str">
        <f t="shared" si="0"/>
        <v>p.mcSmplngD</v>
      </c>
      <c r="AD3" s="53" t="str">
        <f t="shared" si="0"/>
        <v>p.Regress</v>
      </c>
      <c r="AE3" s="53" t="str">
        <f t="shared" si="0"/>
        <v>p.PercTbl</v>
      </c>
      <c r="AF3" s="53" t="str">
        <f t="shared" si="0"/>
        <v>p.ExpDes</v>
      </c>
      <c r="AG3" s="53" t="str">
        <f t="shared" si="0"/>
        <v>p.Probs</v>
      </c>
      <c r="AH3" s="53" t="str">
        <f t="shared" si="0"/>
        <v>p.saRegGoals</v>
      </c>
      <c r="AI3" s="53" t="str">
        <f t="shared" si="0"/>
        <v>p.saRegAss</v>
      </c>
      <c r="AJ3" s="53" t="str">
        <f t="shared" si="0"/>
        <v>p.saExpDes2</v>
      </c>
      <c r="AK3" s="53" t="str">
        <f t="shared" si="0"/>
        <v>p.saObs</v>
      </c>
      <c r="AL3" s="53" t="str">
        <f t="shared" si="0"/>
        <v>p.saDist</v>
      </c>
    </row>
    <row r="4" spans="1:38" s="29" customFormat="1" x14ac:dyDescent="0.25">
      <c r="A4">
        <v>1</v>
      </c>
      <c r="B4" s="18" t="s">
        <v>537</v>
      </c>
      <c r="C4" s="18" t="s">
        <v>372</v>
      </c>
      <c r="E4" s="29">
        <f>SUM(J4:U4)</f>
        <v>40.5</v>
      </c>
      <c r="F4" s="43">
        <f>E4/$E$2</f>
        <v>0.73636363636363633</v>
      </c>
      <c r="H4" s="51" t="s">
        <v>124</v>
      </c>
      <c r="J4" s="51">
        <v>4</v>
      </c>
      <c r="K4" s="51">
        <v>2</v>
      </c>
      <c r="L4" s="51">
        <v>3</v>
      </c>
      <c r="M4" s="51">
        <v>5.5</v>
      </c>
      <c r="N4" s="51">
        <v>8</v>
      </c>
      <c r="O4" s="51">
        <v>5</v>
      </c>
      <c r="P4" s="51">
        <v>8</v>
      </c>
      <c r="Q4" s="51">
        <v>0.5</v>
      </c>
      <c r="R4" s="51">
        <v>3</v>
      </c>
      <c r="T4" s="51">
        <v>1.5</v>
      </c>
      <c r="U4" s="51"/>
      <c r="W4" s="52" t="str">
        <f>IF('MT1'!AC4="","","Yes")</f>
        <v/>
      </c>
      <c r="X4" s="52"/>
      <c r="Y4" s="52"/>
      <c r="AA4" s="48">
        <f>J4/J$2</f>
        <v>0.66666666666666663</v>
      </c>
      <c r="AB4" s="48">
        <f t="shared" ref="AB4:AG4" si="1">K4/K$2</f>
        <v>0.66666666666666663</v>
      </c>
      <c r="AC4" s="48">
        <f t="shared" si="1"/>
        <v>1</v>
      </c>
      <c r="AD4" s="48">
        <f t="shared" si="1"/>
        <v>0.5</v>
      </c>
      <c r="AE4" s="48">
        <f t="shared" si="1"/>
        <v>1</v>
      </c>
      <c r="AF4" s="48">
        <f t="shared" si="1"/>
        <v>0.7142857142857143</v>
      </c>
      <c r="AG4" s="48">
        <f t="shared" si="1"/>
        <v>1</v>
      </c>
      <c r="AH4" s="48">
        <f>IF(Q4="","",Q4/Q$2)</f>
        <v>0.16666666666666666</v>
      </c>
      <c r="AI4" s="48">
        <f t="shared" ref="AI4:AJ4" si="2">IF(R4="","",R4/R$2)</f>
        <v>1</v>
      </c>
      <c r="AJ4" s="48" t="str">
        <f t="shared" si="2"/>
        <v/>
      </c>
      <c r="AK4" s="48">
        <f>IF(T4="","",T4/R$2)</f>
        <v>0.5</v>
      </c>
      <c r="AL4" s="48" t="str">
        <f>IF(U4="","",U4/S$2)</f>
        <v/>
      </c>
    </row>
    <row r="5" spans="1:38" x14ac:dyDescent="0.25">
      <c r="A5">
        <v>1</v>
      </c>
      <c r="B5" s="18" t="s">
        <v>538</v>
      </c>
      <c r="C5" s="1" t="s">
        <v>539</v>
      </c>
      <c r="E5" s="29">
        <f t="shared" ref="E5:E54" si="3">SUM(J5:U5)</f>
        <v>42.5</v>
      </c>
      <c r="F5" s="43">
        <f t="shared" ref="F5:F54" si="4">E5/$E$2</f>
        <v>0.77272727272727271</v>
      </c>
      <c r="H5" s="50" t="s">
        <v>126</v>
      </c>
      <c r="J5" s="50">
        <v>5</v>
      </c>
      <c r="K5" s="50">
        <v>3</v>
      </c>
      <c r="L5" s="50">
        <v>2</v>
      </c>
      <c r="M5" s="50">
        <v>7.5</v>
      </c>
      <c r="N5" s="50">
        <v>8</v>
      </c>
      <c r="O5" s="50">
        <v>7</v>
      </c>
      <c r="P5" s="50">
        <v>3</v>
      </c>
      <c r="R5" s="50">
        <v>3</v>
      </c>
      <c r="T5" s="50">
        <v>2</v>
      </c>
      <c r="U5" s="50">
        <v>2</v>
      </c>
      <c r="W5" s="52" t="str">
        <f>IF('MT1'!AC5="","","Yes")</f>
        <v>Yes</v>
      </c>
      <c r="AA5" s="48">
        <f t="shared" ref="AA5:AA54" si="5">J5/J$2</f>
        <v>0.83333333333333337</v>
      </c>
      <c r="AB5" s="48">
        <f t="shared" ref="AB5:AB54" si="6">K5/K$2</f>
        <v>1</v>
      </c>
      <c r="AC5" s="48">
        <f t="shared" ref="AC5:AC54" si="7">L5/L$2</f>
        <v>0.66666666666666663</v>
      </c>
      <c r="AD5" s="48">
        <f t="shared" ref="AD5:AD54" si="8">M5/M$2</f>
        <v>0.68181818181818177</v>
      </c>
      <c r="AE5" s="48">
        <f t="shared" ref="AE5:AE54" si="9">N5/N$2</f>
        <v>1</v>
      </c>
      <c r="AF5" s="48">
        <f t="shared" ref="AF5:AF54" si="10">O5/O$2</f>
        <v>1</v>
      </c>
      <c r="AG5" s="48">
        <f t="shared" ref="AG5:AG54" si="11">P5/P$2</f>
        <v>0.375</v>
      </c>
      <c r="AH5" s="48" t="str">
        <f t="shared" ref="AH5:AH54" si="12">IF(Q5="","",Q5/Q$2)</f>
        <v/>
      </c>
      <c r="AI5" s="48">
        <f t="shared" ref="AI5:AI54" si="13">IF(R5="","",R5/R$2)</f>
        <v>1</v>
      </c>
      <c r="AJ5" s="48" t="str">
        <f t="shared" ref="AJ5:AJ54" si="14">IF(S5="","",S5/S$2)</f>
        <v/>
      </c>
      <c r="AK5" s="48">
        <f t="shared" ref="AK5:AK54" si="15">IF(T5="","",T5/R$2)</f>
        <v>0.66666666666666663</v>
      </c>
      <c r="AL5" s="48">
        <f t="shared" ref="AL5:AL54" si="16">IF(U5="","",U5/S$2)</f>
        <v>0.66666666666666663</v>
      </c>
    </row>
    <row r="6" spans="1:38" x14ac:dyDescent="0.25">
      <c r="A6">
        <v>1</v>
      </c>
      <c r="B6" s="18" t="s">
        <v>540</v>
      </c>
      <c r="C6" s="1" t="s">
        <v>541</v>
      </c>
      <c r="E6" s="29"/>
      <c r="F6" s="43"/>
      <c r="W6" s="52" t="str">
        <f>IF('MT1'!AC6="","","Yes")</f>
        <v/>
      </c>
      <c r="AA6" s="48">
        <f t="shared" si="5"/>
        <v>0</v>
      </c>
      <c r="AB6" s="48">
        <f t="shared" si="6"/>
        <v>0</v>
      </c>
      <c r="AC6" s="48">
        <f t="shared" si="7"/>
        <v>0</v>
      </c>
      <c r="AD6" s="48">
        <f t="shared" si="8"/>
        <v>0</v>
      </c>
      <c r="AE6" s="48">
        <f t="shared" si="9"/>
        <v>0</v>
      </c>
      <c r="AF6" s="48">
        <f t="shared" si="10"/>
        <v>0</v>
      </c>
      <c r="AG6" s="48">
        <f t="shared" si="11"/>
        <v>0</v>
      </c>
      <c r="AH6" s="48" t="str">
        <f t="shared" si="12"/>
        <v/>
      </c>
      <c r="AI6" s="48" t="str">
        <f t="shared" si="13"/>
        <v/>
      </c>
      <c r="AJ6" s="48" t="str">
        <f t="shared" si="14"/>
        <v/>
      </c>
      <c r="AK6" s="48" t="str">
        <f t="shared" si="15"/>
        <v/>
      </c>
      <c r="AL6" s="48" t="str">
        <f t="shared" si="16"/>
        <v/>
      </c>
    </row>
    <row r="7" spans="1:38" x14ac:dyDescent="0.25">
      <c r="A7">
        <v>1</v>
      </c>
      <c r="B7" s="18" t="s">
        <v>542</v>
      </c>
      <c r="C7" s="1" t="s">
        <v>323</v>
      </c>
      <c r="E7" s="29">
        <f t="shared" si="3"/>
        <v>43.5</v>
      </c>
      <c r="F7" s="43">
        <f t="shared" si="4"/>
        <v>0.79090909090909089</v>
      </c>
      <c r="H7" s="50" t="s">
        <v>124</v>
      </c>
      <c r="J7" s="50">
        <v>5</v>
      </c>
      <c r="K7" s="50">
        <v>2</v>
      </c>
      <c r="L7" s="50">
        <v>3</v>
      </c>
      <c r="M7" s="50">
        <v>9</v>
      </c>
      <c r="N7" s="50">
        <v>6</v>
      </c>
      <c r="O7" s="50">
        <v>7</v>
      </c>
      <c r="P7" s="50">
        <v>5</v>
      </c>
      <c r="S7" s="50">
        <v>1</v>
      </c>
      <c r="T7" s="50">
        <v>2.5</v>
      </c>
      <c r="U7" s="50">
        <v>3</v>
      </c>
      <c r="W7" s="52" t="str">
        <f>IF('MT1'!AC7="","","Yes")</f>
        <v/>
      </c>
      <c r="AA7" s="48">
        <f t="shared" si="5"/>
        <v>0.83333333333333337</v>
      </c>
      <c r="AB7" s="48">
        <f t="shared" si="6"/>
        <v>0.66666666666666663</v>
      </c>
      <c r="AC7" s="48">
        <f t="shared" si="7"/>
        <v>1</v>
      </c>
      <c r="AD7" s="48">
        <f t="shared" si="8"/>
        <v>0.81818181818181823</v>
      </c>
      <c r="AE7" s="48">
        <f t="shared" si="9"/>
        <v>0.75</v>
      </c>
      <c r="AF7" s="48">
        <f t="shared" si="10"/>
        <v>1</v>
      </c>
      <c r="AG7" s="48">
        <f t="shared" si="11"/>
        <v>0.625</v>
      </c>
      <c r="AH7" s="48" t="str">
        <f t="shared" si="12"/>
        <v/>
      </c>
      <c r="AI7" s="48" t="str">
        <f t="shared" si="13"/>
        <v/>
      </c>
      <c r="AJ7" s="48">
        <f t="shared" si="14"/>
        <v>0.33333333333333331</v>
      </c>
      <c r="AK7" s="48">
        <f t="shared" si="15"/>
        <v>0.83333333333333337</v>
      </c>
      <c r="AL7" s="48">
        <f t="shared" si="16"/>
        <v>1</v>
      </c>
    </row>
    <row r="8" spans="1:38" x14ac:dyDescent="0.25">
      <c r="A8">
        <v>1</v>
      </c>
      <c r="B8" s="18" t="s">
        <v>543</v>
      </c>
      <c r="C8" s="1" t="s">
        <v>544</v>
      </c>
      <c r="E8" s="29">
        <f t="shared" si="3"/>
        <v>43.5</v>
      </c>
      <c r="F8" s="43">
        <f t="shared" si="4"/>
        <v>0.79090909090909089</v>
      </c>
      <c r="H8" s="50" t="s">
        <v>126</v>
      </c>
      <c r="J8" s="50">
        <v>6</v>
      </c>
      <c r="K8" s="50">
        <v>3</v>
      </c>
      <c r="L8" s="50">
        <v>3</v>
      </c>
      <c r="M8" s="50">
        <v>4</v>
      </c>
      <c r="N8" s="50">
        <v>8</v>
      </c>
      <c r="O8" s="50">
        <v>7</v>
      </c>
      <c r="P8" s="50">
        <v>4.5</v>
      </c>
      <c r="R8" s="50">
        <v>3</v>
      </c>
      <c r="S8" s="50"/>
      <c r="T8" s="50">
        <v>3</v>
      </c>
      <c r="U8" s="50">
        <v>2</v>
      </c>
      <c r="W8" s="52" t="str">
        <f>IF('MT1'!AC8="","","Yes")</f>
        <v/>
      </c>
      <c r="AA8" s="48">
        <f t="shared" si="5"/>
        <v>1</v>
      </c>
      <c r="AB8" s="48">
        <f t="shared" si="6"/>
        <v>1</v>
      </c>
      <c r="AC8" s="48">
        <f t="shared" si="7"/>
        <v>1</v>
      </c>
      <c r="AD8" s="48">
        <f t="shared" si="8"/>
        <v>0.36363636363636365</v>
      </c>
      <c r="AE8" s="48">
        <f t="shared" si="9"/>
        <v>1</v>
      </c>
      <c r="AF8" s="48">
        <f t="shared" si="10"/>
        <v>1</v>
      </c>
      <c r="AG8" s="48">
        <f t="shared" si="11"/>
        <v>0.5625</v>
      </c>
      <c r="AH8" s="48" t="str">
        <f t="shared" si="12"/>
        <v/>
      </c>
      <c r="AI8" s="48">
        <f t="shared" si="13"/>
        <v>1</v>
      </c>
      <c r="AJ8" s="48" t="str">
        <f t="shared" si="14"/>
        <v/>
      </c>
      <c r="AK8" s="48">
        <f t="shared" si="15"/>
        <v>1</v>
      </c>
      <c r="AL8" s="48">
        <f t="shared" si="16"/>
        <v>0.66666666666666663</v>
      </c>
    </row>
    <row r="9" spans="1:38" x14ac:dyDescent="0.25">
      <c r="A9">
        <v>1</v>
      </c>
      <c r="B9" s="18" t="s">
        <v>486</v>
      </c>
      <c r="C9" s="1" t="s">
        <v>672</v>
      </c>
      <c r="E9" s="29">
        <f t="shared" si="3"/>
        <v>25.5</v>
      </c>
      <c r="F9" s="43">
        <f t="shared" si="4"/>
        <v>0.46363636363636362</v>
      </c>
      <c r="H9" s="50" t="s">
        <v>126</v>
      </c>
      <c r="J9" s="50">
        <v>3</v>
      </c>
      <c r="K9" s="50">
        <v>3</v>
      </c>
      <c r="L9" s="50">
        <v>2</v>
      </c>
      <c r="M9" s="50">
        <v>7.5</v>
      </c>
      <c r="N9" s="50">
        <v>0</v>
      </c>
      <c r="O9" s="50">
        <v>4</v>
      </c>
      <c r="P9" s="50">
        <v>3</v>
      </c>
      <c r="S9" s="50">
        <v>1</v>
      </c>
      <c r="T9" s="50">
        <v>1.5</v>
      </c>
      <c r="U9" s="50">
        <v>0.5</v>
      </c>
      <c r="W9" s="52" t="str">
        <f>IF('MT1'!AC9="","","Yes")</f>
        <v/>
      </c>
      <c r="X9" s="52" t="s">
        <v>690</v>
      </c>
      <c r="AA9" s="48">
        <f t="shared" si="5"/>
        <v>0.5</v>
      </c>
      <c r="AB9" s="48">
        <f t="shared" si="6"/>
        <v>1</v>
      </c>
      <c r="AC9" s="48">
        <f t="shared" si="7"/>
        <v>0.66666666666666663</v>
      </c>
      <c r="AD9" s="48">
        <f t="shared" si="8"/>
        <v>0.68181818181818177</v>
      </c>
      <c r="AE9" s="48">
        <f t="shared" si="9"/>
        <v>0</v>
      </c>
      <c r="AF9" s="48">
        <f t="shared" si="10"/>
        <v>0.5714285714285714</v>
      </c>
      <c r="AG9" s="48">
        <f t="shared" si="11"/>
        <v>0.375</v>
      </c>
      <c r="AH9" s="48" t="str">
        <f t="shared" si="12"/>
        <v/>
      </c>
      <c r="AI9" s="48" t="str">
        <f t="shared" si="13"/>
        <v/>
      </c>
      <c r="AJ9" s="48">
        <f t="shared" si="14"/>
        <v>0.33333333333333331</v>
      </c>
      <c r="AK9" s="48">
        <f t="shared" si="15"/>
        <v>0.5</v>
      </c>
      <c r="AL9" s="48">
        <f t="shared" si="16"/>
        <v>0.16666666666666666</v>
      </c>
    </row>
    <row r="10" spans="1:38" x14ac:dyDescent="0.25">
      <c r="A10">
        <v>1</v>
      </c>
      <c r="B10" s="18" t="s">
        <v>545</v>
      </c>
      <c r="C10" s="1" t="s">
        <v>150</v>
      </c>
      <c r="E10" s="29">
        <f t="shared" si="3"/>
        <v>52.5</v>
      </c>
      <c r="F10" s="43">
        <f t="shared" si="4"/>
        <v>0.95454545454545459</v>
      </c>
      <c r="H10" s="50" t="s">
        <v>124</v>
      </c>
      <c r="J10" s="50">
        <v>6</v>
      </c>
      <c r="K10" s="50">
        <v>3</v>
      </c>
      <c r="L10" s="50">
        <v>3</v>
      </c>
      <c r="M10" s="50">
        <v>11</v>
      </c>
      <c r="N10" s="50">
        <v>8</v>
      </c>
      <c r="O10" s="50">
        <v>7</v>
      </c>
      <c r="P10" s="50">
        <v>8</v>
      </c>
      <c r="R10" s="50">
        <v>3</v>
      </c>
      <c r="T10" s="50">
        <v>1</v>
      </c>
      <c r="U10" s="50">
        <v>2.5</v>
      </c>
      <c r="W10" s="52" t="str">
        <f>IF('MT1'!AC10="","","Yes")</f>
        <v/>
      </c>
      <c r="AA10" s="48">
        <f t="shared" si="5"/>
        <v>1</v>
      </c>
      <c r="AB10" s="48">
        <f t="shared" si="6"/>
        <v>1</v>
      </c>
      <c r="AC10" s="48">
        <f t="shared" si="7"/>
        <v>1</v>
      </c>
      <c r="AD10" s="48">
        <f t="shared" si="8"/>
        <v>1</v>
      </c>
      <c r="AE10" s="48">
        <f t="shared" si="9"/>
        <v>1</v>
      </c>
      <c r="AF10" s="48">
        <f t="shared" si="10"/>
        <v>1</v>
      </c>
      <c r="AG10" s="48">
        <f t="shared" si="11"/>
        <v>1</v>
      </c>
      <c r="AH10" s="48" t="str">
        <f t="shared" si="12"/>
        <v/>
      </c>
      <c r="AI10" s="48">
        <f t="shared" si="13"/>
        <v>1</v>
      </c>
      <c r="AJ10" s="48" t="str">
        <f t="shared" si="14"/>
        <v/>
      </c>
      <c r="AK10" s="48">
        <f t="shared" si="15"/>
        <v>0.33333333333333331</v>
      </c>
      <c r="AL10" s="48">
        <f t="shared" si="16"/>
        <v>0.83333333333333337</v>
      </c>
    </row>
    <row r="11" spans="1:38" x14ac:dyDescent="0.25">
      <c r="A11">
        <v>1</v>
      </c>
      <c r="B11" s="18" t="s">
        <v>546</v>
      </c>
      <c r="C11" s="1" t="s">
        <v>231</v>
      </c>
      <c r="E11" s="29">
        <f t="shared" si="3"/>
        <v>37</v>
      </c>
      <c r="F11" s="43">
        <f t="shared" si="4"/>
        <v>0.67272727272727273</v>
      </c>
      <c r="H11" s="50" t="s">
        <v>126</v>
      </c>
      <c r="J11" s="50">
        <v>4</v>
      </c>
      <c r="K11" s="50">
        <v>2</v>
      </c>
      <c r="L11" s="50">
        <v>2</v>
      </c>
      <c r="M11" s="50">
        <v>3</v>
      </c>
      <c r="N11" s="50">
        <v>8</v>
      </c>
      <c r="O11" s="50">
        <v>7</v>
      </c>
      <c r="P11" s="50">
        <v>4</v>
      </c>
      <c r="S11" s="50">
        <v>2</v>
      </c>
      <c r="T11" s="50">
        <v>3</v>
      </c>
      <c r="U11" s="50">
        <v>2</v>
      </c>
      <c r="W11" s="52" t="str">
        <f>IF('MT1'!AC11="","","Yes")</f>
        <v/>
      </c>
      <c r="AA11" s="48">
        <f t="shared" si="5"/>
        <v>0.66666666666666663</v>
      </c>
      <c r="AB11" s="48">
        <f t="shared" si="6"/>
        <v>0.66666666666666663</v>
      </c>
      <c r="AC11" s="48">
        <f t="shared" si="7"/>
        <v>0.66666666666666663</v>
      </c>
      <c r="AD11" s="48">
        <f t="shared" si="8"/>
        <v>0.27272727272727271</v>
      </c>
      <c r="AE11" s="48">
        <f t="shared" si="9"/>
        <v>1</v>
      </c>
      <c r="AF11" s="48">
        <f t="shared" si="10"/>
        <v>1</v>
      </c>
      <c r="AG11" s="48">
        <f t="shared" si="11"/>
        <v>0.5</v>
      </c>
      <c r="AH11" s="48" t="str">
        <f t="shared" si="12"/>
        <v/>
      </c>
      <c r="AI11" s="48" t="str">
        <f t="shared" si="13"/>
        <v/>
      </c>
      <c r="AJ11" s="48">
        <f t="shared" si="14"/>
        <v>0.66666666666666663</v>
      </c>
      <c r="AK11" s="48">
        <f t="shared" si="15"/>
        <v>1</v>
      </c>
      <c r="AL11" s="48">
        <f t="shared" si="16"/>
        <v>0.66666666666666663</v>
      </c>
    </row>
    <row r="12" spans="1:38" x14ac:dyDescent="0.25">
      <c r="A12">
        <v>1</v>
      </c>
      <c r="B12" s="18" t="s">
        <v>547</v>
      </c>
      <c r="C12" s="1" t="s">
        <v>243</v>
      </c>
      <c r="E12" s="29">
        <f t="shared" si="3"/>
        <v>38.5</v>
      </c>
      <c r="F12" s="43">
        <f t="shared" si="4"/>
        <v>0.7</v>
      </c>
      <c r="H12" s="50" t="s">
        <v>124</v>
      </c>
      <c r="J12" s="50">
        <v>6</v>
      </c>
      <c r="K12" s="50">
        <v>2</v>
      </c>
      <c r="L12" s="50">
        <v>2</v>
      </c>
      <c r="M12" s="50">
        <v>10</v>
      </c>
      <c r="N12" s="50">
        <v>8</v>
      </c>
      <c r="O12" s="50">
        <v>7</v>
      </c>
      <c r="P12" s="50">
        <v>1</v>
      </c>
      <c r="Q12" s="50">
        <v>0</v>
      </c>
      <c r="S12" s="50">
        <v>1.5</v>
      </c>
      <c r="T12" s="50">
        <v>1</v>
      </c>
      <c r="W12" s="52" t="str">
        <f>IF('MT1'!AC12="","","Yes")</f>
        <v/>
      </c>
      <c r="AA12" s="48">
        <f t="shared" si="5"/>
        <v>1</v>
      </c>
      <c r="AB12" s="48">
        <f t="shared" si="6"/>
        <v>0.66666666666666663</v>
      </c>
      <c r="AC12" s="48">
        <f t="shared" si="7"/>
        <v>0.66666666666666663</v>
      </c>
      <c r="AD12" s="48">
        <f t="shared" si="8"/>
        <v>0.90909090909090906</v>
      </c>
      <c r="AE12" s="48">
        <f t="shared" si="9"/>
        <v>1</v>
      </c>
      <c r="AF12" s="48">
        <f t="shared" si="10"/>
        <v>1</v>
      </c>
      <c r="AG12" s="48">
        <f t="shared" si="11"/>
        <v>0.125</v>
      </c>
      <c r="AH12" s="48">
        <f t="shared" si="12"/>
        <v>0</v>
      </c>
      <c r="AI12" s="48" t="str">
        <f t="shared" si="13"/>
        <v/>
      </c>
      <c r="AJ12" s="48">
        <f t="shared" si="14"/>
        <v>0.5</v>
      </c>
      <c r="AK12" s="48">
        <f t="shared" si="15"/>
        <v>0.33333333333333331</v>
      </c>
      <c r="AL12" s="48" t="str">
        <f t="shared" si="16"/>
        <v/>
      </c>
    </row>
    <row r="13" spans="1:38" x14ac:dyDescent="0.25">
      <c r="A13">
        <v>1</v>
      </c>
      <c r="B13" s="18" t="s">
        <v>255</v>
      </c>
      <c r="C13" s="1" t="s">
        <v>548</v>
      </c>
      <c r="E13" s="29">
        <f t="shared" si="3"/>
        <v>38.5</v>
      </c>
      <c r="F13" s="43">
        <f t="shared" si="4"/>
        <v>0.7</v>
      </c>
      <c r="H13" s="50" t="s">
        <v>124</v>
      </c>
      <c r="J13" s="50">
        <v>6</v>
      </c>
      <c r="K13" s="50">
        <v>2</v>
      </c>
      <c r="L13" s="50">
        <v>3</v>
      </c>
      <c r="M13" s="50">
        <v>5</v>
      </c>
      <c r="N13" s="50">
        <v>8</v>
      </c>
      <c r="O13" s="50">
        <v>5</v>
      </c>
      <c r="P13" s="50">
        <v>3</v>
      </c>
      <c r="Q13" s="50">
        <v>1.5</v>
      </c>
      <c r="R13" s="50">
        <v>3</v>
      </c>
      <c r="T13" s="50">
        <v>2</v>
      </c>
      <c r="W13" s="52" t="str">
        <f>IF('MT1'!AC13="","","Yes")</f>
        <v/>
      </c>
      <c r="AA13" s="48">
        <f t="shared" si="5"/>
        <v>1</v>
      </c>
      <c r="AB13" s="48">
        <f t="shared" si="6"/>
        <v>0.66666666666666663</v>
      </c>
      <c r="AC13" s="48">
        <f t="shared" si="7"/>
        <v>1</v>
      </c>
      <c r="AD13" s="48">
        <f t="shared" si="8"/>
        <v>0.45454545454545453</v>
      </c>
      <c r="AE13" s="48">
        <f t="shared" si="9"/>
        <v>1</v>
      </c>
      <c r="AF13" s="48">
        <f t="shared" si="10"/>
        <v>0.7142857142857143</v>
      </c>
      <c r="AG13" s="48">
        <f t="shared" si="11"/>
        <v>0.375</v>
      </c>
      <c r="AH13" s="48">
        <f t="shared" si="12"/>
        <v>0.5</v>
      </c>
      <c r="AI13" s="48">
        <f t="shared" si="13"/>
        <v>1</v>
      </c>
      <c r="AJ13" s="48" t="str">
        <f t="shared" si="14"/>
        <v/>
      </c>
      <c r="AK13" s="48">
        <f t="shared" si="15"/>
        <v>0.66666666666666663</v>
      </c>
      <c r="AL13" s="48" t="str">
        <f t="shared" si="16"/>
        <v/>
      </c>
    </row>
    <row r="14" spans="1:38" x14ac:dyDescent="0.25">
      <c r="A14">
        <v>1</v>
      </c>
      <c r="B14" s="18" t="s">
        <v>549</v>
      </c>
      <c r="C14" s="1" t="s">
        <v>550</v>
      </c>
      <c r="E14" s="29">
        <f t="shared" si="3"/>
        <v>27</v>
      </c>
      <c r="F14" s="43">
        <f t="shared" si="4"/>
        <v>0.49090909090909091</v>
      </c>
      <c r="H14" s="50" t="s">
        <v>124</v>
      </c>
      <c r="J14" s="50">
        <v>4</v>
      </c>
      <c r="K14" s="50">
        <v>3</v>
      </c>
      <c r="L14" s="50">
        <v>0</v>
      </c>
      <c r="M14" s="50">
        <v>6.5</v>
      </c>
      <c r="N14" s="50">
        <v>6</v>
      </c>
      <c r="O14" s="50">
        <v>4</v>
      </c>
      <c r="P14" s="50">
        <v>1</v>
      </c>
      <c r="R14" s="50">
        <v>2.5</v>
      </c>
      <c r="T14" s="50">
        <v>0</v>
      </c>
      <c r="U14" s="50">
        <v>0</v>
      </c>
      <c r="W14" s="52" t="str">
        <f>IF('MT1'!AC14="","","Yes")</f>
        <v>Yes</v>
      </c>
      <c r="X14" s="52" t="s">
        <v>690</v>
      </c>
      <c r="AA14" s="48">
        <f t="shared" si="5"/>
        <v>0.66666666666666663</v>
      </c>
      <c r="AB14" s="48">
        <f t="shared" si="6"/>
        <v>1</v>
      </c>
      <c r="AC14" s="48">
        <f t="shared" si="7"/>
        <v>0</v>
      </c>
      <c r="AD14" s="48">
        <f t="shared" si="8"/>
        <v>0.59090909090909094</v>
      </c>
      <c r="AE14" s="48">
        <f t="shared" si="9"/>
        <v>0.75</v>
      </c>
      <c r="AF14" s="48">
        <f t="shared" si="10"/>
        <v>0.5714285714285714</v>
      </c>
      <c r="AG14" s="48">
        <f t="shared" si="11"/>
        <v>0.125</v>
      </c>
      <c r="AH14" s="48" t="str">
        <f t="shared" si="12"/>
        <v/>
      </c>
      <c r="AI14" s="48">
        <f t="shared" si="13"/>
        <v>0.83333333333333337</v>
      </c>
      <c r="AJ14" s="48" t="str">
        <f t="shared" si="14"/>
        <v/>
      </c>
      <c r="AK14" s="48">
        <f t="shared" si="15"/>
        <v>0</v>
      </c>
      <c r="AL14" s="48">
        <f t="shared" si="16"/>
        <v>0</v>
      </c>
    </row>
    <row r="15" spans="1:38" x14ac:dyDescent="0.25">
      <c r="A15">
        <v>1</v>
      </c>
      <c r="B15" s="18" t="s">
        <v>551</v>
      </c>
      <c r="C15" s="1" t="s">
        <v>552</v>
      </c>
      <c r="E15" s="29">
        <f t="shared" si="3"/>
        <v>42.5</v>
      </c>
      <c r="F15" s="43">
        <f t="shared" si="4"/>
        <v>0.77272727272727271</v>
      </c>
      <c r="H15" s="50" t="s">
        <v>126</v>
      </c>
      <c r="J15" s="50">
        <v>6</v>
      </c>
      <c r="K15" s="50">
        <v>3</v>
      </c>
      <c r="L15" s="50">
        <v>3</v>
      </c>
      <c r="M15" s="50">
        <v>10</v>
      </c>
      <c r="N15" s="50">
        <v>6</v>
      </c>
      <c r="O15" s="50">
        <v>5</v>
      </c>
      <c r="P15" s="50">
        <v>4</v>
      </c>
      <c r="R15" s="50">
        <v>2.5</v>
      </c>
      <c r="S15" s="50"/>
      <c r="T15" s="50">
        <v>3</v>
      </c>
      <c r="W15" s="52" t="str">
        <f>IF('MT1'!AC15="","","Yes")</f>
        <v/>
      </c>
      <c r="AA15" s="48">
        <f t="shared" si="5"/>
        <v>1</v>
      </c>
      <c r="AB15" s="48">
        <f t="shared" si="6"/>
        <v>1</v>
      </c>
      <c r="AC15" s="48">
        <f t="shared" si="7"/>
        <v>1</v>
      </c>
      <c r="AD15" s="48">
        <f t="shared" si="8"/>
        <v>0.90909090909090906</v>
      </c>
      <c r="AE15" s="48">
        <f t="shared" si="9"/>
        <v>0.75</v>
      </c>
      <c r="AF15" s="48">
        <f t="shared" si="10"/>
        <v>0.7142857142857143</v>
      </c>
      <c r="AG15" s="48">
        <f t="shared" si="11"/>
        <v>0.5</v>
      </c>
      <c r="AH15" s="48" t="str">
        <f t="shared" si="12"/>
        <v/>
      </c>
      <c r="AI15" s="48">
        <f t="shared" si="13"/>
        <v>0.83333333333333337</v>
      </c>
      <c r="AJ15" s="48" t="str">
        <f t="shared" si="14"/>
        <v/>
      </c>
      <c r="AK15" s="48">
        <f t="shared" si="15"/>
        <v>1</v>
      </c>
      <c r="AL15" s="48" t="str">
        <f t="shared" si="16"/>
        <v/>
      </c>
    </row>
    <row r="16" spans="1:38" x14ac:dyDescent="0.25">
      <c r="A16">
        <v>1</v>
      </c>
      <c r="B16" s="18" t="s">
        <v>307</v>
      </c>
      <c r="C16" s="1" t="s">
        <v>553</v>
      </c>
      <c r="E16" s="29">
        <f t="shared" si="3"/>
        <v>35.5</v>
      </c>
      <c r="F16" s="43">
        <f t="shared" si="4"/>
        <v>0.6454545454545455</v>
      </c>
      <c r="H16" s="50" t="s">
        <v>124</v>
      </c>
      <c r="J16" s="50">
        <v>6</v>
      </c>
      <c r="K16" s="50">
        <v>3</v>
      </c>
      <c r="L16" s="50">
        <v>2</v>
      </c>
      <c r="M16" s="50">
        <v>2.5</v>
      </c>
      <c r="N16" s="50">
        <v>8</v>
      </c>
      <c r="O16" s="50">
        <v>7</v>
      </c>
      <c r="P16" s="50">
        <v>5</v>
      </c>
      <c r="Q16" s="50">
        <v>1</v>
      </c>
      <c r="T16" s="50">
        <v>0</v>
      </c>
      <c r="U16" s="50">
        <v>1</v>
      </c>
      <c r="W16" s="52" t="str">
        <f>IF('MT1'!AC16="","","Yes")</f>
        <v>Yes</v>
      </c>
      <c r="AA16" s="48">
        <f t="shared" si="5"/>
        <v>1</v>
      </c>
      <c r="AB16" s="48">
        <f t="shared" si="6"/>
        <v>1</v>
      </c>
      <c r="AC16" s="48">
        <f t="shared" si="7"/>
        <v>0.66666666666666663</v>
      </c>
      <c r="AD16" s="48">
        <f t="shared" si="8"/>
        <v>0.22727272727272727</v>
      </c>
      <c r="AE16" s="48">
        <f t="shared" si="9"/>
        <v>1</v>
      </c>
      <c r="AF16" s="48">
        <f t="shared" si="10"/>
        <v>1</v>
      </c>
      <c r="AG16" s="48">
        <f t="shared" si="11"/>
        <v>0.625</v>
      </c>
      <c r="AH16" s="48">
        <f t="shared" si="12"/>
        <v>0.33333333333333331</v>
      </c>
      <c r="AI16" s="48" t="str">
        <f t="shared" si="13"/>
        <v/>
      </c>
      <c r="AJ16" s="48" t="str">
        <f t="shared" si="14"/>
        <v/>
      </c>
      <c r="AK16" s="48">
        <f t="shared" si="15"/>
        <v>0</v>
      </c>
      <c r="AL16" s="48">
        <f t="shared" si="16"/>
        <v>0.33333333333333331</v>
      </c>
    </row>
    <row r="17" spans="1:38" x14ac:dyDescent="0.25">
      <c r="A17">
        <v>1</v>
      </c>
      <c r="B17" s="18" t="s">
        <v>554</v>
      </c>
      <c r="C17" s="1" t="s">
        <v>555</v>
      </c>
      <c r="E17" s="29">
        <f t="shared" si="3"/>
        <v>34.5</v>
      </c>
      <c r="F17" s="43">
        <f t="shared" si="4"/>
        <v>0.62727272727272732</v>
      </c>
      <c r="H17" s="50" t="s">
        <v>126</v>
      </c>
      <c r="J17" s="50">
        <v>6</v>
      </c>
      <c r="K17" s="50">
        <v>3</v>
      </c>
      <c r="L17" s="50">
        <v>2</v>
      </c>
      <c r="M17" s="50">
        <v>2.5</v>
      </c>
      <c r="N17" s="50">
        <v>8</v>
      </c>
      <c r="O17" s="50">
        <v>7</v>
      </c>
      <c r="P17" s="50">
        <v>2</v>
      </c>
      <c r="S17" s="50">
        <v>0</v>
      </c>
      <c r="T17" s="50">
        <v>1.5</v>
      </c>
      <c r="U17" s="50">
        <v>2.5</v>
      </c>
      <c r="W17" s="52" t="str">
        <f>IF('MT1'!AC17="","","Yes")</f>
        <v/>
      </c>
      <c r="AA17" s="48">
        <f t="shared" si="5"/>
        <v>1</v>
      </c>
      <c r="AB17" s="48">
        <f t="shared" si="6"/>
        <v>1</v>
      </c>
      <c r="AC17" s="48">
        <f t="shared" si="7"/>
        <v>0.66666666666666663</v>
      </c>
      <c r="AD17" s="48">
        <f t="shared" si="8"/>
        <v>0.22727272727272727</v>
      </c>
      <c r="AE17" s="48">
        <f t="shared" si="9"/>
        <v>1</v>
      </c>
      <c r="AF17" s="48">
        <f t="shared" si="10"/>
        <v>1</v>
      </c>
      <c r="AG17" s="48">
        <f t="shared" si="11"/>
        <v>0.25</v>
      </c>
      <c r="AH17" s="48" t="str">
        <f t="shared" si="12"/>
        <v/>
      </c>
      <c r="AI17" s="48" t="str">
        <f t="shared" si="13"/>
        <v/>
      </c>
      <c r="AJ17" s="48">
        <f t="shared" si="14"/>
        <v>0</v>
      </c>
      <c r="AK17" s="48">
        <f t="shared" si="15"/>
        <v>0.5</v>
      </c>
      <c r="AL17" s="48">
        <f t="shared" si="16"/>
        <v>0.83333333333333337</v>
      </c>
    </row>
    <row r="18" spans="1:38" x14ac:dyDescent="0.25">
      <c r="A18">
        <v>1</v>
      </c>
      <c r="B18" s="18" t="s">
        <v>556</v>
      </c>
      <c r="C18" s="1" t="s">
        <v>557</v>
      </c>
      <c r="E18" s="29">
        <f t="shared" si="3"/>
        <v>49</v>
      </c>
      <c r="F18" s="43">
        <f t="shared" si="4"/>
        <v>0.89090909090909087</v>
      </c>
      <c r="H18" s="50" t="s">
        <v>126</v>
      </c>
      <c r="J18" s="50">
        <v>6</v>
      </c>
      <c r="K18" s="50">
        <v>3</v>
      </c>
      <c r="L18" s="50">
        <v>3</v>
      </c>
      <c r="M18" s="50">
        <v>9</v>
      </c>
      <c r="N18" s="50">
        <v>7</v>
      </c>
      <c r="O18" s="50">
        <v>7</v>
      </c>
      <c r="P18" s="50">
        <v>5</v>
      </c>
      <c r="Q18" s="50">
        <v>3</v>
      </c>
      <c r="R18" s="50">
        <v>3</v>
      </c>
      <c r="T18" s="50">
        <v>3</v>
      </c>
      <c r="W18" s="52" t="str">
        <f>IF('MT1'!AC18="","","Yes")</f>
        <v/>
      </c>
      <c r="AA18" s="48">
        <f t="shared" si="5"/>
        <v>1</v>
      </c>
      <c r="AB18" s="48">
        <f t="shared" si="6"/>
        <v>1</v>
      </c>
      <c r="AC18" s="48">
        <f t="shared" si="7"/>
        <v>1</v>
      </c>
      <c r="AD18" s="48">
        <f t="shared" si="8"/>
        <v>0.81818181818181823</v>
      </c>
      <c r="AE18" s="48">
        <f t="shared" si="9"/>
        <v>0.875</v>
      </c>
      <c r="AF18" s="48">
        <f t="shared" si="10"/>
        <v>1</v>
      </c>
      <c r="AG18" s="48">
        <f t="shared" si="11"/>
        <v>0.625</v>
      </c>
      <c r="AH18" s="48">
        <f t="shared" si="12"/>
        <v>1</v>
      </c>
      <c r="AI18" s="48">
        <f t="shared" si="13"/>
        <v>1</v>
      </c>
      <c r="AJ18" s="48" t="str">
        <f t="shared" si="14"/>
        <v/>
      </c>
      <c r="AK18" s="48">
        <f t="shared" si="15"/>
        <v>1</v>
      </c>
      <c r="AL18" s="48" t="str">
        <f t="shared" si="16"/>
        <v/>
      </c>
    </row>
    <row r="19" spans="1:38" x14ac:dyDescent="0.25">
      <c r="A19">
        <v>1</v>
      </c>
      <c r="B19" s="18" t="s">
        <v>666</v>
      </c>
      <c r="C19" s="1" t="s">
        <v>218</v>
      </c>
      <c r="E19" s="29">
        <f t="shared" si="3"/>
        <v>44</v>
      </c>
      <c r="F19" s="43">
        <f t="shared" si="4"/>
        <v>0.8</v>
      </c>
      <c r="H19" s="50" t="s">
        <v>124</v>
      </c>
      <c r="J19" s="50">
        <v>4</v>
      </c>
      <c r="K19" s="50">
        <v>2</v>
      </c>
      <c r="L19" s="50">
        <v>3</v>
      </c>
      <c r="M19" s="50">
        <v>6</v>
      </c>
      <c r="N19" s="50">
        <v>8</v>
      </c>
      <c r="O19" s="50">
        <v>7</v>
      </c>
      <c r="P19" s="50">
        <v>8</v>
      </c>
      <c r="R19" s="50">
        <v>1</v>
      </c>
      <c r="T19" s="50">
        <v>3</v>
      </c>
      <c r="U19" s="50">
        <v>2</v>
      </c>
      <c r="W19" s="52" t="str">
        <f>IF('MT1'!AC19="","","Yes")</f>
        <v>Yes</v>
      </c>
      <c r="AA19" s="48">
        <f t="shared" si="5"/>
        <v>0.66666666666666663</v>
      </c>
      <c r="AB19" s="48">
        <f t="shared" si="6"/>
        <v>0.66666666666666663</v>
      </c>
      <c r="AC19" s="48">
        <f t="shared" si="7"/>
        <v>1</v>
      </c>
      <c r="AD19" s="48">
        <f t="shared" si="8"/>
        <v>0.54545454545454541</v>
      </c>
      <c r="AE19" s="48">
        <f t="shared" si="9"/>
        <v>1</v>
      </c>
      <c r="AF19" s="48">
        <f t="shared" si="10"/>
        <v>1</v>
      </c>
      <c r="AG19" s="48">
        <f t="shared" si="11"/>
        <v>1</v>
      </c>
      <c r="AH19" s="48" t="str">
        <f t="shared" si="12"/>
        <v/>
      </c>
      <c r="AI19" s="48">
        <f t="shared" si="13"/>
        <v>0.33333333333333331</v>
      </c>
      <c r="AJ19" s="48" t="str">
        <f t="shared" si="14"/>
        <v/>
      </c>
      <c r="AK19" s="48">
        <f t="shared" si="15"/>
        <v>1</v>
      </c>
      <c r="AL19" s="48">
        <f t="shared" si="16"/>
        <v>0.66666666666666663</v>
      </c>
    </row>
    <row r="20" spans="1:38" x14ac:dyDescent="0.25">
      <c r="A20">
        <v>1</v>
      </c>
      <c r="B20" s="18" t="s">
        <v>682</v>
      </c>
      <c r="C20" s="1" t="s">
        <v>381</v>
      </c>
      <c r="E20" s="29">
        <f t="shared" si="3"/>
        <v>28</v>
      </c>
      <c r="F20" s="43">
        <f t="shared" si="4"/>
        <v>0.50909090909090904</v>
      </c>
      <c r="H20" s="50" t="s">
        <v>126</v>
      </c>
      <c r="J20" s="50">
        <v>3</v>
      </c>
      <c r="K20" s="50">
        <v>3</v>
      </c>
      <c r="L20" s="50">
        <v>2</v>
      </c>
      <c r="M20" s="50">
        <v>0</v>
      </c>
      <c r="N20" s="50">
        <v>8</v>
      </c>
      <c r="O20" s="50">
        <v>7</v>
      </c>
      <c r="P20" s="50">
        <v>2</v>
      </c>
      <c r="S20" s="50">
        <v>1.5</v>
      </c>
      <c r="T20" s="50">
        <v>1.5</v>
      </c>
      <c r="W20" s="52" t="str">
        <f>IF('MT1'!AC20="","","Yes")</f>
        <v/>
      </c>
      <c r="AA20" s="48">
        <f t="shared" si="5"/>
        <v>0.5</v>
      </c>
      <c r="AB20" s="48">
        <f t="shared" si="6"/>
        <v>1</v>
      </c>
      <c r="AC20" s="48">
        <f t="shared" si="7"/>
        <v>0.66666666666666663</v>
      </c>
      <c r="AD20" s="48">
        <f t="shared" si="8"/>
        <v>0</v>
      </c>
      <c r="AE20" s="48">
        <f t="shared" si="9"/>
        <v>1</v>
      </c>
      <c r="AF20" s="48">
        <f t="shared" si="10"/>
        <v>1</v>
      </c>
      <c r="AG20" s="48">
        <f t="shared" si="11"/>
        <v>0.25</v>
      </c>
      <c r="AH20" s="48" t="str">
        <f t="shared" si="12"/>
        <v/>
      </c>
      <c r="AI20" s="48" t="str">
        <f t="shared" si="13"/>
        <v/>
      </c>
      <c r="AJ20" s="48">
        <f t="shared" si="14"/>
        <v>0.5</v>
      </c>
      <c r="AK20" s="48">
        <f t="shared" si="15"/>
        <v>0.5</v>
      </c>
      <c r="AL20" s="48" t="str">
        <f t="shared" si="16"/>
        <v/>
      </c>
    </row>
    <row r="21" spans="1:38" x14ac:dyDescent="0.25">
      <c r="A21">
        <v>1</v>
      </c>
      <c r="B21" s="18" t="s">
        <v>558</v>
      </c>
      <c r="C21" s="1" t="s">
        <v>205</v>
      </c>
      <c r="E21" s="29">
        <f t="shared" si="3"/>
        <v>42</v>
      </c>
      <c r="F21" s="43">
        <f t="shared" si="4"/>
        <v>0.76363636363636367</v>
      </c>
      <c r="H21" s="50" t="s">
        <v>124</v>
      </c>
      <c r="J21" s="50">
        <v>5</v>
      </c>
      <c r="K21" s="50">
        <v>3</v>
      </c>
      <c r="L21" s="50">
        <v>3</v>
      </c>
      <c r="M21" s="50">
        <v>8</v>
      </c>
      <c r="N21" s="50">
        <v>2</v>
      </c>
      <c r="O21" s="50">
        <v>7</v>
      </c>
      <c r="P21" s="50">
        <v>6</v>
      </c>
      <c r="S21" s="50">
        <v>3</v>
      </c>
      <c r="T21" s="50">
        <v>2</v>
      </c>
      <c r="U21" s="50">
        <v>3</v>
      </c>
      <c r="W21" s="52" t="str">
        <f>IF('MT1'!AC21="","","Yes")</f>
        <v/>
      </c>
      <c r="AA21" s="48">
        <f t="shared" si="5"/>
        <v>0.83333333333333337</v>
      </c>
      <c r="AB21" s="48">
        <f t="shared" si="6"/>
        <v>1</v>
      </c>
      <c r="AC21" s="48">
        <f t="shared" si="7"/>
        <v>1</v>
      </c>
      <c r="AD21" s="48">
        <f t="shared" si="8"/>
        <v>0.72727272727272729</v>
      </c>
      <c r="AE21" s="48">
        <f t="shared" si="9"/>
        <v>0.25</v>
      </c>
      <c r="AF21" s="48">
        <f t="shared" si="10"/>
        <v>1</v>
      </c>
      <c r="AG21" s="48">
        <f t="shared" si="11"/>
        <v>0.75</v>
      </c>
      <c r="AH21" s="48" t="str">
        <f t="shared" si="12"/>
        <v/>
      </c>
      <c r="AI21" s="48" t="str">
        <f t="shared" si="13"/>
        <v/>
      </c>
      <c r="AJ21" s="48">
        <f t="shared" si="14"/>
        <v>1</v>
      </c>
      <c r="AK21" s="48">
        <f t="shared" si="15"/>
        <v>0.66666666666666663</v>
      </c>
      <c r="AL21" s="48">
        <f t="shared" si="16"/>
        <v>1</v>
      </c>
    </row>
    <row r="22" spans="1:38" x14ac:dyDescent="0.25">
      <c r="A22">
        <v>1</v>
      </c>
      <c r="B22" s="18" t="s">
        <v>559</v>
      </c>
      <c r="C22" s="1" t="s">
        <v>560</v>
      </c>
      <c r="E22" s="29">
        <f t="shared" si="3"/>
        <v>32</v>
      </c>
      <c r="F22" s="43">
        <f t="shared" si="4"/>
        <v>0.58181818181818179</v>
      </c>
      <c r="H22" s="50" t="s">
        <v>124</v>
      </c>
      <c r="J22" s="50">
        <v>6</v>
      </c>
      <c r="K22" s="50">
        <v>2</v>
      </c>
      <c r="L22" s="50">
        <v>3</v>
      </c>
      <c r="M22" s="50">
        <v>4</v>
      </c>
      <c r="N22" s="50">
        <v>0</v>
      </c>
      <c r="O22" s="50">
        <v>7</v>
      </c>
      <c r="P22" s="50">
        <v>4</v>
      </c>
      <c r="S22" s="50">
        <v>1.5</v>
      </c>
      <c r="T22" s="50">
        <v>3</v>
      </c>
      <c r="U22" s="50">
        <v>1.5</v>
      </c>
      <c r="W22" s="52" t="str">
        <f>IF('MT1'!AC22="","","Yes")</f>
        <v/>
      </c>
      <c r="AA22" s="48">
        <f t="shared" si="5"/>
        <v>1</v>
      </c>
      <c r="AB22" s="48">
        <f t="shared" si="6"/>
        <v>0.66666666666666663</v>
      </c>
      <c r="AC22" s="48">
        <f t="shared" si="7"/>
        <v>1</v>
      </c>
      <c r="AD22" s="48">
        <f t="shared" si="8"/>
        <v>0.36363636363636365</v>
      </c>
      <c r="AE22" s="48">
        <f t="shared" si="9"/>
        <v>0</v>
      </c>
      <c r="AF22" s="48">
        <f t="shared" si="10"/>
        <v>1</v>
      </c>
      <c r="AG22" s="48">
        <f t="shared" si="11"/>
        <v>0.5</v>
      </c>
      <c r="AH22" s="48" t="str">
        <f t="shared" si="12"/>
        <v/>
      </c>
      <c r="AI22" s="48" t="str">
        <f t="shared" si="13"/>
        <v/>
      </c>
      <c r="AJ22" s="48">
        <f t="shared" si="14"/>
        <v>0.5</v>
      </c>
      <c r="AK22" s="48">
        <f t="shared" si="15"/>
        <v>1</v>
      </c>
      <c r="AL22" s="48">
        <f t="shared" si="16"/>
        <v>0.5</v>
      </c>
    </row>
    <row r="23" spans="1:38" x14ac:dyDescent="0.25">
      <c r="A23">
        <v>1</v>
      </c>
      <c r="B23" s="18" t="s">
        <v>561</v>
      </c>
      <c r="C23" s="1" t="s">
        <v>562</v>
      </c>
      <c r="E23" s="29">
        <f t="shared" si="3"/>
        <v>51</v>
      </c>
      <c r="F23" s="43">
        <f t="shared" si="4"/>
        <v>0.92727272727272725</v>
      </c>
      <c r="H23" s="50" t="s">
        <v>124</v>
      </c>
      <c r="J23" s="50">
        <v>6</v>
      </c>
      <c r="K23" s="50">
        <v>3</v>
      </c>
      <c r="L23" s="50">
        <v>3</v>
      </c>
      <c r="M23" s="50">
        <v>7</v>
      </c>
      <c r="N23" s="50">
        <v>8</v>
      </c>
      <c r="O23" s="50">
        <v>7</v>
      </c>
      <c r="P23" s="50">
        <v>8</v>
      </c>
      <c r="Q23" s="50">
        <v>3</v>
      </c>
      <c r="R23" s="50">
        <v>3</v>
      </c>
      <c r="T23" s="50">
        <v>3</v>
      </c>
      <c r="W23" s="52" t="str">
        <f>IF('MT1'!AC23="","","Yes")</f>
        <v/>
      </c>
      <c r="AA23" s="48">
        <f t="shared" si="5"/>
        <v>1</v>
      </c>
      <c r="AB23" s="48">
        <f t="shared" si="6"/>
        <v>1</v>
      </c>
      <c r="AC23" s="48">
        <f t="shared" si="7"/>
        <v>1</v>
      </c>
      <c r="AD23" s="48">
        <f t="shared" si="8"/>
        <v>0.63636363636363635</v>
      </c>
      <c r="AE23" s="48">
        <f t="shared" si="9"/>
        <v>1</v>
      </c>
      <c r="AF23" s="48">
        <f t="shared" si="10"/>
        <v>1</v>
      </c>
      <c r="AG23" s="48">
        <f t="shared" si="11"/>
        <v>1</v>
      </c>
      <c r="AH23" s="48">
        <f t="shared" si="12"/>
        <v>1</v>
      </c>
      <c r="AI23" s="48">
        <f t="shared" si="13"/>
        <v>1</v>
      </c>
      <c r="AJ23" s="48" t="str">
        <f t="shared" si="14"/>
        <v/>
      </c>
      <c r="AK23" s="48">
        <f t="shared" si="15"/>
        <v>1</v>
      </c>
      <c r="AL23" s="48" t="str">
        <f t="shared" si="16"/>
        <v/>
      </c>
    </row>
    <row r="24" spans="1:38" x14ac:dyDescent="0.25">
      <c r="A24">
        <v>1</v>
      </c>
      <c r="B24" s="18" t="s">
        <v>563</v>
      </c>
      <c r="C24" s="1" t="s">
        <v>564</v>
      </c>
      <c r="E24" s="29">
        <f t="shared" si="3"/>
        <v>27.5</v>
      </c>
      <c r="F24" s="43">
        <f t="shared" si="4"/>
        <v>0.5</v>
      </c>
      <c r="H24" s="50" t="s">
        <v>124</v>
      </c>
      <c r="J24" s="50">
        <v>5</v>
      </c>
      <c r="K24" s="50">
        <v>2</v>
      </c>
      <c r="L24" s="50">
        <v>3</v>
      </c>
      <c r="M24" s="50">
        <v>6.5</v>
      </c>
      <c r="N24" s="50">
        <v>0</v>
      </c>
      <c r="O24" s="50">
        <v>6.5</v>
      </c>
      <c r="P24" s="50">
        <v>0</v>
      </c>
      <c r="R24" s="50">
        <v>1.5</v>
      </c>
      <c r="T24" s="50">
        <v>0.5</v>
      </c>
      <c r="U24" s="50">
        <v>2.5</v>
      </c>
      <c r="W24" s="52" t="str">
        <f>IF('MT1'!AC24="","","Yes")</f>
        <v/>
      </c>
      <c r="AA24" s="48">
        <f t="shared" si="5"/>
        <v>0.83333333333333337</v>
      </c>
      <c r="AB24" s="48">
        <f t="shared" si="6"/>
        <v>0.66666666666666663</v>
      </c>
      <c r="AC24" s="48">
        <f t="shared" si="7"/>
        <v>1</v>
      </c>
      <c r="AD24" s="48">
        <f t="shared" si="8"/>
        <v>0.59090909090909094</v>
      </c>
      <c r="AE24" s="48">
        <f t="shared" si="9"/>
        <v>0</v>
      </c>
      <c r="AF24" s="48">
        <f t="shared" si="10"/>
        <v>0.9285714285714286</v>
      </c>
      <c r="AG24" s="48">
        <f t="shared" si="11"/>
        <v>0</v>
      </c>
      <c r="AH24" s="48" t="str">
        <f t="shared" si="12"/>
        <v/>
      </c>
      <c r="AI24" s="48">
        <f t="shared" si="13"/>
        <v>0.5</v>
      </c>
      <c r="AJ24" s="48" t="str">
        <f t="shared" si="14"/>
        <v/>
      </c>
      <c r="AK24" s="48">
        <f t="shared" si="15"/>
        <v>0.16666666666666666</v>
      </c>
      <c r="AL24" s="48">
        <f t="shared" si="16"/>
        <v>0.83333333333333337</v>
      </c>
    </row>
    <row r="25" spans="1:38" x14ac:dyDescent="0.25">
      <c r="A25">
        <v>1</v>
      </c>
      <c r="B25" s="18" t="s">
        <v>230</v>
      </c>
      <c r="C25" s="1" t="s">
        <v>207</v>
      </c>
      <c r="E25" s="29">
        <f t="shared" si="3"/>
        <v>42</v>
      </c>
      <c r="F25" s="43">
        <f t="shared" si="4"/>
        <v>0.76363636363636367</v>
      </c>
      <c r="H25" s="50" t="s">
        <v>126</v>
      </c>
      <c r="J25" s="50">
        <v>6</v>
      </c>
      <c r="K25" s="50">
        <v>3</v>
      </c>
      <c r="L25" s="50">
        <v>3</v>
      </c>
      <c r="M25" s="50">
        <v>5</v>
      </c>
      <c r="N25" s="50">
        <v>8</v>
      </c>
      <c r="O25" s="50">
        <v>7</v>
      </c>
      <c r="P25" s="50">
        <v>4</v>
      </c>
      <c r="S25" s="50">
        <v>2</v>
      </c>
      <c r="T25" s="50">
        <v>1.5</v>
      </c>
      <c r="U25" s="50">
        <v>2.5</v>
      </c>
      <c r="W25" s="52" t="str">
        <f>IF('MT1'!AC25="","","Yes")</f>
        <v/>
      </c>
      <c r="AA25" s="48">
        <f t="shared" si="5"/>
        <v>1</v>
      </c>
      <c r="AB25" s="48">
        <f t="shared" si="6"/>
        <v>1</v>
      </c>
      <c r="AC25" s="48">
        <f t="shared" si="7"/>
        <v>1</v>
      </c>
      <c r="AD25" s="48">
        <f t="shared" si="8"/>
        <v>0.45454545454545453</v>
      </c>
      <c r="AE25" s="48">
        <f t="shared" si="9"/>
        <v>1</v>
      </c>
      <c r="AF25" s="48">
        <f t="shared" si="10"/>
        <v>1</v>
      </c>
      <c r="AG25" s="48">
        <f t="shared" si="11"/>
        <v>0.5</v>
      </c>
      <c r="AH25" s="48" t="str">
        <f t="shared" si="12"/>
        <v/>
      </c>
      <c r="AI25" s="48" t="str">
        <f t="shared" si="13"/>
        <v/>
      </c>
      <c r="AJ25" s="48">
        <f t="shared" si="14"/>
        <v>0.66666666666666663</v>
      </c>
      <c r="AK25" s="48">
        <f t="shared" si="15"/>
        <v>0.5</v>
      </c>
      <c r="AL25" s="48">
        <f t="shared" si="16"/>
        <v>0.83333333333333337</v>
      </c>
    </row>
    <row r="26" spans="1:38" x14ac:dyDescent="0.25">
      <c r="A26">
        <v>1</v>
      </c>
      <c r="B26" s="18" t="s">
        <v>565</v>
      </c>
      <c r="C26" s="1" t="s">
        <v>566</v>
      </c>
      <c r="E26" s="29">
        <f t="shared" si="3"/>
        <v>26.5</v>
      </c>
      <c r="F26" s="43">
        <f t="shared" si="4"/>
        <v>0.48181818181818181</v>
      </c>
      <c r="H26" s="50" t="s">
        <v>124</v>
      </c>
      <c r="J26" s="50">
        <v>4</v>
      </c>
      <c r="K26" s="50">
        <v>2</v>
      </c>
      <c r="L26" s="50">
        <v>0</v>
      </c>
      <c r="M26" s="50">
        <v>0</v>
      </c>
      <c r="N26" s="50">
        <v>8</v>
      </c>
      <c r="O26" s="50">
        <v>5</v>
      </c>
      <c r="P26" s="50">
        <v>0.5</v>
      </c>
      <c r="R26" s="50">
        <v>2</v>
      </c>
      <c r="S26" s="50">
        <v>2.5</v>
      </c>
      <c r="T26" s="50">
        <v>2.5</v>
      </c>
      <c r="W26" s="52" t="str">
        <f>IF('MT1'!AC26="","","Yes")</f>
        <v/>
      </c>
      <c r="X26" s="52" t="s">
        <v>695</v>
      </c>
      <c r="AA26" s="48">
        <f t="shared" si="5"/>
        <v>0.66666666666666663</v>
      </c>
      <c r="AB26" s="48">
        <f t="shared" si="6"/>
        <v>0.66666666666666663</v>
      </c>
      <c r="AC26" s="48">
        <f t="shared" si="7"/>
        <v>0</v>
      </c>
      <c r="AD26" s="48">
        <f t="shared" si="8"/>
        <v>0</v>
      </c>
      <c r="AE26" s="48">
        <f t="shared" si="9"/>
        <v>1</v>
      </c>
      <c r="AF26" s="48">
        <f t="shared" si="10"/>
        <v>0.7142857142857143</v>
      </c>
      <c r="AG26" s="48">
        <f t="shared" si="11"/>
        <v>6.25E-2</v>
      </c>
      <c r="AH26" s="48" t="str">
        <f t="shared" si="12"/>
        <v/>
      </c>
      <c r="AI26" s="48">
        <f t="shared" si="13"/>
        <v>0.66666666666666663</v>
      </c>
      <c r="AJ26" s="48">
        <f t="shared" si="14"/>
        <v>0.83333333333333337</v>
      </c>
      <c r="AK26" s="48">
        <f t="shared" si="15"/>
        <v>0.83333333333333337</v>
      </c>
      <c r="AL26" s="48" t="str">
        <f t="shared" si="16"/>
        <v/>
      </c>
    </row>
    <row r="27" spans="1:38" x14ac:dyDescent="0.25">
      <c r="A27">
        <v>1</v>
      </c>
      <c r="B27" s="18" t="s">
        <v>567</v>
      </c>
      <c r="C27" s="1" t="s">
        <v>568</v>
      </c>
      <c r="E27" s="29">
        <f t="shared" si="3"/>
        <v>26.5</v>
      </c>
      <c r="F27" s="43">
        <f t="shared" si="4"/>
        <v>0.48181818181818181</v>
      </c>
      <c r="H27" s="50" t="s">
        <v>126</v>
      </c>
      <c r="J27" s="50">
        <v>3</v>
      </c>
      <c r="K27" s="50">
        <v>1</v>
      </c>
      <c r="L27" s="50">
        <v>2</v>
      </c>
      <c r="M27" s="50">
        <v>7</v>
      </c>
      <c r="N27" s="50">
        <v>2</v>
      </c>
      <c r="O27" s="50">
        <v>5</v>
      </c>
      <c r="P27" s="50">
        <v>4</v>
      </c>
      <c r="T27" s="50">
        <v>1</v>
      </c>
      <c r="U27" s="50">
        <v>1.5</v>
      </c>
      <c r="W27" s="52" t="str">
        <f>IF('MT1'!AC27="","","Yes")</f>
        <v/>
      </c>
      <c r="X27" s="52" t="s">
        <v>695</v>
      </c>
      <c r="AA27" s="48">
        <f t="shared" si="5"/>
        <v>0.5</v>
      </c>
      <c r="AB27" s="48">
        <f t="shared" si="6"/>
        <v>0.33333333333333331</v>
      </c>
      <c r="AC27" s="48">
        <f t="shared" si="7"/>
        <v>0.66666666666666663</v>
      </c>
      <c r="AD27" s="48">
        <f t="shared" si="8"/>
        <v>0.63636363636363635</v>
      </c>
      <c r="AE27" s="48">
        <f t="shared" si="9"/>
        <v>0.25</v>
      </c>
      <c r="AF27" s="48">
        <f t="shared" si="10"/>
        <v>0.7142857142857143</v>
      </c>
      <c r="AG27" s="48">
        <f t="shared" si="11"/>
        <v>0.5</v>
      </c>
      <c r="AH27" s="48" t="str">
        <f t="shared" si="12"/>
        <v/>
      </c>
      <c r="AI27" s="48" t="str">
        <f t="shared" si="13"/>
        <v/>
      </c>
      <c r="AJ27" s="48" t="str">
        <f t="shared" si="14"/>
        <v/>
      </c>
      <c r="AK27" s="48">
        <f t="shared" si="15"/>
        <v>0.33333333333333331</v>
      </c>
      <c r="AL27" s="48">
        <f t="shared" si="16"/>
        <v>0.5</v>
      </c>
    </row>
    <row r="28" spans="1:38" x14ac:dyDescent="0.25">
      <c r="A28">
        <v>1</v>
      </c>
      <c r="B28" s="18" t="s">
        <v>569</v>
      </c>
      <c r="C28" s="1" t="s">
        <v>264</v>
      </c>
      <c r="E28" s="29">
        <f t="shared" si="3"/>
        <v>39</v>
      </c>
      <c r="F28" s="43">
        <f t="shared" si="4"/>
        <v>0.70909090909090911</v>
      </c>
      <c r="H28" s="50" t="s">
        <v>126</v>
      </c>
      <c r="J28" s="50">
        <v>6</v>
      </c>
      <c r="K28" s="50">
        <v>3</v>
      </c>
      <c r="L28" s="50">
        <v>3</v>
      </c>
      <c r="M28" s="50">
        <v>2</v>
      </c>
      <c r="N28" s="50">
        <v>4</v>
      </c>
      <c r="O28" s="50">
        <v>7</v>
      </c>
      <c r="P28" s="50">
        <v>7</v>
      </c>
      <c r="R28" s="50">
        <v>3</v>
      </c>
      <c r="T28" s="50">
        <v>2.5</v>
      </c>
      <c r="U28" s="50">
        <v>1.5</v>
      </c>
      <c r="W28" s="52" t="str">
        <f>IF('MT1'!AC28="","","Yes")</f>
        <v/>
      </c>
      <c r="AA28" s="48">
        <f t="shared" si="5"/>
        <v>1</v>
      </c>
      <c r="AB28" s="48">
        <f t="shared" si="6"/>
        <v>1</v>
      </c>
      <c r="AC28" s="48">
        <f t="shared" si="7"/>
        <v>1</v>
      </c>
      <c r="AD28" s="48">
        <f t="shared" si="8"/>
        <v>0.18181818181818182</v>
      </c>
      <c r="AE28" s="48">
        <f t="shared" si="9"/>
        <v>0.5</v>
      </c>
      <c r="AF28" s="48">
        <f t="shared" si="10"/>
        <v>1</v>
      </c>
      <c r="AG28" s="48">
        <f t="shared" si="11"/>
        <v>0.875</v>
      </c>
      <c r="AH28" s="48" t="str">
        <f t="shared" si="12"/>
        <v/>
      </c>
      <c r="AI28" s="48">
        <f t="shared" si="13"/>
        <v>1</v>
      </c>
      <c r="AJ28" s="48" t="str">
        <f t="shared" si="14"/>
        <v/>
      </c>
      <c r="AK28" s="48">
        <f t="shared" si="15"/>
        <v>0.83333333333333337</v>
      </c>
      <c r="AL28" s="48">
        <f t="shared" si="16"/>
        <v>0.5</v>
      </c>
    </row>
    <row r="29" spans="1:38" x14ac:dyDescent="0.25">
      <c r="A29">
        <v>1</v>
      </c>
      <c r="B29" s="18" t="s">
        <v>685</v>
      </c>
      <c r="C29" s="1" t="s">
        <v>114</v>
      </c>
      <c r="E29" s="29">
        <f t="shared" si="3"/>
        <v>29</v>
      </c>
      <c r="F29" s="43">
        <f t="shared" si="4"/>
        <v>0.52727272727272723</v>
      </c>
      <c r="H29" s="50" t="s">
        <v>124</v>
      </c>
      <c r="J29" s="50">
        <v>5</v>
      </c>
      <c r="K29" s="50">
        <v>2</v>
      </c>
      <c r="L29" s="50">
        <v>2</v>
      </c>
      <c r="M29" s="50">
        <v>2</v>
      </c>
      <c r="N29" s="50">
        <v>8</v>
      </c>
      <c r="O29" s="50">
        <v>3</v>
      </c>
      <c r="P29" s="50">
        <v>3</v>
      </c>
      <c r="Q29" s="50">
        <v>3</v>
      </c>
      <c r="T29" s="50">
        <v>1</v>
      </c>
      <c r="U29" s="50">
        <v>0</v>
      </c>
      <c r="W29" s="52" t="str">
        <f>IF('MT1'!AC29="","","Yes")</f>
        <v/>
      </c>
      <c r="AA29" s="48">
        <f t="shared" si="5"/>
        <v>0.83333333333333337</v>
      </c>
      <c r="AB29" s="48">
        <f t="shared" si="6"/>
        <v>0.66666666666666663</v>
      </c>
      <c r="AC29" s="48">
        <f t="shared" si="7"/>
        <v>0.66666666666666663</v>
      </c>
      <c r="AD29" s="48">
        <f t="shared" si="8"/>
        <v>0.18181818181818182</v>
      </c>
      <c r="AE29" s="48">
        <f t="shared" si="9"/>
        <v>1</v>
      </c>
      <c r="AF29" s="48">
        <f t="shared" si="10"/>
        <v>0.42857142857142855</v>
      </c>
      <c r="AG29" s="48">
        <f t="shared" si="11"/>
        <v>0.375</v>
      </c>
      <c r="AH29" s="48">
        <f t="shared" si="12"/>
        <v>1</v>
      </c>
      <c r="AI29" s="48" t="str">
        <f t="shared" si="13"/>
        <v/>
      </c>
      <c r="AJ29" s="48" t="str">
        <f t="shared" si="14"/>
        <v/>
      </c>
      <c r="AK29" s="48">
        <f t="shared" si="15"/>
        <v>0.33333333333333331</v>
      </c>
      <c r="AL29" s="48">
        <f t="shared" si="16"/>
        <v>0</v>
      </c>
    </row>
    <row r="30" spans="1:38" x14ac:dyDescent="0.25">
      <c r="A30">
        <v>1</v>
      </c>
      <c r="B30" s="18" t="s">
        <v>513</v>
      </c>
      <c r="C30" s="1" t="s">
        <v>393</v>
      </c>
      <c r="E30" s="29"/>
      <c r="F30" s="43"/>
      <c r="W30" s="52" t="str">
        <f>IF('MT1'!AC30="","","Yes")</f>
        <v>Yes</v>
      </c>
      <c r="AA30" s="48">
        <f t="shared" si="5"/>
        <v>0</v>
      </c>
      <c r="AB30" s="48">
        <f t="shared" si="6"/>
        <v>0</v>
      </c>
      <c r="AC30" s="48">
        <f t="shared" si="7"/>
        <v>0</v>
      </c>
      <c r="AD30" s="48">
        <f t="shared" si="8"/>
        <v>0</v>
      </c>
      <c r="AE30" s="48">
        <f t="shared" si="9"/>
        <v>0</v>
      </c>
      <c r="AF30" s="48">
        <f t="shared" si="10"/>
        <v>0</v>
      </c>
      <c r="AG30" s="48">
        <f t="shared" si="11"/>
        <v>0</v>
      </c>
      <c r="AH30" s="48" t="str">
        <f t="shared" si="12"/>
        <v/>
      </c>
      <c r="AI30" s="48" t="str">
        <f t="shared" si="13"/>
        <v/>
      </c>
      <c r="AJ30" s="48" t="str">
        <f t="shared" si="14"/>
        <v/>
      </c>
      <c r="AK30" s="48" t="str">
        <f t="shared" si="15"/>
        <v/>
      </c>
      <c r="AL30" s="48" t="str">
        <f t="shared" si="16"/>
        <v/>
      </c>
    </row>
    <row r="31" spans="1:38" x14ac:dyDescent="0.25">
      <c r="A31" s="1">
        <v>2</v>
      </c>
      <c r="B31" s="18" t="s">
        <v>603</v>
      </c>
      <c r="C31" s="1" t="s">
        <v>604</v>
      </c>
      <c r="E31" s="29">
        <f t="shared" si="3"/>
        <v>45</v>
      </c>
      <c r="F31" s="43">
        <f t="shared" si="4"/>
        <v>0.81818181818181823</v>
      </c>
      <c r="H31" s="50" t="s">
        <v>124</v>
      </c>
      <c r="J31" s="50">
        <v>5</v>
      </c>
      <c r="K31" s="50">
        <v>3</v>
      </c>
      <c r="L31" s="50">
        <v>3</v>
      </c>
      <c r="M31" s="50">
        <v>9.5</v>
      </c>
      <c r="N31" s="50">
        <v>6</v>
      </c>
      <c r="O31" s="50">
        <v>7</v>
      </c>
      <c r="P31" s="50">
        <v>4</v>
      </c>
      <c r="Q31" s="50">
        <v>2.5</v>
      </c>
      <c r="R31" s="50">
        <v>3</v>
      </c>
      <c r="T31" s="50">
        <v>2</v>
      </c>
      <c r="W31" s="52" t="str">
        <f>IF('MT1'!AC31="","","Yes")</f>
        <v/>
      </c>
      <c r="AA31" s="48">
        <f t="shared" si="5"/>
        <v>0.83333333333333337</v>
      </c>
      <c r="AB31" s="48">
        <f t="shared" si="6"/>
        <v>1</v>
      </c>
      <c r="AC31" s="48">
        <f t="shared" si="7"/>
        <v>1</v>
      </c>
      <c r="AD31" s="48">
        <f t="shared" si="8"/>
        <v>0.86363636363636365</v>
      </c>
      <c r="AE31" s="48">
        <f t="shared" si="9"/>
        <v>0.75</v>
      </c>
      <c r="AF31" s="48">
        <f t="shared" si="10"/>
        <v>1</v>
      </c>
      <c r="AG31" s="48">
        <f t="shared" si="11"/>
        <v>0.5</v>
      </c>
      <c r="AH31" s="48">
        <f t="shared" si="12"/>
        <v>0.83333333333333337</v>
      </c>
      <c r="AI31" s="48">
        <f t="shared" si="13"/>
        <v>1</v>
      </c>
      <c r="AJ31" s="48" t="str">
        <f t="shared" si="14"/>
        <v/>
      </c>
      <c r="AK31" s="48">
        <f t="shared" si="15"/>
        <v>0.66666666666666663</v>
      </c>
      <c r="AL31" s="48" t="str">
        <f t="shared" si="16"/>
        <v/>
      </c>
    </row>
    <row r="32" spans="1:38" x14ac:dyDescent="0.25">
      <c r="A32" s="1">
        <v>2</v>
      </c>
      <c r="B32" s="18" t="s">
        <v>605</v>
      </c>
      <c r="C32" s="1" t="s">
        <v>525</v>
      </c>
      <c r="E32" s="29">
        <f t="shared" si="3"/>
        <v>49.5</v>
      </c>
      <c r="F32" s="43">
        <f t="shared" si="4"/>
        <v>0.9</v>
      </c>
      <c r="H32" s="50" t="s">
        <v>124</v>
      </c>
      <c r="J32" s="50">
        <v>5</v>
      </c>
      <c r="K32" s="50">
        <v>3</v>
      </c>
      <c r="L32" s="50">
        <v>2</v>
      </c>
      <c r="M32" s="50">
        <v>9</v>
      </c>
      <c r="N32" s="50">
        <v>8</v>
      </c>
      <c r="O32" s="50">
        <v>7</v>
      </c>
      <c r="P32" s="50">
        <v>8</v>
      </c>
      <c r="Q32" s="50">
        <v>2.5</v>
      </c>
      <c r="T32" s="50">
        <v>2</v>
      </c>
      <c r="U32" s="50">
        <v>3</v>
      </c>
      <c r="W32" s="52" t="str">
        <f>IF('MT1'!AC32="","","Yes")</f>
        <v/>
      </c>
      <c r="AA32" s="48">
        <f t="shared" si="5"/>
        <v>0.83333333333333337</v>
      </c>
      <c r="AB32" s="48">
        <f t="shared" si="6"/>
        <v>1</v>
      </c>
      <c r="AC32" s="48">
        <f t="shared" si="7"/>
        <v>0.66666666666666663</v>
      </c>
      <c r="AD32" s="48">
        <f t="shared" si="8"/>
        <v>0.81818181818181823</v>
      </c>
      <c r="AE32" s="48">
        <f t="shared" si="9"/>
        <v>1</v>
      </c>
      <c r="AF32" s="48">
        <f t="shared" si="10"/>
        <v>1</v>
      </c>
      <c r="AG32" s="48">
        <f t="shared" si="11"/>
        <v>1</v>
      </c>
      <c r="AH32" s="48">
        <f t="shared" si="12"/>
        <v>0.83333333333333337</v>
      </c>
      <c r="AI32" s="48" t="str">
        <f t="shared" si="13"/>
        <v/>
      </c>
      <c r="AJ32" s="48" t="str">
        <f t="shared" si="14"/>
        <v/>
      </c>
      <c r="AK32" s="48">
        <f t="shared" si="15"/>
        <v>0.66666666666666663</v>
      </c>
      <c r="AL32" s="48">
        <f t="shared" si="16"/>
        <v>1</v>
      </c>
    </row>
    <row r="33" spans="1:38" x14ac:dyDescent="0.25">
      <c r="A33" s="1">
        <v>2</v>
      </c>
      <c r="B33" s="18" t="s">
        <v>606</v>
      </c>
      <c r="C33" s="1" t="s">
        <v>416</v>
      </c>
      <c r="E33" s="29">
        <f t="shared" si="3"/>
        <v>47.5</v>
      </c>
      <c r="F33" s="43">
        <f t="shared" si="4"/>
        <v>0.86363636363636365</v>
      </c>
      <c r="H33" s="50" t="s">
        <v>124</v>
      </c>
      <c r="J33" s="50">
        <v>5</v>
      </c>
      <c r="K33" s="50">
        <v>3</v>
      </c>
      <c r="L33" s="50">
        <v>3</v>
      </c>
      <c r="M33" s="50">
        <v>6</v>
      </c>
      <c r="N33" s="50">
        <v>8</v>
      </c>
      <c r="O33" s="50">
        <v>7</v>
      </c>
      <c r="P33" s="50">
        <v>8</v>
      </c>
      <c r="S33" s="50">
        <v>3</v>
      </c>
      <c r="T33" s="50">
        <v>2.5</v>
      </c>
      <c r="U33" s="50">
        <v>2</v>
      </c>
      <c r="W33" s="52" t="str">
        <f>IF('MT1'!AC33="","","Yes")</f>
        <v/>
      </c>
      <c r="AA33" s="48">
        <f t="shared" si="5"/>
        <v>0.83333333333333337</v>
      </c>
      <c r="AB33" s="48">
        <f t="shared" si="6"/>
        <v>1</v>
      </c>
      <c r="AC33" s="48">
        <f t="shared" si="7"/>
        <v>1</v>
      </c>
      <c r="AD33" s="48">
        <f t="shared" si="8"/>
        <v>0.54545454545454541</v>
      </c>
      <c r="AE33" s="48">
        <f t="shared" si="9"/>
        <v>1</v>
      </c>
      <c r="AF33" s="48">
        <f t="shared" si="10"/>
        <v>1</v>
      </c>
      <c r="AG33" s="48">
        <f t="shared" si="11"/>
        <v>1</v>
      </c>
      <c r="AH33" s="48" t="str">
        <f t="shared" si="12"/>
        <v/>
      </c>
      <c r="AI33" s="48" t="str">
        <f t="shared" si="13"/>
        <v/>
      </c>
      <c r="AJ33" s="48">
        <f t="shared" si="14"/>
        <v>1</v>
      </c>
      <c r="AK33" s="48">
        <f t="shared" si="15"/>
        <v>0.83333333333333337</v>
      </c>
      <c r="AL33" s="48">
        <f t="shared" si="16"/>
        <v>0.66666666666666663</v>
      </c>
    </row>
    <row r="34" spans="1:38" x14ac:dyDescent="0.25">
      <c r="A34" s="1">
        <v>2</v>
      </c>
      <c r="B34" s="18" t="s">
        <v>607</v>
      </c>
      <c r="C34" s="1" t="s">
        <v>608</v>
      </c>
      <c r="E34" s="29">
        <f t="shared" si="3"/>
        <v>49</v>
      </c>
      <c r="F34" s="43">
        <f t="shared" si="4"/>
        <v>0.89090909090909087</v>
      </c>
      <c r="H34" s="50" t="s">
        <v>126</v>
      </c>
      <c r="J34" s="50">
        <v>5</v>
      </c>
      <c r="K34" s="50">
        <v>3</v>
      </c>
      <c r="L34" s="50">
        <v>2</v>
      </c>
      <c r="M34" s="50">
        <v>10</v>
      </c>
      <c r="N34" s="50">
        <v>8</v>
      </c>
      <c r="O34" s="50">
        <v>7</v>
      </c>
      <c r="P34" s="50">
        <v>5.5</v>
      </c>
      <c r="R34" s="50">
        <v>3</v>
      </c>
      <c r="T34" s="50">
        <v>2.5</v>
      </c>
      <c r="U34" s="50">
        <v>3</v>
      </c>
      <c r="W34" s="52" t="str">
        <f>IF('MT1'!AC34="","","Yes")</f>
        <v/>
      </c>
      <c r="AA34" s="48">
        <f t="shared" si="5"/>
        <v>0.83333333333333337</v>
      </c>
      <c r="AB34" s="48">
        <f t="shared" si="6"/>
        <v>1</v>
      </c>
      <c r="AC34" s="48">
        <f t="shared" si="7"/>
        <v>0.66666666666666663</v>
      </c>
      <c r="AD34" s="48">
        <f t="shared" si="8"/>
        <v>0.90909090909090906</v>
      </c>
      <c r="AE34" s="48">
        <f t="shared" si="9"/>
        <v>1</v>
      </c>
      <c r="AF34" s="48">
        <f t="shared" si="10"/>
        <v>1</v>
      </c>
      <c r="AG34" s="48">
        <f t="shared" si="11"/>
        <v>0.6875</v>
      </c>
      <c r="AH34" s="48" t="str">
        <f t="shared" si="12"/>
        <v/>
      </c>
      <c r="AI34" s="48">
        <f t="shared" si="13"/>
        <v>1</v>
      </c>
      <c r="AJ34" s="48" t="str">
        <f t="shared" si="14"/>
        <v/>
      </c>
      <c r="AK34" s="48">
        <f t="shared" si="15"/>
        <v>0.83333333333333337</v>
      </c>
      <c r="AL34" s="48">
        <f t="shared" si="16"/>
        <v>1</v>
      </c>
    </row>
    <row r="35" spans="1:38" x14ac:dyDescent="0.25">
      <c r="A35" s="1">
        <v>2</v>
      </c>
      <c r="B35" s="18" t="s">
        <v>609</v>
      </c>
      <c r="C35" s="1" t="s">
        <v>610</v>
      </c>
      <c r="E35" s="29">
        <f t="shared" si="3"/>
        <v>29.5</v>
      </c>
      <c r="F35" s="43">
        <f t="shared" si="4"/>
        <v>0.53636363636363638</v>
      </c>
      <c r="H35" s="50" t="s">
        <v>126</v>
      </c>
      <c r="J35" s="50">
        <v>6</v>
      </c>
      <c r="K35" s="50">
        <v>3</v>
      </c>
      <c r="L35" s="50">
        <v>2</v>
      </c>
      <c r="M35" s="50">
        <v>6</v>
      </c>
      <c r="N35" s="50">
        <v>4</v>
      </c>
      <c r="O35" s="50">
        <v>1</v>
      </c>
      <c r="P35" s="50">
        <v>5</v>
      </c>
      <c r="Q35" s="50">
        <v>1.5</v>
      </c>
      <c r="T35" s="50">
        <v>0.5</v>
      </c>
      <c r="U35" s="50">
        <v>0.5</v>
      </c>
      <c r="W35" s="52" t="str">
        <f>IF('MT1'!AC35="","","Yes")</f>
        <v/>
      </c>
      <c r="AA35" s="48">
        <f t="shared" si="5"/>
        <v>1</v>
      </c>
      <c r="AB35" s="48">
        <f t="shared" si="6"/>
        <v>1</v>
      </c>
      <c r="AC35" s="48">
        <f t="shared" si="7"/>
        <v>0.66666666666666663</v>
      </c>
      <c r="AD35" s="48">
        <f t="shared" si="8"/>
        <v>0.54545454545454541</v>
      </c>
      <c r="AE35" s="48">
        <f t="shared" si="9"/>
        <v>0.5</v>
      </c>
      <c r="AF35" s="48">
        <f t="shared" si="10"/>
        <v>0.14285714285714285</v>
      </c>
      <c r="AG35" s="48">
        <f t="shared" si="11"/>
        <v>0.625</v>
      </c>
      <c r="AH35" s="48">
        <f t="shared" si="12"/>
        <v>0.5</v>
      </c>
      <c r="AI35" s="48" t="str">
        <f t="shared" si="13"/>
        <v/>
      </c>
      <c r="AJ35" s="48" t="str">
        <f t="shared" si="14"/>
        <v/>
      </c>
      <c r="AK35" s="48">
        <f t="shared" si="15"/>
        <v>0.16666666666666666</v>
      </c>
      <c r="AL35" s="48">
        <f t="shared" si="16"/>
        <v>0.16666666666666666</v>
      </c>
    </row>
    <row r="36" spans="1:38" x14ac:dyDescent="0.25">
      <c r="A36" s="1">
        <v>2</v>
      </c>
      <c r="B36" s="18" t="s">
        <v>678</v>
      </c>
      <c r="C36" s="1" t="s">
        <v>679</v>
      </c>
      <c r="E36" s="29">
        <f t="shared" si="3"/>
        <v>49.5</v>
      </c>
      <c r="F36" s="43">
        <f t="shared" si="4"/>
        <v>0.9</v>
      </c>
      <c r="H36" s="50" t="s">
        <v>124</v>
      </c>
      <c r="J36" s="50">
        <v>6</v>
      </c>
      <c r="K36" s="50">
        <v>3</v>
      </c>
      <c r="L36" s="50">
        <v>3</v>
      </c>
      <c r="M36" s="50">
        <v>9</v>
      </c>
      <c r="N36" s="50">
        <v>6</v>
      </c>
      <c r="O36" s="50">
        <v>7</v>
      </c>
      <c r="P36" s="50">
        <v>8</v>
      </c>
      <c r="R36" s="50">
        <v>3</v>
      </c>
      <c r="T36" s="50">
        <v>2</v>
      </c>
      <c r="U36" s="50">
        <v>2.5</v>
      </c>
      <c r="W36" s="52" t="str">
        <f>IF('MT1'!AC36="","","Yes")</f>
        <v/>
      </c>
      <c r="AA36" s="48">
        <f t="shared" si="5"/>
        <v>1</v>
      </c>
      <c r="AB36" s="48">
        <f t="shared" si="6"/>
        <v>1</v>
      </c>
      <c r="AC36" s="48">
        <f t="shared" si="7"/>
        <v>1</v>
      </c>
      <c r="AD36" s="48">
        <f t="shared" si="8"/>
        <v>0.81818181818181823</v>
      </c>
      <c r="AE36" s="48">
        <f t="shared" si="9"/>
        <v>0.75</v>
      </c>
      <c r="AF36" s="48">
        <f t="shared" si="10"/>
        <v>1</v>
      </c>
      <c r="AG36" s="48">
        <f t="shared" si="11"/>
        <v>1</v>
      </c>
      <c r="AH36" s="48" t="str">
        <f t="shared" si="12"/>
        <v/>
      </c>
      <c r="AI36" s="48">
        <f t="shared" si="13"/>
        <v>1</v>
      </c>
      <c r="AJ36" s="48" t="str">
        <f t="shared" si="14"/>
        <v/>
      </c>
      <c r="AK36" s="48">
        <f t="shared" si="15"/>
        <v>0.66666666666666663</v>
      </c>
      <c r="AL36" s="48">
        <f t="shared" si="16"/>
        <v>0.83333333333333337</v>
      </c>
    </row>
    <row r="37" spans="1:38" x14ac:dyDescent="0.25">
      <c r="A37" s="1">
        <v>2</v>
      </c>
      <c r="B37" s="18" t="s">
        <v>611</v>
      </c>
      <c r="C37" s="1" t="s">
        <v>612</v>
      </c>
      <c r="E37" s="29">
        <f t="shared" si="3"/>
        <v>21</v>
      </c>
      <c r="F37" s="43">
        <f t="shared" si="4"/>
        <v>0.38181818181818183</v>
      </c>
      <c r="H37" s="50" t="s">
        <v>124</v>
      </c>
      <c r="J37" s="50">
        <v>1</v>
      </c>
      <c r="K37" s="50">
        <v>3</v>
      </c>
      <c r="L37" s="50">
        <v>2</v>
      </c>
      <c r="M37" s="50">
        <v>0</v>
      </c>
      <c r="N37" s="50">
        <v>2</v>
      </c>
      <c r="O37" s="50">
        <v>7</v>
      </c>
      <c r="P37" s="50">
        <v>2.5</v>
      </c>
      <c r="R37" s="50">
        <v>1.5</v>
      </c>
      <c r="T37" s="50">
        <v>1</v>
      </c>
      <c r="U37" s="50">
        <v>1</v>
      </c>
      <c r="W37" s="52" t="str">
        <f>IF('MT1'!AC37="","","Yes")</f>
        <v>Yes</v>
      </c>
      <c r="X37" s="52" t="s">
        <v>690</v>
      </c>
      <c r="AA37" s="48">
        <f t="shared" si="5"/>
        <v>0.16666666666666666</v>
      </c>
      <c r="AB37" s="48">
        <f t="shared" si="6"/>
        <v>1</v>
      </c>
      <c r="AC37" s="48">
        <f t="shared" si="7"/>
        <v>0.66666666666666663</v>
      </c>
      <c r="AD37" s="48">
        <f t="shared" si="8"/>
        <v>0</v>
      </c>
      <c r="AE37" s="48">
        <f t="shared" si="9"/>
        <v>0.25</v>
      </c>
      <c r="AF37" s="48">
        <f t="shared" si="10"/>
        <v>1</v>
      </c>
      <c r="AG37" s="48">
        <f t="shared" si="11"/>
        <v>0.3125</v>
      </c>
      <c r="AH37" s="48" t="str">
        <f t="shared" si="12"/>
        <v/>
      </c>
      <c r="AI37" s="48">
        <f t="shared" si="13"/>
        <v>0.5</v>
      </c>
      <c r="AJ37" s="48" t="str">
        <f t="shared" si="14"/>
        <v/>
      </c>
      <c r="AK37" s="48">
        <f t="shared" si="15"/>
        <v>0.33333333333333331</v>
      </c>
      <c r="AL37" s="48">
        <f t="shared" si="16"/>
        <v>0.33333333333333331</v>
      </c>
    </row>
    <row r="38" spans="1:38" x14ac:dyDescent="0.25">
      <c r="A38" s="1">
        <v>2</v>
      </c>
      <c r="B38" s="18" t="s">
        <v>613</v>
      </c>
      <c r="C38" s="1" t="s">
        <v>614</v>
      </c>
      <c r="E38" s="29">
        <f t="shared" si="3"/>
        <v>29.5</v>
      </c>
      <c r="F38" s="43">
        <f t="shared" si="4"/>
        <v>0.53636363636363638</v>
      </c>
      <c r="H38" s="50" t="s">
        <v>124</v>
      </c>
      <c r="J38" s="50">
        <v>3</v>
      </c>
      <c r="K38" s="50">
        <v>2</v>
      </c>
      <c r="L38" s="50">
        <v>1</v>
      </c>
      <c r="M38" s="50">
        <v>7</v>
      </c>
      <c r="N38" s="50">
        <v>7.5</v>
      </c>
      <c r="O38" s="50">
        <v>7</v>
      </c>
      <c r="P38" s="50">
        <v>0</v>
      </c>
      <c r="Q38" s="50">
        <v>0</v>
      </c>
      <c r="R38" s="50">
        <v>1</v>
      </c>
      <c r="T38" s="50">
        <v>1</v>
      </c>
      <c r="W38" s="52" t="str">
        <f>IF('MT1'!AC38="","","Yes")</f>
        <v>Yes</v>
      </c>
      <c r="X38" s="52" t="s">
        <v>695</v>
      </c>
      <c r="AA38" s="48">
        <f t="shared" si="5"/>
        <v>0.5</v>
      </c>
      <c r="AB38" s="48">
        <f t="shared" si="6"/>
        <v>0.66666666666666663</v>
      </c>
      <c r="AC38" s="48">
        <f t="shared" si="7"/>
        <v>0.33333333333333331</v>
      </c>
      <c r="AD38" s="48">
        <f t="shared" si="8"/>
        <v>0.63636363636363635</v>
      </c>
      <c r="AE38" s="48">
        <f t="shared" si="9"/>
        <v>0.9375</v>
      </c>
      <c r="AF38" s="48">
        <f t="shared" si="10"/>
        <v>1</v>
      </c>
      <c r="AG38" s="48">
        <f t="shared" si="11"/>
        <v>0</v>
      </c>
      <c r="AH38" s="48">
        <f t="shared" si="12"/>
        <v>0</v>
      </c>
      <c r="AI38" s="48">
        <f t="shared" si="13"/>
        <v>0.33333333333333331</v>
      </c>
      <c r="AJ38" s="48" t="str">
        <f t="shared" si="14"/>
        <v/>
      </c>
      <c r="AK38" s="48">
        <f t="shared" si="15"/>
        <v>0.33333333333333331</v>
      </c>
      <c r="AL38" s="48" t="str">
        <f t="shared" si="16"/>
        <v/>
      </c>
    </row>
    <row r="39" spans="1:38" x14ac:dyDescent="0.25">
      <c r="A39" s="1">
        <v>2</v>
      </c>
      <c r="B39" s="18" t="s">
        <v>615</v>
      </c>
      <c r="C39" s="1" t="s">
        <v>616</v>
      </c>
      <c r="E39" s="29">
        <f t="shared" si="3"/>
        <v>49</v>
      </c>
      <c r="F39" s="43">
        <f t="shared" si="4"/>
        <v>0.89090909090909087</v>
      </c>
      <c r="H39" s="50" t="s">
        <v>126</v>
      </c>
      <c r="J39" s="50">
        <v>6</v>
      </c>
      <c r="K39" s="50">
        <v>2</v>
      </c>
      <c r="L39" s="50">
        <v>3</v>
      </c>
      <c r="M39" s="50">
        <v>8</v>
      </c>
      <c r="N39" s="50">
        <v>7.5</v>
      </c>
      <c r="O39" s="50">
        <v>7</v>
      </c>
      <c r="P39" s="50">
        <v>8</v>
      </c>
      <c r="R39" s="50">
        <v>2</v>
      </c>
      <c r="S39" s="50">
        <v>3</v>
      </c>
      <c r="U39" s="50">
        <v>2.5</v>
      </c>
      <c r="W39" s="52" t="str">
        <f>IF('MT1'!AC39="","","Yes")</f>
        <v/>
      </c>
      <c r="AA39" s="48">
        <f t="shared" si="5"/>
        <v>1</v>
      </c>
      <c r="AB39" s="48">
        <f t="shared" si="6"/>
        <v>0.66666666666666663</v>
      </c>
      <c r="AC39" s="48">
        <f t="shared" si="7"/>
        <v>1</v>
      </c>
      <c r="AD39" s="48">
        <f t="shared" si="8"/>
        <v>0.72727272727272729</v>
      </c>
      <c r="AE39" s="48">
        <f t="shared" si="9"/>
        <v>0.9375</v>
      </c>
      <c r="AF39" s="48">
        <f t="shared" si="10"/>
        <v>1</v>
      </c>
      <c r="AG39" s="48">
        <f t="shared" si="11"/>
        <v>1</v>
      </c>
      <c r="AH39" s="48" t="str">
        <f t="shared" si="12"/>
        <v/>
      </c>
      <c r="AI39" s="48">
        <f t="shared" si="13"/>
        <v>0.66666666666666663</v>
      </c>
      <c r="AJ39" s="48">
        <f t="shared" si="14"/>
        <v>1</v>
      </c>
      <c r="AK39" s="48" t="str">
        <f t="shared" si="15"/>
        <v/>
      </c>
      <c r="AL39" s="48">
        <f t="shared" si="16"/>
        <v>0.83333333333333337</v>
      </c>
    </row>
    <row r="40" spans="1:38" x14ac:dyDescent="0.25">
      <c r="A40" s="1">
        <v>2</v>
      </c>
      <c r="B40" s="18" t="s">
        <v>617</v>
      </c>
      <c r="C40" s="1" t="s">
        <v>618</v>
      </c>
      <c r="E40" s="29">
        <f t="shared" si="3"/>
        <v>41.5</v>
      </c>
      <c r="F40" s="43">
        <f t="shared" si="4"/>
        <v>0.75454545454545452</v>
      </c>
      <c r="H40" s="50" t="s">
        <v>124</v>
      </c>
      <c r="J40" s="50">
        <v>6</v>
      </c>
      <c r="K40" s="50">
        <v>2</v>
      </c>
      <c r="L40" s="50">
        <v>2</v>
      </c>
      <c r="M40" s="50">
        <v>5.5</v>
      </c>
      <c r="N40" s="50">
        <v>6</v>
      </c>
      <c r="O40" s="50">
        <v>7</v>
      </c>
      <c r="P40" s="50">
        <v>6</v>
      </c>
      <c r="Q40" s="50">
        <v>1.5</v>
      </c>
      <c r="R40" s="50">
        <v>3</v>
      </c>
      <c r="U40" s="50">
        <v>2.5</v>
      </c>
      <c r="W40" s="52" t="str">
        <f>IF('MT1'!AC40="","","Yes")</f>
        <v/>
      </c>
      <c r="AA40" s="48">
        <f t="shared" si="5"/>
        <v>1</v>
      </c>
      <c r="AB40" s="48">
        <f t="shared" si="6"/>
        <v>0.66666666666666663</v>
      </c>
      <c r="AC40" s="48">
        <f t="shared" si="7"/>
        <v>0.66666666666666663</v>
      </c>
      <c r="AD40" s="48">
        <f t="shared" si="8"/>
        <v>0.5</v>
      </c>
      <c r="AE40" s="48">
        <f t="shared" si="9"/>
        <v>0.75</v>
      </c>
      <c r="AF40" s="48">
        <f t="shared" si="10"/>
        <v>1</v>
      </c>
      <c r="AG40" s="48">
        <f t="shared" si="11"/>
        <v>0.75</v>
      </c>
      <c r="AH40" s="48">
        <f t="shared" si="12"/>
        <v>0.5</v>
      </c>
      <c r="AI40" s="48">
        <f t="shared" si="13"/>
        <v>1</v>
      </c>
      <c r="AJ40" s="48" t="str">
        <f t="shared" si="14"/>
        <v/>
      </c>
      <c r="AK40" s="48" t="str">
        <f t="shared" si="15"/>
        <v/>
      </c>
      <c r="AL40" s="48">
        <f t="shared" si="16"/>
        <v>0.83333333333333337</v>
      </c>
    </row>
    <row r="41" spans="1:38" x14ac:dyDescent="0.25">
      <c r="A41" s="1">
        <v>2</v>
      </c>
      <c r="B41" s="18" t="s">
        <v>619</v>
      </c>
      <c r="C41" s="1" t="s">
        <v>620</v>
      </c>
      <c r="E41" s="29">
        <f t="shared" si="3"/>
        <v>48.5</v>
      </c>
      <c r="F41" s="43">
        <f t="shared" si="4"/>
        <v>0.88181818181818183</v>
      </c>
      <c r="H41" s="50" t="s">
        <v>126</v>
      </c>
      <c r="J41" s="50">
        <v>5</v>
      </c>
      <c r="K41" s="50">
        <v>3</v>
      </c>
      <c r="L41" s="50">
        <v>2</v>
      </c>
      <c r="M41" s="50">
        <v>9</v>
      </c>
      <c r="N41" s="50">
        <v>8</v>
      </c>
      <c r="O41" s="50">
        <v>7</v>
      </c>
      <c r="P41" s="50">
        <v>5.5</v>
      </c>
      <c r="R41" s="50">
        <v>3</v>
      </c>
      <c r="T41" s="50">
        <v>3</v>
      </c>
      <c r="U41" s="50">
        <v>3</v>
      </c>
      <c r="W41" s="52" t="str">
        <f>IF('MT1'!AC41="","","Yes")</f>
        <v/>
      </c>
      <c r="AA41" s="48">
        <f t="shared" si="5"/>
        <v>0.83333333333333337</v>
      </c>
      <c r="AB41" s="48">
        <f t="shared" si="6"/>
        <v>1</v>
      </c>
      <c r="AC41" s="48">
        <f t="shared" si="7"/>
        <v>0.66666666666666663</v>
      </c>
      <c r="AD41" s="48">
        <f t="shared" si="8"/>
        <v>0.81818181818181823</v>
      </c>
      <c r="AE41" s="48">
        <f t="shared" si="9"/>
        <v>1</v>
      </c>
      <c r="AF41" s="48">
        <f t="shared" si="10"/>
        <v>1</v>
      </c>
      <c r="AG41" s="48">
        <f t="shared" si="11"/>
        <v>0.6875</v>
      </c>
      <c r="AH41" s="48" t="str">
        <f t="shared" si="12"/>
        <v/>
      </c>
      <c r="AI41" s="48">
        <f t="shared" si="13"/>
        <v>1</v>
      </c>
      <c r="AJ41" s="48" t="str">
        <f t="shared" si="14"/>
        <v/>
      </c>
      <c r="AK41" s="48">
        <f t="shared" si="15"/>
        <v>1</v>
      </c>
      <c r="AL41" s="48">
        <f t="shared" si="16"/>
        <v>1</v>
      </c>
    </row>
    <row r="42" spans="1:38" x14ac:dyDescent="0.25">
      <c r="A42" s="1">
        <v>2</v>
      </c>
      <c r="B42" s="18" t="s">
        <v>621</v>
      </c>
      <c r="C42" s="1" t="s">
        <v>622</v>
      </c>
      <c r="E42" s="29">
        <f t="shared" si="3"/>
        <v>46</v>
      </c>
      <c r="F42" s="43">
        <f t="shared" si="4"/>
        <v>0.83636363636363631</v>
      </c>
      <c r="H42" s="50" t="s">
        <v>124</v>
      </c>
      <c r="J42" s="50">
        <v>5</v>
      </c>
      <c r="K42" s="50">
        <v>3</v>
      </c>
      <c r="L42" s="50">
        <v>2</v>
      </c>
      <c r="M42" s="50">
        <v>8</v>
      </c>
      <c r="N42" s="50">
        <v>8</v>
      </c>
      <c r="O42" s="50">
        <v>6</v>
      </c>
      <c r="P42" s="50">
        <v>7</v>
      </c>
      <c r="R42" s="50">
        <v>2</v>
      </c>
      <c r="T42" s="50">
        <v>3</v>
      </c>
      <c r="U42" s="50">
        <v>2</v>
      </c>
      <c r="W42" s="52" t="str">
        <f>IF('MT1'!AC42="","","Yes")</f>
        <v/>
      </c>
      <c r="AA42" s="48">
        <f t="shared" si="5"/>
        <v>0.83333333333333337</v>
      </c>
      <c r="AB42" s="48">
        <f t="shared" si="6"/>
        <v>1</v>
      </c>
      <c r="AC42" s="48">
        <f t="shared" si="7"/>
        <v>0.66666666666666663</v>
      </c>
      <c r="AD42" s="48">
        <f t="shared" si="8"/>
        <v>0.72727272727272729</v>
      </c>
      <c r="AE42" s="48">
        <f t="shared" si="9"/>
        <v>1</v>
      </c>
      <c r="AF42" s="48">
        <f t="shared" si="10"/>
        <v>0.8571428571428571</v>
      </c>
      <c r="AG42" s="48">
        <f t="shared" si="11"/>
        <v>0.875</v>
      </c>
      <c r="AH42" s="48" t="str">
        <f t="shared" si="12"/>
        <v/>
      </c>
      <c r="AI42" s="48">
        <f t="shared" si="13"/>
        <v>0.66666666666666663</v>
      </c>
      <c r="AJ42" s="48" t="str">
        <f t="shared" si="14"/>
        <v/>
      </c>
      <c r="AK42" s="48">
        <f t="shared" si="15"/>
        <v>1</v>
      </c>
      <c r="AL42" s="48">
        <f t="shared" si="16"/>
        <v>0.66666666666666663</v>
      </c>
    </row>
    <row r="43" spans="1:38" x14ac:dyDescent="0.25">
      <c r="A43" s="1">
        <v>2</v>
      </c>
      <c r="B43" s="18" t="s">
        <v>623</v>
      </c>
      <c r="C43" s="1" t="s">
        <v>624</v>
      </c>
      <c r="E43" s="29">
        <f t="shared" si="3"/>
        <v>44</v>
      </c>
      <c r="F43" s="43">
        <f t="shared" si="4"/>
        <v>0.8</v>
      </c>
      <c r="H43" s="50" t="s">
        <v>126</v>
      </c>
      <c r="J43" s="50">
        <v>6</v>
      </c>
      <c r="K43" s="50">
        <v>3</v>
      </c>
      <c r="L43" s="50">
        <v>3</v>
      </c>
      <c r="M43" s="50">
        <v>5.5</v>
      </c>
      <c r="N43" s="50">
        <v>5.5</v>
      </c>
      <c r="O43" s="50">
        <v>5</v>
      </c>
      <c r="P43" s="50">
        <v>8</v>
      </c>
      <c r="Q43" s="50">
        <v>2</v>
      </c>
      <c r="R43" s="50">
        <v>3</v>
      </c>
      <c r="S43" s="50">
        <v>3</v>
      </c>
      <c r="W43" s="52" t="str">
        <f>IF('MT1'!AC43="","","Yes")</f>
        <v/>
      </c>
      <c r="AA43" s="48">
        <f t="shared" si="5"/>
        <v>1</v>
      </c>
      <c r="AB43" s="48">
        <f t="shared" si="6"/>
        <v>1</v>
      </c>
      <c r="AC43" s="48">
        <f t="shared" si="7"/>
        <v>1</v>
      </c>
      <c r="AD43" s="48">
        <f t="shared" si="8"/>
        <v>0.5</v>
      </c>
      <c r="AE43" s="48">
        <f t="shared" si="9"/>
        <v>0.6875</v>
      </c>
      <c r="AF43" s="48">
        <f t="shared" si="10"/>
        <v>0.7142857142857143</v>
      </c>
      <c r="AG43" s="48">
        <f t="shared" si="11"/>
        <v>1</v>
      </c>
      <c r="AH43" s="48">
        <f t="shared" si="12"/>
        <v>0.66666666666666663</v>
      </c>
      <c r="AI43" s="48">
        <f t="shared" si="13"/>
        <v>1</v>
      </c>
      <c r="AJ43" s="48">
        <f t="shared" si="14"/>
        <v>1</v>
      </c>
      <c r="AK43" s="48" t="str">
        <f t="shared" si="15"/>
        <v/>
      </c>
      <c r="AL43" s="48" t="str">
        <f t="shared" si="16"/>
        <v/>
      </c>
    </row>
    <row r="44" spans="1:38" x14ac:dyDescent="0.25">
      <c r="A44" s="1">
        <v>2</v>
      </c>
      <c r="B44" s="18" t="s">
        <v>625</v>
      </c>
      <c r="C44" s="1" t="s">
        <v>626</v>
      </c>
      <c r="E44" s="29">
        <f t="shared" si="3"/>
        <v>42.5</v>
      </c>
      <c r="F44" s="43">
        <f t="shared" si="4"/>
        <v>0.77272727272727271</v>
      </c>
      <c r="H44" s="50" t="s">
        <v>124</v>
      </c>
      <c r="J44" s="50">
        <v>6</v>
      </c>
      <c r="K44" s="50">
        <v>3</v>
      </c>
      <c r="L44" s="50">
        <v>2</v>
      </c>
      <c r="M44" s="50">
        <v>7</v>
      </c>
      <c r="N44" s="50">
        <v>8</v>
      </c>
      <c r="O44" s="50">
        <v>7</v>
      </c>
      <c r="P44" s="50">
        <v>3</v>
      </c>
      <c r="S44" s="50">
        <v>2.5</v>
      </c>
      <c r="T44" s="50">
        <v>2</v>
      </c>
      <c r="U44" s="50">
        <v>2</v>
      </c>
      <c r="W44" s="52" t="str">
        <f>IF('MT1'!AC44="","","Yes")</f>
        <v/>
      </c>
      <c r="AA44" s="48">
        <f t="shared" si="5"/>
        <v>1</v>
      </c>
      <c r="AB44" s="48">
        <f t="shared" si="6"/>
        <v>1</v>
      </c>
      <c r="AC44" s="48">
        <f t="shared" si="7"/>
        <v>0.66666666666666663</v>
      </c>
      <c r="AD44" s="48">
        <f t="shared" si="8"/>
        <v>0.63636363636363635</v>
      </c>
      <c r="AE44" s="48">
        <f t="shared" si="9"/>
        <v>1</v>
      </c>
      <c r="AF44" s="48">
        <f t="shared" si="10"/>
        <v>1</v>
      </c>
      <c r="AG44" s="48">
        <f t="shared" si="11"/>
        <v>0.375</v>
      </c>
      <c r="AH44" s="48" t="str">
        <f t="shared" si="12"/>
        <v/>
      </c>
      <c r="AI44" s="48" t="str">
        <f t="shared" si="13"/>
        <v/>
      </c>
      <c r="AJ44" s="48">
        <f t="shared" si="14"/>
        <v>0.83333333333333337</v>
      </c>
      <c r="AK44" s="48">
        <f t="shared" si="15"/>
        <v>0.66666666666666663</v>
      </c>
      <c r="AL44" s="48">
        <f t="shared" si="16"/>
        <v>0.66666666666666663</v>
      </c>
    </row>
    <row r="45" spans="1:38" x14ac:dyDescent="0.25">
      <c r="A45" s="1">
        <v>2</v>
      </c>
      <c r="B45" s="18" t="s">
        <v>627</v>
      </c>
      <c r="C45" s="1" t="s">
        <v>628</v>
      </c>
      <c r="E45" s="29">
        <f t="shared" si="3"/>
        <v>28</v>
      </c>
      <c r="F45" s="43">
        <f t="shared" si="4"/>
        <v>0.50909090909090904</v>
      </c>
      <c r="H45" s="50" t="s">
        <v>126</v>
      </c>
      <c r="J45" s="50">
        <v>4</v>
      </c>
      <c r="K45" s="50">
        <v>2</v>
      </c>
      <c r="L45" s="50">
        <v>1</v>
      </c>
      <c r="M45" s="50">
        <v>1</v>
      </c>
      <c r="N45" s="50">
        <v>1.5</v>
      </c>
      <c r="O45" s="50">
        <v>6</v>
      </c>
      <c r="P45" s="50">
        <v>5.5</v>
      </c>
      <c r="S45" s="50">
        <v>2</v>
      </c>
      <c r="T45" s="50">
        <v>2.5</v>
      </c>
      <c r="U45" s="50">
        <v>2.5</v>
      </c>
      <c r="W45" s="52" t="str">
        <f>IF('MT1'!AC45="","","Yes")</f>
        <v/>
      </c>
      <c r="X45" s="52" t="s">
        <v>690</v>
      </c>
      <c r="AA45" s="48">
        <f t="shared" si="5"/>
        <v>0.66666666666666663</v>
      </c>
      <c r="AB45" s="48">
        <f t="shared" si="6"/>
        <v>0.66666666666666663</v>
      </c>
      <c r="AC45" s="48">
        <f t="shared" si="7"/>
        <v>0.33333333333333331</v>
      </c>
      <c r="AD45" s="48">
        <f t="shared" si="8"/>
        <v>9.0909090909090912E-2</v>
      </c>
      <c r="AE45" s="48">
        <f t="shared" si="9"/>
        <v>0.1875</v>
      </c>
      <c r="AF45" s="48">
        <f t="shared" si="10"/>
        <v>0.8571428571428571</v>
      </c>
      <c r="AG45" s="48">
        <f t="shared" si="11"/>
        <v>0.6875</v>
      </c>
      <c r="AH45" s="48" t="str">
        <f t="shared" si="12"/>
        <v/>
      </c>
      <c r="AI45" s="48" t="str">
        <f t="shared" si="13"/>
        <v/>
      </c>
      <c r="AJ45" s="48">
        <f t="shared" si="14"/>
        <v>0.66666666666666663</v>
      </c>
      <c r="AK45" s="48">
        <f t="shared" si="15"/>
        <v>0.83333333333333337</v>
      </c>
      <c r="AL45" s="48">
        <f t="shared" si="16"/>
        <v>0.83333333333333337</v>
      </c>
    </row>
    <row r="46" spans="1:38" x14ac:dyDescent="0.25">
      <c r="A46" s="1">
        <v>2</v>
      </c>
      <c r="B46" s="18" t="s">
        <v>388</v>
      </c>
      <c r="C46" s="1" t="s">
        <v>389</v>
      </c>
      <c r="E46" s="29">
        <f t="shared" si="3"/>
        <v>45</v>
      </c>
      <c r="F46" s="43">
        <f t="shared" si="4"/>
        <v>0.81818181818181823</v>
      </c>
      <c r="H46" s="50" t="s">
        <v>126</v>
      </c>
      <c r="J46" s="50">
        <v>5</v>
      </c>
      <c r="K46" s="50">
        <v>3</v>
      </c>
      <c r="L46" s="50">
        <v>3</v>
      </c>
      <c r="M46" s="50">
        <v>4</v>
      </c>
      <c r="N46" s="50">
        <v>8</v>
      </c>
      <c r="O46" s="50">
        <v>7</v>
      </c>
      <c r="P46" s="50">
        <v>8</v>
      </c>
      <c r="S46" s="50">
        <v>1.5</v>
      </c>
      <c r="T46" s="50">
        <v>3</v>
      </c>
      <c r="U46" s="50">
        <v>2.5</v>
      </c>
      <c r="W46" s="52" t="str">
        <f>IF('MT1'!AC46="","","Yes")</f>
        <v/>
      </c>
      <c r="AA46" s="48">
        <f t="shared" si="5"/>
        <v>0.83333333333333337</v>
      </c>
      <c r="AB46" s="48">
        <f t="shared" si="6"/>
        <v>1</v>
      </c>
      <c r="AC46" s="48">
        <f t="shared" si="7"/>
        <v>1</v>
      </c>
      <c r="AD46" s="48">
        <f t="shared" si="8"/>
        <v>0.36363636363636365</v>
      </c>
      <c r="AE46" s="48">
        <f t="shared" si="9"/>
        <v>1</v>
      </c>
      <c r="AF46" s="48">
        <f t="shared" si="10"/>
        <v>1</v>
      </c>
      <c r="AG46" s="48">
        <f t="shared" si="11"/>
        <v>1</v>
      </c>
      <c r="AH46" s="48" t="str">
        <f t="shared" si="12"/>
        <v/>
      </c>
      <c r="AI46" s="48" t="str">
        <f t="shared" si="13"/>
        <v/>
      </c>
      <c r="AJ46" s="48">
        <f t="shared" si="14"/>
        <v>0.5</v>
      </c>
      <c r="AK46" s="48">
        <f t="shared" si="15"/>
        <v>1</v>
      </c>
      <c r="AL46" s="48">
        <f t="shared" si="16"/>
        <v>0.83333333333333337</v>
      </c>
    </row>
    <row r="47" spans="1:38" x14ac:dyDescent="0.25">
      <c r="A47" s="1">
        <v>2</v>
      </c>
      <c r="B47" s="18" t="s">
        <v>629</v>
      </c>
      <c r="C47" s="1" t="s">
        <v>489</v>
      </c>
      <c r="E47" s="29">
        <f t="shared" si="3"/>
        <v>35</v>
      </c>
      <c r="F47" s="43">
        <f t="shared" si="4"/>
        <v>0.63636363636363635</v>
      </c>
      <c r="H47" s="50" t="s">
        <v>126</v>
      </c>
      <c r="J47" s="50">
        <v>6</v>
      </c>
      <c r="K47" s="50">
        <v>3</v>
      </c>
      <c r="L47" s="50">
        <v>3</v>
      </c>
      <c r="M47" s="50">
        <v>4</v>
      </c>
      <c r="N47" s="50">
        <v>5.5</v>
      </c>
      <c r="O47" s="50">
        <v>5</v>
      </c>
      <c r="P47" s="50">
        <v>4</v>
      </c>
      <c r="S47" s="50">
        <v>1.5</v>
      </c>
      <c r="T47" s="50">
        <v>2</v>
      </c>
      <c r="U47" s="50">
        <v>1</v>
      </c>
      <c r="W47" s="52" t="str">
        <f>IF('MT1'!AC47="","","Yes")</f>
        <v/>
      </c>
      <c r="AA47" s="48">
        <f t="shared" si="5"/>
        <v>1</v>
      </c>
      <c r="AB47" s="48">
        <f t="shared" si="6"/>
        <v>1</v>
      </c>
      <c r="AC47" s="48">
        <f t="shared" si="7"/>
        <v>1</v>
      </c>
      <c r="AD47" s="48">
        <f t="shared" si="8"/>
        <v>0.36363636363636365</v>
      </c>
      <c r="AE47" s="48">
        <f t="shared" si="9"/>
        <v>0.6875</v>
      </c>
      <c r="AF47" s="48">
        <f t="shared" si="10"/>
        <v>0.7142857142857143</v>
      </c>
      <c r="AG47" s="48">
        <f t="shared" si="11"/>
        <v>0.5</v>
      </c>
      <c r="AH47" s="48" t="str">
        <f t="shared" si="12"/>
        <v/>
      </c>
      <c r="AI47" s="48" t="str">
        <f t="shared" si="13"/>
        <v/>
      </c>
      <c r="AJ47" s="48">
        <f t="shared" si="14"/>
        <v>0.5</v>
      </c>
      <c r="AK47" s="48">
        <f t="shared" si="15"/>
        <v>0.66666666666666663</v>
      </c>
      <c r="AL47" s="48">
        <f t="shared" si="16"/>
        <v>0.33333333333333331</v>
      </c>
    </row>
    <row r="48" spans="1:38" x14ac:dyDescent="0.25">
      <c r="A48" s="1">
        <v>2</v>
      </c>
      <c r="B48" s="18" t="s">
        <v>267</v>
      </c>
      <c r="C48" s="1" t="s">
        <v>268</v>
      </c>
      <c r="E48" s="29">
        <f t="shared" si="3"/>
        <v>26.5</v>
      </c>
      <c r="F48" s="43">
        <f t="shared" si="4"/>
        <v>0.48181818181818181</v>
      </c>
      <c r="H48" s="50" t="s">
        <v>126</v>
      </c>
      <c r="J48" s="50">
        <v>6</v>
      </c>
      <c r="K48" s="50">
        <v>3</v>
      </c>
      <c r="L48" s="50">
        <v>1</v>
      </c>
      <c r="M48" s="50">
        <v>0</v>
      </c>
      <c r="N48" s="50">
        <v>6</v>
      </c>
      <c r="O48" s="50">
        <v>5</v>
      </c>
      <c r="P48" s="50">
        <v>2.5</v>
      </c>
      <c r="T48" s="50">
        <v>2</v>
      </c>
      <c r="U48" s="50">
        <v>1</v>
      </c>
      <c r="W48" s="52" t="str">
        <f>IF('MT1'!AC48="","","Yes")</f>
        <v/>
      </c>
      <c r="X48" s="52" t="s">
        <v>695</v>
      </c>
      <c r="AA48" s="48">
        <f t="shared" si="5"/>
        <v>1</v>
      </c>
      <c r="AB48" s="48">
        <f t="shared" si="6"/>
        <v>1</v>
      </c>
      <c r="AC48" s="48">
        <f t="shared" si="7"/>
        <v>0.33333333333333331</v>
      </c>
      <c r="AD48" s="48">
        <f t="shared" si="8"/>
        <v>0</v>
      </c>
      <c r="AE48" s="48">
        <f t="shared" si="9"/>
        <v>0.75</v>
      </c>
      <c r="AF48" s="48">
        <f t="shared" si="10"/>
        <v>0.7142857142857143</v>
      </c>
      <c r="AG48" s="48">
        <f t="shared" si="11"/>
        <v>0.3125</v>
      </c>
      <c r="AH48" s="48" t="str">
        <f t="shared" si="12"/>
        <v/>
      </c>
      <c r="AI48" s="48" t="str">
        <f t="shared" si="13"/>
        <v/>
      </c>
      <c r="AJ48" s="48" t="str">
        <f t="shared" si="14"/>
        <v/>
      </c>
      <c r="AK48" s="48">
        <f t="shared" si="15"/>
        <v>0.66666666666666663</v>
      </c>
      <c r="AL48" s="48">
        <f t="shared" si="16"/>
        <v>0.33333333333333331</v>
      </c>
    </row>
    <row r="49" spans="1:38" x14ac:dyDescent="0.25">
      <c r="A49" s="1">
        <v>2</v>
      </c>
      <c r="B49" s="18" t="s">
        <v>630</v>
      </c>
      <c r="C49" s="1" t="s">
        <v>308</v>
      </c>
      <c r="E49" s="29">
        <f t="shared" si="3"/>
        <v>51</v>
      </c>
      <c r="F49" s="43">
        <f t="shared" si="4"/>
        <v>0.92727272727272725</v>
      </c>
      <c r="H49" s="50" t="s">
        <v>126</v>
      </c>
      <c r="J49" s="50">
        <v>6</v>
      </c>
      <c r="K49" s="50">
        <v>3</v>
      </c>
      <c r="L49" s="50">
        <v>3</v>
      </c>
      <c r="M49" s="50">
        <v>9</v>
      </c>
      <c r="N49" s="50">
        <v>8</v>
      </c>
      <c r="O49" s="50">
        <v>7</v>
      </c>
      <c r="P49" s="50">
        <v>6</v>
      </c>
      <c r="Q49" s="50">
        <v>3</v>
      </c>
      <c r="R49" s="50">
        <v>3</v>
      </c>
      <c r="S49" s="50">
        <v>3</v>
      </c>
      <c r="W49" s="52" t="str">
        <f>IF('MT1'!AC49="","","Yes")</f>
        <v/>
      </c>
      <c r="AA49" s="48">
        <f t="shared" si="5"/>
        <v>1</v>
      </c>
      <c r="AB49" s="48">
        <f t="shared" si="6"/>
        <v>1</v>
      </c>
      <c r="AC49" s="48">
        <f t="shared" si="7"/>
        <v>1</v>
      </c>
      <c r="AD49" s="48">
        <f t="shared" si="8"/>
        <v>0.81818181818181823</v>
      </c>
      <c r="AE49" s="48">
        <f t="shared" si="9"/>
        <v>1</v>
      </c>
      <c r="AF49" s="48">
        <f t="shared" si="10"/>
        <v>1</v>
      </c>
      <c r="AG49" s="48">
        <f t="shared" si="11"/>
        <v>0.75</v>
      </c>
      <c r="AH49" s="48">
        <f t="shared" si="12"/>
        <v>1</v>
      </c>
      <c r="AI49" s="48">
        <f t="shared" si="13"/>
        <v>1</v>
      </c>
      <c r="AJ49" s="48">
        <f t="shared" si="14"/>
        <v>1</v>
      </c>
      <c r="AK49" s="48" t="str">
        <f t="shared" si="15"/>
        <v/>
      </c>
      <c r="AL49" s="48" t="str">
        <f t="shared" si="16"/>
        <v/>
      </c>
    </row>
    <row r="50" spans="1:38" x14ac:dyDescent="0.25">
      <c r="A50" s="1">
        <v>2</v>
      </c>
      <c r="B50" s="18" t="s">
        <v>631</v>
      </c>
      <c r="C50" s="1" t="s">
        <v>483</v>
      </c>
      <c r="E50" s="29">
        <f t="shared" si="3"/>
        <v>34</v>
      </c>
      <c r="F50" s="43">
        <f t="shared" si="4"/>
        <v>0.61818181818181817</v>
      </c>
      <c r="H50" s="50" t="s">
        <v>124</v>
      </c>
      <c r="J50" s="50">
        <v>5</v>
      </c>
      <c r="K50" s="50">
        <v>2</v>
      </c>
      <c r="L50" s="50">
        <v>1</v>
      </c>
      <c r="M50" s="50">
        <v>7.5</v>
      </c>
      <c r="N50" s="50">
        <v>2</v>
      </c>
      <c r="O50" s="50">
        <v>7</v>
      </c>
      <c r="P50" s="50">
        <v>6</v>
      </c>
      <c r="Q50" s="50">
        <v>1.5</v>
      </c>
      <c r="R50" s="50">
        <v>1.5</v>
      </c>
      <c r="T50" s="50">
        <v>0.5</v>
      </c>
      <c r="W50" s="52" t="str">
        <f>IF('MT1'!AC50="","","Yes")</f>
        <v/>
      </c>
      <c r="AA50" s="48">
        <f t="shared" si="5"/>
        <v>0.83333333333333337</v>
      </c>
      <c r="AB50" s="48">
        <f t="shared" si="6"/>
        <v>0.66666666666666663</v>
      </c>
      <c r="AC50" s="48">
        <f t="shared" si="7"/>
        <v>0.33333333333333331</v>
      </c>
      <c r="AD50" s="48">
        <f t="shared" si="8"/>
        <v>0.68181818181818177</v>
      </c>
      <c r="AE50" s="48">
        <f t="shared" si="9"/>
        <v>0.25</v>
      </c>
      <c r="AF50" s="48">
        <f t="shared" si="10"/>
        <v>1</v>
      </c>
      <c r="AG50" s="48">
        <f t="shared" si="11"/>
        <v>0.75</v>
      </c>
      <c r="AH50" s="48">
        <f t="shared" si="12"/>
        <v>0.5</v>
      </c>
      <c r="AI50" s="48">
        <f t="shared" si="13"/>
        <v>0.5</v>
      </c>
      <c r="AJ50" s="48" t="str">
        <f t="shared" si="14"/>
        <v/>
      </c>
      <c r="AK50" s="48">
        <f t="shared" si="15"/>
        <v>0.16666666666666666</v>
      </c>
      <c r="AL50" s="48" t="str">
        <f t="shared" si="16"/>
        <v/>
      </c>
    </row>
    <row r="51" spans="1:38" x14ac:dyDescent="0.25">
      <c r="A51" s="1">
        <v>2</v>
      </c>
      <c r="B51" s="18" t="s">
        <v>668</v>
      </c>
      <c r="C51" s="1" t="s">
        <v>669</v>
      </c>
      <c r="E51" s="29">
        <f t="shared" si="3"/>
        <v>48</v>
      </c>
      <c r="F51" s="43">
        <f t="shared" si="4"/>
        <v>0.87272727272727268</v>
      </c>
      <c r="H51" s="50" t="s">
        <v>126</v>
      </c>
      <c r="J51" s="50">
        <v>3</v>
      </c>
      <c r="K51" s="50">
        <v>3</v>
      </c>
      <c r="L51" s="50">
        <v>3</v>
      </c>
      <c r="M51" s="50">
        <v>10.5</v>
      </c>
      <c r="N51" s="50">
        <v>8</v>
      </c>
      <c r="O51" s="50">
        <v>7</v>
      </c>
      <c r="P51" s="50">
        <v>5</v>
      </c>
      <c r="Q51" s="50">
        <v>3</v>
      </c>
      <c r="T51" s="50">
        <v>3</v>
      </c>
      <c r="U51" s="50">
        <v>2.5</v>
      </c>
      <c r="W51" s="52" t="str">
        <f>IF('MT1'!AC51="","","Yes")</f>
        <v/>
      </c>
      <c r="AA51" s="48">
        <f t="shared" si="5"/>
        <v>0.5</v>
      </c>
      <c r="AB51" s="48">
        <f t="shared" si="6"/>
        <v>1</v>
      </c>
      <c r="AC51" s="48">
        <f t="shared" si="7"/>
        <v>1</v>
      </c>
      <c r="AD51" s="48">
        <f t="shared" si="8"/>
        <v>0.95454545454545459</v>
      </c>
      <c r="AE51" s="48">
        <f t="shared" si="9"/>
        <v>1</v>
      </c>
      <c r="AF51" s="48">
        <f t="shared" si="10"/>
        <v>1</v>
      </c>
      <c r="AG51" s="48">
        <f t="shared" si="11"/>
        <v>0.625</v>
      </c>
      <c r="AH51" s="48">
        <f t="shared" si="12"/>
        <v>1</v>
      </c>
      <c r="AI51" s="48" t="str">
        <f t="shared" si="13"/>
        <v/>
      </c>
      <c r="AJ51" s="48" t="str">
        <f t="shared" si="14"/>
        <v/>
      </c>
      <c r="AK51" s="48">
        <f t="shared" si="15"/>
        <v>1</v>
      </c>
      <c r="AL51" s="48">
        <f t="shared" si="16"/>
        <v>0.83333333333333337</v>
      </c>
    </row>
    <row r="52" spans="1:38" x14ac:dyDescent="0.25">
      <c r="A52" s="1">
        <v>2</v>
      </c>
      <c r="B52" s="18" t="s">
        <v>632</v>
      </c>
      <c r="C52" s="1" t="s">
        <v>87</v>
      </c>
      <c r="E52" s="29">
        <f t="shared" si="3"/>
        <v>45.5</v>
      </c>
      <c r="F52" s="43">
        <f t="shared" si="4"/>
        <v>0.82727272727272727</v>
      </c>
      <c r="H52" s="50" t="s">
        <v>124</v>
      </c>
      <c r="J52" s="50">
        <v>6</v>
      </c>
      <c r="K52" s="50">
        <v>3</v>
      </c>
      <c r="L52" s="50">
        <v>3</v>
      </c>
      <c r="M52" s="50">
        <v>9</v>
      </c>
      <c r="N52" s="50">
        <v>8</v>
      </c>
      <c r="O52" s="50">
        <v>7</v>
      </c>
      <c r="P52" s="50">
        <v>6</v>
      </c>
      <c r="Q52" s="50">
        <v>1</v>
      </c>
      <c r="S52" s="50">
        <v>1</v>
      </c>
      <c r="U52" s="50">
        <v>1.5</v>
      </c>
      <c r="W52" s="52" t="str">
        <f>IF('MT1'!AC52="","","Yes")</f>
        <v/>
      </c>
      <c r="AA52" s="48">
        <f t="shared" si="5"/>
        <v>1</v>
      </c>
      <c r="AB52" s="48">
        <f t="shared" si="6"/>
        <v>1</v>
      </c>
      <c r="AC52" s="48">
        <f t="shared" si="7"/>
        <v>1</v>
      </c>
      <c r="AD52" s="48">
        <f t="shared" si="8"/>
        <v>0.81818181818181823</v>
      </c>
      <c r="AE52" s="48">
        <f t="shared" si="9"/>
        <v>1</v>
      </c>
      <c r="AF52" s="48">
        <f t="shared" si="10"/>
        <v>1</v>
      </c>
      <c r="AG52" s="48">
        <f t="shared" si="11"/>
        <v>0.75</v>
      </c>
      <c r="AH52" s="48">
        <f t="shared" si="12"/>
        <v>0.33333333333333331</v>
      </c>
      <c r="AI52" s="48" t="str">
        <f t="shared" si="13"/>
        <v/>
      </c>
      <c r="AJ52" s="48">
        <f t="shared" si="14"/>
        <v>0.33333333333333331</v>
      </c>
      <c r="AK52" s="48" t="str">
        <f t="shared" si="15"/>
        <v/>
      </c>
      <c r="AL52" s="48">
        <f t="shared" si="16"/>
        <v>0.5</v>
      </c>
    </row>
    <row r="53" spans="1:38" x14ac:dyDescent="0.25">
      <c r="A53" s="1">
        <v>2</v>
      </c>
      <c r="B53" s="18" t="s">
        <v>633</v>
      </c>
      <c r="C53" s="1" t="s">
        <v>438</v>
      </c>
      <c r="E53" s="29">
        <f t="shared" si="3"/>
        <v>53</v>
      </c>
      <c r="F53" s="43">
        <f t="shared" si="4"/>
        <v>0.96363636363636362</v>
      </c>
      <c r="H53" s="50" t="s">
        <v>126</v>
      </c>
      <c r="J53" s="50">
        <v>6</v>
      </c>
      <c r="K53" s="50">
        <v>3</v>
      </c>
      <c r="L53" s="50">
        <v>3</v>
      </c>
      <c r="M53" s="50">
        <v>11</v>
      </c>
      <c r="N53" s="50">
        <v>8</v>
      </c>
      <c r="O53" s="50">
        <v>7</v>
      </c>
      <c r="P53" s="50">
        <v>6</v>
      </c>
      <c r="Q53" s="50">
        <v>3</v>
      </c>
      <c r="R53" s="50">
        <v>3</v>
      </c>
      <c r="T53" s="50">
        <v>3</v>
      </c>
      <c r="W53" s="52" t="str">
        <f>IF('MT1'!AC53="","","Yes")</f>
        <v/>
      </c>
      <c r="AA53" s="48">
        <f t="shared" si="5"/>
        <v>1</v>
      </c>
      <c r="AB53" s="48">
        <f t="shared" si="6"/>
        <v>1</v>
      </c>
      <c r="AC53" s="48">
        <f t="shared" si="7"/>
        <v>1</v>
      </c>
      <c r="AD53" s="48">
        <f t="shared" si="8"/>
        <v>1</v>
      </c>
      <c r="AE53" s="48">
        <f t="shared" si="9"/>
        <v>1</v>
      </c>
      <c r="AF53" s="48">
        <f t="shared" si="10"/>
        <v>1</v>
      </c>
      <c r="AG53" s="48">
        <f t="shared" si="11"/>
        <v>0.75</v>
      </c>
      <c r="AH53" s="48">
        <f t="shared" si="12"/>
        <v>1</v>
      </c>
      <c r="AI53" s="48">
        <f t="shared" si="13"/>
        <v>1</v>
      </c>
      <c r="AJ53" s="48" t="str">
        <f t="shared" si="14"/>
        <v/>
      </c>
      <c r="AK53" s="48">
        <f t="shared" si="15"/>
        <v>1</v>
      </c>
      <c r="AL53" s="48" t="str">
        <f t="shared" si="16"/>
        <v/>
      </c>
    </row>
    <row r="54" spans="1:38" x14ac:dyDescent="0.25">
      <c r="A54" s="1">
        <v>2</v>
      </c>
      <c r="B54" s="18" t="s">
        <v>634</v>
      </c>
      <c r="C54" s="1" t="s">
        <v>264</v>
      </c>
      <c r="E54" s="29">
        <f t="shared" si="3"/>
        <v>35</v>
      </c>
      <c r="F54" s="43">
        <f t="shared" si="4"/>
        <v>0.63636363636363635</v>
      </c>
      <c r="H54" s="50" t="s">
        <v>124</v>
      </c>
      <c r="J54" s="50">
        <v>5</v>
      </c>
      <c r="K54" s="50">
        <v>3</v>
      </c>
      <c r="L54" s="50">
        <v>3</v>
      </c>
      <c r="M54" s="50">
        <v>1</v>
      </c>
      <c r="N54" s="50">
        <v>8</v>
      </c>
      <c r="O54" s="50">
        <v>7</v>
      </c>
      <c r="P54" s="50">
        <v>3</v>
      </c>
      <c r="S54" s="50">
        <v>3</v>
      </c>
      <c r="T54" s="50">
        <v>1</v>
      </c>
      <c r="U54" s="50">
        <v>1</v>
      </c>
      <c r="W54" s="52" t="str">
        <f>IF('MT1'!AC54="","","Yes")</f>
        <v/>
      </c>
      <c r="AA54" s="48">
        <f t="shared" si="5"/>
        <v>0.83333333333333337</v>
      </c>
      <c r="AB54" s="48">
        <f t="shared" si="6"/>
        <v>1</v>
      </c>
      <c r="AC54" s="48">
        <f t="shared" si="7"/>
        <v>1</v>
      </c>
      <c r="AD54" s="48">
        <f t="shared" si="8"/>
        <v>9.0909090909090912E-2</v>
      </c>
      <c r="AE54" s="48">
        <f t="shared" si="9"/>
        <v>1</v>
      </c>
      <c r="AF54" s="48">
        <f t="shared" si="10"/>
        <v>1</v>
      </c>
      <c r="AG54" s="48">
        <f t="shared" si="11"/>
        <v>0.375</v>
      </c>
      <c r="AH54" s="48" t="str">
        <f t="shared" si="12"/>
        <v/>
      </c>
      <c r="AI54" s="48" t="str">
        <f t="shared" si="13"/>
        <v/>
      </c>
      <c r="AJ54" s="48">
        <f t="shared" si="14"/>
        <v>1</v>
      </c>
      <c r="AK54" s="48">
        <f t="shared" si="15"/>
        <v>0.33333333333333331</v>
      </c>
      <c r="AL54" s="48">
        <f t="shared" si="16"/>
        <v>0.33333333333333331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pane ySplit="3" topLeftCell="A30" activePane="bottomLeft" state="frozen"/>
      <selection pane="bottomLeft" activeCell="Q43" sqref="Q43"/>
    </sheetView>
  </sheetViews>
  <sheetFormatPr defaultColWidth="9.125" defaultRowHeight="13.6" x14ac:dyDescent="0.25"/>
  <cols>
    <col min="1" max="1" width="4.125" style="3" bestFit="1" customWidth="1"/>
    <col min="2" max="2" width="16.375" style="3" bestFit="1" customWidth="1"/>
    <col min="3" max="3" width="9.375" style="3" bestFit="1" customWidth="1"/>
    <col min="4" max="4" width="1.125" style="3" customWidth="1"/>
    <col min="5" max="5" width="6.875" style="3" customWidth="1"/>
    <col min="6" max="6" width="6.25" style="10" customWidth="1"/>
    <col min="7" max="7" width="1.375" style="3" customWidth="1"/>
    <col min="8" max="21" width="6" style="5" customWidth="1"/>
    <col min="22" max="22" width="9.125" style="3"/>
    <col min="23" max="23" width="5.875" style="3" bestFit="1" customWidth="1"/>
    <col min="24" max="16384" width="9.125" style="3"/>
  </cols>
  <sheetData>
    <row r="1" spans="1:23" x14ac:dyDescent="0.25">
      <c r="F1" s="10" t="s">
        <v>533</v>
      </c>
      <c r="H1" s="71">
        <f>AVERAGE(H4:H54)/H2</f>
        <v>0.87755102040816324</v>
      </c>
      <c r="I1" s="71">
        <f t="shared" ref="I1:U1" si="0">AVERAGE(I4:I54)/I2</f>
        <v>0.58503401360544216</v>
      </c>
      <c r="J1" s="71">
        <f t="shared" si="0"/>
        <v>0.65306122448979587</v>
      </c>
      <c r="K1" s="71">
        <f t="shared" si="0"/>
        <v>0.7142857142857143</v>
      </c>
      <c r="L1" s="71">
        <f t="shared" si="0"/>
        <v>0.79591836734693877</v>
      </c>
      <c r="M1" s="71">
        <f t="shared" si="0"/>
        <v>0.11904761904761905</v>
      </c>
      <c r="N1" s="71">
        <f t="shared" si="0"/>
        <v>0.82291666666666663</v>
      </c>
      <c r="O1" s="71">
        <f t="shared" si="0"/>
        <v>0.69871794871794879</v>
      </c>
      <c r="P1" s="71">
        <f>AVERAGE(P4:P54)/3</f>
        <v>0.66666666666666663</v>
      </c>
      <c r="Q1" s="71">
        <f>AVERAGE(Q4:Q54)/3</f>
        <v>0.64772727272727271</v>
      </c>
      <c r="R1" s="71">
        <f t="shared" si="0"/>
        <v>0.50816326530612244</v>
      </c>
      <c r="S1" s="71">
        <f t="shared" si="0"/>
        <v>0.35306122448979593</v>
      </c>
      <c r="T1" s="71">
        <f t="shared" si="0"/>
        <v>0.43197278911564624</v>
      </c>
      <c r="U1" s="71">
        <f t="shared" si="0"/>
        <v>0.76350540216086427</v>
      </c>
    </row>
    <row r="2" spans="1:23" x14ac:dyDescent="0.25">
      <c r="E2" s="3">
        <f>SUM(H2:U2)</f>
        <v>51</v>
      </c>
      <c r="H2" s="5">
        <v>1</v>
      </c>
      <c r="I2" s="5">
        <v>3</v>
      </c>
      <c r="J2" s="5">
        <v>3</v>
      </c>
      <c r="K2" s="5">
        <v>3</v>
      </c>
      <c r="L2" s="5">
        <v>2</v>
      </c>
      <c r="M2" s="5">
        <v>3</v>
      </c>
      <c r="N2" s="5">
        <v>3</v>
      </c>
      <c r="O2" s="5">
        <v>3</v>
      </c>
      <c r="R2" s="5">
        <v>5</v>
      </c>
      <c r="S2" s="5">
        <v>5</v>
      </c>
      <c r="T2" s="5">
        <v>3</v>
      </c>
      <c r="U2" s="5">
        <v>17</v>
      </c>
    </row>
    <row r="3" spans="1:23" x14ac:dyDescent="0.25">
      <c r="A3" s="4" t="s">
        <v>39</v>
      </c>
      <c r="B3" s="4" t="s">
        <v>1</v>
      </c>
      <c r="C3" s="4" t="s">
        <v>106</v>
      </c>
      <c r="E3" s="3" t="s">
        <v>10</v>
      </c>
      <c r="F3" s="10" t="s">
        <v>11</v>
      </c>
      <c r="H3" s="5" t="s">
        <v>697</v>
      </c>
      <c r="I3" s="5" t="s">
        <v>698</v>
      </c>
      <c r="J3" s="5" t="s">
        <v>701</v>
      </c>
      <c r="K3" s="5" t="s">
        <v>699</v>
      </c>
      <c r="L3" s="5" t="s">
        <v>702</v>
      </c>
      <c r="M3" s="5" t="s">
        <v>13</v>
      </c>
      <c r="N3" s="5" t="s">
        <v>41</v>
      </c>
      <c r="O3" s="5" t="s">
        <v>42</v>
      </c>
      <c r="P3" s="5" t="s">
        <v>43</v>
      </c>
      <c r="Q3" s="5" t="s">
        <v>46</v>
      </c>
      <c r="R3" s="5" t="s">
        <v>700</v>
      </c>
      <c r="S3" s="5" t="s">
        <v>463</v>
      </c>
      <c r="T3" s="5" t="s">
        <v>464</v>
      </c>
      <c r="U3" s="5" t="s">
        <v>344</v>
      </c>
      <c r="W3" s="3" t="s">
        <v>534</v>
      </c>
    </row>
    <row r="4" spans="1:23" s="6" customFormat="1" x14ac:dyDescent="0.25">
      <c r="A4">
        <v>1</v>
      </c>
      <c r="B4" s="18" t="s">
        <v>537</v>
      </c>
      <c r="C4" s="18" t="s">
        <v>372</v>
      </c>
      <c r="E4" s="3">
        <f>SUM(H4:U4)</f>
        <v>27.5</v>
      </c>
      <c r="F4" s="54">
        <f>E4/$E$2</f>
        <v>0.53921568627450978</v>
      </c>
      <c r="H4" s="55">
        <v>1</v>
      </c>
      <c r="I4" s="55">
        <v>1</v>
      </c>
      <c r="J4" s="55">
        <v>1</v>
      </c>
      <c r="K4" s="55">
        <v>3</v>
      </c>
      <c r="L4" s="55">
        <v>2</v>
      </c>
      <c r="M4" s="55"/>
      <c r="N4" s="55"/>
      <c r="O4" s="55">
        <v>1.5</v>
      </c>
      <c r="P4" s="55">
        <v>0</v>
      </c>
      <c r="Q4" s="55">
        <v>1.5</v>
      </c>
      <c r="R4" s="55">
        <v>3</v>
      </c>
      <c r="S4" s="55">
        <v>0</v>
      </c>
      <c r="T4" s="55">
        <v>0</v>
      </c>
      <c r="U4" s="55">
        <v>13.5</v>
      </c>
    </row>
    <row r="5" spans="1:23" ht="14.3" x14ac:dyDescent="0.25">
      <c r="A5">
        <v>1</v>
      </c>
      <c r="B5" s="18" t="s">
        <v>538</v>
      </c>
      <c r="C5" s="1" t="s">
        <v>539</v>
      </c>
      <c r="E5" s="3">
        <f t="shared" ref="E5:E54" si="1">SUM(H5:U5)</f>
        <v>23.5</v>
      </c>
      <c r="F5" s="54">
        <f t="shared" ref="F5:F54" si="2">E5/$E$2</f>
        <v>0.46078431372549017</v>
      </c>
      <c r="H5" s="5">
        <v>1</v>
      </c>
      <c r="I5" s="5">
        <v>2</v>
      </c>
      <c r="J5" s="5">
        <v>3</v>
      </c>
      <c r="K5" s="5">
        <v>3</v>
      </c>
      <c r="L5" s="5">
        <v>2</v>
      </c>
      <c r="N5" s="5">
        <v>2</v>
      </c>
      <c r="R5" s="5">
        <v>1</v>
      </c>
      <c r="S5" s="5">
        <v>0.5</v>
      </c>
      <c r="T5" s="5">
        <v>0</v>
      </c>
      <c r="U5" s="5">
        <v>9</v>
      </c>
    </row>
    <row r="6" spans="1:23" s="107" customFormat="1" ht="14.3" x14ac:dyDescent="0.25">
      <c r="A6" s="105">
        <v>1</v>
      </c>
      <c r="B6" s="106" t="s">
        <v>540</v>
      </c>
      <c r="C6" s="107" t="s">
        <v>541</v>
      </c>
      <c r="F6" s="108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</row>
    <row r="7" spans="1:23" ht="14.3" x14ac:dyDescent="0.25">
      <c r="A7">
        <v>1</v>
      </c>
      <c r="B7" s="18" t="s">
        <v>542</v>
      </c>
      <c r="C7" s="1" t="s">
        <v>323</v>
      </c>
      <c r="E7" s="3">
        <f t="shared" si="1"/>
        <v>34.5</v>
      </c>
      <c r="F7" s="54">
        <f t="shared" si="2"/>
        <v>0.67647058823529416</v>
      </c>
      <c r="H7" s="5">
        <v>1</v>
      </c>
      <c r="I7" s="5">
        <v>3</v>
      </c>
      <c r="J7" s="5">
        <v>1</v>
      </c>
      <c r="K7" s="5">
        <v>2</v>
      </c>
      <c r="L7" s="5">
        <v>2</v>
      </c>
      <c r="N7" s="5">
        <v>3</v>
      </c>
      <c r="O7" s="5">
        <v>3</v>
      </c>
      <c r="P7" s="5">
        <v>3</v>
      </c>
      <c r="R7" s="5">
        <v>3</v>
      </c>
      <c r="S7" s="5">
        <v>0.5</v>
      </c>
      <c r="T7" s="5">
        <v>0</v>
      </c>
      <c r="U7" s="5">
        <v>13</v>
      </c>
    </row>
    <row r="8" spans="1:23" ht="14.3" x14ac:dyDescent="0.25">
      <c r="A8">
        <v>1</v>
      </c>
      <c r="B8" s="18" t="s">
        <v>543</v>
      </c>
      <c r="C8" s="1" t="s">
        <v>544</v>
      </c>
      <c r="E8" s="3">
        <f t="shared" si="1"/>
        <v>20</v>
      </c>
      <c r="F8" s="54">
        <f t="shared" si="2"/>
        <v>0.39215686274509803</v>
      </c>
      <c r="H8" s="5">
        <v>1</v>
      </c>
      <c r="I8" s="5">
        <v>0</v>
      </c>
      <c r="J8" s="5">
        <v>0</v>
      </c>
      <c r="K8" s="5">
        <v>2</v>
      </c>
      <c r="L8" s="5">
        <v>2</v>
      </c>
      <c r="O8" s="5">
        <v>2.5</v>
      </c>
      <c r="P8" s="5">
        <v>1.5</v>
      </c>
      <c r="Q8" s="5">
        <v>1</v>
      </c>
      <c r="R8" s="5">
        <v>0</v>
      </c>
      <c r="S8" s="5">
        <v>0</v>
      </c>
      <c r="T8" s="5">
        <v>0</v>
      </c>
      <c r="U8" s="5">
        <v>10</v>
      </c>
    </row>
    <row r="9" spans="1:23" ht="14.3" x14ac:dyDescent="0.25">
      <c r="A9">
        <v>1</v>
      </c>
      <c r="B9" s="18" t="s">
        <v>486</v>
      </c>
      <c r="C9" s="1" t="s">
        <v>672</v>
      </c>
      <c r="E9" s="3">
        <f t="shared" si="1"/>
        <v>30.5</v>
      </c>
      <c r="F9" s="54">
        <f t="shared" si="2"/>
        <v>0.59803921568627449</v>
      </c>
      <c r="H9" s="5">
        <v>1</v>
      </c>
      <c r="I9" s="5">
        <v>1</v>
      </c>
      <c r="J9" s="5">
        <v>3</v>
      </c>
      <c r="K9" s="5">
        <v>3</v>
      </c>
      <c r="L9" s="5">
        <v>0</v>
      </c>
      <c r="O9" s="5">
        <v>2.5</v>
      </c>
      <c r="P9" s="5">
        <v>0.5</v>
      </c>
      <c r="Q9" s="5">
        <v>1</v>
      </c>
      <c r="R9" s="5">
        <v>3.5</v>
      </c>
      <c r="S9" s="5">
        <v>2</v>
      </c>
      <c r="T9" s="5">
        <v>3</v>
      </c>
      <c r="U9" s="5">
        <v>10</v>
      </c>
    </row>
    <row r="10" spans="1:23" ht="14.3" x14ac:dyDescent="0.25">
      <c r="A10">
        <v>1</v>
      </c>
      <c r="B10" s="18" t="s">
        <v>545</v>
      </c>
      <c r="C10" s="1" t="s">
        <v>150</v>
      </c>
      <c r="E10" s="3">
        <f t="shared" si="1"/>
        <v>36.5</v>
      </c>
      <c r="F10" s="54">
        <f t="shared" si="2"/>
        <v>0.71568627450980393</v>
      </c>
      <c r="H10" s="5">
        <v>1</v>
      </c>
      <c r="I10" s="5">
        <v>1</v>
      </c>
      <c r="J10" s="5">
        <v>3</v>
      </c>
      <c r="K10" s="5">
        <v>2</v>
      </c>
      <c r="L10" s="5">
        <v>1</v>
      </c>
      <c r="O10" s="5">
        <v>2</v>
      </c>
      <c r="P10" s="5">
        <v>1</v>
      </c>
      <c r="Q10" s="5">
        <v>3</v>
      </c>
      <c r="R10" s="5">
        <v>3</v>
      </c>
      <c r="S10" s="5">
        <v>2.5</v>
      </c>
      <c r="T10" s="5">
        <v>3</v>
      </c>
      <c r="U10" s="5">
        <v>14</v>
      </c>
    </row>
    <row r="11" spans="1:23" ht="14.3" x14ac:dyDescent="0.25">
      <c r="A11">
        <v>1</v>
      </c>
      <c r="B11" s="18" t="s">
        <v>546</v>
      </c>
      <c r="C11" s="1" t="s">
        <v>231</v>
      </c>
      <c r="E11" s="3">
        <f t="shared" si="1"/>
        <v>29.5</v>
      </c>
      <c r="F11" s="54">
        <f t="shared" si="2"/>
        <v>0.57843137254901966</v>
      </c>
      <c r="H11" s="5">
        <v>1</v>
      </c>
      <c r="I11" s="5">
        <v>2</v>
      </c>
      <c r="J11" s="5">
        <v>2</v>
      </c>
      <c r="K11" s="5">
        <v>2</v>
      </c>
      <c r="L11" s="5">
        <v>0</v>
      </c>
      <c r="N11" s="5">
        <v>2</v>
      </c>
      <c r="O11" s="5">
        <v>1.5</v>
      </c>
      <c r="Q11" s="5">
        <v>2.5</v>
      </c>
      <c r="R11" s="5">
        <v>1</v>
      </c>
      <c r="S11" s="5">
        <v>1</v>
      </c>
      <c r="T11" s="5">
        <v>0.5</v>
      </c>
      <c r="U11" s="5">
        <v>14</v>
      </c>
    </row>
    <row r="12" spans="1:23" ht="14.3" x14ac:dyDescent="0.25">
      <c r="A12">
        <v>1</v>
      </c>
      <c r="B12" s="18" t="s">
        <v>547</v>
      </c>
      <c r="C12" s="1" t="s">
        <v>243</v>
      </c>
      <c r="E12" s="3">
        <f t="shared" si="1"/>
        <v>30</v>
      </c>
      <c r="F12" s="54">
        <f t="shared" si="2"/>
        <v>0.58823529411764708</v>
      </c>
      <c r="H12" s="5">
        <v>1</v>
      </c>
      <c r="I12" s="5">
        <v>2</v>
      </c>
      <c r="J12" s="5">
        <v>3</v>
      </c>
      <c r="K12" s="5">
        <v>2</v>
      </c>
      <c r="L12" s="5">
        <v>1</v>
      </c>
      <c r="N12" s="5">
        <v>1.5</v>
      </c>
      <c r="P12" s="5">
        <v>2</v>
      </c>
      <c r="Q12" s="5">
        <v>2</v>
      </c>
      <c r="R12" s="5">
        <v>1</v>
      </c>
      <c r="S12" s="5">
        <v>0</v>
      </c>
      <c r="T12" s="5">
        <v>0</v>
      </c>
      <c r="U12" s="5">
        <v>14.5</v>
      </c>
    </row>
    <row r="13" spans="1:23" ht="14.3" x14ac:dyDescent="0.25">
      <c r="A13">
        <v>1</v>
      </c>
      <c r="B13" s="18" t="s">
        <v>255</v>
      </c>
      <c r="C13" s="1" t="s">
        <v>548</v>
      </c>
      <c r="E13" s="3">
        <f t="shared" si="1"/>
        <v>37</v>
      </c>
      <c r="F13" s="54">
        <f t="shared" si="2"/>
        <v>0.72549019607843135</v>
      </c>
      <c r="H13" s="5">
        <v>1</v>
      </c>
      <c r="I13" s="5">
        <v>1</v>
      </c>
      <c r="J13" s="5">
        <v>3</v>
      </c>
      <c r="K13" s="5">
        <v>3</v>
      </c>
      <c r="L13" s="5">
        <v>2</v>
      </c>
      <c r="O13" s="5">
        <v>2</v>
      </c>
      <c r="P13" s="5">
        <v>1.5</v>
      </c>
      <c r="Q13" s="5">
        <v>2</v>
      </c>
      <c r="R13" s="5">
        <v>3.5</v>
      </c>
      <c r="S13" s="5">
        <v>2</v>
      </c>
      <c r="T13" s="5">
        <v>1</v>
      </c>
      <c r="U13" s="5">
        <v>15</v>
      </c>
    </row>
    <row r="14" spans="1:23" ht="14.3" x14ac:dyDescent="0.25">
      <c r="A14">
        <v>1</v>
      </c>
      <c r="B14" s="18" t="s">
        <v>549</v>
      </c>
      <c r="C14" s="1" t="s">
        <v>550</v>
      </c>
      <c r="E14" s="3">
        <f t="shared" si="1"/>
        <v>35</v>
      </c>
      <c r="F14" s="54">
        <f t="shared" si="2"/>
        <v>0.68627450980392157</v>
      </c>
      <c r="H14" s="5">
        <v>0</v>
      </c>
      <c r="I14" s="5">
        <v>1</v>
      </c>
      <c r="J14" s="5">
        <v>2</v>
      </c>
      <c r="K14" s="5">
        <v>3</v>
      </c>
      <c r="L14" s="5">
        <v>2</v>
      </c>
      <c r="M14" s="5">
        <v>0.5</v>
      </c>
      <c r="O14" s="5">
        <v>1.5</v>
      </c>
      <c r="Q14" s="5">
        <v>2.5</v>
      </c>
      <c r="R14" s="5">
        <v>3</v>
      </c>
      <c r="S14" s="5">
        <v>1</v>
      </c>
      <c r="T14" s="5">
        <v>2</v>
      </c>
      <c r="U14" s="5">
        <v>16.5</v>
      </c>
    </row>
    <row r="15" spans="1:23" ht="14.3" x14ac:dyDescent="0.25">
      <c r="A15">
        <v>1</v>
      </c>
      <c r="B15" s="18" t="s">
        <v>551</v>
      </c>
      <c r="C15" s="1" t="s">
        <v>552</v>
      </c>
      <c r="E15" s="3">
        <f t="shared" si="1"/>
        <v>37.5</v>
      </c>
      <c r="F15" s="54">
        <f t="shared" si="2"/>
        <v>0.73529411764705888</v>
      </c>
      <c r="H15" s="5">
        <v>1</v>
      </c>
      <c r="I15" s="5">
        <v>2</v>
      </c>
      <c r="J15" s="5">
        <v>2</v>
      </c>
      <c r="K15" s="5">
        <v>3</v>
      </c>
      <c r="L15" s="5">
        <v>2</v>
      </c>
      <c r="N15" s="5">
        <v>2</v>
      </c>
      <c r="O15" s="5">
        <v>2</v>
      </c>
      <c r="P15" s="5">
        <v>2</v>
      </c>
      <c r="R15" s="5">
        <v>3.5</v>
      </c>
      <c r="S15" s="5">
        <v>0</v>
      </c>
      <c r="T15" s="5">
        <v>2</v>
      </c>
      <c r="U15" s="5">
        <v>16</v>
      </c>
    </row>
    <row r="16" spans="1:23" ht="14.3" x14ac:dyDescent="0.25">
      <c r="A16">
        <v>1</v>
      </c>
      <c r="B16" s="18" t="s">
        <v>307</v>
      </c>
      <c r="C16" s="1" t="s">
        <v>553</v>
      </c>
      <c r="E16" s="3">
        <f t="shared" si="1"/>
        <v>20</v>
      </c>
      <c r="F16" s="54">
        <f t="shared" si="2"/>
        <v>0.39215686274509803</v>
      </c>
      <c r="H16" s="5">
        <v>1</v>
      </c>
      <c r="I16" s="5">
        <v>2</v>
      </c>
      <c r="J16" s="5">
        <v>1</v>
      </c>
      <c r="K16" s="5">
        <v>2</v>
      </c>
      <c r="L16" s="5">
        <v>0</v>
      </c>
      <c r="M16" s="5">
        <v>0</v>
      </c>
      <c r="O16" s="5">
        <v>2.5</v>
      </c>
      <c r="Q16" s="5">
        <v>0</v>
      </c>
      <c r="R16" s="5">
        <v>0.5</v>
      </c>
      <c r="S16" s="5">
        <v>3</v>
      </c>
      <c r="T16" s="5">
        <v>2</v>
      </c>
      <c r="U16" s="5">
        <v>6</v>
      </c>
    </row>
    <row r="17" spans="1:21" ht="14.3" x14ac:dyDescent="0.25">
      <c r="A17">
        <v>1</v>
      </c>
      <c r="B17" s="18" t="s">
        <v>554</v>
      </c>
      <c r="C17" s="1" t="s">
        <v>555</v>
      </c>
      <c r="E17" s="3">
        <f t="shared" si="1"/>
        <v>24</v>
      </c>
      <c r="F17" s="54">
        <f t="shared" si="2"/>
        <v>0.47058823529411764</v>
      </c>
      <c r="H17" s="5">
        <v>0</v>
      </c>
      <c r="I17" s="5">
        <v>2</v>
      </c>
      <c r="J17" s="5">
        <v>1</v>
      </c>
      <c r="K17" s="5">
        <v>3</v>
      </c>
      <c r="L17" s="5">
        <v>2</v>
      </c>
      <c r="O17" s="5">
        <v>1.5</v>
      </c>
      <c r="Q17" s="5">
        <v>1</v>
      </c>
      <c r="R17" s="5">
        <v>1</v>
      </c>
      <c r="S17" s="5">
        <v>4</v>
      </c>
      <c r="T17" s="5">
        <v>0.5</v>
      </c>
      <c r="U17" s="5">
        <v>8</v>
      </c>
    </row>
    <row r="18" spans="1:21" ht="14.3" x14ac:dyDescent="0.25">
      <c r="A18">
        <v>1</v>
      </c>
      <c r="B18" s="18" t="s">
        <v>556</v>
      </c>
      <c r="C18" s="1" t="s">
        <v>557</v>
      </c>
      <c r="E18" s="3">
        <f t="shared" si="1"/>
        <v>39.5</v>
      </c>
      <c r="F18" s="54">
        <f t="shared" si="2"/>
        <v>0.77450980392156865</v>
      </c>
      <c r="H18" s="5">
        <v>1</v>
      </c>
      <c r="I18" s="5">
        <v>3</v>
      </c>
      <c r="J18" s="5">
        <v>1</v>
      </c>
      <c r="K18" s="5">
        <v>3</v>
      </c>
      <c r="L18" s="5">
        <v>2</v>
      </c>
      <c r="N18" s="5">
        <v>1.5</v>
      </c>
      <c r="O18" s="5">
        <v>3</v>
      </c>
      <c r="Q18" s="5">
        <v>3</v>
      </c>
      <c r="R18" s="5">
        <v>4</v>
      </c>
      <c r="S18" s="5">
        <v>1</v>
      </c>
      <c r="T18" s="5">
        <v>1</v>
      </c>
      <c r="U18" s="5">
        <v>16</v>
      </c>
    </row>
    <row r="19" spans="1:21" ht="14.3" x14ac:dyDescent="0.25">
      <c r="A19">
        <v>1</v>
      </c>
      <c r="B19" s="18" t="s">
        <v>666</v>
      </c>
      <c r="C19" s="1" t="s">
        <v>218</v>
      </c>
      <c r="E19" s="3">
        <f t="shared" si="1"/>
        <v>42</v>
      </c>
      <c r="F19" s="54">
        <f t="shared" si="2"/>
        <v>0.82352941176470584</v>
      </c>
      <c r="H19" s="5">
        <v>1</v>
      </c>
      <c r="I19" s="5">
        <v>3</v>
      </c>
      <c r="J19" s="5">
        <v>2</v>
      </c>
      <c r="K19" s="5">
        <v>2</v>
      </c>
      <c r="L19" s="5">
        <v>2</v>
      </c>
      <c r="O19" s="5">
        <v>2</v>
      </c>
      <c r="P19" s="5">
        <v>1.5</v>
      </c>
      <c r="Q19" s="5">
        <v>1</v>
      </c>
      <c r="R19" s="5">
        <v>3.5</v>
      </c>
      <c r="S19" s="5">
        <v>5</v>
      </c>
      <c r="T19" s="5">
        <v>2</v>
      </c>
      <c r="U19" s="5">
        <v>17</v>
      </c>
    </row>
    <row r="20" spans="1:21" ht="14.3" x14ac:dyDescent="0.25">
      <c r="A20">
        <v>1</v>
      </c>
      <c r="B20" s="18" t="s">
        <v>682</v>
      </c>
      <c r="C20" s="1" t="s">
        <v>381</v>
      </c>
      <c r="E20" s="3">
        <f t="shared" si="1"/>
        <v>34.5</v>
      </c>
      <c r="F20" s="54">
        <f t="shared" si="2"/>
        <v>0.67647058823529416</v>
      </c>
      <c r="H20" s="5">
        <v>1</v>
      </c>
      <c r="I20" s="5">
        <v>2</v>
      </c>
      <c r="J20" s="5">
        <v>3</v>
      </c>
      <c r="K20" s="5">
        <v>3</v>
      </c>
      <c r="L20" s="5">
        <v>2</v>
      </c>
      <c r="O20" s="5">
        <v>2.5</v>
      </c>
      <c r="P20" s="5">
        <v>2.5</v>
      </c>
      <c r="Q20" s="5">
        <v>1</v>
      </c>
      <c r="R20" s="5">
        <v>2</v>
      </c>
      <c r="S20" s="5">
        <v>0</v>
      </c>
      <c r="T20" s="5">
        <v>2</v>
      </c>
      <c r="U20" s="5">
        <v>13.5</v>
      </c>
    </row>
    <row r="21" spans="1:21" ht="14.3" x14ac:dyDescent="0.25">
      <c r="A21">
        <v>1</v>
      </c>
      <c r="B21" s="18" t="s">
        <v>558</v>
      </c>
      <c r="C21" s="1" t="s">
        <v>205</v>
      </c>
      <c r="E21" s="3">
        <f t="shared" si="1"/>
        <v>47</v>
      </c>
      <c r="F21" s="54">
        <f t="shared" si="2"/>
        <v>0.92156862745098034</v>
      </c>
      <c r="H21" s="5">
        <v>1</v>
      </c>
      <c r="I21" s="5">
        <v>3</v>
      </c>
      <c r="J21" s="5">
        <v>2</v>
      </c>
      <c r="K21" s="5">
        <v>3</v>
      </c>
      <c r="L21" s="5">
        <v>2</v>
      </c>
      <c r="M21" s="5">
        <v>1</v>
      </c>
      <c r="O21" s="5">
        <v>2</v>
      </c>
      <c r="Q21" s="5">
        <v>3</v>
      </c>
      <c r="R21" s="5">
        <v>5</v>
      </c>
      <c r="S21" s="5">
        <v>5</v>
      </c>
      <c r="T21" s="5">
        <v>3</v>
      </c>
      <c r="U21" s="5">
        <v>17</v>
      </c>
    </row>
    <row r="22" spans="1:21" ht="14.3" x14ac:dyDescent="0.25">
      <c r="A22">
        <v>1</v>
      </c>
      <c r="B22" s="18" t="s">
        <v>559</v>
      </c>
      <c r="C22" s="1" t="s">
        <v>560</v>
      </c>
      <c r="E22" s="3">
        <f t="shared" si="1"/>
        <v>26</v>
      </c>
      <c r="F22" s="54">
        <f t="shared" si="2"/>
        <v>0.50980392156862742</v>
      </c>
      <c r="H22" s="5">
        <v>1</v>
      </c>
      <c r="I22" s="5">
        <v>1</v>
      </c>
      <c r="J22" s="5">
        <v>2</v>
      </c>
      <c r="K22" s="5">
        <v>1</v>
      </c>
      <c r="L22" s="5">
        <v>0</v>
      </c>
      <c r="N22" s="5">
        <v>3</v>
      </c>
      <c r="P22" s="5">
        <v>2</v>
      </c>
      <c r="Q22" s="5">
        <v>1</v>
      </c>
      <c r="R22" s="5">
        <v>1</v>
      </c>
      <c r="S22" s="5">
        <v>0</v>
      </c>
      <c r="T22" s="5">
        <v>0</v>
      </c>
      <c r="U22" s="5">
        <v>14</v>
      </c>
    </row>
    <row r="23" spans="1:21" ht="14.3" x14ac:dyDescent="0.25">
      <c r="A23">
        <v>1</v>
      </c>
      <c r="B23" s="18" t="s">
        <v>561</v>
      </c>
      <c r="C23" s="1" t="s">
        <v>562</v>
      </c>
      <c r="E23" s="3">
        <f t="shared" si="1"/>
        <v>39.5</v>
      </c>
      <c r="F23" s="54">
        <f t="shared" si="2"/>
        <v>0.77450980392156865</v>
      </c>
      <c r="H23" s="5">
        <v>1</v>
      </c>
      <c r="I23" s="5">
        <v>2</v>
      </c>
      <c r="J23" s="5">
        <v>2</v>
      </c>
      <c r="K23" s="5">
        <v>3</v>
      </c>
      <c r="L23" s="5">
        <v>2</v>
      </c>
      <c r="N23" s="5">
        <v>2.5</v>
      </c>
      <c r="P23" s="5">
        <v>2.5</v>
      </c>
      <c r="Q23" s="5">
        <v>3</v>
      </c>
      <c r="R23" s="5">
        <v>2.5</v>
      </c>
      <c r="S23" s="5">
        <v>2</v>
      </c>
      <c r="T23" s="5">
        <v>2</v>
      </c>
      <c r="U23" s="5">
        <v>15</v>
      </c>
    </row>
    <row r="24" spans="1:21" ht="14.3" x14ac:dyDescent="0.25">
      <c r="A24">
        <v>1</v>
      </c>
      <c r="B24" s="18" t="s">
        <v>563</v>
      </c>
      <c r="C24" s="1" t="s">
        <v>564</v>
      </c>
      <c r="E24" s="3">
        <f t="shared" si="1"/>
        <v>22</v>
      </c>
      <c r="F24" s="54">
        <f t="shared" si="2"/>
        <v>0.43137254901960786</v>
      </c>
      <c r="H24" s="5">
        <v>1</v>
      </c>
      <c r="I24" s="5">
        <v>1</v>
      </c>
      <c r="J24" s="5">
        <v>1</v>
      </c>
      <c r="K24" s="5">
        <v>2</v>
      </c>
      <c r="L24" s="5">
        <v>2</v>
      </c>
      <c r="N24" s="5">
        <v>1</v>
      </c>
      <c r="O24" s="5">
        <v>3</v>
      </c>
      <c r="P24" s="5">
        <v>2</v>
      </c>
      <c r="R24" s="5">
        <v>1</v>
      </c>
      <c r="S24" s="5">
        <v>0</v>
      </c>
      <c r="T24" s="5">
        <v>1</v>
      </c>
      <c r="U24" s="5">
        <v>7</v>
      </c>
    </row>
    <row r="25" spans="1:21" ht="14.3" x14ac:dyDescent="0.25">
      <c r="A25">
        <v>1</v>
      </c>
      <c r="B25" s="18" t="s">
        <v>230</v>
      </c>
      <c r="C25" s="1" t="s">
        <v>207</v>
      </c>
      <c r="E25" s="3">
        <f t="shared" si="1"/>
        <v>29</v>
      </c>
      <c r="F25" s="54">
        <f t="shared" si="2"/>
        <v>0.56862745098039214</v>
      </c>
      <c r="H25" s="5">
        <v>1</v>
      </c>
      <c r="I25" s="5">
        <v>2</v>
      </c>
      <c r="J25" s="5">
        <v>1</v>
      </c>
      <c r="K25" s="5">
        <v>3</v>
      </c>
      <c r="L25" s="5">
        <v>2</v>
      </c>
      <c r="O25" s="5">
        <v>1.5</v>
      </c>
      <c r="P25" s="5">
        <v>1</v>
      </c>
      <c r="Q25" s="5">
        <v>1</v>
      </c>
      <c r="R25" s="5">
        <v>1.5</v>
      </c>
      <c r="S25" s="5">
        <v>0</v>
      </c>
      <c r="T25" s="5">
        <v>1</v>
      </c>
      <c r="U25" s="5">
        <v>14</v>
      </c>
    </row>
    <row r="26" spans="1:21" ht="14.3" x14ac:dyDescent="0.25">
      <c r="A26">
        <v>1</v>
      </c>
      <c r="B26" s="18" t="s">
        <v>565</v>
      </c>
      <c r="C26" s="1" t="s">
        <v>566</v>
      </c>
      <c r="E26" s="3">
        <f t="shared" si="1"/>
        <v>28.5</v>
      </c>
      <c r="F26" s="54">
        <f t="shared" si="2"/>
        <v>0.55882352941176472</v>
      </c>
      <c r="H26" s="5">
        <v>1</v>
      </c>
      <c r="I26" s="5">
        <v>3</v>
      </c>
      <c r="J26" s="5">
        <v>1</v>
      </c>
      <c r="K26" s="5">
        <v>2</v>
      </c>
      <c r="L26" s="5">
        <v>1</v>
      </c>
      <c r="N26" s="5">
        <v>2</v>
      </c>
      <c r="P26" s="5">
        <v>1.5</v>
      </c>
      <c r="Q26" s="5">
        <v>1.5</v>
      </c>
      <c r="R26" s="5">
        <v>4</v>
      </c>
      <c r="S26" s="5">
        <v>5</v>
      </c>
      <c r="T26" s="5">
        <v>0.5</v>
      </c>
      <c r="U26" s="5">
        <v>6</v>
      </c>
    </row>
    <row r="27" spans="1:21" ht="14.3" x14ac:dyDescent="0.25">
      <c r="A27">
        <v>1</v>
      </c>
      <c r="B27" s="18" t="s">
        <v>567</v>
      </c>
      <c r="C27" s="1" t="s">
        <v>568</v>
      </c>
      <c r="E27" s="3">
        <f t="shared" si="1"/>
        <v>36.5</v>
      </c>
      <c r="F27" s="54">
        <f t="shared" si="2"/>
        <v>0.71568627450980393</v>
      </c>
      <c r="H27" s="5">
        <v>1</v>
      </c>
      <c r="I27" s="5">
        <v>1</v>
      </c>
      <c r="J27" s="5">
        <v>2</v>
      </c>
      <c r="K27" s="5">
        <v>2</v>
      </c>
      <c r="L27" s="5">
        <v>2</v>
      </c>
      <c r="M27" s="5">
        <v>0</v>
      </c>
      <c r="O27" s="5">
        <v>1.5</v>
      </c>
      <c r="Q27" s="5">
        <v>1</v>
      </c>
      <c r="R27" s="5">
        <v>2</v>
      </c>
      <c r="S27" s="5">
        <v>5</v>
      </c>
      <c r="T27" s="5">
        <v>2</v>
      </c>
      <c r="U27" s="5">
        <v>17</v>
      </c>
    </row>
    <row r="28" spans="1:21" ht="14.3" x14ac:dyDescent="0.25">
      <c r="A28">
        <v>1</v>
      </c>
      <c r="B28" s="18" t="s">
        <v>569</v>
      </c>
      <c r="C28" s="1" t="s">
        <v>264</v>
      </c>
      <c r="E28" s="3">
        <f t="shared" si="1"/>
        <v>31.5</v>
      </c>
      <c r="F28" s="54">
        <f t="shared" si="2"/>
        <v>0.61764705882352944</v>
      </c>
      <c r="H28" s="5">
        <v>1</v>
      </c>
      <c r="I28" s="5">
        <v>1</v>
      </c>
      <c r="J28" s="5">
        <v>2</v>
      </c>
      <c r="K28" s="5">
        <v>2</v>
      </c>
      <c r="L28" s="5">
        <v>1</v>
      </c>
      <c r="M28" s="5">
        <v>0.5</v>
      </c>
      <c r="N28" s="5">
        <v>2.5</v>
      </c>
      <c r="Q28" s="5">
        <v>2.5</v>
      </c>
      <c r="R28" s="5">
        <v>3</v>
      </c>
      <c r="S28" s="5">
        <v>5</v>
      </c>
      <c r="T28" s="5">
        <v>1</v>
      </c>
      <c r="U28" s="5">
        <v>10</v>
      </c>
    </row>
    <row r="29" spans="1:21" ht="14.3" x14ac:dyDescent="0.25">
      <c r="A29">
        <v>1</v>
      </c>
      <c r="B29" s="18" t="s">
        <v>685</v>
      </c>
      <c r="C29" s="1" t="s">
        <v>114</v>
      </c>
      <c r="E29" s="3">
        <f t="shared" si="1"/>
        <v>25</v>
      </c>
      <c r="F29" s="54">
        <f t="shared" si="2"/>
        <v>0.49019607843137253</v>
      </c>
      <c r="H29" s="5">
        <v>1</v>
      </c>
      <c r="I29" s="5">
        <v>1</v>
      </c>
      <c r="J29" s="5">
        <v>0</v>
      </c>
      <c r="K29" s="5">
        <v>3</v>
      </c>
      <c r="L29" s="5">
        <v>1</v>
      </c>
      <c r="O29" s="5">
        <v>3</v>
      </c>
      <c r="P29" s="5">
        <v>1.5</v>
      </c>
      <c r="Q29" s="5">
        <v>3</v>
      </c>
      <c r="R29" s="5">
        <v>0.5</v>
      </c>
      <c r="S29" s="5">
        <v>0</v>
      </c>
      <c r="T29" s="5">
        <v>0</v>
      </c>
      <c r="U29" s="5">
        <v>11</v>
      </c>
    </row>
    <row r="30" spans="1:21" s="104" customFormat="1" ht="14.3" x14ac:dyDescent="0.25">
      <c r="A30" s="104">
        <v>1</v>
      </c>
      <c r="B30" s="104" t="s">
        <v>513</v>
      </c>
      <c r="C30" s="104" t="s">
        <v>393</v>
      </c>
    </row>
    <row r="31" spans="1:21" ht="14.3" x14ac:dyDescent="0.25">
      <c r="A31" s="1">
        <v>2</v>
      </c>
      <c r="B31" s="18" t="s">
        <v>603</v>
      </c>
      <c r="C31" s="1" t="s">
        <v>604</v>
      </c>
      <c r="E31" s="3">
        <f t="shared" si="1"/>
        <v>31.5</v>
      </c>
      <c r="F31" s="54">
        <f t="shared" si="2"/>
        <v>0.61764705882352944</v>
      </c>
      <c r="H31" s="5">
        <v>1</v>
      </c>
      <c r="I31" s="5">
        <v>2</v>
      </c>
      <c r="J31" s="5">
        <v>2</v>
      </c>
      <c r="K31" s="5">
        <v>2</v>
      </c>
      <c r="L31" s="5">
        <v>1</v>
      </c>
      <c r="N31" s="5">
        <v>3</v>
      </c>
      <c r="P31" s="5">
        <v>3</v>
      </c>
      <c r="Q31" s="5">
        <v>3</v>
      </c>
      <c r="R31" s="5">
        <v>2.5</v>
      </c>
      <c r="S31" s="5">
        <v>1</v>
      </c>
      <c r="T31" s="5">
        <v>1</v>
      </c>
      <c r="U31" s="5">
        <v>10</v>
      </c>
    </row>
    <row r="32" spans="1:21" ht="14.3" x14ac:dyDescent="0.25">
      <c r="A32" s="1">
        <v>2</v>
      </c>
      <c r="B32" s="18" t="s">
        <v>605</v>
      </c>
      <c r="C32" s="1" t="s">
        <v>525</v>
      </c>
      <c r="E32" s="3">
        <f t="shared" si="1"/>
        <v>44.5</v>
      </c>
      <c r="F32" s="54">
        <f t="shared" si="2"/>
        <v>0.87254901960784315</v>
      </c>
      <c r="H32" s="5">
        <v>1</v>
      </c>
      <c r="I32" s="5">
        <v>2</v>
      </c>
      <c r="J32" s="5">
        <v>2</v>
      </c>
      <c r="K32" s="5">
        <v>2</v>
      </c>
      <c r="L32" s="5">
        <v>2</v>
      </c>
      <c r="N32" s="5">
        <v>2.5</v>
      </c>
      <c r="P32" s="5">
        <v>2</v>
      </c>
      <c r="Q32" s="5">
        <v>2.5</v>
      </c>
      <c r="R32" s="5">
        <v>5</v>
      </c>
      <c r="S32" s="5">
        <v>5</v>
      </c>
      <c r="T32" s="5">
        <v>2</v>
      </c>
      <c r="U32" s="5">
        <v>16.5</v>
      </c>
    </row>
    <row r="33" spans="1:21" ht="14.3" x14ac:dyDescent="0.25">
      <c r="A33" s="1">
        <v>2</v>
      </c>
      <c r="B33" s="18" t="s">
        <v>606</v>
      </c>
      <c r="C33" s="1" t="s">
        <v>416</v>
      </c>
      <c r="E33" s="3">
        <f t="shared" si="1"/>
        <v>48</v>
      </c>
      <c r="F33" s="54">
        <f t="shared" si="2"/>
        <v>0.94117647058823528</v>
      </c>
      <c r="H33" s="5">
        <v>1</v>
      </c>
      <c r="I33" s="5">
        <v>3</v>
      </c>
      <c r="J33" s="5">
        <v>3</v>
      </c>
      <c r="K33" s="5">
        <v>2</v>
      </c>
      <c r="L33" s="5">
        <v>2</v>
      </c>
      <c r="N33" s="5">
        <v>3</v>
      </c>
      <c r="O33" s="5">
        <v>3</v>
      </c>
      <c r="Q33" s="5">
        <v>3</v>
      </c>
      <c r="R33" s="5">
        <v>5</v>
      </c>
      <c r="S33" s="5">
        <v>3</v>
      </c>
      <c r="T33" s="5">
        <v>3</v>
      </c>
      <c r="U33" s="5">
        <v>17</v>
      </c>
    </row>
    <row r="34" spans="1:21" ht="14.3" x14ac:dyDescent="0.25">
      <c r="A34" s="1">
        <v>2</v>
      </c>
      <c r="B34" s="18" t="s">
        <v>607</v>
      </c>
      <c r="C34" s="1" t="s">
        <v>608</v>
      </c>
      <c r="E34" s="3">
        <f t="shared" si="1"/>
        <v>41.5</v>
      </c>
      <c r="F34" s="54">
        <f t="shared" si="2"/>
        <v>0.81372549019607843</v>
      </c>
      <c r="H34" s="5">
        <v>1</v>
      </c>
      <c r="I34" s="5">
        <v>2</v>
      </c>
      <c r="J34" s="5">
        <v>2</v>
      </c>
      <c r="K34" s="5">
        <v>2</v>
      </c>
      <c r="L34" s="5">
        <v>2</v>
      </c>
      <c r="M34" s="5">
        <v>0</v>
      </c>
      <c r="N34" s="5">
        <v>3</v>
      </c>
      <c r="Q34" s="5">
        <v>2.5</v>
      </c>
      <c r="R34" s="5">
        <v>5</v>
      </c>
      <c r="S34" s="5">
        <v>5</v>
      </c>
      <c r="T34" s="5">
        <v>0.5</v>
      </c>
      <c r="U34" s="5">
        <v>16.5</v>
      </c>
    </row>
    <row r="35" spans="1:21" ht="14.3" x14ac:dyDescent="0.25">
      <c r="A35" s="1">
        <v>2</v>
      </c>
      <c r="B35" s="18" t="s">
        <v>609</v>
      </c>
      <c r="C35" s="1" t="s">
        <v>610</v>
      </c>
      <c r="E35" s="3">
        <f t="shared" si="1"/>
        <v>26</v>
      </c>
      <c r="F35" s="54">
        <f t="shared" si="2"/>
        <v>0.50980392156862742</v>
      </c>
      <c r="H35" s="5">
        <v>1</v>
      </c>
      <c r="I35" s="5">
        <v>0</v>
      </c>
      <c r="J35" s="5">
        <v>3</v>
      </c>
      <c r="K35" s="5">
        <v>2</v>
      </c>
      <c r="L35" s="5">
        <v>2</v>
      </c>
      <c r="N35" s="5">
        <v>3</v>
      </c>
      <c r="O35" s="5">
        <v>3</v>
      </c>
      <c r="P35" s="5">
        <v>2</v>
      </c>
      <c r="R35" s="5">
        <v>0</v>
      </c>
      <c r="S35" s="5">
        <v>1</v>
      </c>
      <c r="T35" s="5">
        <v>2</v>
      </c>
      <c r="U35" s="5">
        <v>7</v>
      </c>
    </row>
    <row r="36" spans="1:21" ht="14.3" x14ac:dyDescent="0.25">
      <c r="A36" s="1">
        <v>2</v>
      </c>
      <c r="B36" s="18" t="s">
        <v>678</v>
      </c>
      <c r="C36" s="1" t="s">
        <v>679</v>
      </c>
      <c r="E36" s="3">
        <f t="shared" si="1"/>
        <v>35</v>
      </c>
      <c r="F36" s="54">
        <f t="shared" si="2"/>
        <v>0.68627450980392157</v>
      </c>
      <c r="H36" s="5">
        <v>1</v>
      </c>
      <c r="I36" s="5">
        <v>2</v>
      </c>
      <c r="J36" s="5">
        <v>2</v>
      </c>
      <c r="K36" s="5">
        <v>2</v>
      </c>
      <c r="L36" s="5">
        <v>2</v>
      </c>
      <c r="N36" s="5">
        <v>3</v>
      </c>
      <c r="P36" s="5">
        <v>2.5</v>
      </c>
      <c r="Q36" s="5">
        <v>2</v>
      </c>
      <c r="R36" s="5">
        <v>1.5</v>
      </c>
      <c r="S36" s="5">
        <v>1</v>
      </c>
      <c r="T36" s="5">
        <v>1</v>
      </c>
      <c r="U36" s="5">
        <v>15</v>
      </c>
    </row>
    <row r="37" spans="1:21" ht="14.3" x14ac:dyDescent="0.25">
      <c r="A37" s="1">
        <v>2</v>
      </c>
      <c r="B37" s="18" t="s">
        <v>611</v>
      </c>
      <c r="C37" s="1" t="s">
        <v>612</v>
      </c>
      <c r="E37" s="3">
        <f t="shared" si="1"/>
        <v>20</v>
      </c>
      <c r="F37" s="54">
        <f t="shared" si="2"/>
        <v>0.39215686274509803</v>
      </c>
      <c r="H37" s="5">
        <v>0</v>
      </c>
      <c r="I37" s="5">
        <v>1</v>
      </c>
      <c r="J37" s="5">
        <v>2</v>
      </c>
      <c r="K37" s="5">
        <v>0</v>
      </c>
      <c r="L37" s="5">
        <v>1</v>
      </c>
      <c r="N37" s="5">
        <v>3</v>
      </c>
      <c r="Q37" s="5">
        <v>2</v>
      </c>
      <c r="R37" s="5">
        <v>2</v>
      </c>
      <c r="S37" s="5">
        <v>0</v>
      </c>
      <c r="T37" s="5">
        <v>0</v>
      </c>
      <c r="U37" s="5">
        <v>9</v>
      </c>
    </row>
    <row r="38" spans="1:21" ht="14.3" x14ac:dyDescent="0.25">
      <c r="A38" s="1">
        <v>2</v>
      </c>
      <c r="B38" s="18" t="s">
        <v>613</v>
      </c>
      <c r="C38" s="1" t="s">
        <v>614</v>
      </c>
      <c r="E38" s="3">
        <f t="shared" si="1"/>
        <v>25</v>
      </c>
      <c r="F38" s="54">
        <f t="shared" si="2"/>
        <v>0.49019607843137253</v>
      </c>
      <c r="H38" s="5">
        <v>1</v>
      </c>
      <c r="I38" s="5">
        <v>2</v>
      </c>
      <c r="J38" s="5">
        <v>1</v>
      </c>
      <c r="K38" s="5">
        <v>1</v>
      </c>
      <c r="L38" s="5">
        <v>1</v>
      </c>
      <c r="O38" s="5">
        <v>1.5</v>
      </c>
      <c r="Q38" s="5">
        <v>1.5</v>
      </c>
      <c r="R38" s="5">
        <v>0</v>
      </c>
      <c r="S38" s="5">
        <v>0</v>
      </c>
      <c r="T38" s="5">
        <v>0</v>
      </c>
      <c r="U38" s="5">
        <v>16</v>
      </c>
    </row>
    <row r="39" spans="1:21" ht="14.3" x14ac:dyDescent="0.25">
      <c r="A39" s="1">
        <v>2</v>
      </c>
      <c r="B39" s="18" t="s">
        <v>615</v>
      </c>
      <c r="C39" s="1" t="s">
        <v>616</v>
      </c>
      <c r="E39" s="3">
        <f t="shared" si="1"/>
        <v>35.5</v>
      </c>
      <c r="F39" s="54">
        <f t="shared" si="2"/>
        <v>0.69607843137254899</v>
      </c>
      <c r="H39" s="5">
        <v>1</v>
      </c>
      <c r="I39" s="5">
        <v>0</v>
      </c>
      <c r="J39" s="5">
        <v>3</v>
      </c>
      <c r="K39" s="5">
        <v>1</v>
      </c>
      <c r="L39" s="5">
        <v>1</v>
      </c>
      <c r="N39" s="5">
        <v>3</v>
      </c>
      <c r="P39" s="5">
        <v>2.5</v>
      </c>
      <c r="Q39" s="5">
        <v>3</v>
      </c>
      <c r="R39" s="5">
        <v>3</v>
      </c>
      <c r="S39" s="5">
        <v>3</v>
      </c>
      <c r="T39" s="5">
        <v>2</v>
      </c>
      <c r="U39" s="5">
        <v>13</v>
      </c>
    </row>
    <row r="40" spans="1:21" ht="14.3" x14ac:dyDescent="0.25">
      <c r="A40" s="1">
        <v>2</v>
      </c>
      <c r="B40" s="18" t="s">
        <v>617</v>
      </c>
      <c r="C40" s="1" t="s">
        <v>618</v>
      </c>
      <c r="E40" s="3">
        <f t="shared" si="1"/>
        <v>26.5</v>
      </c>
      <c r="F40" s="54">
        <f t="shared" si="2"/>
        <v>0.51960784313725494</v>
      </c>
      <c r="H40" s="5">
        <v>1</v>
      </c>
      <c r="I40" s="5">
        <v>0</v>
      </c>
      <c r="J40" s="5">
        <v>3</v>
      </c>
      <c r="K40" s="5">
        <v>2</v>
      </c>
      <c r="L40" s="5">
        <v>2</v>
      </c>
      <c r="N40" s="5">
        <v>1.5</v>
      </c>
      <c r="P40" s="5">
        <v>1.5</v>
      </c>
      <c r="Q40" s="5">
        <v>2.5</v>
      </c>
      <c r="R40" s="5">
        <v>0</v>
      </c>
      <c r="S40" s="5">
        <v>1</v>
      </c>
      <c r="T40" s="5">
        <v>0</v>
      </c>
      <c r="U40" s="5">
        <v>12</v>
      </c>
    </row>
    <row r="41" spans="1:21" ht="14.3" x14ac:dyDescent="0.25">
      <c r="A41" s="1">
        <v>2</v>
      </c>
      <c r="B41" s="18" t="s">
        <v>619</v>
      </c>
      <c r="C41" s="1" t="s">
        <v>620</v>
      </c>
      <c r="E41" s="3">
        <f t="shared" si="1"/>
        <v>40</v>
      </c>
      <c r="F41" s="54">
        <f t="shared" si="2"/>
        <v>0.78431372549019607</v>
      </c>
      <c r="H41" s="5">
        <v>1</v>
      </c>
      <c r="I41" s="5">
        <v>1</v>
      </c>
      <c r="J41" s="5">
        <v>2</v>
      </c>
      <c r="K41" s="5">
        <v>2</v>
      </c>
      <c r="L41" s="5">
        <v>2</v>
      </c>
      <c r="N41" s="5">
        <v>3</v>
      </c>
      <c r="P41" s="5">
        <v>3</v>
      </c>
      <c r="Q41" s="5">
        <v>2</v>
      </c>
      <c r="R41" s="5">
        <v>2</v>
      </c>
      <c r="S41" s="5">
        <v>5</v>
      </c>
      <c r="T41" s="5">
        <v>1</v>
      </c>
      <c r="U41" s="5">
        <v>16</v>
      </c>
    </row>
    <row r="42" spans="1:21" ht="14.3" x14ac:dyDescent="0.25">
      <c r="A42" s="1">
        <v>2</v>
      </c>
      <c r="B42" s="18" t="s">
        <v>621</v>
      </c>
      <c r="C42" s="1" t="s">
        <v>622</v>
      </c>
      <c r="E42" s="3">
        <f t="shared" si="1"/>
        <v>37.5</v>
      </c>
      <c r="F42" s="54">
        <f t="shared" si="2"/>
        <v>0.73529411764705888</v>
      </c>
      <c r="H42" s="5">
        <v>1</v>
      </c>
      <c r="I42" s="5">
        <v>2</v>
      </c>
      <c r="J42" s="5">
        <v>3</v>
      </c>
      <c r="K42" s="5">
        <v>2</v>
      </c>
      <c r="L42" s="5">
        <v>2</v>
      </c>
      <c r="N42" s="5">
        <v>3</v>
      </c>
      <c r="P42" s="5">
        <v>3</v>
      </c>
      <c r="Q42" s="5">
        <v>2</v>
      </c>
      <c r="R42" s="5">
        <v>4</v>
      </c>
      <c r="S42" s="5">
        <v>0</v>
      </c>
      <c r="T42" s="5">
        <v>1</v>
      </c>
      <c r="U42" s="5">
        <v>14.5</v>
      </c>
    </row>
    <row r="43" spans="1:21" ht="14.3" x14ac:dyDescent="0.25">
      <c r="A43" s="1">
        <v>2</v>
      </c>
      <c r="B43" s="18" t="s">
        <v>623</v>
      </c>
      <c r="C43" s="1" t="s">
        <v>624</v>
      </c>
      <c r="E43" s="3">
        <f t="shared" si="1"/>
        <v>37.5</v>
      </c>
      <c r="F43" s="54">
        <f t="shared" si="2"/>
        <v>0.73529411764705888</v>
      </c>
      <c r="H43" s="5">
        <v>0</v>
      </c>
      <c r="I43" s="5">
        <v>2</v>
      </c>
      <c r="J43" s="5">
        <v>3</v>
      </c>
      <c r="K43" s="5">
        <v>2</v>
      </c>
      <c r="L43" s="5">
        <v>2</v>
      </c>
      <c r="N43" s="5">
        <v>3</v>
      </c>
      <c r="O43" s="5">
        <v>2</v>
      </c>
      <c r="Q43" s="5">
        <v>2.5</v>
      </c>
      <c r="R43" s="5">
        <v>3</v>
      </c>
      <c r="S43" s="5">
        <v>1</v>
      </c>
      <c r="T43" s="5">
        <v>2</v>
      </c>
      <c r="U43" s="5">
        <v>15</v>
      </c>
    </row>
    <row r="44" spans="1:21" ht="14.3" x14ac:dyDescent="0.25">
      <c r="A44" s="1">
        <v>2</v>
      </c>
      <c r="B44" s="18" t="s">
        <v>625</v>
      </c>
      <c r="C44" s="1" t="s">
        <v>626</v>
      </c>
      <c r="E44" s="3">
        <f t="shared" si="1"/>
        <v>30</v>
      </c>
      <c r="F44" s="54">
        <f t="shared" si="2"/>
        <v>0.58823529411764708</v>
      </c>
      <c r="H44" s="5">
        <v>1</v>
      </c>
      <c r="I44" s="5">
        <v>2</v>
      </c>
      <c r="J44" s="5">
        <v>3</v>
      </c>
      <c r="K44" s="5">
        <v>3</v>
      </c>
      <c r="L44" s="5">
        <v>2</v>
      </c>
      <c r="N44" s="5">
        <v>2.5</v>
      </c>
      <c r="P44" s="5">
        <v>3</v>
      </c>
      <c r="Q44" s="5">
        <v>0</v>
      </c>
      <c r="R44" s="5">
        <v>0</v>
      </c>
      <c r="S44" s="5">
        <v>0</v>
      </c>
      <c r="T44" s="5">
        <v>1</v>
      </c>
      <c r="U44" s="5">
        <v>12.5</v>
      </c>
    </row>
    <row r="45" spans="1:21" ht="14.3" x14ac:dyDescent="0.25">
      <c r="A45" s="1">
        <v>2</v>
      </c>
      <c r="B45" s="18" t="s">
        <v>627</v>
      </c>
      <c r="C45" s="1" t="s">
        <v>628</v>
      </c>
      <c r="E45" s="3">
        <f t="shared" si="1"/>
        <v>26</v>
      </c>
      <c r="F45" s="54">
        <f t="shared" si="2"/>
        <v>0.50980392156862742</v>
      </c>
      <c r="H45" s="5">
        <v>1</v>
      </c>
      <c r="I45" s="5">
        <v>3</v>
      </c>
      <c r="J45" s="5">
        <v>1</v>
      </c>
      <c r="K45" s="5">
        <v>2</v>
      </c>
      <c r="L45" s="5">
        <v>2</v>
      </c>
      <c r="M45" s="5">
        <v>0.5</v>
      </c>
      <c r="N45" s="5">
        <v>2.5</v>
      </c>
      <c r="Q45" s="5">
        <v>2.5</v>
      </c>
      <c r="R45" s="5">
        <v>3.5</v>
      </c>
      <c r="S45" s="5">
        <v>1</v>
      </c>
      <c r="T45" s="5">
        <v>1</v>
      </c>
      <c r="U45" s="5">
        <v>6</v>
      </c>
    </row>
    <row r="46" spans="1:21" ht="14.3" x14ac:dyDescent="0.25">
      <c r="A46" s="1">
        <v>2</v>
      </c>
      <c r="B46" s="18" t="s">
        <v>388</v>
      </c>
      <c r="C46" s="1" t="s">
        <v>389</v>
      </c>
      <c r="E46" s="3">
        <f t="shared" si="1"/>
        <v>40.5</v>
      </c>
      <c r="F46" s="54">
        <f t="shared" si="2"/>
        <v>0.79411764705882348</v>
      </c>
      <c r="H46" s="5">
        <v>1</v>
      </c>
      <c r="I46" s="5">
        <v>3</v>
      </c>
      <c r="J46" s="5">
        <v>1</v>
      </c>
      <c r="K46" s="5">
        <v>2</v>
      </c>
      <c r="L46" s="5">
        <v>2</v>
      </c>
      <c r="N46" s="5">
        <v>2.5</v>
      </c>
      <c r="P46" s="5">
        <v>2</v>
      </c>
      <c r="Q46" s="5">
        <v>1</v>
      </c>
      <c r="R46" s="5">
        <v>5</v>
      </c>
      <c r="S46" s="5">
        <v>2</v>
      </c>
      <c r="T46" s="5">
        <v>3</v>
      </c>
      <c r="U46" s="5">
        <v>16</v>
      </c>
    </row>
    <row r="47" spans="1:21" ht="14.3" x14ac:dyDescent="0.25">
      <c r="A47" s="1">
        <v>2</v>
      </c>
      <c r="B47" s="18" t="s">
        <v>629</v>
      </c>
      <c r="C47" s="1" t="s">
        <v>489</v>
      </c>
      <c r="E47" s="3">
        <f t="shared" si="1"/>
        <v>24</v>
      </c>
      <c r="F47" s="54">
        <f t="shared" si="2"/>
        <v>0.47058823529411764</v>
      </c>
      <c r="H47" s="5">
        <v>1</v>
      </c>
      <c r="I47" s="5">
        <v>1</v>
      </c>
      <c r="J47" s="5">
        <v>2</v>
      </c>
      <c r="K47" s="5">
        <v>1</v>
      </c>
      <c r="L47" s="5">
        <v>2</v>
      </c>
      <c r="O47" s="5">
        <v>1.5</v>
      </c>
      <c r="P47" s="5">
        <v>2</v>
      </c>
      <c r="Q47" s="5">
        <v>1</v>
      </c>
      <c r="R47" s="5">
        <v>1.5</v>
      </c>
      <c r="S47" s="5">
        <v>1</v>
      </c>
      <c r="T47" s="5">
        <v>0</v>
      </c>
      <c r="U47" s="5">
        <v>10</v>
      </c>
    </row>
    <row r="48" spans="1:21" ht="14.3" x14ac:dyDescent="0.25">
      <c r="A48" s="1">
        <v>2</v>
      </c>
      <c r="B48" s="18" t="s">
        <v>267</v>
      </c>
      <c r="C48" s="1" t="s">
        <v>268</v>
      </c>
      <c r="E48" s="3">
        <f t="shared" si="1"/>
        <v>25</v>
      </c>
      <c r="F48" s="54">
        <f t="shared" si="2"/>
        <v>0.49019607843137253</v>
      </c>
      <c r="H48" s="5">
        <v>0</v>
      </c>
      <c r="I48" s="5">
        <v>1</v>
      </c>
      <c r="J48" s="5">
        <v>0</v>
      </c>
      <c r="K48" s="5">
        <v>1</v>
      </c>
      <c r="L48" s="5">
        <v>2</v>
      </c>
      <c r="N48" s="5">
        <v>2</v>
      </c>
      <c r="P48" s="5">
        <v>1</v>
      </c>
      <c r="Q48" s="5">
        <v>1</v>
      </c>
      <c r="R48" s="5">
        <v>3</v>
      </c>
      <c r="S48" s="5">
        <v>1</v>
      </c>
      <c r="T48" s="5">
        <v>0</v>
      </c>
      <c r="U48" s="5">
        <v>13</v>
      </c>
    </row>
    <row r="49" spans="1:21" ht="14.3" x14ac:dyDescent="0.25">
      <c r="A49" s="1">
        <v>2</v>
      </c>
      <c r="B49" s="18" t="s">
        <v>630</v>
      </c>
      <c r="C49" s="1" t="s">
        <v>308</v>
      </c>
      <c r="E49" s="3">
        <f t="shared" si="1"/>
        <v>33.5</v>
      </c>
      <c r="F49" s="54">
        <f t="shared" si="2"/>
        <v>0.65686274509803921</v>
      </c>
      <c r="H49" s="5">
        <v>0</v>
      </c>
      <c r="I49" s="5">
        <v>3</v>
      </c>
      <c r="J49" s="5">
        <v>3</v>
      </c>
      <c r="K49" s="5">
        <v>3</v>
      </c>
      <c r="L49" s="5">
        <v>2</v>
      </c>
      <c r="O49" s="5">
        <v>1.5</v>
      </c>
      <c r="P49" s="5">
        <v>3</v>
      </c>
      <c r="Q49" s="5">
        <v>1.5</v>
      </c>
      <c r="R49" s="5">
        <v>2.5</v>
      </c>
      <c r="S49" s="5">
        <v>0</v>
      </c>
      <c r="T49" s="5">
        <v>0</v>
      </c>
      <c r="U49" s="5">
        <v>14</v>
      </c>
    </row>
    <row r="50" spans="1:21" ht="14.3" x14ac:dyDescent="0.25">
      <c r="A50" s="1">
        <v>2</v>
      </c>
      <c r="B50" s="18" t="s">
        <v>631</v>
      </c>
      <c r="C50" s="1" t="s">
        <v>483</v>
      </c>
      <c r="E50" s="3">
        <f t="shared" si="1"/>
        <v>25</v>
      </c>
      <c r="F50" s="54">
        <f t="shared" si="2"/>
        <v>0.49019607843137253</v>
      </c>
      <c r="H50" s="5">
        <v>1</v>
      </c>
      <c r="I50" s="5">
        <v>1</v>
      </c>
      <c r="J50" s="5">
        <v>1</v>
      </c>
      <c r="K50" s="5">
        <v>0</v>
      </c>
      <c r="L50" s="5">
        <v>0</v>
      </c>
      <c r="N50" s="5">
        <v>2</v>
      </c>
      <c r="P50" s="5">
        <v>1.5</v>
      </c>
      <c r="Q50" s="5">
        <v>1.5</v>
      </c>
      <c r="R50" s="5">
        <v>3</v>
      </c>
      <c r="S50" s="5">
        <v>1</v>
      </c>
      <c r="T50" s="5">
        <v>1</v>
      </c>
      <c r="U50" s="5">
        <v>12</v>
      </c>
    </row>
    <row r="51" spans="1:21" ht="14.3" x14ac:dyDescent="0.25">
      <c r="A51" s="1">
        <v>2</v>
      </c>
      <c r="B51" s="18" t="s">
        <v>668</v>
      </c>
      <c r="C51" s="1" t="s">
        <v>669</v>
      </c>
      <c r="E51" s="3">
        <f t="shared" si="1"/>
        <v>45</v>
      </c>
      <c r="F51" s="54">
        <f t="shared" si="2"/>
        <v>0.88235294117647056</v>
      </c>
      <c r="H51" s="5">
        <v>1</v>
      </c>
      <c r="I51" s="5">
        <v>3</v>
      </c>
      <c r="J51" s="5">
        <v>3</v>
      </c>
      <c r="K51" s="5">
        <v>2</v>
      </c>
      <c r="L51" s="5">
        <v>2</v>
      </c>
      <c r="N51" s="5">
        <v>2.5</v>
      </c>
      <c r="P51" s="5">
        <v>2</v>
      </c>
      <c r="Q51" s="5">
        <v>2</v>
      </c>
      <c r="R51" s="5">
        <v>3.5</v>
      </c>
      <c r="S51" s="5">
        <v>5</v>
      </c>
      <c r="T51" s="5">
        <v>2</v>
      </c>
      <c r="U51" s="5">
        <v>17</v>
      </c>
    </row>
    <row r="52" spans="1:21" ht="14.3" x14ac:dyDescent="0.25">
      <c r="A52" s="1">
        <v>2</v>
      </c>
      <c r="B52" s="18" t="s">
        <v>632</v>
      </c>
      <c r="C52" s="1" t="s">
        <v>87</v>
      </c>
      <c r="E52" s="3">
        <f t="shared" si="1"/>
        <v>43.5</v>
      </c>
      <c r="F52" s="54">
        <f t="shared" si="2"/>
        <v>0.8529411764705882</v>
      </c>
      <c r="H52" s="5">
        <v>1</v>
      </c>
      <c r="I52" s="5">
        <v>2</v>
      </c>
      <c r="J52" s="5">
        <v>3</v>
      </c>
      <c r="K52" s="5">
        <v>3</v>
      </c>
      <c r="L52" s="5">
        <v>1</v>
      </c>
      <c r="N52" s="5">
        <v>3</v>
      </c>
      <c r="P52" s="5">
        <v>3</v>
      </c>
      <c r="Q52" s="5">
        <v>3</v>
      </c>
      <c r="R52" s="5">
        <v>4.5</v>
      </c>
      <c r="S52" s="5">
        <v>3</v>
      </c>
      <c r="T52" s="5">
        <v>3</v>
      </c>
      <c r="U52" s="5">
        <v>14</v>
      </c>
    </row>
    <row r="53" spans="1:21" ht="14.3" x14ac:dyDescent="0.25">
      <c r="A53" s="1">
        <v>2</v>
      </c>
      <c r="B53" s="18" t="s">
        <v>633</v>
      </c>
      <c r="C53" s="1" t="s">
        <v>438</v>
      </c>
      <c r="E53" s="3">
        <f t="shared" si="1"/>
        <v>47</v>
      </c>
      <c r="F53" s="54">
        <f t="shared" si="2"/>
        <v>0.92156862745098034</v>
      </c>
      <c r="H53" s="5">
        <v>1</v>
      </c>
      <c r="I53" s="5">
        <v>3</v>
      </c>
      <c r="J53" s="5">
        <v>2</v>
      </c>
      <c r="K53" s="5">
        <v>3</v>
      </c>
      <c r="L53" s="5">
        <v>2</v>
      </c>
      <c r="N53" s="5">
        <v>3</v>
      </c>
      <c r="P53" s="5">
        <v>3</v>
      </c>
      <c r="Q53" s="5">
        <v>3</v>
      </c>
      <c r="R53" s="5">
        <v>5</v>
      </c>
      <c r="S53" s="5">
        <v>2</v>
      </c>
      <c r="T53" s="5">
        <v>3</v>
      </c>
      <c r="U53" s="5">
        <v>17</v>
      </c>
    </row>
    <row r="54" spans="1:21" ht="14.3" x14ac:dyDescent="0.25">
      <c r="A54" s="1">
        <v>2</v>
      </c>
      <c r="B54" s="18" t="s">
        <v>634</v>
      </c>
      <c r="C54" s="1" t="s">
        <v>264</v>
      </c>
      <c r="E54" s="3">
        <f t="shared" si="1"/>
        <v>31.5</v>
      </c>
      <c r="F54" s="54">
        <f t="shared" si="2"/>
        <v>0.61764705882352944</v>
      </c>
      <c r="H54" s="5">
        <v>1</v>
      </c>
      <c r="I54" s="5">
        <v>2</v>
      </c>
      <c r="J54" s="5">
        <v>2</v>
      </c>
      <c r="K54" s="5">
        <v>1</v>
      </c>
      <c r="L54" s="5">
        <v>2</v>
      </c>
      <c r="N54" s="5">
        <v>2</v>
      </c>
      <c r="O54" s="5">
        <v>1</v>
      </c>
      <c r="Q54" s="5">
        <v>3</v>
      </c>
      <c r="R54" s="5">
        <v>3</v>
      </c>
      <c r="S54" s="5">
        <v>0</v>
      </c>
      <c r="T54" s="5">
        <v>4.5</v>
      </c>
      <c r="U54" s="5">
        <v>10</v>
      </c>
    </row>
  </sheetData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4"/>
  <sheetViews>
    <sheetView zoomScale="110" zoomScaleNormal="110" workbookViewId="0">
      <pane ySplit="3" topLeftCell="A10" activePane="bottomLeft" state="frozen"/>
      <selection pane="bottomLeft" activeCell="F26" sqref="F26"/>
    </sheetView>
  </sheetViews>
  <sheetFormatPr defaultColWidth="9.125" defaultRowHeight="14.3" x14ac:dyDescent="0.25"/>
  <cols>
    <col min="1" max="1" width="4.125" style="2" bestFit="1" customWidth="1"/>
    <col min="2" max="2" width="14.375" style="1" bestFit="1" customWidth="1"/>
    <col min="3" max="3" width="9.25" style="1" bestFit="1" customWidth="1"/>
    <col min="4" max="4" width="5.75" style="2" customWidth="1"/>
    <col min="5" max="5" width="3" style="1" customWidth="1"/>
    <col min="6" max="6" width="5.375" style="1" bestFit="1" customWidth="1"/>
    <col min="7" max="7" width="7.625" style="53" bestFit="1" customWidth="1"/>
    <col min="8" max="8" width="3.375" style="1" customWidth="1"/>
    <col min="9" max="17" width="7.125" style="1" customWidth="1"/>
    <col min="18" max="18" width="9.125" style="1"/>
    <col min="19" max="20" width="9.125" style="53"/>
    <col min="21" max="21" width="19.125" style="1" bestFit="1" customWidth="1"/>
    <col min="22" max="22" width="2.125" style="1" customWidth="1"/>
    <col min="23" max="27" width="3.375" style="2" customWidth="1"/>
    <col min="28" max="16384" width="9.125" style="1"/>
  </cols>
  <sheetData>
    <row r="2" spans="1:27" x14ac:dyDescent="0.25">
      <c r="F2" s="1">
        <f>SUM(I2:P2)</f>
        <v>61</v>
      </c>
      <c r="I2" s="1">
        <v>3</v>
      </c>
      <c r="J2" s="1">
        <v>5</v>
      </c>
      <c r="K2" s="1">
        <v>2</v>
      </c>
      <c r="L2" s="1">
        <v>5</v>
      </c>
      <c r="M2" s="1">
        <v>6</v>
      </c>
      <c r="N2" s="1">
        <v>15</v>
      </c>
      <c r="O2" s="1">
        <v>17</v>
      </c>
      <c r="P2" s="1">
        <v>8</v>
      </c>
      <c r="S2" s="53" t="s">
        <v>32</v>
      </c>
      <c r="W2" s="2">
        <f>SUM(W4:W54)</f>
        <v>0</v>
      </c>
      <c r="X2" s="2">
        <f t="shared" ref="X2:AA2" si="0">SUM(X4:X54)</f>
        <v>0</v>
      </c>
      <c r="Y2" s="2">
        <f t="shared" si="0"/>
        <v>16</v>
      </c>
      <c r="Z2" s="2">
        <f t="shared" si="0"/>
        <v>16</v>
      </c>
      <c r="AA2" s="2">
        <f t="shared" si="0"/>
        <v>17</v>
      </c>
    </row>
    <row r="3" spans="1:27" x14ac:dyDescent="0.25">
      <c r="A3" s="13" t="s">
        <v>39</v>
      </c>
      <c r="B3" s="13" t="s">
        <v>1</v>
      </c>
      <c r="C3" s="13" t="s">
        <v>106</v>
      </c>
      <c r="D3" s="70" t="s">
        <v>286</v>
      </c>
      <c r="F3" s="1" t="s">
        <v>10</v>
      </c>
      <c r="G3" s="53" t="s">
        <v>9</v>
      </c>
      <c r="I3" s="2" t="s">
        <v>287</v>
      </c>
      <c r="J3" s="2" t="s">
        <v>288</v>
      </c>
      <c r="K3" s="2" t="s">
        <v>289</v>
      </c>
      <c r="L3" s="2" t="s">
        <v>291</v>
      </c>
      <c r="M3" s="2" t="s">
        <v>54</v>
      </c>
      <c r="N3" s="2" t="s">
        <v>58</v>
      </c>
      <c r="O3" s="2" t="s">
        <v>290</v>
      </c>
      <c r="P3" s="2" t="s">
        <v>57</v>
      </c>
      <c r="Q3" s="2" t="s">
        <v>293</v>
      </c>
      <c r="S3" s="53" t="s">
        <v>292</v>
      </c>
      <c r="T3" s="53" t="s">
        <v>55</v>
      </c>
      <c r="U3" s="1" t="s">
        <v>471</v>
      </c>
      <c r="W3" s="16" t="s">
        <v>124</v>
      </c>
      <c r="X3" s="16" t="s">
        <v>45</v>
      </c>
      <c r="Y3" s="16" t="s">
        <v>468</v>
      </c>
      <c r="Z3" s="16" t="s">
        <v>469</v>
      </c>
      <c r="AA3" s="16" t="s">
        <v>470</v>
      </c>
    </row>
    <row r="4" spans="1:27" s="29" customFormat="1" x14ac:dyDescent="0.25">
      <c r="A4">
        <v>1</v>
      </c>
      <c r="B4" s="18" t="s">
        <v>537</v>
      </c>
      <c r="C4" s="18" t="s">
        <v>372</v>
      </c>
      <c r="D4" s="111" t="s">
        <v>468</v>
      </c>
      <c r="F4" s="29">
        <f>SUM(I4:Q4)</f>
        <v>45.5</v>
      </c>
      <c r="G4" s="48">
        <f>IF(D4="R",F4/($F$2-2),F4/$F$2)</f>
        <v>0.74590163934426235</v>
      </c>
      <c r="I4" s="29">
        <v>2.5</v>
      </c>
      <c r="J4" s="29">
        <v>4.5</v>
      </c>
      <c r="K4" s="29">
        <v>2</v>
      </c>
      <c r="L4" s="29">
        <v>3.5</v>
      </c>
      <c r="M4" s="29">
        <v>1.5</v>
      </c>
      <c r="N4" s="29">
        <v>14.5</v>
      </c>
      <c r="O4" s="29">
        <v>11</v>
      </c>
      <c r="P4" s="29">
        <v>6</v>
      </c>
      <c r="S4" s="48">
        <f>SUM(I4:O4)/($F$2-$P$2)</f>
        <v>0.74528301886792447</v>
      </c>
      <c r="T4" s="48">
        <f>G4-S4</f>
        <v>6.186204763378722E-4</v>
      </c>
      <c r="W4" s="34" t="str">
        <f t="shared" ref="W4:AA5" si="1">IF($D4=W$3,1,"")</f>
        <v/>
      </c>
      <c r="X4" s="34" t="str">
        <f t="shared" si="1"/>
        <v/>
      </c>
      <c r="Y4" s="34">
        <f t="shared" si="1"/>
        <v>1</v>
      </c>
      <c r="Z4" s="34" t="str">
        <f t="shared" si="1"/>
        <v/>
      </c>
      <c r="AA4" s="34" t="str">
        <f t="shared" si="1"/>
        <v/>
      </c>
    </row>
    <row r="5" spans="1:27" s="107" customFormat="1" x14ac:dyDescent="0.25">
      <c r="A5" s="105">
        <v>1</v>
      </c>
      <c r="B5" s="106" t="s">
        <v>538</v>
      </c>
      <c r="C5" s="107" t="s">
        <v>539</v>
      </c>
      <c r="D5" s="112" t="s">
        <v>468</v>
      </c>
      <c r="F5" s="105">
        <f>SUM(I5:Q5)</f>
        <v>0</v>
      </c>
      <c r="G5" s="108">
        <f>IF(D5="R",F5/($F$2-2),F5/$F$2)</f>
        <v>0</v>
      </c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8">
        <f>SUM(I5:O5)/($F$2-$P$2)</f>
        <v>0</v>
      </c>
      <c r="T5" s="108">
        <f>G5-S5</f>
        <v>0</v>
      </c>
      <c r="W5" s="112" t="str">
        <f t="shared" si="1"/>
        <v/>
      </c>
      <c r="X5" s="112" t="str">
        <f t="shared" si="1"/>
        <v/>
      </c>
      <c r="Y5" s="112">
        <f t="shared" si="1"/>
        <v>1</v>
      </c>
      <c r="Z5" s="112" t="str">
        <f t="shared" si="1"/>
        <v/>
      </c>
      <c r="AA5" s="112" t="str">
        <f t="shared" si="1"/>
        <v/>
      </c>
    </row>
    <row r="6" spans="1:27" s="107" customFormat="1" x14ac:dyDescent="0.25">
      <c r="A6" s="105">
        <v>1</v>
      </c>
      <c r="B6" s="106" t="s">
        <v>540</v>
      </c>
      <c r="C6" s="107" t="s">
        <v>541</v>
      </c>
      <c r="D6" s="112"/>
      <c r="G6" s="110"/>
      <c r="S6" s="110"/>
      <c r="T6" s="110"/>
      <c r="W6" s="109"/>
      <c r="X6" s="109"/>
      <c r="Y6" s="109"/>
      <c r="Z6" s="109"/>
      <c r="AA6" s="109"/>
    </row>
    <row r="7" spans="1:27" x14ac:dyDescent="0.25">
      <c r="A7">
        <v>1</v>
      </c>
      <c r="B7" s="18" t="s">
        <v>542</v>
      </c>
      <c r="C7" s="1" t="s">
        <v>323</v>
      </c>
      <c r="D7" s="111" t="s">
        <v>468</v>
      </c>
      <c r="F7" s="29">
        <f t="shared" ref="F7:F29" si="2">SUM(I7:Q7)</f>
        <v>32.5</v>
      </c>
      <c r="G7" s="48">
        <f t="shared" ref="G7:G29" si="3">IF(D7="R",F7/($F$2-2),F7/$F$2)</f>
        <v>0.53278688524590168</v>
      </c>
      <c r="H7" s="29"/>
      <c r="I7" s="29">
        <v>1</v>
      </c>
      <c r="J7" s="29">
        <v>3.5</v>
      </c>
      <c r="K7" s="29">
        <v>2</v>
      </c>
      <c r="L7" s="29">
        <v>3</v>
      </c>
      <c r="M7" s="29">
        <v>5</v>
      </c>
      <c r="N7" s="29">
        <v>12.5</v>
      </c>
      <c r="O7" s="29">
        <v>5.5</v>
      </c>
      <c r="P7" s="29">
        <v>0</v>
      </c>
      <c r="Q7" s="29"/>
      <c r="R7" s="29"/>
      <c r="S7" s="48">
        <f t="shared" ref="S7:S29" si="4">SUM(I7:O7)/($F$2-$P$2)</f>
        <v>0.6132075471698113</v>
      </c>
      <c r="T7" s="48">
        <f t="shared" ref="T7:T29" si="5">G7-S7</f>
        <v>-8.042066192390962E-2</v>
      </c>
      <c r="W7" s="34" t="str">
        <f t="shared" ref="W7:AA29" si="6">IF($D7=W$3,1,"")</f>
        <v/>
      </c>
      <c r="X7" s="34" t="str">
        <f t="shared" si="6"/>
        <v/>
      </c>
      <c r="Y7" s="34">
        <f t="shared" si="6"/>
        <v>1</v>
      </c>
      <c r="Z7" s="34" t="str">
        <f t="shared" si="6"/>
        <v/>
      </c>
      <c r="AA7" s="34" t="str">
        <f t="shared" si="6"/>
        <v/>
      </c>
    </row>
    <row r="8" spans="1:27" x14ac:dyDescent="0.25">
      <c r="A8">
        <v>1</v>
      </c>
      <c r="B8" s="18" t="s">
        <v>543</v>
      </c>
      <c r="C8" s="1" t="s">
        <v>544</v>
      </c>
      <c r="D8" s="111" t="s">
        <v>469</v>
      </c>
      <c r="F8" s="29">
        <f t="shared" si="2"/>
        <v>36.5</v>
      </c>
      <c r="G8" s="48">
        <f t="shared" si="3"/>
        <v>0.59836065573770492</v>
      </c>
      <c r="H8" s="29"/>
      <c r="I8" s="29">
        <v>1.5</v>
      </c>
      <c r="J8" s="29">
        <v>5</v>
      </c>
      <c r="K8" s="29">
        <v>2</v>
      </c>
      <c r="L8" s="29">
        <v>4</v>
      </c>
      <c r="M8" s="29">
        <v>4</v>
      </c>
      <c r="N8" s="29">
        <v>4</v>
      </c>
      <c r="O8" s="29">
        <v>9</v>
      </c>
      <c r="P8" s="29">
        <v>7</v>
      </c>
      <c r="Q8" s="29"/>
      <c r="R8" s="29"/>
      <c r="S8" s="48">
        <f t="shared" si="4"/>
        <v>0.55660377358490565</v>
      </c>
      <c r="T8" s="48">
        <f t="shared" si="5"/>
        <v>4.1756882152799268E-2</v>
      </c>
      <c r="W8" s="34" t="str">
        <f t="shared" si="6"/>
        <v/>
      </c>
      <c r="X8" s="34" t="str">
        <f t="shared" si="6"/>
        <v/>
      </c>
      <c r="Y8" s="34" t="str">
        <f t="shared" si="6"/>
        <v/>
      </c>
      <c r="Z8" s="34">
        <f t="shared" si="6"/>
        <v>1</v>
      </c>
      <c r="AA8" s="34" t="str">
        <f t="shared" si="6"/>
        <v/>
      </c>
    </row>
    <row r="9" spans="1:27" x14ac:dyDescent="0.25">
      <c r="A9">
        <v>1</v>
      </c>
      <c r="B9" s="18" t="s">
        <v>486</v>
      </c>
      <c r="C9" s="1" t="s">
        <v>672</v>
      </c>
      <c r="D9" s="111" t="s">
        <v>469</v>
      </c>
      <c r="F9" s="29">
        <f t="shared" si="2"/>
        <v>38</v>
      </c>
      <c r="G9" s="48">
        <f t="shared" si="3"/>
        <v>0.62295081967213117</v>
      </c>
      <c r="H9" s="29"/>
      <c r="I9" s="29">
        <v>1.5</v>
      </c>
      <c r="J9" s="29">
        <v>4.5</v>
      </c>
      <c r="K9" s="29">
        <v>2</v>
      </c>
      <c r="L9" s="29">
        <v>5</v>
      </c>
      <c r="M9" s="29">
        <v>2.5</v>
      </c>
      <c r="N9" s="29">
        <v>7.5</v>
      </c>
      <c r="O9" s="29">
        <v>8</v>
      </c>
      <c r="P9" s="29">
        <v>7</v>
      </c>
      <c r="Q9" s="29"/>
      <c r="R9" s="29"/>
      <c r="S9" s="48">
        <f t="shared" si="4"/>
        <v>0.58490566037735847</v>
      </c>
      <c r="T9" s="48">
        <f t="shared" si="5"/>
        <v>3.8045159294772701E-2</v>
      </c>
      <c r="W9" s="34" t="str">
        <f t="shared" si="6"/>
        <v/>
      </c>
      <c r="X9" s="34" t="str">
        <f t="shared" si="6"/>
        <v/>
      </c>
      <c r="Y9" s="34" t="str">
        <f t="shared" si="6"/>
        <v/>
      </c>
      <c r="Z9" s="34">
        <f t="shared" si="6"/>
        <v>1</v>
      </c>
      <c r="AA9" s="34" t="str">
        <f t="shared" si="6"/>
        <v/>
      </c>
    </row>
    <row r="10" spans="1:27" x14ac:dyDescent="0.25">
      <c r="A10">
        <v>1</v>
      </c>
      <c r="B10" s="18" t="s">
        <v>545</v>
      </c>
      <c r="C10" s="1" t="s">
        <v>150</v>
      </c>
      <c r="D10" s="111" t="s">
        <v>470</v>
      </c>
      <c r="F10" s="29">
        <f t="shared" si="2"/>
        <v>57.5</v>
      </c>
      <c r="G10" s="48">
        <f t="shared" si="3"/>
        <v>0.97457627118644063</v>
      </c>
      <c r="H10" s="29"/>
      <c r="I10" s="29">
        <v>3</v>
      </c>
      <c r="J10" s="29">
        <v>5</v>
      </c>
      <c r="K10" s="29">
        <v>2</v>
      </c>
      <c r="L10" s="29">
        <v>5</v>
      </c>
      <c r="M10" s="29">
        <v>5.5</v>
      </c>
      <c r="N10" s="29">
        <v>15</v>
      </c>
      <c r="O10" s="29">
        <v>15</v>
      </c>
      <c r="P10" s="29">
        <v>7</v>
      </c>
      <c r="Q10" s="29"/>
      <c r="R10" s="29"/>
      <c r="S10" s="48">
        <f t="shared" si="4"/>
        <v>0.95283018867924529</v>
      </c>
      <c r="T10" s="48">
        <f t="shared" si="5"/>
        <v>2.1746082507195341E-2</v>
      </c>
      <c r="W10" s="34" t="str">
        <f t="shared" si="6"/>
        <v/>
      </c>
      <c r="X10" s="34" t="str">
        <f t="shared" si="6"/>
        <v/>
      </c>
      <c r="Y10" s="34" t="str">
        <f t="shared" si="6"/>
        <v/>
      </c>
      <c r="Z10" s="34" t="str">
        <f t="shared" si="6"/>
        <v/>
      </c>
      <c r="AA10" s="34">
        <f t="shared" si="6"/>
        <v>1</v>
      </c>
    </row>
    <row r="11" spans="1:27" x14ac:dyDescent="0.25">
      <c r="A11">
        <v>1</v>
      </c>
      <c r="B11" s="18" t="s">
        <v>546</v>
      </c>
      <c r="C11" s="1" t="s">
        <v>231</v>
      </c>
      <c r="D11" s="111" t="s">
        <v>470</v>
      </c>
      <c r="F11" s="29">
        <f t="shared" si="2"/>
        <v>39</v>
      </c>
      <c r="G11" s="48">
        <f t="shared" si="3"/>
        <v>0.66101694915254239</v>
      </c>
      <c r="H11" s="29"/>
      <c r="I11" s="29">
        <v>3</v>
      </c>
      <c r="J11" s="29">
        <v>4</v>
      </c>
      <c r="K11" s="29">
        <v>2</v>
      </c>
      <c r="L11" s="29">
        <v>3</v>
      </c>
      <c r="M11" s="29">
        <v>0</v>
      </c>
      <c r="N11" s="29">
        <v>9.5</v>
      </c>
      <c r="O11" s="29">
        <v>11.5</v>
      </c>
      <c r="P11" s="29">
        <v>6</v>
      </c>
      <c r="Q11" s="29"/>
      <c r="R11" s="29"/>
      <c r="S11" s="48">
        <f t="shared" si="4"/>
        <v>0.62264150943396224</v>
      </c>
      <c r="T11" s="48">
        <f t="shared" si="5"/>
        <v>3.8375439718580151E-2</v>
      </c>
      <c r="W11" s="34" t="str">
        <f t="shared" si="6"/>
        <v/>
      </c>
      <c r="X11" s="34" t="str">
        <f t="shared" si="6"/>
        <v/>
      </c>
      <c r="Y11" s="34" t="str">
        <f t="shared" si="6"/>
        <v/>
      </c>
      <c r="Z11" s="34" t="str">
        <f t="shared" si="6"/>
        <v/>
      </c>
      <c r="AA11" s="34">
        <f t="shared" si="6"/>
        <v>1</v>
      </c>
    </row>
    <row r="12" spans="1:27" x14ac:dyDescent="0.25">
      <c r="A12">
        <v>1</v>
      </c>
      <c r="B12" s="18" t="s">
        <v>547</v>
      </c>
      <c r="C12" s="1" t="s">
        <v>243</v>
      </c>
      <c r="D12" s="111" t="s">
        <v>468</v>
      </c>
      <c r="F12" s="29">
        <f t="shared" si="2"/>
        <v>39</v>
      </c>
      <c r="G12" s="48">
        <f t="shared" si="3"/>
        <v>0.63934426229508201</v>
      </c>
      <c r="H12" s="29"/>
      <c r="I12" s="29">
        <v>3</v>
      </c>
      <c r="J12" s="29">
        <v>3.5</v>
      </c>
      <c r="K12" s="29">
        <v>2</v>
      </c>
      <c r="L12" s="29">
        <v>4</v>
      </c>
      <c r="M12" s="29">
        <v>0</v>
      </c>
      <c r="N12" s="29">
        <v>9</v>
      </c>
      <c r="O12" s="29">
        <v>12</v>
      </c>
      <c r="P12" s="29">
        <v>5.5</v>
      </c>
      <c r="Q12" s="29"/>
      <c r="R12" s="29"/>
      <c r="S12" s="48">
        <f t="shared" si="4"/>
        <v>0.63207547169811318</v>
      </c>
      <c r="T12" s="48">
        <f t="shared" si="5"/>
        <v>7.2687905969688327E-3</v>
      </c>
      <c r="W12" s="34" t="str">
        <f t="shared" si="6"/>
        <v/>
      </c>
      <c r="X12" s="34" t="str">
        <f t="shared" si="6"/>
        <v/>
      </c>
      <c r="Y12" s="34">
        <f t="shared" si="6"/>
        <v>1</v>
      </c>
      <c r="Z12" s="34" t="str">
        <f t="shared" si="6"/>
        <v/>
      </c>
      <c r="AA12" s="34" t="str">
        <f t="shared" si="6"/>
        <v/>
      </c>
    </row>
    <row r="13" spans="1:27" x14ac:dyDescent="0.25">
      <c r="A13">
        <v>1</v>
      </c>
      <c r="B13" s="18" t="s">
        <v>255</v>
      </c>
      <c r="C13" s="1" t="s">
        <v>548</v>
      </c>
      <c r="D13" s="111" t="s">
        <v>468</v>
      </c>
      <c r="F13" s="29">
        <f t="shared" si="2"/>
        <v>40.5</v>
      </c>
      <c r="G13" s="48">
        <f t="shared" si="3"/>
        <v>0.66393442622950816</v>
      </c>
      <c r="H13" s="29"/>
      <c r="I13" s="29">
        <v>1.5</v>
      </c>
      <c r="J13" s="29">
        <v>4</v>
      </c>
      <c r="K13" s="29">
        <v>2</v>
      </c>
      <c r="L13" s="29">
        <v>2</v>
      </c>
      <c r="M13" s="29">
        <v>4</v>
      </c>
      <c r="N13" s="29">
        <v>9.5</v>
      </c>
      <c r="O13" s="29">
        <v>12</v>
      </c>
      <c r="P13" s="29">
        <v>5.5</v>
      </c>
      <c r="Q13" s="29"/>
      <c r="R13" s="29"/>
      <c r="S13" s="48">
        <f t="shared" si="4"/>
        <v>0.660377358490566</v>
      </c>
      <c r="T13" s="48">
        <f t="shared" si="5"/>
        <v>3.5570677389421546E-3</v>
      </c>
      <c r="W13" s="34" t="str">
        <f t="shared" si="6"/>
        <v/>
      </c>
      <c r="X13" s="34" t="str">
        <f t="shared" si="6"/>
        <v/>
      </c>
      <c r="Y13" s="34">
        <f t="shared" si="6"/>
        <v>1</v>
      </c>
      <c r="Z13" s="34" t="str">
        <f t="shared" si="6"/>
        <v/>
      </c>
      <c r="AA13" s="34" t="str">
        <f t="shared" si="6"/>
        <v/>
      </c>
    </row>
    <row r="14" spans="1:27" x14ac:dyDescent="0.25">
      <c r="A14">
        <v>1</v>
      </c>
      <c r="B14" s="18" t="s">
        <v>549</v>
      </c>
      <c r="C14" s="1" t="s">
        <v>550</v>
      </c>
      <c r="D14" s="111" t="s">
        <v>469</v>
      </c>
      <c r="F14" s="29">
        <f t="shared" si="2"/>
        <v>41</v>
      </c>
      <c r="G14" s="48">
        <f t="shared" si="3"/>
        <v>0.67213114754098358</v>
      </c>
      <c r="H14" s="29"/>
      <c r="I14" s="29">
        <v>1.5</v>
      </c>
      <c r="J14" s="29">
        <v>2.5</v>
      </c>
      <c r="K14" s="29">
        <v>1.5</v>
      </c>
      <c r="L14" s="29">
        <v>4.5</v>
      </c>
      <c r="M14" s="29">
        <v>2</v>
      </c>
      <c r="N14" s="29">
        <v>9.5</v>
      </c>
      <c r="O14" s="29">
        <v>13.5</v>
      </c>
      <c r="P14" s="29">
        <v>6</v>
      </c>
      <c r="Q14" s="29"/>
      <c r="R14" s="29"/>
      <c r="S14" s="48">
        <f t="shared" si="4"/>
        <v>0.660377358490566</v>
      </c>
      <c r="T14" s="48">
        <f t="shared" si="5"/>
        <v>1.1753789050417573E-2</v>
      </c>
      <c r="W14" s="34" t="str">
        <f t="shared" si="6"/>
        <v/>
      </c>
      <c r="X14" s="34" t="str">
        <f t="shared" si="6"/>
        <v/>
      </c>
      <c r="Y14" s="34" t="str">
        <f t="shared" si="6"/>
        <v/>
      </c>
      <c r="Z14" s="34">
        <f t="shared" si="6"/>
        <v>1</v>
      </c>
      <c r="AA14" s="34" t="str">
        <f t="shared" si="6"/>
        <v/>
      </c>
    </row>
    <row r="15" spans="1:27" x14ac:dyDescent="0.25">
      <c r="A15">
        <v>1</v>
      </c>
      <c r="B15" s="18" t="s">
        <v>551</v>
      </c>
      <c r="C15" s="1" t="s">
        <v>552</v>
      </c>
      <c r="D15" s="111" t="s">
        <v>469</v>
      </c>
      <c r="F15" s="29">
        <f t="shared" si="2"/>
        <v>39</v>
      </c>
      <c r="G15" s="48">
        <f t="shared" si="3"/>
        <v>0.63934426229508201</v>
      </c>
      <c r="H15" s="29"/>
      <c r="I15" s="29">
        <v>3</v>
      </c>
      <c r="J15" s="29">
        <v>2</v>
      </c>
      <c r="K15" s="29">
        <v>2</v>
      </c>
      <c r="L15" s="29">
        <v>4</v>
      </c>
      <c r="M15" s="29">
        <v>4</v>
      </c>
      <c r="N15" s="29">
        <v>8</v>
      </c>
      <c r="O15" s="29">
        <v>10</v>
      </c>
      <c r="P15" s="29">
        <v>6</v>
      </c>
      <c r="Q15" s="29"/>
      <c r="R15" s="29"/>
      <c r="S15" s="48">
        <f t="shared" si="4"/>
        <v>0.62264150943396224</v>
      </c>
      <c r="T15" s="48">
        <f t="shared" si="5"/>
        <v>1.6702752861119774E-2</v>
      </c>
      <c r="W15" s="34" t="str">
        <f t="shared" si="6"/>
        <v/>
      </c>
      <c r="X15" s="34" t="str">
        <f t="shared" si="6"/>
        <v/>
      </c>
      <c r="Y15" s="34" t="str">
        <f t="shared" si="6"/>
        <v/>
      </c>
      <c r="Z15" s="34">
        <f t="shared" si="6"/>
        <v>1</v>
      </c>
      <c r="AA15" s="34" t="str">
        <f t="shared" si="6"/>
        <v/>
      </c>
    </row>
    <row r="16" spans="1:27" x14ac:dyDescent="0.25">
      <c r="A16">
        <v>1</v>
      </c>
      <c r="B16" s="18" t="s">
        <v>307</v>
      </c>
      <c r="C16" s="1" t="s">
        <v>553</v>
      </c>
      <c r="D16" s="111" t="s">
        <v>468</v>
      </c>
      <c r="F16" s="29">
        <f t="shared" si="2"/>
        <v>43.5</v>
      </c>
      <c r="G16" s="48">
        <f t="shared" si="3"/>
        <v>0.71311475409836067</v>
      </c>
      <c r="H16" s="29"/>
      <c r="I16" s="29">
        <v>3</v>
      </c>
      <c r="J16" s="29">
        <v>3</v>
      </c>
      <c r="K16" s="29">
        <v>0</v>
      </c>
      <c r="L16" s="29">
        <v>4</v>
      </c>
      <c r="M16" s="29">
        <v>2</v>
      </c>
      <c r="N16" s="29">
        <v>13</v>
      </c>
      <c r="O16" s="29">
        <v>14.5</v>
      </c>
      <c r="P16" s="29">
        <v>4</v>
      </c>
      <c r="Q16" s="29"/>
      <c r="R16" s="29"/>
      <c r="S16" s="48">
        <f t="shared" si="4"/>
        <v>0.74528301886792447</v>
      </c>
      <c r="T16" s="48">
        <f t="shared" si="5"/>
        <v>-3.2168264769563804E-2</v>
      </c>
      <c r="W16" s="34" t="str">
        <f t="shared" si="6"/>
        <v/>
      </c>
      <c r="X16" s="34" t="str">
        <f t="shared" si="6"/>
        <v/>
      </c>
      <c r="Y16" s="34">
        <f t="shared" si="6"/>
        <v>1</v>
      </c>
      <c r="Z16" s="34" t="str">
        <f t="shared" si="6"/>
        <v/>
      </c>
      <c r="AA16" s="34" t="str">
        <f t="shared" si="6"/>
        <v/>
      </c>
    </row>
    <row r="17" spans="1:27" s="107" customFormat="1" x14ac:dyDescent="0.25">
      <c r="A17" s="105">
        <v>1</v>
      </c>
      <c r="B17" s="106" t="s">
        <v>554</v>
      </c>
      <c r="C17" s="107" t="s">
        <v>555</v>
      </c>
      <c r="D17" s="112" t="s">
        <v>469</v>
      </c>
      <c r="F17" s="105">
        <f t="shared" si="2"/>
        <v>0</v>
      </c>
      <c r="G17" s="108">
        <f t="shared" si="3"/>
        <v>0</v>
      </c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8">
        <f t="shared" si="4"/>
        <v>0</v>
      </c>
      <c r="T17" s="108">
        <f t="shared" si="5"/>
        <v>0</v>
      </c>
      <c r="W17" s="112" t="str">
        <f t="shared" si="6"/>
        <v/>
      </c>
      <c r="X17" s="112" t="str">
        <f t="shared" si="6"/>
        <v/>
      </c>
      <c r="Y17" s="112" t="str">
        <f t="shared" si="6"/>
        <v/>
      </c>
      <c r="Z17" s="112">
        <f t="shared" si="6"/>
        <v>1</v>
      </c>
      <c r="AA17" s="112" t="str">
        <f t="shared" si="6"/>
        <v/>
      </c>
    </row>
    <row r="18" spans="1:27" x14ac:dyDescent="0.25">
      <c r="A18">
        <v>1</v>
      </c>
      <c r="B18" s="18" t="s">
        <v>556</v>
      </c>
      <c r="C18" s="1" t="s">
        <v>557</v>
      </c>
      <c r="D18" s="111" t="s">
        <v>470</v>
      </c>
      <c r="F18" s="29">
        <f t="shared" si="2"/>
        <v>43.5</v>
      </c>
      <c r="G18" s="48">
        <f t="shared" si="3"/>
        <v>0.73728813559322037</v>
      </c>
      <c r="H18" s="29"/>
      <c r="I18" s="29">
        <v>2</v>
      </c>
      <c r="J18" s="29">
        <v>4</v>
      </c>
      <c r="K18" s="29">
        <v>2</v>
      </c>
      <c r="L18" s="29">
        <v>2</v>
      </c>
      <c r="M18" s="29">
        <v>4.5</v>
      </c>
      <c r="N18" s="29">
        <v>12.5</v>
      </c>
      <c r="O18" s="29">
        <v>8.5</v>
      </c>
      <c r="P18" s="29">
        <v>8</v>
      </c>
      <c r="Q18" s="29"/>
      <c r="R18" s="29"/>
      <c r="S18" s="48">
        <f t="shared" si="4"/>
        <v>0.66981132075471694</v>
      </c>
      <c r="T18" s="48">
        <f t="shared" si="5"/>
        <v>6.7476814838503429E-2</v>
      </c>
      <c r="W18" s="34" t="str">
        <f t="shared" si="6"/>
        <v/>
      </c>
      <c r="X18" s="34" t="str">
        <f t="shared" si="6"/>
        <v/>
      </c>
      <c r="Y18" s="34" t="str">
        <f t="shared" si="6"/>
        <v/>
      </c>
      <c r="Z18" s="34" t="str">
        <f t="shared" si="6"/>
        <v/>
      </c>
      <c r="AA18" s="34">
        <f t="shared" si="6"/>
        <v>1</v>
      </c>
    </row>
    <row r="19" spans="1:27" x14ac:dyDescent="0.25">
      <c r="A19">
        <v>1</v>
      </c>
      <c r="B19" s="18" t="s">
        <v>666</v>
      </c>
      <c r="C19" s="1" t="s">
        <v>218</v>
      </c>
      <c r="D19" s="111" t="s">
        <v>469</v>
      </c>
      <c r="F19" s="29">
        <f t="shared" si="2"/>
        <v>31</v>
      </c>
      <c r="G19" s="48">
        <f t="shared" si="3"/>
        <v>0.50819672131147542</v>
      </c>
      <c r="H19" s="29"/>
      <c r="I19" s="29">
        <v>1.5</v>
      </c>
      <c r="J19" s="29">
        <v>5</v>
      </c>
      <c r="K19" s="29">
        <v>0</v>
      </c>
      <c r="L19" s="29">
        <v>4</v>
      </c>
      <c r="M19" s="29">
        <v>0.5</v>
      </c>
      <c r="N19" s="29">
        <v>8.5</v>
      </c>
      <c r="O19" s="29">
        <v>8.5</v>
      </c>
      <c r="P19" s="29">
        <v>3</v>
      </c>
      <c r="Q19" s="29"/>
      <c r="R19" s="29"/>
      <c r="S19" s="48">
        <f t="shared" si="4"/>
        <v>0.52830188679245282</v>
      </c>
      <c r="T19" s="48">
        <f t="shared" si="5"/>
        <v>-2.0105165480977405E-2</v>
      </c>
      <c r="W19" s="34" t="str">
        <f t="shared" si="6"/>
        <v/>
      </c>
      <c r="X19" s="34" t="str">
        <f t="shared" si="6"/>
        <v/>
      </c>
      <c r="Y19" s="34" t="str">
        <f t="shared" si="6"/>
        <v/>
      </c>
      <c r="Z19" s="34">
        <f t="shared" si="6"/>
        <v>1</v>
      </c>
      <c r="AA19" s="34" t="str">
        <f t="shared" si="6"/>
        <v/>
      </c>
    </row>
    <row r="20" spans="1:27" x14ac:dyDescent="0.25">
      <c r="A20">
        <v>1</v>
      </c>
      <c r="B20" s="18" t="s">
        <v>682</v>
      </c>
      <c r="C20" s="1" t="s">
        <v>381</v>
      </c>
      <c r="D20" s="111" t="s">
        <v>470</v>
      </c>
      <c r="F20" s="29">
        <f t="shared" si="2"/>
        <v>43.5</v>
      </c>
      <c r="G20" s="48">
        <f t="shared" si="3"/>
        <v>0.73728813559322037</v>
      </c>
      <c r="H20" s="29"/>
      <c r="I20" s="29">
        <v>3</v>
      </c>
      <c r="J20" s="29">
        <v>1.5</v>
      </c>
      <c r="K20" s="29">
        <v>2</v>
      </c>
      <c r="L20" s="29">
        <v>3.5</v>
      </c>
      <c r="M20" s="29">
        <v>4.5</v>
      </c>
      <c r="N20" s="29">
        <v>13</v>
      </c>
      <c r="O20" s="29">
        <v>12</v>
      </c>
      <c r="P20" s="29">
        <v>4</v>
      </c>
      <c r="Q20" s="29"/>
      <c r="R20" s="29"/>
      <c r="S20" s="48">
        <f t="shared" si="4"/>
        <v>0.74528301886792447</v>
      </c>
      <c r="T20" s="48">
        <f t="shared" si="5"/>
        <v>-7.994883274704101E-3</v>
      </c>
      <c r="W20" s="34" t="str">
        <f t="shared" si="6"/>
        <v/>
      </c>
      <c r="X20" s="34" t="str">
        <f t="shared" si="6"/>
        <v/>
      </c>
      <c r="Y20" s="34" t="str">
        <f t="shared" si="6"/>
        <v/>
      </c>
      <c r="Z20" s="34" t="str">
        <f t="shared" si="6"/>
        <v/>
      </c>
      <c r="AA20" s="34">
        <f t="shared" si="6"/>
        <v>1</v>
      </c>
    </row>
    <row r="21" spans="1:27" x14ac:dyDescent="0.25">
      <c r="A21">
        <v>1</v>
      </c>
      <c r="B21" s="18" t="s">
        <v>558</v>
      </c>
      <c r="C21" s="1" t="s">
        <v>205</v>
      </c>
      <c r="D21" s="111" t="s">
        <v>468</v>
      </c>
      <c r="F21" s="29">
        <f t="shared" si="2"/>
        <v>54.5</v>
      </c>
      <c r="G21" s="48">
        <f t="shared" si="3"/>
        <v>0.89344262295081966</v>
      </c>
      <c r="H21" s="29"/>
      <c r="I21" s="29">
        <v>3</v>
      </c>
      <c r="J21" s="29">
        <v>5</v>
      </c>
      <c r="K21" s="29">
        <v>2</v>
      </c>
      <c r="L21" s="29">
        <v>4.5</v>
      </c>
      <c r="M21" s="29">
        <v>6</v>
      </c>
      <c r="N21" s="29">
        <v>14</v>
      </c>
      <c r="O21" s="29">
        <v>15</v>
      </c>
      <c r="P21" s="29">
        <v>5</v>
      </c>
      <c r="Q21" s="29"/>
      <c r="R21" s="29"/>
      <c r="S21" s="48">
        <f t="shared" si="4"/>
        <v>0.93396226415094341</v>
      </c>
      <c r="T21" s="48">
        <f t="shared" si="5"/>
        <v>-4.0519641200123746E-2</v>
      </c>
      <c r="W21" s="34" t="str">
        <f t="shared" si="6"/>
        <v/>
      </c>
      <c r="X21" s="34" t="str">
        <f t="shared" si="6"/>
        <v/>
      </c>
      <c r="Y21" s="34">
        <f t="shared" si="6"/>
        <v>1</v>
      </c>
      <c r="Z21" s="34" t="str">
        <f t="shared" si="6"/>
        <v/>
      </c>
      <c r="AA21" s="34" t="str">
        <f t="shared" si="6"/>
        <v/>
      </c>
    </row>
    <row r="22" spans="1:27" x14ac:dyDescent="0.25">
      <c r="A22">
        <v>1</v>
      </c>
      <c r="B22" s="18" t="s">
        <v>559</v>
      </c>
      <c r="C22" s="1" t="s">
        <v>560</v>
      </c>
      <c r="D22" s="111" t="s">
        <v>470</v>
      </c>
      <c r="F22" s="29">
        <f t="shared" si="2"/>
        <v>28.5</v>
      </c>
      <c r="G22" s="48">
        <f t="shared" si="3"/>
        <v>0.48305084745762711</v>
      </c>
      <c r="H22" s="29"/>
      <c r="I22" s="29">
        <v>2.5</v>
      </c>
      <c r="J22" s="29">
        <v>0</v>
      </c>
      <c r="K22" s="29">
        <v>0</v>
      </c>
      <c r="L22" s="29">
        <v>1</v>
      </c>
      <c r="M22" s="29">
        <v>0</v>
      </c>
      <c r="N22" s="29">
        <v>11</v>
      </c>
      <c r="O22" s="29">
        <v>9</v>
      </c>
      <c r="P22" s="29">
        <v>5</v>
      </c>
      <c r="Q22" s="29"/>
      <c r="R22" s="29"/>
      <c r="S22" s="48">
        <f t="shared" si="4"/>
        <v>0.44339622641509435</v>
      </c>
      <c r="T22" s="48">
        <f t="shared" si="5"/>
        <v>3.9654621042532756E-2</v>
      </c>
      <c r="W22" s="34" t="str">
        <f t="shared" si="6"/>
        <v/>
      </c>
      <c r="X22" s="34" t="str">
        <f t="shared" si="6"/>
        <v/>
      </c>
      <c r="Y22" s="34" t="str">
        <f t="shared" si="6"/>
        <v/>
      </c>
      <c r="Z22" s="34" t="str">
        <f t="shared" si="6"/>
        <v/>
      </c>
      <c r="AA22" s="34">
        <f t="shared" si="6"/>
        <v>1</v>
      </c>
    </row>
    <row r="23" spans="1:27" x14ac:dyDescent="0.25">
      <c r="A23">
        <v>1</v>
      </c>
      <c r="B23" s="18" t="s">
        <v>561</v>
      </c>
      <c r="C23" s="1" t="s">
        <v>562</v>
      </c>
      <c r="D23" s="111" t="s">
        <v>470</v>
      </c>
      <c r="F23" s="29">
        <f t="shared" si="2"/>
        <v>49</v>
      </c>
      <c r="G23" s="48">
        <f t="shared" si="3"/>
        <v>0.83050847457627119</v>
      </c>
      <c r="H23" s="29"/>
      <c r="I23" s="29">
        <v>3</v>
      </c>
      <c r="J23" s="29">
        <v>5</v>
      </c>
      <c r="K23" s="29">
        <v>2</v>
      </c>
      <c r="L23" s="29">
        <v>3.5</v>
      </c>
      <c r="M23" s="29">
        <v>6</v>
      </c>
      <c r="N23" s="29">
        <v>11.5</v>
      </c>
      <c r="O23" s="29">
        <v>11</v>
      </c>
      <c r="P23" s="29">
        <v>7</v>
      </c>
      <c r="Q23" s="29"/>
      <c r="R23" s="29"/>
      <c r="S23" s="48">
        <f t="shared" si="4"/>
        <v>0.79245283018867929</v>
      </c>
      <c r="T23" s="48">
        <f t="shared" si="5"/>
        <v>3.8055644387591903E-2</v>
      </c>
      <c r="W23" s="34" t="str">
        <f t="shared" si="6"/>
        <v/>
      </c>
      <c r="X23" s="34" t="str">
        <f t="shared" si="6"/>
        <v/>
      </c>
      <c r="Y23" s="34" t="str">
        <f t="shared" si="6"/>
        <v/>
      </c>
      <c r="Z23" s="34" t="str">
        <f t="shared" si="6"/>
        <v/>
      </c>
      <c r="AA23" s="34">
        <f t="shared" si="6"/>
        <v>1</v>
      </c>
    </row>
    <row r="24" spans="1:27" x14ac:dyDescent="0.25">
      <c r="A24">
        <v>1</v>
      </c>
      <c r="B24" s="18" t="s">
        <v>563</v>
      </c>
      <c r="C24" s="1" t="s">
        <v>564</v>
      </c>
      <c r="D24" s="111" t="s">
        <v>470</v>
      </c>
      <c r="F24" s="29">
        <f t="shared" si="2"/>
        <v>13.5</v>
      </c>
      <c r="G24" s="48">
        <f t="shared" si="3"/>
        <v>0.2288135593220339</v>
      </c>
      <c r="H24" s="29"/>
      <c r="I24" s="29">
        <v>3</v>
      </c>
      <c r="J24" s="29">
        <v>0</v>
      </c>
      <c r="K24" s="29">
        <v>0</v>
      </c>
      <c r="L24" s="29">
        <v>0</v>
      </c>
      <c r="M24" s="29">
        <v>0</v>
      </c>
      <c r="N24" s="29">
        <v>2</v>
      </c>
      <c r="O24" s="29">
        <v>2.5</v>
      </c>
      <c r="P24" s="29">
        <v>6</v>
      </c>
      <c r="Q24" s="29"/>
      <c r="R24" s="29"/>
      <c r="S24" s="48">
        <f t="shared" si="4"/>
        <v>0.14150943396226415</v>
      </c>
      <c r="T24" s="48">
        <f t="shared" si="5"/>
        <v>8.7304125359769752E-2</v>
      </c>
      <c r="W24" s="34" t="str">
        <f t="shared" si="6"/>
        <v/>
      </c>
      <c r="X24" s="34" t="str">
        <f t="shared" si="6"/>
        <v/>
      </c>
      <c r="Y24" s="34" t="str">
        <f t="shared" si="6"/>
        <v/>
      </c>
      <c r="Z24" s="34" t="str">
        <f t="shared" si="6"/>
        <v/>
      </c>
      <c r="AA24" s="34">
        <f t="shared" si="6"/>
        <v>1</v>
      </c>
    </row>
    <row r="25" spans="1:27" x14ac:dyDescent="0.25">
      <c r="A25">
        <v>1</v>
      </c>
      <c r="B25" s="18" t="s">
        <v>230</v>
      </c>
      <c r="C25" s="1" t="s">
        <v>207</v>
      </c>
      <c r="D25" s="111" t="s">
        <v>470</v>
      </c>
      <c r="F25" s="29">
        <f t="shared" si="2"/>
        <v>48.5</v>
      </c>
      <c r="G25" s="48">
        <f t="shared" si="3"/>
        <v>0.82203389830508478</v>
      </c>
      <c r="H25" s="29"/>
      <c r="I25" s="29">
        <v>2</v>
      </c>
      <c r="J25" s="29">
        <v>5</v>
      </c>
      <c r="K25" s="29">
        <v>2</v>
      </c>
      <c r="L25" s="29">
        <v>5</v>
      </c>
      <c r="M25" s="29">
        <v>3.5</v>
      </c>
      <c r="N25" s="29">
        <v>13</v>
      </c>
      <c r="O25" s="29">
        <v>12</v>
      </c>
      <c r="P25" s="29">
        <v>6</v>
      </c>
      <c r="Q25" s="29"/>
      <c r="R25" s="29"/>
      <c r="S25" s="48">
        <f t="shared" si="4"/>
        <v>0.80188679245283023</v>
      </c>
      <c r="T25" s="48">
        <f t="shared" si="5"/>
        <v>2.0147105852254543E-2</v>
      </c>
      <c r="W25" s="34" t="str">
        <f t="shared" si="6"/>
        <v/>
      </c>
      <c r="X25" s="34" t="str">
        <f t="shared" si="6"/>
        <v/>
      </c>
      <c r="Y25" s="34" t="str">
        <f t="shared" si="6"/>
        <v/>
      </c>
      <c r="Z25" s="34" t="str">
        <f t="shared" si="6"/>
        <v/>
      </c>
      <c r="AA25" s="34">
        <f t="shared" si="6"/>
        <v>1</v>
      </c>
    </row>
    <row r="26" spans="1:27" x14ac:dyDescent="0.25">
      <c r="A26">
        <v>1</v>
      </c>
      <c r="B26" s="18" t="s">
        <v>565</v>
      </c>
      <c r="C26" s="1" t="s">
        <v>566</v>
      </c>
      <c r="D26" s="111" t="s">
        <v>468</v>
      </c>
      <c r="F26" s="29">
        <f t="shared" si="2"/>
        <v>22.5</v>
      </c>
      <c r="G26" s="48">
        <f t="shared" si="3"/>
        <v>0.36885245901639346</v>
      </c>
      <c r="H26" s="29"/>
      <c r="I26" s="29">
        <v>1.5</v>
      </c>
      <c r="J26" s="29">
        <v>1</v>
      </c>
      <c r="K26" s="29">
        <v>2</v>
      </c>
      <c r="L26" s="29">
        <v>0</v>
      </c>
      <c r="M26" s="29">
        <v>0</v>
      </c>
      <c r="N26" s="29">
        <v>8</v>
      </c>
      <c r="O26" s="29">
        <v>6</v>
      </c>
      <c r="P26" s="29">
        <v>4</v>
      </c>
      <c r="Q26" s="29"/>
      <c r="R26" s="29"/>
      <c r="S26" s="48">
        <f t="shared" si="4"/>
        <v>0.34905660377358488</v>
      </c>
      <c r="T26" s="48">
        <f t="shared" si="5"/>
        <v>1.979585524280858E-2</v>
      </c>
      <c r="W26" s="34" t="str">
        <f t="shared" si="6"/>
        <v/>
      </c>
      <c r="X26" s="34" t="str">
        <f t="shared" si="6"/>
        <v/>
      </c>
      <c r="Y26" s="34">
        <f t="shared" si="6"/>
        <v>1</v>
      </c>
      <c r="Z26" s="34" t="str">
        <f t="shared" si="6"/>
        <v/>
      </c>
      <c r="AA26" s="34" t="str">
        <f t="shared" si="6"/>
        <v/>
      </c>
    </row>
    <row r="27" spans="1:27" x14ac:dyDescent="0.25">
      <c r="A27">
        <v>1</v>
      </c>
      <c r="B27" s="18" t="s">
        <v>567</v>
      </c>
      <c r="C27" s="1" t="s">
        <v>568</v>
      </c>
      <c r="D27" s="111" t="s">
        <v>468</v>
      </c>
      <c r="F27" s="29">
        <f t="shared" si="2"/>
        <v>34.5</v>
      </c>
      <c r="G27" s="48">
        <f t="shared" si="3"/>
        <v>0.56557377049180324</v>
      </c>
      <c r="H27" s="29"/>
      <c r="I27" s="29">
        <v>1.5</v>
      </c>
      <c r="J27" s="29">
        <v>2</v>
      </c>
      <c r="K27" s="29">
        <v>1</v>
      </c>
      <c r="L27" s="29">
        <v>0</v>
      </c>
      <c r="M27" s="29">
        <v>0</v>
      </c>
      <c r="N27" s="29">
        <v>13.5</v>
      </c>
      <c r="O27" s="29">
        <v>12.5</v>
      </c>
      <c r="P27" s="29">
        <v>4</v>
      </c>
      <c r="Q27" s="29"/>
      <c r="R27" s="29"/>
      <c r="S27" s="48">
        <f t="shared" si="4"/>
        <v>0.57547169811320753</v>
      </c>
      <c r="T27" s="48">
        <f t="shared" si="5"/>
        <v>-9.8979276214042899E-3</v>
      </c>
      <c r="W27" s="34" t="str">
        <f t="shared" si="6"/>
        <v/>
      </c>
      <c r="X27" s="34" t="str">
        <f t="shared" si="6"/>
        <v/>
      </c>
      <c r="Y27" s="34">
        <f t="shared" si="6"/>
        <v>1</v>
      </c>
      <c r="Z27" s="34" t="str">
        <f t="shared" si="6"/>
        <v/>
      </c>
      <c r="AA27" s="34" t="str">
        <f t="shared" si="6"/>
        <v/>
      </c>
    </row>
    <row r="28" spans="1:27" x14ac:dyDescent="0.25">
      <c r="A28">
        <v>1</v>
      </c>
      <c r="B28" s="18" t="s">
        <v>569</v>
      </c>
      <c r="C28" s="1" t="s">
        <v>264</v>
      </c>
      <c r="D28" s="111" t="s">
        <v>469</v>
      </c>
      <c r="F28" s="29">
        <f t="shared" si="2"/>
        <v>47.5</v>
      </c>
      <c r="G28" s="48">
        <f t="shared" si="3"/>
        <v>0.77868852459016391</v>
      </c>
      <c r="H28" s="29"/>
      <c r="I28" s="29">
        <v>3</v>
      </c>
      <c r="J28" s="29">
        <v>4</v>
      </c>
      <c r="K28" s="29">
        <v>2</v>
      </c>
      <c r="L28" s="29">
        <v>3</v>
      </c>
      <c r="M28" s="29">
        <v>4</v>
      </c>
      <c r="N28" s="29">
        <v>13</v>
      </c>
      <c r="O28" s="29">
        <v>13.5</v>
      </c>
      <c r="P28" s="29">
        <v>5</v>
      </c>
      <c r="Q28" s="29"/>
      <c r="R28" s="29"/>
      <c r="S28" s="48">
        <f t="shared" si="4"/>
        <v>0.80188679245283023</v>
      </c>
      <c r="T28" s="48">
        <f t="shared" si="5"/>
        <v>-2.3198267862666322E-2</v>
      </c>
      <c r="W28" s="34" t="str">
        <f t="shared" si="6"/>
        <v/>
      </c>
      <c r="X28" s="34" t="str">
        <f t="shared" si="6"/>
        <v/>
      </c>
      <c r="Y28" s="34" t="str">
        <f t="shared" si="6"/>
        <v/>
      </c>
      <c r="Z28" s="34">
        <f t="shared" si="6"/>
        <v>1</v>
      </c>
      <c r="AA28" s="34" t="str">
        <f t="shared" si="6"/>
        <v/>
      </c>
    </row>
    <row r="29" spans="1:27" x14ac:dyDescent="0.25">
      <c r="A29">
        <v>1</v>
      </c>
      <c r="B29" s="18" t="s">
        <v>685</v>
      </c>
      <c r="C29" s="1" t="s">
        <v>114</v>
      </c>
      <c r="D29" s="111" t="s">
        <v>468</v>
      </c>
      <c r="F29" s="29">
        <f t="shared" si="2"/>
        <v>40.5</v>
      </c>
      <c r="G29" s="48">
        <f t="shared" si="3"/>
        <v>0.66393442622950816</v>
      </c>
      <c r="H29" s="29"/>
      <c r="I29" s="29">
        <v>1.5</v>
      </c>
      <c r="J29" s="29">
        <v>5</v>
      </c>
      <c r="K29" s="29">
        <v>2</v>
      </c>
      <c r="L29" s="29">
        <v>2.5</v>
      </c>
      <c r="M29" s="29">
        <v>3.5</v>
      </c>
      <c r="N29" s="29">
        <v>10.5</v>
      </c>
      <c r="O29" s="29">
        <v>9.5</v>
      </c>
      <c r="P29" s="29">
        <v>6</v>
      </c>
      <c r="Q29" s="29"/>
      <c r="R29" s="29"/>
      <c r="S29" s="48">
        <f t="shared" si="4"/>
        <v>0.65094339622641506</v>
      </c>
      <c r="T29" s="48">
        <f t="shared" si="5"/>
        <v>1.2991030003093096E-2</v>
      </c>
      <c r="W29" s="34" t="str">
        <f t="shared" si="6"/>
        <v/>
      </c>
      <c r="X29" s="34" t="str">
        <f t="shared" si="6"/>
        <v/>
      </c>
      <c r="Y29" s="34">
        <f t="shared" si="6"/>
        <v>1</v>
      </c>
      <c r="Z29" s="34" t="str">
        <f t="shared" si="6"/>
        <v/>
      </c>
      <c r="AA29" s="34" t="str">
        <f t="shared" si="6"/>
        <v/>
      </c>
    </row>
    <row r="30" spans="1:27" s="104" customFormat="1" x14ac:dyDescent="0.25">
      <c r="A30" s="104">
        <v>1</v>
      </c>
      <c r="B30" s="104" t="s">
        <v>513</v>
      </c>
      <c r="C30" s="104" t="s">
        <v>393</v>
      </c>
      <c r="D30" s="113"/>
    </row>
    <row r="31" spans="1:27" x14ac:dyDescent="0.25">
      <c r="A31" s="1">
        <v>2</v>
      </c>
      <c r="B31" s="18" t="s">
        <v>603</v>
      </c>
      <c r="C31" s="1" t="s">
        <v>604</v>
      </c>
      <c r="D31" s="2" t="s">
        <v>470</v>
      </c>
      <c r="F31" s="29">
        <f t="shared" ref="F31:F54" si="7">SUM(I31:Q31)</f>
        <v>29.5</v>
      </c>
      <c r="G31" s="48">
        <f t="shared" ref="G31:G54" si="8">IF(D31="R",F31/($F$2-2),F31/$F$2)</f>
        <v>0.5</v>
      </c>
      <c r="H31" s="29"/>
      <c r="I31" s="29">
        <v>3</v>
      </c>
      <c r="J31" s="29">
        <v>4.5</v>
      </c>
      <c r="K31" s="29">
        <v>2</v>
      </c>
      <c r="L31" s="29">
        <v>3</v>
      </c>
      <c r="M31" s="29">
        <v>3</v>
      </c>
      <c r="N31" s="29">
        <v>2</v>
      </c>
      <c r="O31" s="29">
        <v>7</v>
      </c>
      <c r="P31" s="29">
        <v>5</v>
      </c>
      <c r="Q31" s="29"/>
      <c r="R31" s="29"/>
      <c r="S31" s="48">
        <f t="shared" ref="S31:S54" si="9">SUM(I31:O31)/($F$2-$P$2)</f>
        <v>0.46226415094339623</v>
      </c>
      <c r="T31" s="48">
        <f t="shared" ref="T31:T54" si="10">G31-S31</f>
        <v>3.7735849056603765E-2</v>
      </c>
      <c r="W31" s="34" t="str">
        <f t="shared" ref="W31:AA54" si="11">IF($D31=W$3,1,"")</f>
        <v/>
      </c>
      <c r="X31" s="34" t="str">
        <f t="shared" si="11"/>
        <v/>
      </c>
      <c r="Y31" s="34" t="str">
        <f t="shared" si="11"/>
        <v/>
      </c>
      <c r="Z31" s="34" t="str">
        <f t="shared" si="11"/>
        <v/>
      </c>
      <c r="AA31" s="34">
        <f t="shared" si="11"/>
        <v>1</v>
      </c>
    </row>
    <row r="32" spans="1:27" x14ac:dyDescent="0.25">
      <c r="A32" s="1">
        <v>2</v>
      </c>
      <c r="B32" s="18" t="s">
        <v>605</v>
      </c>
      <c r="C32" s="1" t="s">
        <v>525</v>
      </c>
      <c r="D32" s="2" t="s">
        <v>470</v>
      </c>
      <c r="F32" s="29">
        <f t="shared" si="7"/>
        <v>51</v>
      </c>
      <c r="G32" s="48">
        <f t="shared" si="8"/>
        <v>0.86440677966101698</v>
      </c>
      <c r="H32" s="29"/>
      <c r="I32" s="29">
        <v>3</v>
      </c>
      <c r="J32" s="29">
        <v>5</v>
      </c>
      <c r="K32" s="29">
        <v>2</v>
      </c>
      <c r="L32" s="29">
        <v>5</v>
      </c>
      <c r="M32" s="29">
        <v>4.5</v>
      </c>
      <c r="N32" s="29">
        <v>14.5</v>
      </c>
      <c r="O32" s="29">
        <v>13</v>
      </c>
      <c r="P32" s="29">
        <v>4</v>
      </c>
      <c r="Q32" s="29"/>
      <c r="R32" s="29"/>
      <c r="S32" s="48">
        <f t="shared" si="9"/>
        <v>0.8867924528301887</v>
      </c>
      <c r="T32" s="48">
        <f t="shared" si="10"/>
        <v>-2.2385673169171727E-2</v>
      </c>
      <c r="W32" s="34" t="str">
        <f t="shared" si="11"/>
        <v/>
      </c>
      <c r="X32" s="34" t="str">
        <f t="shared" si="11"/>
        <v/>
      </c>
      <c r="Y32" s="34" t="str">
        <f t="shared" si="11"/>
        <v/>
      </c>
      <c r="Z32" s="34" t="str">
        <f t="shared" si="11"/>
        <v/>
      </c>
      <c r="AA32" s="34">
        <f t="shared" si="11"/>
        <v>1</v>
      </c>
    </row>
    <row r="33" spans="1:27" x14ac:dyDescent="0.25">
      <c r="A33" s="1">
        <v>2</v>
      </c>
      <c r="B33" s="18" t="s">
        <v>606</v>
      </c>
      <c r="C33" s="1" t="s">
        <v>416</v>
      </c>
      <c r="D33" s="2" t="s">
        <v>468</v>
      </c>
      <c r="F33" s="29">
        <f t="shared" si="7"/>
        <v>53</v>
      </c>
      <c r="G33" s="48">
        <f t="shared" si="8"/>
        <v>0.86885245901639341</v>
      </c>
      <c r="H33" s="29"/>
      <c r="I33" s="29">
        <v>2.5</v>
      </c>
      <c r="J33" s="29">
        <v>5</v>
      </c>
      <c r="K33" s="29">
        <v>2</v>
      </c>
      <c r="L33" s="29">
        <v>5</v>
      </c>
      <c r="M33" s="29">
        <v>3.5</v>
      </c>
      <c r="N33" s="29">
        <v>15</v>
      </c>
      <c r="O33" s="29">
        <v>16</v>
      </c>
      <c r="P33" s="29">
        <v>4</v>
      </c>
      <c r="Q33" s="29"/>
      <c r="R33" s="29"/>
      <c r="S33" s="48">
        <f t="shared" si="9"/>
        <v>0.92452830188679247</v>
      </c>
      <c r="T33" s="48">
        <f t="shared" si="10"/>
        <v>-5.5675842870399062E-2</v>
      </c>
      <c r="W33" s="34" t="str">
        <f t="shared" si="11"/>
        <v/>
      </c>
      <c r="X33" s="34" t="str">
        <f t="shared" si="11"/>
        <v/>
      </c>
      <c r="Y33" s="34">
        <f t="shared" si="11"/>
        <v>1</v>
      </c>
      <c r="Z33" s="34" t="str">
        <f t="shared" si="11"/>
        <v/>
      </c>
      <c r="AA33" s="34" t="str">
        <f t="shared" si="11"/>
        <v/>
      </c>
    </row>
    <row r="34" spans="1:27" x14ac:dyDescent="0.25">
      <c r="A34" s="1">
        <v>2</v>
      </c>
      <c r="B34" s="18" t="s">
        <v>607</v>
      </c>
      <c r="C34" s="1" t="s">
        <v>608</v>
      </c>
      <c r="D34" s="2" t="s">
        <v>468</v>
      </c>
      <c r="F34" s="29">
        <f t="shared" si="7"/>
        <v>49.5</v>
      </c>
      <c r="G34" s="48">
        <f t="shared" si="8"/>
        <v>0.81147540983606559</v>
      </c>
      <c r="H34" s="29"/>
      <c r="I34" s="29">
        <v>2.5</v>
      </c>
      <c r="J34" s="29">
        <v>5</v>
      </c>
      <c r="K34" s="29">
        <v>2</v>
      </c>
      <c r="L34" s="29">
        <v>3</v>
      </c>
      <c r="M34" s="29">
        <v>3</v>
      </c>
      <c r="N34" s="29">
        <v>11.5</v>
      </c>
      <c r="O34" s="29">
        <v>15.5</v>
      </c>
      <c r="P34" s="29">
        <v>7</v>
      </c>
      <c r="Q34" s="29"/>
      <c r="R34" s="29"/>
      <c r="S34" s="48">
        <f t="shared" si="9"/>
        <v>0.80188679245283023</v>
      </c>
      <c r="T34" s="48">
        <f t="shared" si="10"/>
        <v>9.5886173832353538E-3</v>
      </c>
      <c r="W34" s="34" t="str">
        <f t="shared" si="11"/>
        <v/>
      </c>
      <c r="X34" s="34" t="str">
        <f t="shared" si="11"/>
        <v/>
      </c>
      <c r="Y34" s="34">
        <f t="shared" si="11"/>
        <v>1</v>
      </c>
      <c r="Z34" s="34" t="str">
        <f t="shared" si="11"/>
        <v/>
      </c>
      <c r="AA34" s="34" t="str">
        <f t="shared" si="11"/>
        <v/>
      </c>
    </row>
    <row r="35" spans="1:27" x14ac:dyDescent="0.25">
      <c r="A35" s="1">
        <v>2</v>
      </c>
      <c r="B35" s="18" t="s">
        <v>609</v>
      </c>
      <c r="C35" s="1" t="s">
        <v>610</v>
      </c>
      <c r="D35" s="2" t="s">
        <v>469</v>
      </c>
      <c r="F35" s="29">
        <f t="shared" si="7"/>
        <v>24.5</v>
      </c>
      <c r="G35" s="48">
        <f t="shared" si="8"/>
        <v>0.40163934426229508</v>
      </c>
      <c r="H35" s="29"/>
      <c r="I35" s="29">
        <v>1.5</v>
      </c>
      <c r="J35" s="29">
        <v>3</v>
      </c>
      <c r="K35" s="29">
        <v>0</v>
      </c>
      <c r="L35" s="29">
        <v>0</v>
      </c>
      <c r="M35" s="29">
        <v>2.5</v>
      </c>
      <c r="N35" s="29">
        <v>7</v>
      </c>
      <c r="O35" s="29">
        <v>7.5</v>
      </c>
      <c r="P35" s="29">
        <v>3</v>
      </c>
      <c r="Q35" s="29"/>
      <c r="R35" s="29"/>
      <c r="S35" s="48">
        <f t="shared" si="9"/>
        <v>0.40566037735849059</v>
      </c>
      <c r="T35" s="48">
        <f t="shared" si="10"/>
        <v>-4.0210330961955032E-3</v>
      </c>
      <c r="W35" s="34" t="str">
        <f t="shared" si="11"/>
        <v/>
      </c>
      <c r="X35" s="34" t="str">
        <f t="shared" si="11"/>
        <v/>
      </c>
      <c r="Y35" s="34" t="str">
        <f t="shared" si="11"/>
        <v/>
      </c>
      <c r="Z35" s="34">
        <f t="shared" si="11"/>
        <v>1</v>
      </c>
      <c r="AA35" s="34" t="str">
        <f t="shared" si="11"/>
        <v/>
      </c>
    </row>
    <row r="36" spans="1:27" x14ac:dyDescent="0.25">
      <c r="A36" s="1">
        <v>2</v>
      </c>
      <c r="B36" s="18" t="s">
        <v>678</v>
      </c>
      <c r="C36" s="1" t="s">
        <v>679</v>
      </c>
      <c r="D36" s="2" t="s">
        <v>469</v>
      </c>
      <c r="F36" s="29">
        <f t="shared" si="7"/>
        <v>51</v>
      </c>
      <c r="G36" s="48">
        <f t="shared" si="8"/>
        <v>0.83606557377049184</v>
      </c>
      <c r="H36" s="29"/>
      <c r="I36" s="29">
        <v>3</v>
      </c>
      <c r="J36" s="29">
        <v>2</v>
      </c>
      <c r="K36" s="29">
        <v>2</v>
      </c>
      <c r="L36" s="29">
        <v>5</v>
      </c>
      <c r="M36" s="29">
        <v>5</v>
      </c>
      <c r="N36" s="29">
        <v>13.5</v>
      </c>
      <c r="O36" s="29">
        <v>15.5</v>
      </c>
      <c r="P36" s="29">
        <v>5</v>
      </c>
      <c r="Q36" s="29"/>
      <c r="R36" s="29"/>
      <c r="S36" s="48">
        <f t="shared" si="9"/>
        <v>0.86792452830188682</v>
      </c>
      <c r="T36" s="48">
        <f t="shared" si="10"/>
        <v>-3.1858954531394978E-2</v>
      </c>
      <c r="W36" s="34" t="str">
        <f t="shared" si="11"/>
        <v/>
      </c>
      <c r="X36" s="34" t="str">
        <f t="shared" si="11"/>
        <v/>
      </c>
      <c r="Y36" s="34" t="str">
        <f t="shared" si="11"/>
        <v/>
      </c>
      <c r="Z36" s="34">
        <f t="shared" si="11"/>
        <v>1</v>
      </c>
      <c r="AA36" s="34" t="str">
        <f t="shared" si="11"/>
        <v/>
      </c>
    </row>
    <row r="37" spans="1:27" x14ac:dyDescent="0.25">
      <c r="A37" s="1">
        <v>2</v>
      </c>
      <c r="B37" s="18" t="s">
        <v>611</v>
      </c>
      <c r="C37" s="1" t="s">
        <v>612</v>
      </c>
      <c r="D37" s="2" t="s">
        <v>470</v>
      </c>
      <c r="F37" s="29">
        <f t="shared" si="7"/>
        <v>35.5</v>
      </c>
      <c r="G37" s="48">
        <f t="shared" si="8"/>
        <v>0.60169491525423724</v>
      </c>
      <c r="H37" s="29"/>
      <c r="I37" s="29">
        <v>3</v>
      </c>
      <c r="J37" s="29">
        <v>4.5</v>
      </c>
      <c r="K37" s="29">
        <v>2</v>
      </c>
      <c r="L37" s="29">
        <v>2.5</v>
      </c>
      <c r="M37" s="29">
        <v>0</v>
      </c>
      <c r="N37" s="29">
        <v>10</v>
      </c>
      <c r="O37" s="29">
        <v>7.5</v>
      </c>
      <c r="P37" s="29">
        <v>6</v>
      </c>
      <c r="Q37" s="29"/>
      <c r="R37" s="29"/>
      <c r="S37" s="48">
        <f t="shared" si="9"/>
        <v>0.55660377358490565</v>
      </c>
      <c r="T37" s="48">
        <f t="shared" si="10"/>
        <v>4.5091141669331591E-2</v>
      </c>
      <c r="W37" s="34" t="str">
        <f t="shared" si="11"/>
        <v/>
      </c>
      <c r="X37" s="34" t="str">
        <f t="shared" si="11"/>
        <v/>
      </c>
      <c r="Y37" s="34" t="str">
        <f t="shared" si="11"/>
        <v/>
      </c>
      <c r="Z37" s="34" t="str">
        <f t="shared" si="11"/>
        <v/>
      </c>
      <c r="AA37" s="34">
        <f t="shared" si="11"/>
        <v>1</v>
      </c>
    </row>
    <row r="38" spans="1:27" x14ac:dyDescent="0.25">
      <c r="A38" s="1">
        <v>2</v>
      </c>
      <c r="B38" s="18" t="s">
        <v>613</v>
      </c>
      <c r="C38" s="1" t="s">
        <v>614</v>
      </c>
      <c r="D38" s="2" t="s">
        <v>470</v>
      </c>
      <c r="F38" s="29">
        <f t="shared" si="7"/>
        <v>11.5</v>
      </c>
      <c r="G38" s="48">
        <f t="shared" si="8"/>
        <v>0.19491525423728814</v>
      </c>
      <c r="H38" s="29"/>
      <c r="I38" s="29">
        <v>1.5</v>
      </c>
      <c r="J38" s="29">
        <v>2.5</v>
      </c>
      <c r="K38" s="29">
        <v>0</v>
      </c>
      <c r="L38" s="29">
        <v>1.5</v>
      </c>
      <c r="M38" s="29">
        <v>0</v>
      </c>
      <c r="N38" s="29">
        <v>2</v>
      </c>
      <c r="O38" s="29">
        <v>2</v>
      </c>
      <c r="P38" s="29">
        <v>2</v>
      </c>
      <c r="Q38" s="29"/>
      <c r="R38" s="29"/>
      <c r="S38" s="48">
        <f t="shared" si="9"/>
        <v>0.17924528301886791</v>
      </c>
      <c r="T38" s="48">
        <f t="shared" si="10"/>
        <v>1.5669971218420231E-2</v>
      </c>
      <c r="W38" s="34" t="str">
        <f t="shared" si="11"/>
        <v/>
      </c>
      <c r="X38" s="34" t="str">
        <f t="shared" si="11"/>
        <v/>
      </c>
      <c r="Y38" s="34" t="str">
        <f t="shared" si="11"/>
        <v/>
      </c>
      <c r="Z38" s="34" t="str">
        <f t="shared" si="11"/>
        <v/>
      </c>
      <c r="AA38" s="34">
        <f t="shared" si="11"/>
        <v>1</v>
      </c>
    </row>
    <row r="39" spans="1:27" x14ac:dyDescent="0.25">
      <c r="A39" s="1">
        <v>2</v>
      </c>
      <c r="B39" s="18" t="s">
        <v>615</v>
      </c>
      <c r="C39" s="1" t="s">
        <v>616</v>
      </c>
      <c r="D39" s="2" t="s">
        <v>469</v>
      </c>
      <c r="F39" s="29">
        <f t="shared" si="7"/>
        <v>47.5</v>
      </c>
      <c r="G39" s="48">
        <f t="shared" si="8"/>
        <v>0.77868852459016391</v>
      </c>
      <c r="H39" s="29"/>
      <c r="I39" s="29">
        <v>3</v>
      </c>
      <c r="J39" s="29">
        <v>4.5</v>
      </c>
      <c r="K39" s="29">
        <v>1.5</v>
      </c>
      <c r="L39" s="29">
        <v>4.5</v>
      </c>
      <c r="M39" s="29">
        <v>5.5</v>
      </c>
      <c r="N39" s="29">
        <v>12</v>
      </c>
      <c r="O39" s="29">
        <v>11.5</v>
      </c>
      <c r="P39" s="29">
        <v>5</v>
      </c>
      <c r="Q39" s="29"/>
      <c r="R39" s="29"/>
      <c r="S39" s="48">
        <f t="shared" si="9"/>
        <v>0.80188679245283023</v>
      </c>
      <c r="T39" s="48">
        <f t="shared" si="10"/>
        <v>-2.3198267862666322E-2</v>
      </c>
      <c r="W39" s="34" t="str">
        <f t="shared" si="11"/>
        <v/>
      </c>
      <c r="X39" s="34" t="str">
        <f t="shared" si="11"/>
        <v/>
      </c>
      <c r="Y39" s="34" t="str">
        <f t="shared" si="11"/>
        <v/>
      </c>
      <c r="Z39" s="34">
        <f t="shared" si="11"/>
        <v>1</v>
      </c>
      <c r="AA39" s="34" t="str">
        <f t="shared" si="11"/>
        <v/>
      </c>
    </row>
    <row r="40" spans="1:27" x14ac:dyDescent="0.25">
      <c r="A40" s="1">
        <v>2</v>
      </c>
      <c r="B40" s="18" t="s">
        <v>617</v>
      </c>
      <c r="C40" s="1" t="s">
        <v>618</v>
      </c>
      <c r="D40" s="2" t="s">
        <v>468</v>
      </c>
      <c r="F40" s="29">
        <f t="shared" si="7"/>
        <v>45</v>
      </c>
      <c r="G40" s="48">
        <f t="shared" si="8"/>
        <v>0.73770491803278693</v>
      </c>
      <c r="H40" s="29"/>
      <c r="I40" s="29">
        <v>2.5</v>
      </c>
      <c r="J40" s="29">
        <v>5</v>
      </c>
      <c r="K40" s="29">
        <v>2</v>
      </c>
      <c r="L40" s="29">
        <v>3</v>
      </c>
      <c r="M40" s="29">
        <v>3.5</v>
      </c>
      <c r="N40" s="29">
        <v>14</v>
      </c>
      <c r="O40" s="29">
        <v>12</v>
      </c>
      <c r="P40" s="29">
        <v>3</v>
      </c>
      <c r="Q40" s="29"/>
      <c r="R40" s="29"/>
      <c r="S40" s="48">
        <f t="shared" si="9"/>
        <v>0.79245283018867929</v>
      </c>
      <c r="T40" s="48">
        <f t="shared" si="10"/>
        <v>-5.4747912155892364E-2</v>
      </c>
      <c r="W40" s="34" t="str">
        <f t="shared" si="11"/>
        <v/>
      </c>
      <c r="X40" s="34" t="str">
        <f t="shared" si="11"/>
        <v/>
      </c>
      <c r="Y40" s="34">
        <f t="shared" si="11"/>
        <v>1</v>
      </c>
      <c r="Z40" s="34" t="str">
        <f t="shared" si="11"/>
        <v/>
      </c>
      <c r="AA40" s="34" t="str">
        <f t="shared" si="11"/>
        <v/>
      </c>
    </row>
    <row r="41" spans="1:27" x14ac:dyDescent="0.25">
      <c r="A41" s="1">
        <v>2</v>
      </c>
      <c r="B41" s="18" t="s">
        <v>619</v>
      </c>
      <c r="C41" s="1" t="s">
        <v>620</v>
      </c>
      <c r="D41" s="2" t="s">
        <v>470</v>
      </c>
      <c r="F41" s="29">
        <f t="shared" si="7"/>
        <v>43.5</v>
      </c>
      <c r="G41" s="48">
        <f t="shared" si="8"/>
        <v>0.73728813559322037</v>
      </c>
      <c r="H41" s="29"/>
      <c r="I41" s="29">
        <v>3</v>
      </c>
      <c r="J41" s="29">
        <v>5</v>
      </c>
      <c r="K41" s="29">
        <v>2</v>
      </c>
      <c r="L41" s="29">
        <v>3</v>
      </c>
      <c r="M41" s="29">
        <v>1.5</v>
      </c>
      <c r="N41" s="29">
        <v>11.5</v>
      </c>
      <c r="O41" s="29">
        <v>10.5</v>
      </c>
      <c r="P41" s="29">
        <v>7</v>
      </c>
      <c r="Q41" s="29"/>
      <c r="R41" s="29"/>
      <c r="S41" s="48">
        <f t="shared" si="9"/>
        <v>0.68867924528301883</v>
      </c>
      <c r="T41" s="48">
        <f t="shared" si="10"/>
        <v>4.8608890310201547E-2</v>
      </c>
      <c r="W41" s="34" t="str">
        <f t="shared" si="11"/>
        <v/>
      </c>
      <c r="X41" s="34" t="str">
        <f t="shared" si="11"/>
        <v/>
      </c>
      <c r="Y41" s="34" t="str">
        <f t="shared" si="11"/>
        <v/>
      </c>
      <c r="Z41" s="34" t="str">
        <f t="shared" si="11"/>
        <v/>
      </c>
      <c r="AA41" s="34">
        <f t="shared" si="11"/>
        <v>1</v>
      </c>
    </row>
    <row r="42" spans="1:27" x14ac:dyDescent="0.25">
      <c r="A42" s="1">
        <v>2</v>
      </c>
      <c r="B42" s="18" t="s">
        <v>621</v>
      </c>
      <c r="C42" s="1" t="s">
        <v>622</v>
      </c>
      <c r="D42" s="2" t="s">
        <v>468</v>
      </c>
      <c r="F42" s="29">
        <f t="shared" si="7"/>
        <v>53</v>
      </c>
      <c r="G42" s="48">
        <f t="shared" si="8"/>
        <v>0.86885245901639341</v>
      </c>
      <c r="H42" s="29"/>
      <c r="I42" s="29">
        <v>3</v>
      </c>
      <c r="J42" s="29">
        <v>4</v>
      </c>
      <c r="K42" s="29">
        <v>2</v>
      </c>
      <c r="L42" s="29">
        <v>4</v>
      </c>
      <c r="M42" s="29">
        <v>5.5</v>
      </c>
      <c r="N42" s="29">
        <v>14.5</v>
      </c>
      <c r="O42" s="29">
        <v>14</v>
      </c>
      <c r="P42" s="29">
        <v>6</v>
      </c>
      <c r="Q42" s="29"/>
      <c r="R42" s="29"/>
      <c r="S42" s="48">
        <f t="shared" si="9"/>
        <v>0.8867924528301887</v>
      </c>
      <c r="T42" s="48">
        <f t="shared" si="10"/>
        <v>-1.7939993813795296E-2</v>
      </c>
      <c r="W42" s="34" t="str">
        <f t="shared" si="11"/>
        <v/>
      </c>
      <c r="X42" s="34" t="str">
        <f t="shared" si="11"/>
        <v/>
      </c>
      <c r="Y42" s="34">
        <f t="shared" si="11"/>
        <v>1</v>
      </c>
      <c r="Z42" s="34" t="str">
        <f t="shared" si="11"/>
        <v/>
      </c>
      <c r="AA42" s="34" t="str">
        <f t="shared" si="11"/>
        <v/>
      </c>
    </row>
    <row r="43" spans="1:27" x14ac:dyDescent="0.25">
      <c r="A43" s="1">
        <v>2</v>
      </c>
      <c r="B43" s="18" t="s">
        <v>623</v>
      </c>
      <c r="C43" s="1" t="s">
        <v>624</v>
      </c>
      <c r="D43" s="2" t="s">
        <v>470</v>
      </c>
      <c r="F43" s="29">
        <f t="shared" si="7"/>
        <v>48</v>
      </c>
      <c r="G43" s="48">
        <f t="shared" si="8"/>
        <v>0.81355932203389836</v>
      </c>
      <c r="H43" s="29"/>
      <c r="I43" s="29">
        <v>2.5</v>
      </c>
      <c r="J43" s="29">
        <v>5</v>
      </c>
      <c r="K43" s="29">
        <v>2</v>
      </c>
      <c r="L43" s="29">
        <v>3.5</v>
      </c>
      <c r="M43" s="29">
        <v>2</v>
      </c>
      <c r="N43" s="29">
        <v>13.5</v>
      </c>
      <c r="O43" s="29">
        <v>12.5</v>
      </c>
      <c r="P43" s="29">
        <v>7</v>
      </c>
      <c r="Q43" s="29"/>
      <c r="R43" s="29"/>
      <c r="S43" s="48">
        <f t="shared" si="9"/>
        <v>0.77358490566037741</v>
      </c>
      <c r="T43" s="48">
        <f t="shared" si="10"/>
        <v>3.9974416373520949E-2</v>
      </c>
      <c r="W43" s="34" t="str">
        <f t="shared" si="11"/>
        <v/>
      </c>
      <c r="X43" s="34" t="str">
        <f t="shared" si="11"/>
        <v/>
      </c>
      <c r="Y43" s="34" t="str">
        <f t="shared" si="11"/>
        <v/>
      </c>
      <c r="Z43" s="34" t="str">
        <f t="shared" si="11"/>
        <v/>
      </c>
      <c r="AA43" s="34">
        <f t="shared" si="11"/>
        <v>1</v>
      </c>
    </row>
    <row r="44" spans="1:27" x14ac:dyDescent="0.25">
      <c r="A44" s="1">
        <v>2</v>
      </c>
      <c r="B44" s="18" t="s">
        <v>625</v>
      </c>
      <c r="C44" s="1" t="s">
        <v>626</v>
      </c>
      <c r="D44" s="2" t="s">
        <v>469</v>
      </c>
      <c r="F44" s="29">
        <f t="shared" si="7"/>
        <v>38</v>
      </c>
      <c r="G44" s="48">
        <f t="shared" si="8"/>
        <v>0.62295081967213117</v>
      </c>
      <c r="H44" s="29"/>
      <c r="I44" s="29">
        <v>3</v>
      </c>
      <c r="J44" s="29">
        <v>4</v>
      </c>
      <c r="K44" s="29">
        <v>2</v>
      </c>
      <c r="L44" s="29">
        <v>1</v>
      </c>
      <c r="M44" s="29">
        <v>0</v>
      </c>
      <c r="N44" s="29">
        <v>12</v>
      </c>
      <c r="O44" s="29">
        <v>11</v>
      </c>
      <c r="P44" s="29">
        <v>5</v>
      </c>
      <c r="Q44" s="29"/>
      <c r="R44" s="29"/>
      <c r="S44" s="48">
        <f t="shared" si="9"/>
        <v>0.62264150943396224</v>
      </c>
      <c r="T44" s="48">
        <f t="shared" si="10"/>
        <v>3.093102381689361E-4</v>
      </c>
      <c r="W44" s="34" t="str">
        <f t="shared" si="11"/>
        <v/>
      </c>
      <c r="X44" s="34" t="str">
        <f t="shared" si="11"/>
        <v/>
      </c>
      <c r="Y44" s="34" t="str">
        <f t="shared" si="11"/>
        <v/>
      </c>
      <c r="Z44" s="34">
        <f t="shared" si="11"/>
        <v>1</v>
      </c>
      <c r="AA44" s="34" t="str">
        <f t="shared" si="11"/>
        <v/>
      </c>
    </row>
    <row r="45" spans="1:27" x14ac:dyDescent="0.25">
      <c r="A45" s="1">
        <v>2</v>
      </c>
      <c r="B45" s="18" t="s">
        <v>627</v>
      </c>
      <c r="C45" s="1" t="s">
        <v>628</v>
      </c>
      <c r="D45" s="2" t="s">
        <v>469</v>
      </c>
      <c r="F45" s="29">
        <f t="shared" si="7"/>
        <v>40</v>
      </c>
      <c r="G45" s="48">
        <f t="shared" si="8"/>
        <v>0.65573770491803274</v>
      </c>
      <c r="H45" s="29"/>
      <c r="I45" s="29">
        <v>3</v>
      </c>
      <c r="J45" s="29">
        <v>5</v>
      </c>
      <c r="K45" s="29">
        <v>2</v>
      </c>
      <c r="L45" s="29">
        <v>3.5</v>
      </c>
      <c r="M45" s="29">
        <v>2</v>
      </c>
      <c r="N45" s="29">
        <v>7.5</v>
      </c>
      <c r="O45" s="29">
        <v>10</v>
      </c>
      <c r="P45" s="29">
        <v>7</v>
      </c>
      <c r="Q45" s="29"/>
      <c r="R45" s="29"/>
      <c r="S45" s="48">
        <f t="shared" si="9"/>
        <v>0.62264150943396224</v>
      </c>
      <c r="T45" s="48">
        <f t="shared" si="10"/>
        <v>3.3096195484070501E-2</v>
      </c>
      <c r="W45" s="34" t="str">
        <f t="shared" si="11"/>
        <v/>
      </c>
      <c r="X45" s="34" t="str">
        <f t="shared" si="11"/>
        <v/>
      </c>
      <c r="Y45" s="34" t="str">
        <f t="shared" si="11"/>
        <v/>
      </c>
      <c r="Z45" s="34">
        <f t="shared" si="11"/>
        <v>1</v>
      </c>
      <c r="AA45" s="34" t="str">
        <f t="shared" si="11"/>
        <v/>
      </c>
    </row>
    <row r="46" spans="1:27" x14ac:dyDescent="0.25">
      <c r="A46" s="1">
        <v>2</v>
      </c>
      <c r="B46" s="18" t="s">
        <v>388</v>
      </c>
      <c r="C46" s="1" t="s">
        <v>389</v>
      </c>
      <c r="D46" s="2" t="s">
        <v>470</v>
      </c>
      <c r="F46" s="29">
        <f t="shared" si="7"/>
        <v>33</v>
      </c>
      <c r="G46" s="48">
        <f t="shared" si="8"/>
        <v>0.55932203389830504</v>
      </c>
      <c r="H46" s="29"/>
      <c r="I46" s="29">
        <v>3</v>
      </c>
      <c r="J46" s="29">
        <v>4.5</v>
      </c>
      <c r="K46" s="29">
        <v>2</v>
      </c>
      <c r="L46" s="29">
        <v>2.5</v>
      </c>
      <c r="M46" s="29">
        <v>2.5</v>
      </c>
      <c r="N46" s="29">
        <v>6</v>
      </c>
      <c r="O46" s="29">
        <v>7.5</v>
      </c>
      <c r="P46" s="29">
        <v>5</v>
      </c>
      <c r="Q46" s="29"/>
      <c r="R46" s="29"/>
      <c r="S46" s="48">
        <f t="shared" si="9"/>
        <v>0.52830188679245282</v>
      </c>
      <c r="T46" s="48">
        <f t="shared" si="10"/>
        <v>3.1020147105852214E-2</v>
      </c>
      <c r="W46" s="34" t="str">
        <f t="shared" si="11"/>
        <v/>
      </c>
      <c r="X46" s="34" t="str">
        <f t="shared" si="11"/>
        <v/>
      </c>
      <c r="Y46" s="34" t="str">
        <f t="shared" si="11"/>
        <v/>
      </c>
      <c r="Z46" s="34" t="str">
        <f t="shared" si="11"/>
        <v/>
      </c>
      <c r="AA46" s="34">
        <f t="shared" si="11"/>
        <v>1</v>
      </c>
    </row>
    <row r="47" spans="1:27" x14ac:dyDescent="0.25">
      <c r="A47" s="1">
        <v>2</v>
      </c>
      <c r="B47" s="18" t="s">
        <v>629</v>
      </c>
      <c r="C47" s="1" t="s">
        <v>489</v>
      </c>
      <c r="D47" s="2" t="s">
        <v>468</v>
      </c>
      <c r="F47" s="29">
        <f t="shared" si="7"/>
        <v>26.5</v>
      </c>
      <c r="G47" s="48">
        <f t="shared" si="8"/>
        <v>0.4344262295081967</v>
      </c>
      <c r="H47" s="29"/>
      <c r="I47" s="29">
        <v>1.5</v>
      </c>
      <c r="J47" s="29">
        <v>3</v>
      </c>
      <c r="K47" s="29">
        <v>0</v>
      </c>
      <c r="L47" s="29">
        <v>2</v>
      </c>
      <c r="M47" s="29">
        <v>0</v>
      </c>
      <c r="N47" s="29">
        <v>10.5</v>
      </c>
      <c r="O47" s="29">
        <v>3</v>
      </c>
      <c r="P47" s="29">
        <v>6.5</v>
      </c>
      <c r="Q47" s="29"/>
      <c r="R47" s="29"/>
      <c r="S47" s="48">
        <f t="shared" si="9"/>
        <v>0.37735849056603776</v>
      </c>
      <c r="T47" s="48">
        <f t="shared" si="10"/>
        <v>5.7067738942158941E-2</v>
      </c>
      <c r="W47" s="34" t="str">
        <f t="shared" si="11"/>
        <v/>
      </c>
      <c r="X47" s="34" t="str">
        <f t="shared" si="11"/>
        <v/>
      </c>
      <c r="Y47" s="34">
        <f t="shared" si="11"/>
        <v>1</v>
      </c>
      <c r="Z47" s="34" t="str">
        <f t="shared" si="11"/>
        <v/>
      </c>
      <c r="AA47" s="34" t="str">
        <f t="shared" si="11"/>
        <v/>
      </c>
    </row>
    <row r="48" spans="1:27" x14ac:dyDescent="0.25">
      <c r="A48" s="1">
        <v>2</v>
      </c>
      <c r="B48" s="18" t="s">
        <v>267</v>
      </c>
      <c r="C48" s="1" t="s">
        <v>268</v>
      </c>
      <c r="D48" s="2" t="s">
        <v>470</v>
      </c>
      <c r="F48" s="29">
        <f t="shared" si="7"/>
        <v>38</v>
      </c>
      <c r="G48" s="48">
        <f t="shared" si="8"/>
        <v>0.64406779661016944</v>
      </c>
      <c r="H48" s="29"/>
      <c r="I48" s="29">
        <v>2.5</v>
      </c>
      <c r="J48" s="29">
        <v>2.5</v>
      </c>
      <c r="K48" s="29">
        <v>2</v>
      </c>
      <c r="L48" s="29">
        <v>2</v>
      </c>
      <c r="M48" s="29">
        <v>0</v>
      </c>
      <c r="N48" s="29">
        <v>12.5</v>
      </c>
      <c r="O48" s="29">
        <v>10.5</v>
      </c>
      <c r="P48" s="29">
        <v>6</v>
      </c>
      <c r="Q48" s="29"/>
      <c r="R48" s="29"/>
      <c r="S48" s="48">
        <f t="shared" si="9"/>
        <v>0.60377358490566035</v>
      </c>
      <c r="T48" s="48">
        <f t="shared" si="10"/>
        <v>4.0294211704509086E-2</v>
      </c>
      <c r="W48" s="34" t="str">
        <f t="shared" si="11"/>
        <v/>
      </c>
      <c r="X48" s="34" t="str">
        <f t="shared" si="11"/>
        <v/>
      </c>
      <c r="Y48" s="34" t="str">
        <f t="shared" si="11"/>
        <v/>
      </c>
      <c r="Z48" s="34" t="str">
        <f t="shared" si="11"/>
        <v/>
      </c>
      <c r="AA48" s="34">
        <f t="shared" si="11"/>
        <v>1</v>
      </c>
    </row>
    <row r="49" spans="1:27" x14ac:dyDescent="0.25">
      <c r="A49" s="1">
        <v>2</v>
      </c>
      <c r="B49" s="18" t="s">
        <v>630</v>
      </c>
      <c r="C49" s="1" t="s">
        <v>308</v>
      </c>
      <c r="D49" s="2" t="s">
        <v>469</v>
      </c>
      <c r="F49" s="29">
        <f t="shared" si="7"/>
        <v>51</v>
      </c>
      <c r="G49" s="48">
        <f t="shared" si="8"/>
        <v>0.83606557377049184</v>
      </c>
      <c r="H49" s="29"/>
      <c r="I49" s="29">
        <v>3</v>
      </c>
      <c r="J49" s="29">
        <v>5</v>
      </c>
      <c r="K49" s="29">
        <v>0.5</v>
      </c>
      <c r="L49" s="29">
        <v>5</v>
      </c>
      <c r="M49" s="29">
        <v>3.5</v>
      </c>
      <c r="N49" s="29">
        <v>15</v>
      </c>
      <c r="O49" s="29">
        <v>13</v>
      </c>
      <c r="P49" s="29">
        <v>6</v>
      </c>
      <c r="Q49" s="29"/>
      <c r="R49" s="29"/>
      <c r="S49" s="48">
        <f t="shared" si="9"/>
        <v>0.84905660377358494</v>
      </c>
      <c r="T49" s="48">
        <f t="shared" si="10"/>
        <v>-1.2991030003093096E-2</v>
      </c>
      <c r="W49" s="34" t="str">
        <f t="shared" si="11"/>
        <v/>
      </c>
      <c r="X49" s="34" t="str">
        <f t="shared" si="11"/>
        <v/>
      </c>
      <c r="Y49" s="34" t="str">
        <f t="shared" si="11"/>
        <v/>
      </c>
      <c r="Z49" s="34">
        <f t="shared" si="11"/>
        <v>1</v>
      </c>
      <c r="AA49" s="34" t="str">
        <f t="shared" si="11"/>
        <v/>
      </c>
    </row>
    <row r="50" spans="1:27" x14ac:dyDescent="0.25">
      <c r="A50" s="1">
        <v>2</v>
      </c>
      <c r="B50" s="18" t="s">
        <v>631</v>
      </c>
      <c r="C50" s="1" t="s">
        <v>483</v>
      </c>
      <c r="D50" s="2" t="s">
        <v>470</v>
      </c>
      <c r="F50" s="29">
        <f t="shared" si="7"/>
        <v>40.5</v>
      </c>
      <c r="G50" s="48">
        <f t="shared" si="8"/>
        <v>0.68644067796610164</v>
      </c>
      <c r="H50" s="29"/>
      <c r="I50" s="29">
        <v>1.5</v>
      </c>
      <c r="J50" s="29">
        <v>4</v>
      </c>
      <c r="K50" s="29">
        <v>2</v>
      </c>
      <c r="L50" s="29">
        <v>4</v>
      </c>
      <c r="M50" s="29">
        <v>2.5</v>
      </c>
      <c r="N50" s="29">
        <v>14</v>
      </c>
      <c r="O50" s="29">
        <v>9.5</v>
      </c>
      <c r="P50" s="29">
        <v>3</v>
      </c>
      <c r="Q50" s="29"/>
      <c r="R50" s="29"/>
      <c r="S50" s="48">
        <f t="shared" si="9"/>
        <v>0.70754716981132071</v>
      </c>
      <c r="T50" s="48">
        <f t="shared" si="10"/>
        <v>-2.1106491845219066E-2</v>
      </c>
      <c r="W50" s="34" t="str">
        <f t="shared" si="11"/>
        <v/>
      </c>
      <c r="X50" s="34" t="str">
        <f t="shared" si="11"/>
        <v/>
      </c>
      <c r="Y50" s="34" t="str">
        <f t="shared" si="11"/>
        <v/>
      </c>
      <c r="Z50" s="34" t="str">
        <f t="shared" si="11"/>
        <v/>
      </c>
      <c r="AA50" s="34">
        <f t="shared" si="11"/>
        <v>1</v>
      </c>
    </row>
    <row r="51" spans="1:27" x14ac:dyDescent="0.25">
      <c r="A51" s="1">
        <v>2</v>
      </c>
      <c r="B51" s="18" t="s">
        <v>668</v>
      </c>
      <c r="C51" s="1" t="s">
        <v>669</v>
      </c>
      <c r="D51" s="2" t="s">
        <v>468</v>
      </c>
      <c r="F51" s="29">
        <f t="shared" si="7"/>
        <v>44</v>
      </c>
      <c r="G51" s="48">
        <f t="shared" si="8"/>
        <v>0.72131147540983609</v>
      </c>
      <c r="H51" s="29"/>
      <c r="I51" s="29">
        <v>3</v>
      </c>
      <c r="J51" s="29">
        <v>5</v>
      </c>
      <c r="K51" s="29">
        <v>2</v>
      </c>
      <c r="L51" s="29">
        <v>5</v>
      </c>
      <c r="M51" s="29">
        <v>4</v>
      </c>
      <c r="N51" s="29">
        <v>12</v>
      </c>
      <c r="O51" s="29">
        <v>10</v>
      </c>
      <c r="P51" s="29">
        <v>3</v>
      </c>
      <c r="Q51" s="29"/>
      <c r="R51" s="29"/>
      <c r="S51" s="48">
        <f t="shared" si="9"/>
        <v>0.77358490566037741</v>
      </c>
      <c r="T51" s="48">
        <f t="shared" si="10"/>
        <v>-5.227343025054132E-2</v>
      </c>
      <c r="W51" s="34" t="str">
        <f t="shared" si="11"/>
        <v/>
      </c>
      <c r="X51" s="34" t="str">
        <f t="shared" si="11"/>
        <v/>
      </c>
      <c r="Y51" s="34">
        <f t="shared" si="11"/>
        <v>1</v>
      </c>
      <c r="Z51" s="34" t="str">
        <f t="shared" si="11"/>
        <v/>
      </c>
      <c r="AA51" s="34" t="str">
        <f t="shared" si="11"/>
        <v/>
      </c>
    </row>
    <row r="52" spans="1:27" x14ac:dyDescent="0.25">
      <c r="A52" s="1">
        <v>2</v>
      </c>
      <c r="B52" s="18" t="s">
        <v>632</v>
      </c>
      <c r="C52" s="1" t="s">
        <v>87</v>
      </c>
      <c r="D52" s="2" t="s">
        <v>469</v>
      </c>
      <c r="F52" s="29">
        <f t="shared" si="7"/>
        <v>45</v>
      </c>
      <c r="G52" s="48">
        <f t="shared" si="8"/>
        <v>0.73770491803278693</v>
      </c>
      <c r="H52" s="29"/>
      <c r="I52" s="29">
        <v>3</v>
      </c>
      <c r="J52" s="29">
        <v>3</v>
      </c>
      <c r="K52" s="29">
        <v>2</v>
      </c>
      <c r="L52" s="29">
        <v>4</v>
      </c>
      <c r="M52" s="29">
        <v>2</v>
      </c>
      <c r="N52" s="29">
        <v>13.5</v>
      </c>
      <c r="O52" s="29">
        <v>9.5</v>
      </c>
      <c r="P52" s="29">
        <v>8</v>
      </c>
      <c r="Q52" s="29"/>
      <c r="R52" s="29"/>
      <c r="S52" s="48">
        <f t="shared" si="9"/>
        <v>0.69811320754716977</v>
      </c>
      <c r="T52" s="48">
        <f t="shared" si="10"/>
        <v>3.959171048561716E-2</v>
      </c>
      <c r="W52" s="34" t="str">
        <f t="shared" si="11"/>
        <v/>
      </c>
      <c r="X52" s="34" t="str">
        <f t="shared" si="11"/>
        <v/>
      </c>
      <c r="Y52" s="34" t="str">
        <f t="shared" si="11"/>
        <v/>
      </c>
      <c r="Z52" s="34">
        <f t="shared" si="11"/>
        <v>1</v>
      </c>
      <c r="AA52" s="34" t="str">
        <f t="shared" si="11"/>
        <v/>
      </c>
    </row>
    <row r="53" spans="1:27" x14ac:dyDescent="0.25">
      <c r="A53" s="1">
        <v>2</v>
      </c>
      <c r="B53" s="18" t="s">
        <v>633</v>
      </c>
      <c r="C53" s="1" t="s">
        <v>438</v>
      </c>
      <c r="D53" s="2" t="s">
        <v>469</v>
      </c>
      <c r="F53" s="29">
        <f t="shared" si="7"/>
        <v>58.5</v>
      </c>
      <c r="G53" s="48">
        <f t="shared" si="8"/>
        <v>0.95901639344262291</v>
      </c>
      <c r="H53" s="29"/>
      <c r="I53" s="29">
        <v>3</v>
      </c>
      <c r="J53" s="29">
        <v>5</v>
      </c>
      <c r="K53" s="29">
        <v>2</v>
      </c>
      <c r="L53" s="29">
        <v>4.5</v>
      </c>
      <c r="M53" s="29">
        <v>6</v>
      </c>
      <c r="N53" s="29">
        <v>15</v>
      </c>
      <c r="O53" s="29">
        <v>16</v>
      </c>
      <c r="P53" s="29">
        <v>7</v>
      </c>
      <c r="Q53" s="29"/>
      <c r="R53" s="29"/>
      <c r="S53" s="48">
        <f t="shared" si="9"/>
        <v>0.97169811320754718</v>
      </c>
      <c r="T53" s="48">
        <f t="shared" si="10"/>
        <v>-1.2681719764924271E-2</v>
      </c>
      <c r="W53" s="34" t="str">
        <f t="shared" si="11"/>
        <v/>
      </c>
      <c r="X53" s="34" t="str">
        <f t="shared" si="11"/>
        <v/>
      </c>
      <c r="Y53" s="34" t="str">
        <f t="shared" si="11"/>
        <v/>
      </c>
      <c r="Z53" s="34">
        <f t="shared" si="11"/>
        <v>1</v>
      </c>
      <c r="AA53" s="34" t="str">
        <f t="shared" si="11"/>
        <v/>
      </c>
    </row>
    <row r="54" spans="1:27" x14ac:dyDescent="0.25">
      <c r="A54" s="1">
        <v>2</v>
      </c>
      <c r="B54" s="18" t="s">
        <v>634</v>
      </c>
      <c r="C54" s="1" t="s">
        <v>264</v>
      </c>
      <c r="D54" s="2" t="s">
        <v>469</v>
      </c>
      <c r="F54" s="29">
        <f t="shared" si="7"/>
        <v>39.5</v>
      </c>
      <c r="G54" s="48">
        <f t="shared" si="8"/>
        <v>0.64754098360655743</v>
      </c>
      <c r="H54" s="29"/>
      <c r="I54" s="29">
        <v>1.5</v>
      </c>
      <c r="J54" s="29">
        <v>2</v>
      </c>
      <c r="K54" s="29">
        <v>2</v>
      </c>
      <c r="L54" s="29">
        <v>4</v>
      </c>
      <c r="M54" s="29">
        <v>2</v>
      </c>
      <c r="N54" s="29">
        <v>11.5</v>
      </c>
      <c r="O54" s="29">
        <v>10.5</v>
      </c>
      <c r="P54" s="29">
        <v>6</v>
      </c>
      <c r="Q54" s="29"/>
      <c r="R54" s="29"/>
      <c r="S54" s="48">
        <f t="shared" si="9"/>
        <v>0.63207547169811318</v>
      </c>
      <c r="T54" s="48">
        <f t="shared" si="10"/>
        <v>1.5465511908444252E-2</v>
      </c>
      <c r="W54" s="34" t="str">
        <f t="shared" si="11"/>
        <v/>
      </c>
      <c r="X54" s="34" t="str">
        <f t="shared" si="11"/>
        <v/>
      </c>
      <c r="Y54" s="34" t="str">
        <f t="shared" si="11"/>
        <v/>
      </c>
      <c r="Z54" s="34">
        <f t="shared" si="11"/>
        <v>1</v>
      </c>
      <c r="AA54" s="34" t="str">
        <f t="shared" si="11"/>
        <v/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4"/>
  <sheetViews>
    <sheetView zoomScale="85" zoomScaleNormal="85" workbookViewId="0">
      <pane ySplit="3" topLeftCell="A4" activePane="bottomLeft" state="frozen"/>
      <selection pane="bottomLeft" activeCell="K26" sqref="K26"/>
    </sheetView>
  </sheetViews>
  <sheetFormatPr defaultColWidth="9.125" defaultRowHeight="13.6" x14ac:dyDescent="0.25"/>
  <cols>
    <col min="1" max="1" width="4.125" style="3" bestFit="1" customWidth="1"/>
    <col min="2" max="2" width="14" style="3" bestFit="1" customWidth="1"/>
    <col min="3" max="3" width="16.25" style="3" bestFit="1" customWidth="1"/>
    <col min="4" max="4" width="1.125" style="3" customWidth="1"/>
    <col min="5" max="5" width="7.25" style="11" customWidth="1"/>
    <col min="6" max="6" width="1.375" style="3" customWidth="1"/>
    <col min="7" max="7" width="6.75" style="3" bestFit="1" customWidth="1"/>
    <col min="8" max="8" width="6.75" style="11" bestFit="1" customWidth="1"/>
    <col min="9" max="9" width="6.75" style="3" bestFit="1" customWidth="1"/>
    <col min="10" max="10" width="6.75" style="3" customWidth="1"/>
    <col min="11" max="11" width="7.875" style="3" bestFit="1" customWidth="1"/>
    <col min="12" max="12" width="7.375" style="3" bestFit="1" customWidth="1"/>
    <col min="13" max="13" width="7.125" style="3" bestFit="1" customWidth="1"/>
    <col min="14" max="14" width="6.75" style="3" bestFit="1" customWidth="1"/>
    <col min="15" max="15" width="6.75" style="3" customWidth="1"/>
    <col min="16" max="16" width="2.25" style="3" customWidth="1"/>
    <col min="17" max="19" width="7.375" style="12" customWidth="1"/>
    <col min="20" max="23" width="9.125" style="12"/>
    <col min="24" max="16384" width="9.125" style="3"/>
  </cols>
  <sheetData>
    <row r="2" spans="1:23" x14ac:dyDescent="0.25">
      <c r="K2" s="3">
        <v>5.0000000000000001E-3</v>
      </c>
      <c r="L2" s="3">
        <v>5.0000000000000001E-3</v>
      </c>
      <c r="M2" s="3">
        <v>5.0000000000000001E-3</v>
      </c>
      <c r="N2" s="3">
        <v>5.0000000000000001E-3</v>
      </c>
      <c r="Q2" s="12" t="s">
        <v>14</v>
      </c>
      <c r="U2" s="12" t="s">
        <v>53</v>
      </c>
    </row>
    <row r="3" spans="1:23" x14ac:dyDescent="0.25">
      <c r="A3" s="4" t="s">
        <v>39</v>
      </c>
      <c r="B3" s="4" t="s">
        <v>1</v>
      </c>
      <c r="C3" s="4" t="s">
        <v>106</v>
      </c>
      <c r="E3" s="11" t="s">
        <v>10</v>
      </c>
      <c r="G3" s="3" t="s">
        <v>107</v>
      </c>
      <c r="H3" s="11" t="s">
        <v>15</v>
      </c>
      <c r="I3" s="3" t="s">
        <v>16</v>
      </c>
      <c r="J3" s="3" t="s">
        <v>340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47</v>
      </c>
      <c r="Q3" s="12" t="s">
        <v>15</v>
      </c>
      <c r="R3" s="12" t="s">
        <v>16</v>
      </c>
      <c r="S3" s="12" t="s">
        <v>340</v>
      </c>
      <c r="U3" s="12" t="s">
        <v>15</v>
      </c>
      <c r="V3" s="12" t="s">
        <v>16</v>
      </c>
      <c r="W3" s="12" t="s">
        <v>340</v>
      </c>
    </row>
    <row r="4" spans="1:23" customFormat="1" ht="14.3" x14ac:dyDescent="0.25">
      <c r="A4" s="29">
        <v>1</v>
      </c>
      <c r="B4" s="18" t="s">
        <v>537</v>
      </c>
      <c r="C4" s="18" t="s">
        <v>372</v>
      </c>
      <c r="E4" s="92">
        <f>SUM(G4:O4)</f>
        <v>0</v>
      </c>
      <c r="G4" t="str">
        <f>Quiz!I4</f>
        <v/>
      </c>
      <c r="H4" t="str">
        <f>IF(Q4="","",MIN(Q4,U4))</f>
        <v/>
      </c>
      <c r="I4" t="str">
        <f>IF(R4="","",MIN(R4,V4))</f>
        <v/>
      </c>
      <c r="J4" t="str">
        <f>IF(S4="","",MIN(S4,W4))</f>
        <v/>
      </c>
      <c r="U4" t="str">
        <f>IF(Q4="","",(1-'MT1'!F4)*0.15)</f>
        <v/>
      </c>
      <c r="V4" t="str">
        <f>IF(R4="","",(1-'MT2'!F4)*0.15)</f>
        <v/>
      </c>
      <c r="W4" t="str">
        <f>IF(S4="","",(1-'MT3'!F4)*0.15)</f>
        <v/>
      </c>
    </row>
    <row r="5" spans="1:23" ht="14.3" x14ac:dyDescent="0.25">
      <c r="A5" s="29">
        <v>1</v>
      </c>
      <c r="B5" s="18" t="s">
        <v>538</v>
      </c>
      <c r="C5" s="1" t="s">
        <v>539</v>
      </c>
      <c r="E5" s="92">
        <f t="shared" ref="E5:E54" si="0">SUM(G5:O5)</f>
        <v>1.0999999999999999E-2</v>
      </c>
      <c r="F5"/>
      <c r="G5" t="str">
        <f>Quiz!I5</f>
        <v/>
      </c>
      <c r="H5">
        <f t="shared" ref="H5:H54" si="1">IF(Q5="","",MIN(Q5,U5))</f>
        <v>1.0999999999999999E-2</v>
      </c>
      <c r="I5" t="str">
        <f t="shared" ref="I5:I54" si="2">IF(R5="","",MIN(R5,V5))</f>
        <v/>
      </c>
      <c r="J5" t="str">
        <f t="shared" ref="J5:J54" si="3">IF(S5="","",MIN(S5,W5))</f>
        <v/>
      </c>
      <c r="K5"/>
      <c r="L5"/>
      <c r="M5"/>
      <c r="N5"/>
      <c r="O5"/>
      <c r="P5"/>
      <c r="Q5">
        <v>1.0999999999999999E-2</v>
      </c>
      <c r="R5"/>
      <c r="S5"/>
      <c r="T5"/>
      <c r="U5">
        <f>IF(Q5="","",(1-'MT1'!F5)*0.15)</f>
        <v>6.6249999999999989E-2</v>
      </c>
      <c r="V5" t="str">
        <f>IF(R5="","",(1-'MT2'!F5)*0.15)</f>
        <v/>
      </c>
      <c r="W5" t="str">
        <f>IF(S5="","",(1-'MT3'!F5)*0.15)</f>
        <v/>
      </c>
    </row>
    <row r="6" spans="1:23" ht="14.3" x14ac:dyDescent="0.25">
      <c r="A6" s="29">
        <v>1</v>
      </c>
      <c r="B6" s="18" t="s">
        <v>540</v>
      </c>
      <c r="C6" s="1" t="s">
        <v>541</v>
      </c>
      <c r="E6" s="92">
        <f t="shared" si="0"/>
        <v>0</v>
      </c>
      <c r="F6"/>
      <c r="G6" t="str">
        <f>Quiz!I6</f>
        <v/>
      </c>
      <c r="H6" t="str">
        <f t="shared" si="1"/>
        <v/>
      </c>
      <c r="I6" t="str">
        <f t="shared" si="2"/>
        <v/>
      </c>
      <c r="J6" t="str">
        <f t="shared" si="3"/>
        <v/>
      </c>
      <c r="K6"/>
      <c r="L6"/>
      <c r="M6"/>
      <c r="N6"/>
      <c r="O6"/>
      <c r="P6"/>
      <c r="Q6"/>
      <c r="R6"/>
      <c r="S6"/>
      <c r="T6"/>
      <c r="U6" t="str">
        <f>IF(Q6="","",(1-'MT1'!F6)*0.15)</f>
        <v/>
      </c>
      <c r="V6" t="str">
        <f>IF(R6="","",(1-'MT2'!F6)*0.15)</f>
        <v/>
      </c>
      <c r="W6" t="str">
        <f>IF(S6="","",(1-'MT3'!F6)*0.15)</f>
        <v/>
      </c>
    </row>
    <row r="7" spans="1:23" ht="14.3" x14ac:dyDescent="0.25">
      <c r="A7" s="29">
        <v>1</v>
      </c>
      <c r="B7" s="18" t="s">
        <v>542</v>
      </c>
      <c r="C7" s="1" t="s">
        <v>323</v>
      </c>
      <c r="E7" s="92">
        <f t="shared" si="0"/>
        <v>0</v>
      </c>
      <c r="F7"/>
      <c r="G7" t="str">
        <f>Quiz!I7</f>
        <v/>
      </c>
      <c r="H7" t="str">
        <f t="shared" si="1"/>
        <v/>
      </c>
      <c r="I7" t="str">
        <f t="shared" si="2"/>
        <v/>
      </c>
      <c r="J7" t="str">
        <f t="shared" si="3"/>
        <v/>
      </c>
      <c r="K7"/>
      <c r="L7"/>
      <c r="M7"/>
      <c r="N7"/>
      <c r="O7"/>
      <c r="P7"/>
      <c r="Q7"/>
      <c r="R7"/>
      <c r="S7"/>
      <c r="T7"/>
      <c r="U7" t="str">
        <f>IF(Q7="","",(1-'MT1'!F7)*0.15)</f>
        <v/>
      </c>
      <c r="V7" t="str">
        <f>IF(R7="","",(1-'MT2'!F7)*0.15)</f>
        <v/>
      </c>
      <c r="W7" t="str">
        <f>IF(S7="","",(1-'MT3'!F7)*0.15)</f>
        <v/>
      </c>
    </row>
    <row r="8" spans="1:23" ht="14.3" x14ac:dyDescent="0.25">
      <c r="A8" s="29">
        <v>1</v>
      </c>
      <c r="B8" s="18" t="s">
        <v>543</v>
      </c>
      <c r="C8" s="1" t="s">
        <v>544</v>
      </c>
      <c r="E8" s="92">
        <f t="shared" si="0"/>
        <v>7.0000000000000001E-3</v>
      </c>
      <c r="F8"/>
      <c r="G8" t="str">
        <f>Quiz!I8</f>
        <v/>
      </c>
      <c r="H8" t="str">
        <f t="shared" si="1"/>
        <v/>
      </c>
      <c r="I8" t="str">
        <f t="shared" si="2"/>
        <v/>
      </c>
      <c r="J8">
        <f t="shared" si="3"/>
        <v>7.0000000000000001E-3</v>
      </c>
      <c r="K8"/>
      <c r="L8"/>
      <c r="M8"/>
      <c r="N8"/>
      <c r="O8"/>
      <c r="P8"/>
      <c r="Q8"/>
      <c r="R8"/>
      <c r="S8">
        <v>7.0000000000000001E-3</v>
      </c>
      <c r="T8"/>
      <c r="U8" t="str">
        <f>IF(Q8="","",(1-'MT1'!F8)*0.15)</f>
        <v/>
      </c>
      <c r="V8" t="str">
        <f>IF(R8="","",(1-'MT2'!F8)*0.15)</f>
        <v/>
      </c>
      <c r="W8">
        <f>IF(S8="","",(1-'MT3'!F8)*0.15)</f>
        <v>9.1176470588235303E-2</v>
      </c>
    </row>
    <row r="9" spans="1:23" ht="14.3" x14ac:dyDescent="0.25">
      <c r="A9" s="29">
        <v>1</v>
      </c>
      <c r="B9" s="18" t="s">
        <v>486</v>
      </c>
      <c r="C9" s="1" t="s">
        <v>672</v>
      </c>
      <c r="E9" s="92">
        <f t="shared" si="0"/>
        <v>5.3499999999999999E-2</v>
      </c>
      <c r="F9"/>
      <c r="G9">
        <f>Quiz!I9</f>
        <v>9.9999999999999985E-3</v>
      </c>
      <c r="H9">
        <f t="shared" si="1"/>
        <v>1.4500000000000001E-2</v>
      </c>
      <c r="I9">
        <f t="shared" si="2"/>
        <v>1.4999999999999999E-2</v>
      </c>
      <c r="J9">
        <f t="shared" si="3"/>
        <v>1.4E-2</v>
      </c>
      <c r="K9"/>
      <c r="L9"/>
      <c r="M9"/>
      <c r="N9"/>
      <c r="O9"/>
      <c r="P9"/>
      <c r="Q9">
        <v>1.4500000000000001E-2</v>
      </c>
      <c r="R9">
        <v>1.4999999999999999E-2</v>
      </c>
      <c r="S9">
        <v>1.4E-2</v>
      </c>
      <c r="T9"/>
      <c r="U9">
        <f>IF(Q9="","",(1-'MT1'!F9)*0.15)</f>
        <v>0.05</v>
      </c>
      <c r="V9">
        <f>IF(R9="","",(1-'MT2'!F9)*0.15)</f>
        <v>8.0454545454545459E-2</v>
      </c>
      <c r="W9">
        <f>IF(S9="","",(1-'MT3'!F9)*0.15)</f>
        <v>6.0294117647058824E-2</v>
      </c>
    </row>
    <row r="10" spans="1:23" ht="14.3" x14ac:dyDescent="0.25">
      <c r="A10" s="29">
        <v>1</v>
      </c>
      <c r="B10" s="18" t="s">
        <v>545</v>
      </c>
      <c r="C10" s="1" t="s">
        <v>150</v>
      </c>
      <c r="E10" s="92">
        <f t="shared" si="0"/>
        <v>3.0952380952380943E-2</v>
      </c>
      <c r="F10"/>
      <c r="G10">
        <f>Quiz!I10</f>
        <v>9.5238095238094902E-4</v>
      </c>
      <c r="H10">
        <f t="shared" si="1"/>
        <v>1.4999999999999996E-2</v>
      </c>
      <c r="I10" t="str">
        <f t="shared" si="2"/>
        <v/>
      </c>
      <c r="J10">
        <f t="shared" si="3"/>
        <v>1.4999999999999999E-2</v>
      </c>
      <c r="K10"/>
      <c r="L10"/>
      <c r="M10"/>
      <c r="N10"/>
      <c r="O10"/>
      <c r="P10"/>
      <c r="Q10">
        <v>1.4999999999999999E-2</v>
      </c>
      <c r="R10"/>
      <c r="S10">
        <v>1.4999999999999999E-2</v>
      </c>
      <c r="T10"/>
      <c r="U10">
        <f>IF(Q10="","",(1-'MT1'!F10)*0.15)</f>
        <v>1.4999999999999996E-2</v>
      </c>
      <c r="V10" t="str">
        <f>IF(R10="","",(1-'MT2'!F10)*0.15)</f>
        <v/>
      </c>
      <c r="W10">
        <f>IF(S10="","",(1-'MT3'!F10)*0.15)</f>
        <v>4.2647058823529406E-2</v>
      </c>
    </row>
    <row r="11" spans="1:23" ht="14.3" x14ac:dyDescent="0.25">
      <c r="A11" s="29">
        <v>1</v>
      </c>
      <c r="B11" s="18" t="s">
        <v>546</v>
      </c>
      <c r="C11" s="1" t="s">
        <v>231</v>
      </c>
      <c r="E11" s="92">
        <f t="shared" si="0"/>
        <v>2.5500000000000002E-2</v>
      </c>
      <c r="F11"/>
      <c r="G11" t="str">
        <f>Quiz!I11</f>
        <v/>
      </c>
      <c r="H11">
        <f t="shared" si="1"/>
        <v>1.4500000000000001E-2</v>
      </c>
      <c r="I11">
        <f t="shared" si="2"/>
        <v>1.0999999999999999E-2</v>
      </c>
      <c r="J11" t="str">
        <f t="shared" si="3"/>
        <v/>
      </c>
      <c r="K11"/>
      <c r="L11"/>
      <c r="M11"/>
      <c r="N11"/>
      <c r="O11"/>
      <c r="P11"/>
      <c r="Q11">
        <v>1.4500000000000001E-2</v>
      </c>
      <c r="R11">
        <v>1.0999999999999999E-2</v>
      </c>
      <c r="S11"/>
      <c r="T11"/>
      <c r="U11">
        <f>IF(Q11="","",(1-'MT1'!F11)*0.15)</f>
        <v>5.1249999999999997E-2</v>
      </c>
      <c r="V11">
        <f>IF(R11="","",(1-'MT2'!F11)*0.15)</f>
        <v>4.9090909090909088E-2</v>
      </c>
      <c r="W11" t="str">
        <f>IF(S11="","",(1-'MT3'!F11)*0.15)</f>
        <v/>
      </c>
    </row>
    <row r="12" spans="1:23" ht="14.3" x14ac:dyDescent="0.25">
      <c r="A12" s="29">
        <v>1</v>
      </c>
      <c r="B12" s="18" t="s">
        <v>547</v>
      </c>
      <c r="C12" s="1" t="s">
        <v>243</v>
      </c>
      <c r="E12" s="92">
        <f t="shared" si="0"/>
        <v>1.2999999999999999E-2</v>
      </c>
      <c r="F12"/>
      <c r="G12" t="str">
        <f>Quiz!I12</f>
        <v/>
      </c>
      <c r="H12">
        <f t="shared" si="1"/>
        <v>1.2999999999999999E-2</v>
      </c>
      <c r="I12" t="str">
        <f t="shared" si="2"/>
        <v/>
      </c>
      <c r="J12" t="str">
        <f t="shared" si="3"/>
        <v/>
      </c>
      <c r="K12"/>
      <c r="L12"/>
      <c r="M12"/>
      <c r="N12"/>
      <c r="O12"/>
      <c r="P12"/>
      <c r="Q12">
        <v>1.2999999999999999E-2</v>
      </c>
      <c r="R12"/>
      <c r="S12"/>
      <c r="T12"/>
      <c r="U12">
        <f>IF(Q12="","",(1-'MT1'!F12)*0.15)</f>
        <v>4.2499999999999996E-2</v>
      </c>
      <c r="V12" t="str">
        <f>IF(R12="","",(1-'MT2'!F12)*0.15)</f>
        <v/>
      </c>
      <c r="W12" t="str">
        <f>IF(S12="","",(1-'MT3'!F12)*0.15)</f>
        <v/>
      </c>
    </row>
    <row r="13" spans="1:23" ht="14.3" x14ac:dyDescent="0.25">
      <c r="A13" s="29">
        <v>1</v>
      </c>
      <c r="B13" s="18" t="s">
        <v>255</v>
      </c>
      <c r="C13" s="1" t="s">
        <v>548</v>
      </c>
      <c r="E13" s="92">
        <f t="shared" si="0"/>
        <v>0</v>
      </c>
      <c r="F13"/>
      <c r="G13" t="str">
        <f>Quiz!I13</f>
        <v/>
      </c>
      <c r="H13" t="str">
        <f t="shared" si="1"/>
        <v/>
      </c>
      <c r="I13" t="str">
        <f t="shared" si="2"/>
        <v/>
      </c>
      <c r="J13" t="str">
        <f t="shared" si="3"/>
        <v/>
      </c>
      <c r="K13"/>
      <c r="L13"/>
      <c r="M13"/>
      <c r="N13"/>
      <c r="O13"/>
      <c r="P13"/>
      <c r="Q13"/>
      <c r="R13"/>
      <c r="S13"/>
      <c r="T13"/>
      <c r="U13" t="str">
        <f>IF(Q13="","",(1-'MT1'!F13)*0.15)</f>
        <v/>
      </c>
      <c r="V13" t="str">
        <f>IF(R13="","",(1-'MT2'!F13)*0.15)</f>
        <v/>
      </c>
      <c r="W13" t="str">
        <f>IF(S13="","",(1-'MT3'!F13)*0.15)</f>
        <v/>
      </c>
    </row>
    <row r="14" spans="1:23" ht="14.3" x14ac:dyDescent="0.25">
      <c r="A14" s="29">
        <v>1</v>
      </c>
      <c r="B14" s="18" t="s">
        <v>549</v>
      </c>
      <c r="C14" s="1" t="s">
        <v>550</v>
      </c>
      <c r="E14" s="92">
        <f t="shared" si="0"/>
        <v>1.2999999999999999E-2</v>
      </c>
      <c r="F14"/>
      <c r="G14" t="str">
        <f>Quiz!I14</f>
        <v/>
      </c>
      <c r="H14">
        <f t="shared" si="1"/>
        <v>1.2999999999999999E-2</v>
      </c>
      <c r="I14" t="str">
        <f t="shared" si="2"/>
        <v/>
      </c>
      <c r="J14" t="str">
        <f t="shared" si="3"/>
        <v/>
      </c>
      <c r="K14"/>
      <c r="L14"/>
      <c r="M14"/>
      <c r="N14"/>
      <c r="O14"/>
      <c r="P14"/>
      <c r="Q14">
        <v>1.2999999999999999E-2</v>
      </c>
      <c r="R14"/>
      <c r="S14"/>
      <c r="T14"/>
      <c r="U14">
        <f>IF(Q14="","",(1-'MT1'!F14)*0.15)</f>
        <v>8.1250000000000003E-2</v>
      </c>
      <c r="V14" t="str">
        <f>IF(R14="","",(1-'MT2'!F14)*0.15)</f>
        <v/>
      </c>
      <c r="W14" t="str">
        <f>IF(S14="","",(1-'MT3'!F14)*0.15)</f>
        <v/>
      </c>
    </row>
    <row r="15" spans="1:23" ht="14.3" x14ac:dyDescent="0.25">
      <c r="A15" s="29">
        <v>1</v>
      </c>
      <c r="B15" s="18" t="s">
        <v>551</v>
      </c>
      <c r="C15" s="1" t="s">
        <v>552</v>
      </c>
      <c r="E15" s="92">
        <f t="shared" si="0"/>
        <v>5.4166666666666582E-3</v>
      </c>
      <c r="F15"/>
      <c r="G15">
        <f>Quiz!I15</f>
        <v>5.4166666666666582E-3</v>
      </c>
      <c r="H15" t="str">
        <f t="shared" si="1"/>
        <v/>
      </c>
      <c r="I15" t="str">
        <f t="shared" si="2"/>
        <v/>
      </c>
      <c r="J15" t="str">
        <f t="shared" si="3"/>
        <v/>
      </c>
      <c r="K15"/>
      <c r="L15"/>
      <c r="M15"/>
      <c r="N15"/>
      <c r="O15"/>
      <c r="P15"/>
      <c r="Q15"/>
      <c r="R15"/>
      <c r="S15"/>
      <c r="T15"/>
      <c r="U15" t="str">
        <f>IF(Q15="","",(1-'MT1'!F15)*0.15)</f>
        <v/>
      </c>
      <c r="V15" t="str">
        <f>IF(R15="","",(1-'MT2'!F15)*0.15)</f>
        <v/>
      </c>
      <c r="W15" t="str">
        <f>IF(S15="","",(1-'MT3'!F15)*0.15)</f>
        <v/>
      </c>
    </row>
    <row r="16" spans="1:23" ht="14.3" x14ac:dyDescent="0.25">
      <c r="A16" s="29">
        <v>1</v>
      </c>
      <c r="B16" s="18" t="s">
        <v>307</v>
      </c>
      <c r="C16" s="1" t="s">
        <v>553</v>
      </c>
      <c r="E16" s="92">
        <f t="shared" si="0"/>
        <v>2.3E-2</v>
      </c>
      <c r="F16"/>
      <c r="G16" t="str">
        <f>Quiz!I16</f>
        <v/>
      </c>
      <c r="H16">
        <f t="shared" si="1"/>
        <v>1.2E-2</v>
      </c>
      <c r="I16">
        <f t="shared" si="2"/>
        <v>1.0999999999999999E-2</v>
      </c>
      <c r="J16" t="str">
        <f t="shared" si="3"/>
        <v/>
      </c>
      <c r="K16"/>
      <c r="L16"/>
      <c r="M16"/>
      <c r="N16"/>
      <c r="O16"/>
      <c r="P16"/>
      <c r="Q16">
        <v>1.2E-2</v>
      </c>
      <c r="R16">
        <v>1.0999999999999999E-2</v>
      </c>
      <c r="S16"/>
      <c r="T16"/>
      <c r="U16">
        <f>IF(Q16="","",(1-'MT1'!F16)*0.15)</f>
        <v>6.6249999999999989E-2</v>
      </c>
      <c r="V16">
        <f>IF(R16="","",(1-'MT2'!F16)*0.15)</f>
        <v>5.318181818181817E-2</v>
      </c>
      <c r="W16" t="str">
        <f>IF(S16="","",(1-'MT3'!F16)*0.15)</f>
        <v/>
      </c>
    </row>
    <row r="17" spans="1:23" ht="14.3" x14ac:dyDescent="0.25">
      <c r="A17" s="29">
        <v>1</v>
      </c>
      <c r="B17" s="18" t="s">
        <v>554</v>
      </c>
      <c r="C17" s="1" t="s">
        <v>555</v>
      </c>
      <c r="E17" s="92">
        <f t="shared" si="0"/>
        <v>0</v>
      </c>
      <c r="F17"/>
      <c r="G17" t="str">
        <f>Quiz!I17</f>
        <v/>
      </c>
      <c r="H17" t="str">
        <f t="shared" si="1"/>
        <v/>
      </c>
      <c r="I17" t="str">
        <f t="shared" si="2"/>
        <v/>
      </c>
      <c r="J17" t="str">
        <f t="shared" si="3"/>
        <v/>
      </c>
      <c r="K17"/>
      <c r="L17"/>
      <c r="M17"/>
      <c r="N17"/>
      <c r="O17"/>
      <c r="P17"/>
      <c r="Q17"/>
      <c r="R17"/>
      <c r="S17"/>
      <c r="T17"/>
      <c r="U17" t="str">
        <f>IF(Q17="","",(1-'MT1'!F17)*0.15)</f>
        <v/>
      </c>
      <c r="V17" t="str">
        <f>IF(R17="","",(1-'MT2'!F17)*0.15)</f>
        <v/>
      </c>
      <c r="W17" t="str">
        <f>IF(S17="","",(1-'MT3'!F17)*0.15)</f>
        <v/>
      </c>
    </row>
    <row r="18" spans="1:23" ht="14.3" x14ac:dyDescent="0.25">
      <c r="A18" s="29">
        <v>1</v>
      </c>
      <c r="B18" s="18" t="s">
        <v>556</v>
      </c>
      <c r="C18" s="1" t="s">
        <v>557</v>
      </c>
      <c r="E18" s="92">
        <f t="shared" si="0"/>
        <v>0</v>
      </c>
      <c r="F18"/>
      <c r="G18" t="str">
        <f>Quiz!I18</f>
        <v/>
      </c>
      <c r="H18" t="str">
        <f t="shared" si="1"/>
        <v/>
      </c>
      <c r="I18" t="str">
        <f t="shared" si="2"/>
        <v/>
      </c>
      <c r="J18" t="str">
        <f t="shared" si="3"/>
        <v/>
      </c>
      <c r="K18"/>
      <c r="L18"/>
      <c r="M18"/>
      <c r="N18"/>
      <c r="O18"/>
      <c r="P18"/>
      <c r="Q18"/>
      <c r="R18"/>
      <c r="S18"/>
      <c r="T18"/>
      <c r="U18" t="str">
        <f>IF(Q18="","",(1-'MT1'!F18)*0.15)</f>
        <v/>
      </c>
      <c r="V18" t="str">
        <f>IF(R18="","",(1-'MT2'!F18)*0.15)</f>
        <v/>
      </c>
      <c r="W18" t="str">
        <f>IF(S18="","",(1-'MT3'!F18)*0.15)</f>
        <v/>
      </c>
    </row>
    <row r="19" spans="1:23" ht="14.3" x14ac:dyDescent="0.25">
      <c r="A19" s="29">
        <v>1</v>
      </c>
      <c r="B19" s="18" t="s">
        <v>666</v>
      </c>
      <c r="C19" s="1" t="s">
        <v>218</v>
      </c>
      <c r="E19" s="92">
        <f t="shared" si="0"/>
        <v>0</v>
      </c>
      <c r="F19"/>
      <c r="G19" t="str">
        <f>Quiz!I19</f>
        <v/>
      </c>
      <c r="H19" t="str">
        <f t="shared" si="1"/>
        <v/>
      </c>
      <c r="I19" t="str">
        <f t="shared" si="2"/>
        <v/>
      </c>
      <c r="J19" t="str">
        <f t="shared" si="3"/>
        <v/>
      </c>
      <c r="K19"/>
      <c r="L19"/>
      <c r="M19"/>
      <c r="N19"/>
      <c r="O19"/>
      <c r="P19"/>
      <c r="Q19"/>
      <c r="R19"/>
      <c r="S19"/>
      <c r="T19"/>
      <c r="U19" t="str">
        <f>IF(Q19="","",(1-'MT1'!F19)*0.15)</f>
        <v/>
      </c>
      <c r="V19" t="str">
        <f>IF(R19="","",(1-'MT2'!F19)*0.15)</f>
        <v/>
      </c>
      <c r="W19" t="str">
        <f>IF(S19="","",(1-'MT3'!F19)*0.15)</f>
        <v/>
      </c>
    </row>
    <row r="20" spans="1:23" ht="14.3" x14ac:dyDescent="0.25">
      <c r="A20" s="29">
        <v>1</v>
      </c>
      <c r="B20" s="18" t="s">
        <v>682</v>
      </c>
      <c r="C20" s="1" t="s">
        <v>381</v>
      </c>
      <c r="E20" s="92">
        <f t="shared" si="0"/>
        <v>1.4999999999999999E-2</v>
      </c>
      <c r="F20"/>
      <c r="G20" t="str">
        <f>Quiz!I20</f>
        <v/>
      </c>
      <c r="H20" t="str">
        <f t="shared" si="1"/>
        <v/>
      </c>
      <c r="I20" t="str">
        <f t="shared" si="2"/>
        <v/>
      </c>
      <c r="J20">
        <f t="shared" si="3"/>
        <v>1.4999999999999999E-2</v>
      </c>
      <c r="K20"/>
      <c r="L20"/>
      <c r="M20"/>
      <c r="N20"/>
      <c r="O20"/>
      <c r="P20"/>
      <c r="Q20"/>
      <c r="R20"/>
      <c r="S20">
        <v>1.4999999999999999E-2</v>
      </c>
      <c r="T20"/>
      <c r="U20" t="str">
        <f>IF(Q20="","",(1-'MT1'!F20)*0.15)</f>
        <v/>
      </c>
      <c r="V20" t="str">
        <f>IF(R20="","",(1-'MT2'!F20)*0.15)</f>
        <v/>
      </c>
      <c r="W20">
        <f>IF(S20="","",(1-'MT3'!F20)*0.15)</f>
        <v>4.8529411764705876E-2</v>
      </c>
    </row>
    <row r="21" spans="1:23" ht="14.3" x14ac:dyDescent="0.25">
      <c r="A21" s="29">
        <v>1</v>
      </c>
      <c r="B21" s="18" t="s">
        <v>558</v>
      </c>
      <c r="C21" s="1" t="s">
        <v>205</v>
      </c>
      <c r="E21" s="92">
        <f t="shared" si="0"/>
        <v>4.6153846153846097E-3</v>
      </c>
      <c r="F21"/>
      <c r="G21">
        <f>Quiz!I21</f>
        <v>4.6153846153846097E-3</v>
      </c>
      <c r="H21" t="str">
        <f t="shared" si="1"/>
        <v/>
      </c>
      <c r="I21" t="str">
        <f t="shared" si="2"/>
        <v/>
      </c>
      <c r="J21" t="str">
        <f t="shared" si="3"/>
        <v/>
      </c>
      <c r="K21"/>
      <c r="L21"/>
      <c r="M21"/>
      <c r="N21"/>
      <c r="O21"/>
      <c r="P21"/>
      <c r="Q21"/>
      <c r="R21"/>
      <c r="S21"/>
      <c r="T21"/>
      <c r="U21" t="str">
        <f>IF(Q21="","",(1-'MT1'!F21)*0.15)</f>
        <v/>
      </c>
      <c r="V21" t="str">
        <f>IF(R21="","",(1-'MT2'!F21)*0.15)</f>
        <v/>
      </c>
      <c r="W21" t="str">
        <f>IF(S21="","",(1-'MT3'!F21)*0.15)</f>
        <v/>
      </c>
    </row>
    <row r="22" spans="1:23" ht="14.3" x14ac:dyDescent="0.25">
      <c r="A22" s="29">
        <v>1</v>
      </c>
      <c r="B22" s="18" t="s">
        <v>559</v>
      </c>
      <c r="C22" s="1" t="s">
        <v>560</v>
      </c>
      <c r="E22" s="92">
        <f t="shared" si="0"/>
        <v>0</v>
      </c>
      <c r="F22"/>
      <c r="G22" t="str">
        <f>Quiz!I22</f>
        <v/>
      </c>
      <c r="H22" t="str">
        <f t="shared" si="1"/>
        <v/>
      </c>
      <c r="I22" t="str">
        <f t="shared" si="2"/>
        <v/>
      </c>
      <c r="J22" t="str">
        <f t="shared" si="3"/>
        <v/>
      </c>
      <c r="K22"/>
      <c r="L22"/>
      <c r="M22"/>
      <c r="N22"/>
      <c r="O22"/>
      <c r="P22"/>
      <c r="Q22"/>
      <c r="R22"/>
      <c r="S22"/>
      <c r="T22"/>
      <c r="U22" t="str">
        <f>IF(Q22="","",(1-'MT1'!F22)*0.15)</f>
        <v/>
      </c>
      <c r="V22" t="str">
        <f>IF(R22="","",(1-'MT2'!F22)*0.15)</f>
        <v/>
      </c>
      <c r="W22" t="str">
        <f>IF(S22="","",(1-'MT3'!F22)*0.15)</f>
        <v/>
      </c>
    </row>
    <row r="23" spans="1:23" ht="14.3" x14ac:dyDescent="0.25">
      <c r="A23" s="29">
        <v>1</v>
      </c>
      <c r="B23" s="18" t="s">
        <v>561</v>
      </c>
      <c r="C23" s="1" t="s">
        <v>562</v>
      </c>
      <c r="E23" s="92">
        <f t="shared" si="0"/>
        <v>1.3749999999999995E-2</v>
      </c>
      <c r="F23"/>
      <c r="G23">
        <f>Quiz!I23</f>
        <v>1.3749999999999995E-2</v>
      </c>
      <c r="H23" t="str">
        <f t="shared" si="1"/>
        <v/>
      </c>
      <c r="I23" t="str">
        <f t="shared" si="2"/>
        <v/>
      </c>
      <c r="J23" t="str">
        <f t="shared" si="3"/>
        <v/>
      </c>
      <c r="K23"/>
      <c r="L23"/>
      <c r="M23"/>
      <c r="N23"/>
      <c r="O23"/>
      <c r="P23"/>
      <c r="Q23"/>
      <c r="R23"/>
      <c r="S23"/>
      <c r="T23"/>
      <c r="U23" t="str">
        <f>IF(Q23="","",(1-'MT1'!F23)*0.15)</f>
        <v/>
      </c>
      <c r="V23" t="str">
        <f>IF(R23="","",(1-'MT2'!F23)*0.15)</f>
        <v/>
      </c>
      <c r="W23" t="str">
        <f>IF(S23="","",(1-'MT3'!F23)*0.15)</f>
        <v/>
      </c>
    </row>
    <row r="24" spans="1:23" ht="14.3" x14ac:dyDescent="0.25">
      <c r="A24" s="29">
        <v>1</v>
      </c>
      <c r="B24" s="18" t="s">
        <v>563</v>
      </c>
      <c r="C24" s="1" t="s">
        <v>564</v>
      </c>
      <c r="E24" s="92">
        <f t="shared" si="0"/>
        <v>0.01</v>
      </c>
      <c r="F24"/>
      <c r="G24" t="str">
        <f>Quiz!I24</f>
        <v/>
      </c>
      <c r="H24" t="str">
        <f t="shared" si="1"/>
        <v/>
      </c>
      <c r="I24" t="str">
        <f t="shared" si="2"/>
        <v/>
      </c>
      <c r="J24" t="str">
        <f t="shared" si="3"/>
        <v/>
      </c>
      <c r="K24">
        <v>5.0000000000000001E-3</v>
      </c>
      <c r="L24">
        <v>5.0000000000000001E-3</v>
      </c>
      <c r="M24"/>
      <c r="N24"/>
      <c r="O24"/>
      <c r="P24"/>
      <c r="Q24"/>
      <c r="R24"/>
      <c r="S24"/>
      <c r="T24"/>
      <c r="U24" t="str">
        <f>IF(Q24="","",(1-'MT1'!F24)*0.15)</f>
        <v/>
      </c>
      <c r="V24" t="str">
        <f>IF(R24="","",(1-'MT2'!F24)*0.15)</f>
        <v/>
      </c>
      <c r="W24" t="str">
        <f>IF(S24="","",(1-'MT3'!F24)*0.15)</f>
        <v/>
      </c>
    </row>
    <row r="25" spans="1:23" ht="14.3" x14ac:dyDescent="0.25">
      <c r="A25" s="29">
        <v>1</v>
      </c>
      <c r="B25" s="18" t="s">
        <v>230</v>
      </c>
      <c r="C25" s="1" t="s">
        <v>207</v>
      </c>
      <c r="E25" s="92">
        <f t="shared" si="0"/>
        <v>2.4999999999999998E-2</v>
      </c>
      <c r="F25"/>
      <c r="G25" t="str">
        <f>Quiz!I25</f>
        <v/>
      </c>
      <c r="H25">
        <f t="shared" si="1"/>
        <v>8.9999999999999993E-3</v>
      </c>
      <c r="I25">
        <f t="shared" si="2"/>
        <v>1.0999999999999999E-2</v>
      </c>
      <c r="J25">
        <f t="shared" si="3"/>
        <v>5.0000000000000001E-3</v>
      </c>
      <c r="K25"/>
      <c r="L25"/>
      <c r="M25"/>
      <c r="N25"/>
      <c r="O25"/>
      <c r="P25"/>
      <c r="Q25">
        <v>8.9999999999999993E-3</v>
      </c>
      <c r="R25">
        <v>1.0999999999999999E-2</v>
      </c>
      <c r="S25">
        <v>5.0000000000000001E-3</v>
      </c>
      <c r="T25"/>
      <c r="U25">
        <f>IF(Q25="","",(1-'MT1'!F25)*0.15)</f>
        <v>6.5000000000000002E-2</v>
      </c>
      <c r="V25">
        <f>IF(R25="","",(1-'MT2'!F25)*0.15)</f>
        <v>3.5454545454545447E-2</v>
      </c>
      <c r="W25">
        <f>IF(S25="","",(1-'MT3'!F25)*0.15)</f>
        <v>6.4705882352941183E-2</v>
      </c>
    </row>
    <row r="26" spans="1:23" ht="14.3" x14ac:dyDescent="0.25">
      <c r="A26" s="29">
        <v>1</v>
      </c>
      <c r="B26" s="18" t="s">
        <v>565</v>
      </c>
      <c r="C26" s="1" t="s">
        <v>566</v>
      </c>
      <c r="E26" s="92">
        <f t="shared" si="0"/>
        <v>6.0000000000000001E-3</v>
      </c>
      <c r="F26"/>
      <c r="G26" t="str">
        <f>Quiz!I26</f>
        <v/>
      </c>
      <c r="H26" t="str">
        <f t="shared" si="1"/>
        <v/>
      </c>
      <c r="I26" t="str">
        <f t="shared" si="2"/>
        <v/>
      </c>
      <c r="J26">
        <f t="shared" si="3"/>
        <v>4.0000000000000001E-3</v>
      </c>
      <c r="K26">
        <v>2E-3</v>
      </c>
      <c r="L26"/>
      <c r="M26"/>
      <c r="N26"/>
      <c r="O26"/>
      <c r="P26"/>
      <c r="Q26"/>
      <c r="R26"/>
      <c r="S26">
        <v>4.0000000000000001E-3</v>
      </c>
      <c r="T26"/>
      <c r="U26" t="str">
        <f>IF(Q26="","",(1-'MT1'!F26)*0.15)</f>
        <v/>
      </c>
      <c r="V26" t="str">
        <f>IF(R26="","",(1-'MT2'!F26)*0.15)</f>
        <v/>
      </c>
      <c r="W26">
        <f>IF(S26="","",(1-'MT3'!F26)*0.15)</f>
        <v>6.6176470588235295E-2</v>
      </c>
    </row>
    <row r="27" spans="1:23" ht="14.3" x14ac:dyDescent="0.25">
      <c r="A27" s="29">
        <v>1</v>
      </c>
      <c r="B27" s="18" t="s">
        <v>567</v>
      </c>
      <c r="C27" s="1" t="s">
        <v>568</v>
      </c>
      <c r="E27" s="92">
        <f t="shared" si="0"/>
        <v>1.4999999999999999E-2</v>
      </c>
      <c r="F27"/>
      <c r="G27" t="str">
        <f>Quiz!I27</f>
        <v/>
      </c>
      <c r="H27" t="str">
        <f t="shared" si="1"/>
        <v/>
      </c>
      <c r="I27">
        <f t="shared" si="2"/>
        <v>1.4999999999999999E-2</v>
      </c>
      <c r="J27" t="str">
        <f t="shared" si="3"/>
        <v/>
      </c>
      <c r="K27"/>
      <c r="L27"/>
      <c r="M27"/>
      <c r="N27"/>
      <c r="O27"/>
      <c r="P27"/>
      <c r="Q27"/>
      <c r="R27">
        <v>1.4999999999999999E-2</v>
      </c>
      <c r="S27"/>
      <c r="T27"/>
      <c r="U27" t="str">
        <f>IF(Q27="","",(1-'MT1'!F27)*0.15)</f>
        <v/>
      </c>
      <c r="V27">
        <f>IF(R27="","",(1-'MT2'!F27)*0.15)</f>
        <v>7.7727272727272728E-2</v>
      </c>
      <c r="W27" t="str">
        <f>IF(S27="","",(1-'MT3'!F27)*0.15)</f>
        <v/>
      </c>
    </row>
    <row r="28" spans="1:23" ht="14.3" x14ac:dyDescent="0.25">
      <c r="A28" s="29">
        <v>1</v>
      </c>
      <c r="B28" s="18" t="s">
        <v>569</v>
      </c>
      <c r="C28" s="1" t="s">
        <v>264</v>
      </c>
      <c r="E28" s="92">
        <f t="shared" si="0"/>
        <v>2.7E-2</v>
      </c>
      <c r="F28"/>
      <c r="G28" t="str">
        <f>Quiz!I28</f>
        <v/>
      </c>
      <c r="H28" t="str">
        <f t="shared" si="1"/>
        <v/>
      </c>
      <c r="I28">
        <f t="shared" si="2"/>
        <v>1.4999999999999999E-2</v>
      </c>
      <c r="J28">
        <f t="shared" si="3"/>
        <v>1.2E-2</v>
      </c>
      <c r="K28"/>
      <c r="L28"/>
      <c r="M28"/>
      <c r="N28"/>
      <c r="O28"/>
      <c r="P28"/>
      <c r="Q28"/>
      <c r="R28">
        <v>1.4999999999999999E-2</v>
      </c>
      <c r="S28">
        <v>1.2E-2</v>
      </c>
      <c r="T28"/>
      <c r="U28" t="str">
        <f>IF(Q28="","",(1-'MT1'!F28)*0.15)</f>
        <v/>
      </c>
      <c r="V28">
        <f>IF(R28="","",(1-'MT2'!F28)*0.15)</f>
        <v>4.3636363636363633E-2</v>
      </c>
      <c r="W28">
        <f>IF(S28="","",(1-'MT3'!F28)*0.15)</f>
        <v>5.7352941176470579E-2</v>
      </c>
    </row>
    <row r="29" spans="1:23" ht="14.3" x14ac:dyDescent="0.25">
      <c r="A29" s="29">
        <v>1</v>
      </c>
      <c r="B29" s="18" t="s">
        <v>685</v>
      </c>
      <c r="C29" s="1" t="s">
        <v>114</v>
      </c>
      <c r="E29" s="92">
        <f t="shared" si="0"/>
        <v>5.0000000000000001E-3</v>
      </c>
      <c r="F29"/>
      <c r="G29" t="str">
        <f>Quiz!I29</f>
        <v/>
      </c>
      <c r="H29" t="str">
        <f t="shared" si="1"/>
        <v/>
      </c>
      <c r="I29" t="str">
        <f t="shared" si="2"/>
        <v/>
      </c>
      <c r="J29">
        <f t="shared" si="3"/>
        <v>5.0000000000000001E-3</v>
      </c>
      <c r="K29"/>
      <c r="L29"/>
      <c r="M29"/>
      <c r="N29"/>
      <c r="O29"/>
      <c r="P29"/>
      <c r="Q29"/>
      <c r="R29"/>
      <c r="S29">
        <v>5.0000000000000001E-3</v>
      </c>
      <c r="T29"/>
      <c r="U29" t="str">
        <f>IF(Q29="","",(1-'MT1'!F29)*0.15)</f>
        <v/>
      </c>
      <c r="V29" t="str">
        <f>IF(R29="","",(1-'MT2'!F29)*0.15)</f>
        <v/>
      </c>
      <c r="W29">
        <f>IF(S29="","",(1-'MT3'!F29)*0.15)</f>
        <v>7.647058823529411E-2</v>
      </c>
    </row>
    <row r="30" spans="1:23" ht="14.3" x14ac:dyDescent="0.25">
      <c r="A30" s="29">
        <v>1</v>
      </c>
      <c r="B30" s="18" t="s">
        <v>513</v>
      </c>
      <c r="C30" s="1" t="s">
        <v>393</v>
      </c>
      <c r="E30" s="92">
        <f t="shared" si="0"/>
        <v>0</v>
      </c>
      <c r="F30"/>
      <c r="G30" t="str">
        <f>Quiz!I30</f>
        <v/>
      </c>
      <c r="H30" t="str">
        <f t="shared" si="1"/>
        <v/>
      </c>
      <c r="I30" t="str">
        <f t="shared" si="2"/>
        <v/>
      </c>
      <c r="J30" t="str">
        <f t="shared" si="3"/>
        <v/>
      </c>
      <c r="K30"/>
      <c r="L30"/>
      <c r="M30"/>
      <c r="N30"/>
      <c r="O30"/>
      <c r="P30"/>
      <c r="Q30"/>
      <c r="R30"/>
      <c r="S30"/>
      <c r="T30"/>
      <c r="U30" t="str">
        <f>IF(Q30="","",(1-'MT1'!F30)*0.15)</f>
        <v/>
      </c>
      <c r="V30" t="str">
        <f>IF(R30="","",(1-'MT2'!F30)*0.15)</f>
        <v/>
      </c>
      <c r="W30" t="str">
        <f>IF(S30="","",(1-'MT3'!F30)*0.15)</f>
        <v/>
      </c>
    </row>
    <row r="31" spans="1:23" ht="14.3" x14ac:dyDescent="0.25">
      <c r="A31" s="3">
        <v>2</v>
      </c>
      <c r="B31" s="18" t="s">
        <v>603</v>
      </c>
      <c r="C31" s="1" t="s">
        <v>604</v>
      </c>
      <c r="E31" s="92">
        <f t="shared" si="0"/>
        <v>5.0083333333333327E-2</v>
      </c>
      <c r="F31"/>
      <c r="G31">
        <f>Quiz!I31</f>
        <v>9.5833333333333326E-3</v>
      </c>
      <c r="H31">
        <f t="shared" si="1"/>
        <v>1.35E-2</v>
      </c>
      <c r="I31">
        <f t="shared" si="2"/>
        <v>1.4E-2</v>
      </c>
      <c r="J31">
        <f t="shared" si="3"/>
        <v>1.2999999999999999E-2</v>
      </c>
      <c r="K31"/>
      <c r="L31"/>
      <c r="M31"/>
      <c r="N31"/>
      <c r="O31"/>
      <c r="P31"/>
      <c r="Q31">
        <v>1.35E-2</v>
      </c>
      <c r="R31">
        <v>1.4E-2</v>
      </c>
      <c r="S31">
        <v>1.2999999999999999E-2</v>
      </c>
      <c r="T31"/>
      <c r="U31">
        <f>IF(Q31="","",(1-'MT1'!F31)*0.15)</f>
        <v>4.5000000000000005E-2</v>
      </c>
      <c r="V31">
        <f>IF(R31="","",(1-'MT2'!F31)*0.15)</f>
        <v>2.7272727272727264E-2</v>
      </c>
      <c r="W31">
        <f>IF(S31="","",(1-'MT3'!F31)*0.15)</f>
        <v>5.7352941176470579E-2</v>
      </c>
    </row>
    <row r="32" spans="1:23" ht="14.3" x14ac:dyDescent="0.25">
      <c r="A32" s="3">
        <v>2</v>
      </c>
      <c r="B32" s="18" t="s">
        <v>605</v>
      </c>
      <c r="C32" s="1" t="s">
        <v>525</v>
      </c>
      <c r="E32" s="92">
        <f t="shared" si="0"/>
        <v>3.6249999999999991E-2</v>
      </c>
      <c r="F32"/>
      <c r="G32" t="str">
        <f>Quiz!I32</f>
        <v/>
      </c>
      <c r="H32">
        <f t="shared" si="1"/>
        <v>1.1249999999999993E-2</v>
      </c>
      <c r="I32">
        <f t="shared" si="2"/>
        <v>1.2E-2</v>
      </c>
      <c r="J32">
        <f t="shared" si="3"/>
        <v>1.2999999999999999E-2</v>
      </c>
      <c r="K32"/>
      <c r="L32"/>
      <c r="M32"/>
      <c r="N32"/>
      <c r="O32"/>
      <c r="P32"/>
      <c r="Q32">
        <v>1.4E-2</v>
      </c>
      <c r="R32">
        <v>1.2E-2</v>
      </c>
      <c r="S32">
        <v>1.2999999999999999E-2</v>
      </c>
      <c r="T32"/>
      <c r="U32">
        <f>IF(Q32="","",(1-'MT1'!F32)*0.15)</f>
        <v>1.1249999999999993E-2</v>
      </c>
      <c r="V32">
        <f>IF(R32="","",(1-'MT2'!F32)*0.15)</f>
        <v>1.4999999999999996E-2</v>
      </c>
      <c r="W32">
        <f>IF(S32="","",(1-'MT3'!F32)*0.15)</f>
        <v>1.9117647058823527E-2</v>
      </c>
    </row>
    <row r="33" spans="1:23" ht="14.3" x14ac:dyDescent="0.25">
      <c r="A33" s="3">
        <v>2</v>
      </c>
      <c r="B33" s="18" t="s">
        <v>606</v>
      </c>
      <c r="C33" s="1" t="s">
        <v>416</v>
      </c>
      <c r="E33" s="92">
        <f t="shared" si="0"/>
        <v>0</v>
      </c>
      <c r="F33"/>
      <c r="G33" t="str">
        <f>Quiz!I33</f>
        <v/>
      </c>
      <c r="H33" t="str">
        <f t="shared" si="1"/>
        <v/>
      </c>
      <c r="I33" t="str">
        <f t="shared" si="2"/>
        <v/>
      </c>
      <c r="J33" t="str">
        <f t="shared" si="3"/>
        <v/>
      </c>
      <c r="K33"/>
      <c r="L33"/>
      <c r="M33"/>
      <c r="N33"/>
      <c r="O33"/>
      <c r="P33"/>
      <c r="Q33"/>
      <c r="R33"/>
      <c r="S33"/>
      <c r="T33"/>
      <c r="U33" t="str">
        <f>IF(Q33="","",(1-'MT1'!F33)*0.15)</f>
        <v/>
      </c>
      <c r="V33" t="str">
        <f>IF(R33="","",(1-'MT2'!F33)*0.15)</f>
        <v/>
      </c>
      <c r="W33" t="str">
        <f>IF(S33="","",(1-'MT3'!F33)*0.15)</f>
        <v/>
      </c>
    </row>
    <row r="34" spans="1:23" ht="14.3" x14ac:dyDescent="0.25">
      <c r="A34" s="3">
        <v>2</v>
      </c>
      <c r="B34" s="18" t="s">
        <v>607</v>
      </c>
      <c r="C34" s="1" t="s">
        <v>608</v>
      </c>
      <c r="E34" s="92">
        <f t="shared" si="0"/>
        <v>0</v>
      </c>
      <c r="F34"/>
      <c r="G34" t="str">
        <f>Quiz!I34</f>
        <v/>
      </c>
      <c r="H34" t="str">
        <f t="shared" si="1"/>
        <v/>
      </c>
      <c r="I34" t="str">
        <f t="shared" si="2"/>
        <v/>
      </c>
      <c r="J34" t="str">
        <f t="shared" si="3"/>
        <v/>
      </c>
      <c r="K34"/>
      <c r="L34"/>
      <c r="M34"/>
      <c r="N34"/>
      <c r="O34"/>
      <c r="P34"/>
      <c r="Q34"/>
      <c r="R34"/>
      <c r="S34"/>
      <c r="T34"/>
      <c r="U34" t="str">
        <f>IF(Q34="","",(1-'MT1'!F34)*0.15)</f>
        <v/>
      </c>
      <c r="V34" t="str">
        <f>IF(R34="","",(1-'MT2'!F34)*0.15)</f>
        <v/>
      </c>
      <c r="W34" t="str">
        <f>IF(S34="","",(1-'MT3'!F34)*0.15)</f>
        <v/>
      </c>
    </row>
    <row r="35" spans="1:23" ht="14.3" x14ac:dyDescent="0.25">
      <c r="A35" s="3">
        <v>2</v>
      </c>
      <c r="B35" s="18" t="s">
        <v>609</v>
      </c>
      <c r="C35" s="1" t="s">
        <v>610</v>
      </c>
      <c r="E35" s="92">
        <f t="shared" si="0"/>
        <v>2.3E-2</v>
      </c>
      <c r="F35"/>
      <c r="G35" t="str">
        <f>Quiz!I35</f>
        <v/>
      </c>
      <c r="H35" t="str">
        <f t="shared" si="1"/>
        <v/>
      </c>
      <c r="I35">
        <f t="shared" si="2"/>
        <v>0.01</v>
      </c>
      <c r="J35">
        <f t="shared" si="3"/>
        <v>1.2999999999999999E-2</v>
      </c>
      <c r="K35"/>
      <c r="L35"/>
      <c r="M35"/>
      <c r="N35"/>
      <c r="O35"/>
      <c r="P35"/>
      <c r="Q35"/>
      <c r="R35">
        <v>0.01</v>
      </c>
      <c r="S35">
        <v>1.2999999999999999E-2</v>
      </c>
      <c r="T35"/>
      <c r="U35" t="str">
        <f>IF(Q35="","",(1-'MT1'!F35)*0.15)</f>
        <v/>
      </c>
      <c r="V35">
        <f>IF(R35="","",(1-'MT2'!F35)*0.15)</f>
        <v>6.9545454545454535E-2</v>
      </c>
      <c r="W35">
        <f>IF(S35="","",(1-'MT3'!F35)*0.15)</f>
        <v>7.3529411764705885E-2</v>
      </c>
    </row>
    <row r="36" spans="1:23" ht="14.3" x14ac:dyDescent="0.25">
      <c r="A36" s="3">
        <v>2</v>
      </c>
      <c r="B36" s="18" t="s">
        <v>678</v>
      </c>
      <c r="C36" s="1" t="s">
        <v>679</v>
      </c>
      <c r="E36" s="92">
        <f t="shared" si="0"/>
        <v>3.4750000000000003E-2</v>
      </c>
      <c r="F36"/>
      <c r="G36" t="str">
        <f>Quiz!I36</f>
        <v/>
      </c>
      <c r="H36">
        <f t="shared" si="1"/>
        <v>8.7500000000000026E-3</v>
      </c>
      <c r="I36">
        <f t="shared" si="2"/>
        <v>1.4E-2</v>
      </c>
      <c r="J36">
        <f t="shared" si="3"/>
        <v>1.2E-2</v>
      </c>
      <c r="K36"/>
      <c r="L36"/>
      <c r="M36"/>
      <c r="N36"/>
      <c r="O36"/>
      <c r="P36"/>
      <c r="Q36">
        <v>1.0999999999999999E-2</v>
      </c>
      <c r="R36">
        <v>1.4E-2</v>
      </c>
      <c r="S36">
        <v>1.2E-2</v>
      </c>
      <c r="T36"/>
      <c r="U36">
        <f>IF(Q36="","",(1-'MT1'!F36)*0.15)</f>
        <v>8.7500000000000026E-3</v>
      </c>
      <c r="V36">
        <f>IF(R36="","",(1-'MT2'!F36)*0.15)</f>
        <v>1.4999999999999996E-2</v>
      </c>
      <c r="W36">
        <f>IF(S36="","",(1-'MT3'!F36)*0.15)</f>
        <v>4.7058823529411764E-2</v>
      </c>
    </row>
    <row r="37" spans="1:23" ht="14.3" x14ac:dyDescent="0.25">
      <c r="A37" s="3">
        <v>2</v>
      </c>
      <c r="B37" s="18" t="s">
        <v>611</v>
      </c>
      <c r="C37" s="1" t="s">
        <v>612</v>
      </c>
      <c r="E37" s="92">
        <f t="shared" si="0"/>
        <v>3.9E-2</v>
      </c>
      <c r="F37"/>
      <c r="G37" t="str">
        <f>Quiz!I37</f>
        <v/>
      </c>
      <c r="H37">
        <f t="shared" si="1"/>
        <v>1.2999999999999999E-2</v>
      </c>
      <c r="I37">
        <f t="shared" si="2"/>
        <v>1.2E-2</v>
      </c>
      <c r="J37">
        <f t="shared" si="3"/>
        <v>1.4E-2</v>
      </c>
      <c r="K37"/>
      <c r="L37"/>
      <c r="M37"/>
      <c r="N37"/>
      <c r="O37"/>
      <c r="P37"/>
      <c r="Q37">
        <v>1.2999999999999999E-2</v>
      </c>
      <c r="R37">
        <v>1.2E-2</v>
      </c>
      <c r="S37">
        <v>1.4E-2</v>
      </c>
      <c r="T37"/>
      <c r="U37">
        <f>IF(Q37="","",(1-'MT1'!F37)*0.15)</f>
        <v>6.9999999999999993E-2</v>
      </c>
      <c r="V37">
        <f>IF(R37="","",(1-'MT2'!F37)*0.15)</f>
        <v>9.2727272727272728E-2</v>
      </c>
      <c r="W37">
        <f>IF(S37="","",(1-'MT3'!F37)*0.15)</f>
        <v>9.1176470588235303E-2</v>
      </c>
    </row>
    <row r="38" spans="1:23" ht="14.3" x14ac:dyDescent="0.25">
      <c r="A38" s="3">
        <v>2</v>
      </c>
      <c r="B38" s="18" t="s">
        <v>613</v>
      </c>
      <c r="C38" s="1" t="s">
        <v>614</v>
      </c>
      <c r="E38" s="92">
        <f t="shared" si="0"/>
        <v>0</v>
      </c>
      <c r="F38"/>
      <c r="G38" t="str">
        <f>Quiz!I38</f>
        <v/>
      </c>
      <c r="H38" t="str">
        <f t="shared" si="1"/>
        <v/>
      </c>
      <c r="I38" t="str">
        <f t="shared" si="2"/>
        <v/>
      </c>
      <c r="J38" t="str">
        <f t="shared" si="3"/>
        <v/>
      </c>
      <c r="K38"/>
      <c r="L38"/>
      <c r="M38"/>
      <c r="N38"/>
      <c r="O38"/>
      <c r="P38"/>
      <c r="Q38"/>
      <c r="R38"/>
      <c r="S38"/>
      <c r="T38"/>
      <c r="U38" t="str">
        <f>IF(Q38="","",(1-'MT1'!F38)*0.15)</f>
        <v/>
      </c>
      <c r="V38" t="str">
        <f>IF(R38="","",(1-'MT2'!F38)*0.15)</f>
        <v/>
      </c>
      <c r="W38" t="str">
        <f>IF(S38="","",(1-'MT3'!F38)*0.15)</f>
        <v/>
      </c>
    </row>
    <row r="39" spans="1:23" ht="14.3" x14ac:dyDescent="0.25">
      <c r="A39" s="3">
        <v>2</v>
      </c>
      <c r="B39" s="18" t="s">
        <v>615</v>
      </c>
      <c r="C39" s="1" t="s">
        <v>616</v>
      </c>
      <c r="E39" s="92">
        <f t="shared" si="0"/>
        <v>2.2000000000000002E-2</v>
      </c>
      <c r="F39"/>
      <c r="G39" t="str">
        <f>Quiz!I39</f>
        <v/>
      </c>
      <c r="H39" t="str">
        <f t="shared" si="1"/>
        <v/>
      </c>
      <c r="I39">
        <f t="shared" si="2"/>
        <v>1.0999999999999999E-2</v>
      </c>
      <c r="J39" t="str">
        <f t="shared" si="3"/>
        <v/>
      </c>
      <c r="K39">
        <v>6.0000000000000001E-3</v>
      </c>
      <c r="L39">
        <v>5.0000000000000001E-3</v>
      </c>
      <c r="M39"/>
      <c r="N39"/>
      <c r="O39"/>
      <c r="P39"/>
      <c r="Q39"/>
      <c r="R39">
        <v>1.0999999999999999E-2</v>
      </c>
      <c r="S39"/>
      <c r="T39"/>
      <c r="U39" t="str">
        <f>IF(Q39="","",(1-'MT1'!F39)*0.15)</f>
        <v/>
      </c>
      <c r="V39">
        <f>IF(R39="","",(1-'MT2'!F39)*0.15)</f>
        <v>1.6363636363636368E-2</v>
      </c>
      <c r="W39" t="str">
        <f>IF(S39="","",(1-'MT3'!F39)*0.15)</f>
        <v/>
      </c>
    </row>
    <row r="40" spans="1:23" ht="14.3" x14ac:dyDescent="0.25">
      <c r="A40" s="3">
        <v>2</v>
      </c>
      <c r="B40" s="18" t="s">
        <v>617</v>
      </c>
      <c r="C40" s="1" t="s">
        <v>618</v>
      </c>
      <c r="E40" s="92">
        <f t="shared" si="0"/>
        <v>0</v>
      </c>
      <c r="F40"/>
      <c r="G40" t="str">
        <f>Quiz!I40</f>
        <v/>
      </c>
      <c r="H40" t="str">
        <f t="shared" si="1"/>
        <v/>
      </c>
      <c r="I40" t="str">
        <f t="shared" si="2"/>
        <v/>
      </c>
      <c r="J40" t="str">
        <f t="shared" si="3"/>
        <v/>
      </c>
      <c r="K40"/>
      <c r="L40"/>
      <c r="M40"/>
      <c r="N40"/>
      <c r="O40"/>
      <c r="P40"/>
      <c r="Q40"/>
      <c r="R40"/>
      <c r="S40"/>
      <c r="T40"/>
      <c r="U40" t="str">
        <f>IF(Q40="","",(1-'MT1'!F40)*0.15)</f>
        <v/>
      </c>
      <c r="V40" t="str">
        <f>IF(R40="","",(1-'MT2'!F40)*0.15)</f>
        <v/>
      </c>
      <c r="W40" t="str">
        <f>IF(S40="","",(1-'MT3'!F40)*0.15)</f>
        <v/>
      </c>
    </row>
    <row r="41" spans="1:23" ht="14.3" x14ac:dyDescent="0.25">
      <c r="A41" s="3">
        <v>2</v>
      </c>
      <c r="B41" s="18" t="s">
        <v>619</v>
      </c>
      <c r="C41" s="1" t="s">
        <v>620</v>
      </c>
      <c r="E41" s="92">
        <f t="shared" si="0"/>
        <v>1.2999999999999999E-2</v>
      </c>
      <c r="F41"/>
      <c r="G41" t="str">
        <f>Quiz!I41</f>
        <v/>
      </c>
      <c r="H41">
        <f t="shared" si="1"/>
        <v>1.2999999999999999E-2</v>
      </c>
      <c r="I41" t="str">
        <f t="shared" si="2"/>
        <v/>
      </c>
      <c r="J41" t="str">
        <f t="shared" si="3"/>
        <v/>
      </c>
      <c r="K41"/>
      <c r="L41"/>
      <c r="M41"/>
      <c r="N41"/>
      <c r="O41"/>
      <c r="P41"/>
      <c r="Q41">
        <v>1.2999999999999999E-2</v>
      </c>
      <c r="R41"/>
      <c r="S41"/>
      <c r="T41"/>
      <c r="U41">
        <f>IF(Q41="","",(1-'MT1'!F41)*0.15)</f>
        <v>3.6250000000000004E-2</v>
      </c>
      <c r="V41" t="str">
        <f>IF(R41="","",(1-'MT2'!F41)*0.15)</f>
        <v/>
      </c>
      <c r="W41" t="str">
        <f>IF(S41="","",(1-'MT3'!F41)*0.15)</f>
        <v/>
      </c>
    </row>
    <row r="42" spans="1:23" ht="14.3" x14ac:dyDescent="0.25">
      <c r="A42" s="3">
        <v>2</v>
      </c>
      <c r="B42" s="18" t="s">
        <v>621</v>
      </c>
      <c r="C42" s="1" t="s">
        <v>622</v>
      </c>
      <c r="E42" s="92">
        <f t="shared" si="0"/>
        <v>2.6500000000000003E-2</v>
      </c>
      <c r="F42"/>
      <c r="G42" t="str">
        <f>Quiz!I42</f>
        <v/>
      </c>
      <c r="H42">
        <f t="shared" si="1"/>
        <v>1.4500000000000001E-2</v>
      </c>
      <c r="I42" t="str">
        <f t="shared" si="2"/>
        <v/>
      </c>
      <c r="J42">
        <f t="shared" si="3"/>
        <v>1.2E-2</v>
      </c>
      <c r="K42"/>
      <c r="L42"/>
      <c r="M42"/>
      <c r="N42"/>
      <c r="O42"/>
      <c r="P42"/>
      <c r="Q42">
        <v>1.4500000000000001E-2</v>
      </c>
      <c r="R42"/>
      <c r="S42">
        <v>1.2E-2</v>
      </c>
      <c r="T42"/>
      <c r="U42">
        <f>IF(Q42="","",(1-'MT1'!F42)*0.15)</f>
        <v>1.624999999999999E-2</v>
      </c>
      <c r="V42" t="str">
        <f>IF(R42="","",(1-'MT2'!F42)*0.15)</f>
        <v/>
      </c>
      <c r="W42">
        <f>IF(S42="","",(1-'MT3'!F42)*0.15)</f>
        <v>3.9705882352941167E-2</v>
      </c>
    </row>
    <row r="43" spans="1:23" ht="14.3" x14ac:dyDescent="0.25">
      <c r="A43" s="3">
        <v>2</v>
      </c>
      <c r="B43" s="18" t="s">
        <v>623</v>
      </c>
      <c r="C43" s="1" t="s">
        <v>624</v>
      </c>
      <c r="E43" s="92">
        <f t="shared" si="0"/>
        <v>5.2333333333333336E-2</v>
      </c>
      <c r="F43"/>
      <c r="G43">
        <f>Quiz!I43</f>
        <v>3.3333333333333327E-3</v>
      </c>
      <c r="H43">
        <f t="shared" si="1"/>
        <v>1.4999999999999999E-2</v>
      </c>
      <c r="I43">
        <f t="shared" si="2"/>
        <v>1.4E-2</v>
      </c>
      <c r="J43">
        <f t="shared" si="3"/>
        <v>1.0999999999999999E-2</v>
      </c>
      <c r="K43">
        <v>4.0000000000000001E-3</v>
      </c>
      <c r="L43">
        <v>5.0000000000000001E-3</v>
      </c>
      <c r="M43"/>
      <c r="N43"/>
      <c r="O43"/>
      <c r="P43"/>
      <c r="Q43">
        <v>1.4999999999999999E-2</v>
      </c>
      <c r="R43">
        <v>1.4E-2</v>
      </c>
      <c r="S43">
        <v>1.0999999999999999E-2</v>
      </c>
      <c r="T43"/>
      <c r="U43">
        <f>IF(Q43="","",(1-'MT1'!F43)*0.15)</f>
        <v>2.3749999999999997E-2</v>
      </c>
      <c r="V43">
        <f>IF(R43="","",(1-'MT2'!F43)*0.15)</f>
        <v>2.9999999999999992E-2</v>
      </c>
      <c r="W43">
        <f>IF(S43="","",(1-'MT3'!F43)*0.15)</f>
        <v>3.9705882352941167E-2</v>
      </c>
    </row>
    <row r="44" spans="1:23" ht="14.3" x14ac:dyDescent="0.25">
      <c r="A44" s="3">
        <v>2</v>
      </c>
      <c r="B44" s="18" t="s">
        <v>625</v>
      </c>
      <c r="C44" s="1" t="s">
        <v>626</v>
      </c>
      <c r="E44" s="92">
        <f t="shared" si="0"/>
        <v>0</v>
      </c>
      <c r="F44"/>
      <c r="G44" t="str">
        <f>Quiz!I44</f>
        <v/>
      </c>
      <c r="H44" t="str">
        <f t="shared" si="1"/>
        <v/>
      </c>
      <c r="I44" t="str">
        <f t="shared" si="2"/>
        <v/>
      </c>
      <c r="J44" t="str">
        <f t="shared" si="3"/>
        <v/>
      </c>
      <c r="K44"/>
      <c r="L44"/>
      <c r="M44"/>
      <c r="N44"/>
      <c r="O44"/>
      <c r="P44"/>
      <c r="Q44"/>
      <c r="R44"/>
      <c r="S44"/>
      <c r="T44"/>
      <c r="U44" t="str">
        <f>IF(Q44="","",(1-'MT1'!F44)*0.15)</f>
        <v/>
      </c>
      <c r="V44" t="str">
        <f>IF(R44="","",(1-'MT2'!F44)*0.15)</f>
        <v/>
      </c>
      <c r="W44" t="str">
        <f>IF(S44="","",(1-'MT3'!F44)*0.15)</f>
        <v/>
      </c>
    </row>
    <row r="45" spans="1:23" ht="14.3" x14ac:dyDescent="0.25">
      <c r="A45" s="3">
        <v>2</v>
      </c>
      <c r="B45" s="18" t="s">
        <v>627</v>
      </c>
      <c r="C45" s="1" t="s">
        <v>628</v>
      </c>
      <c r="E45" s="92">
        <f t="shared" si="0"/>
        <v>4.0000000000000008E-2</v>
      </c>
      <c r="F45"/>
      <c r="G45" t="str">
        <f>Quiz!I45</f>
        <v/>
      </c>
      <c r="H45">
        <f t="shared" si="1"/>
        <v>0.01</v>
      </c>
      <c r="I45">
        <f t="shared" si="2"/>
        <v>1.4E-2</v>
      </c>
      <c r="J45">
        <f t="shared" si="3"/>
        <v>1.2E-2</v>
      </c>
      <c r="K45"/>
      <c r="L45"/>
      <c r="M45">
        <v>4.0000000000000001E-3</v>
      </c>
      <c r="N45"/>
      <c r="O45"/>
      <c r="P45"/>
      <c r="Q45">
        <v>0.01</v>
      </c>
      <c r="R45">
        <v>1.4E-2</v>
      </c>
      <c r="S45">
        <v>1.2E-2</v>
      </c>
      <c r="T45"/>
      <c r="U45">
        <f>IF(Q45="","",(1-'MT1'!F45)*0.15)</f>
        <v>5.5E-2</v>
      </c>
      <c r="V45">
        <f>IF(R45="","",(1-'MT2'!F45)*0.15)</f>
        <v>7.3636363636363639E-2</v>
      </c>
      <c r="W45">
        <f>IF(S45="","",(1-'MT3'!F45)*0.15)</f>
        <v>7.3529411764705885E-2</v>
      </c>
    </row>
    <row r="46" spans="1:23" ht="14.3" x14ac:dyDescent="0.25">
      <c r="A46" s="3">
        <v>2</v>
      </c>
      <c r="B46" s="18" t="s">
        <v>388</v>
      </c>
      <c r="C46" s="1" t="s">
        <v>389</v>
      </c>
      <c r="E46" s="92">
        <f t="shared" si="0"/>
        <v>0</v>
      </c>
      <c r="F46"/>
      <c r="G46" t="str">
        <f>Quiz!I46</f>
        <v/>
      </c>
      <c r="H46" t="str">
        <f t="shared" si="1"/>
        <v/>
      </c>
      <c r="I46" t="str">
        <f t="shared" si="2"/>
        <v/>
      </c>
      <c r="J46" t="str">
        <f t="shared" si="3"/>
        <v/>
      </c>
      <c r="K46"/>
      <c r="L46"/>
      <c r="M46"/>
      <c r="N46"/>
      <c r="O46"/>
      <c r="P46"/>
      <c r="Q46"/>
      <c r="R46"/>
      <c r="S46"/>
      <c r="T46"/>
      <c r="U46" t="str">
        <f>IF(Q46="","",(1-'MT1'!F46)*0.15)</f>
        <v/>
      </c>
      <c r="V46" t="str">
        <f>IF(R46="","",(1-'MT2'!F46)*0.15)</f>
        <v/>
      </c>
      <c r="W46" t="str">
        <f>IF(S46="","",(1-'MT3'!F46)*0.15)</f>
        <v/>
      </c>
    </row>
    <row r="47" spans="1:23" ht="14.3" x14ac:dyDescent="0.25">
      <c r="A47" s="3">
        <v>2</v>
      </c>
      <c r="B47" s="18" t="s">
        <v>629</v>
      </c>
      <c r="C47" s="1" t="s">
        <v>489</v>
      </c>
      <c r="E47" s="92">
        <f t="shared" si="0"/>
        <v>0</v>
      </c>
      <c r="F47"/>
      <c r="G47" t="str">
        <f>Quiz!I47</f>
        <v/>
      </c>
      <c r="H47" t="str">
        <f t="shared" si="1"/>
        <v/>
      </c>
      <c r="I47" t="str">
        <f t="shared" si="2"/>
        <v/>
      </c>
      <c r="J47" t="str">
        <f t="shared" si="3"/>
        <v/>
      </c>
      <c r="K47"/>
      <c r="L47"/>
      <c r="M47"/>
      <c r="N47"/>
      <c r="O47"/>
      <c r="P47"/>
      <c r="Q47"/>
      <c r="R47"/>
      <c r="S47"/>
      <c r="T47"/>
      <c r="U47" t="str">
        <f>IF(Q47="","",(1-'MT1'!F47)*0.15)</f>
        <v/>
      </c>
      <c r="V47" t="str">
        <f>IF(R47="","",(1-'MT2'!F47)*0.15)</f>
        <v/>
      </c>
      <c r="W47" t="str">
        <f>IF(S47="","",(1-'MT3'!F47)*0.15)</f>
        <v/>
      </c>
    </row>
    <row r="48" spans="1:23" ht="14.3" x14ac:dyDescent="0.25">
      <c r="A48" s="3">
        <v>2</v>
      </c>
      <c r="B48" s="18" t="s">
        <v>267</v>
      </c>
      <c r="C48" s="1" t="s">
        <v>268</v>
      </c>
      <c r="E48" s="92">
        <f t="shared" si="0"/>
        <v>1.4999999999999999E-2</v>
      </c>
      <c r="F48"/>
      <c r="G48" t="str">
        <f>Quiz!I48</f>
        <v/>
      </c>
      <c r="H48">
        <f t="shared" si="1"/>
        <v>7.0000000000000001E-3</v>
      </c>
      <c r="I48" t="str">
        <f t="shared" si="2"/>
        <v/>
      </c>
      <c r="J48">
        <f t="shared" si="3"/>
        <v>8.0000000000000002E-3</v>
      </c>
      <c r="K48"/>
      <c r="L48"/>
      <c r="M48"/>
      <c r="N48"/>
      <c r="O48"/>
      <c r="P48"/>
      <c r="Q48">
        <v>7.0000000000000001E-3</v>
      </c>
      <c r="R48"/>
      <c r="S48">
        <v>8.0000000000000002E-3</v>
      </c>
      <c r="T48"/>
      <c r="U48">
        <f>IF(Q48="","",(1-'MT1'!F48)*0.15)</f>
        <v>4.374999999999999E-2</v>
      </c>
      <c r="V48" t="str">
        <f>IF(R48="","",(1-'MT2'!F48)*0.15)</f>
        <v/>
      </c>
      <c r="W48">
        <f>IF(S48="","",(1-'MT3'!F48)*0.15)</f>
        <v>7.647058823529411E-2</v>
      </c>
    </row>
    <row r="49" spans="1:23" ht="14.3" x14ac:dyDescent="0.25">
      <c r="A49" s="3">
        <v>2</v>
      </c>
      <c r="B49" s="18" t="s">
        <v>630</v>
      </c>
      <c r="C49" s="1" t="s">
        <v>308</v>
      </c>
      <c r="E49" s="92">
        <f t="shared" si="0"/>
        <v>8.9999999999999993E-3</v>
      </c>
      <c r="F49"/>
      <c r="G49" t="str">
        <f>Quiz!I49</f>
        <v/>
      </c>
      <c r="H49" t="str">
        <f t="shared" si="1"/>
        <v/>
      </c>
      <c r="I49" t="str">
        <f t="shared" si="2"/>
        <v/>
      </c>
      <c r="J49">
        <f t="shared" si="3"/>
        <v>8.9999999999999993E-3</v>
      </c>
      <c r="K49"/>
      <c r="L49"/>
      <c r="M49"/>
      <c r="N49"/>
      <c r="O49"/>
      <c r="P49"/>
      <c r="Q49"/>
      <c r="R49"/>
      <c r="S49">
        <v>8.9999999999999993E-3</v>
      </c>
      <c r="T49"/>
      <c r="U49" t="str">
        <f>IF(Q49="","",(1-'MT1'!F49)*0.15)</f>
        <v/>
      </c>
      <c r="V49" t="str">
        <f>IF(R49="","",(1-'MT2'!F49)*0.15)</f>
        <v/>
      </c>
      <c r="W49">
        <f>IF(S49="","",(1-'MT3'!F49)*0.15)</f>
        <v>5.1470588235294115E-2</v>
      </c>
    </row>
    <row r="50" spans="1:23" ht="14.3" x14ac:dyDescent="0.25">
      <c r="A50" s="3">
        <v>2</v>
      </c>
      <c r="B50" s="18" t="s">
        <v>631</v>
      </c>
      <c r="C50" s="1" t="s">
        <v>483</v>
      </c>
      <c r="E50" s="92">
        <f t="shared" si="0"/>
        <v>1.0999999999999999E-2</v>
      </c>
      <c r="F50"/>
      <c r="G50" t="str">
        <f>Quiz!I50</f>
        <v/>
      </c>
      <c r="H50" t="str">
        <f t="shared" si="1"/>
        <v/>
      </c>
      <c r="I50">
        <f t="shared" si="2"/>
        <v>1.0999999999999999E-2</v>
      </c>
      <c r="J50" t="str">
        <f t="shared" si="3"/>
        <v/>
      </c>
      <c r="K50"/>
      <c r="L50"/>
      <c r="M50"/>
      <c r="N50"/>
      <c r="O50"/>
      <c r="P50"/>
      <c r="Q50"/>
      <c r="R50">
        <v>1.0999999999999999E-2</v>
      </c>
      <c r="S50"/>
      <c r="T50"/>
      <c r="U50" t="str">
        <f>IF(Q50="","",(1-'MT1'!F50)*0.15)</f>
        <v/>
      </c>
      <c r="V50">
        <f>IF(R50="","",(1-'MT2'!F50)*0.15)</f>
        <v>5.7272727272727274E-2</v>
      </c>
      <c r="W50" t="str">
        <f>IF(S50="","",(1-'MT3'!F50)*0.15)</f>
        <v/>
      </c>
    </row>
    <row r="51" spans="1:23" ht="14.3" x14ac:dyDescent="0.25">
      <c r="A51" s="3">
        <v>2</v>
      </c>
      <c r="B51" s="18" t="s">
        <v>668</v>
      </c>
      <c r="C51" s="1" t="s">
        <v>669</v>
      </c>
      <c r="E51" s="92">
        <f t="shared" si="0"/>
        <v>2.8500000000000001E-2</v>
      </c>
      <c r="F51"/>
      <c r="G51" t="str">
        <f>Quiz!I51</f>
        <v/>
      </c>
      <c r="H51">
        <f t="shared" si="1"/>
        <v>1.4500000000000001E-2</v>
      </c>
      <c r="I51">
        <f t="shared" si="2"/>
        <v>1.4E-2</v>
      </c>
      <c r="J51" t="str">
        <f t="shared" si="3"/>
        <v/>
      </c>
      <c r="K51"/>
      <c r="L51"/>
      <c r="M51"/>
      <c r="N51"/>
      <c r="O51"/>
      <c r="P51"/>
      <c r="Q51">
        <v>1.4500000000000001E-2</v>
      </c>
      <c r="R51">
        <v>1.4E-2</v>
      </c>
      <c r="S51"/>
      <c r="T51"/>
      <c r="U51">
        <f>IF(Q51="","",(1-'MT1'!F51)*0.15)</f>
        <v>2.9999999999999992E-2</v>
      </c>
      <c r="V51">
        <f>IF(R51="","",(1-'MT2'!F51)*0.15)</f>
        <v>1.9090909090909096E-2</v>
      </c>
      <c r="W51" t="str">
        <f>IF(S51="","",(1-'MT3'!F51)*0.15)</f>
        <v/>
      </c>
    </row>
    <row r="52" spans="1:23" ht="14.3" x14ac:dyDescent="0.25">
      <c r="A52" s="3">
        <v>2</v>
      </c>
      <c r="B52" s="18" t="s">
        <v>632</v>
      </c>
      <c r="C52" s="1" t="s">
        <v>87</v>
      </c>
      <c r="E52" s="92">
        <f t="shared" si="0"/>
        <v>0.03</v>
      </c>
      <c r="F52"/>
      <c r="G52" t="str">
        <f>Quiz!I52</f>
        <v/>
      </c>
      <c r="H52">
        <f t="shared" si="1"/>
        <v>1.4999999999999999E-2</v>
      </c>
      <c r="I52">
        <f t="shared" si="2"/>
        <v>1.4999999999999999E-2</v>
      </c>
      <c r="J52" t="str">
        <f t="shared" si="3"/>
        <v/>
      </c>
      <c r="K52"/>
      <c r="L52"/>
      <c r="M52"/>
      <c r="N52"/>
      <c r="O52"/>
      <c r="P52"/>
      <c r="Q52">
        <v>1.4999999999999999E-2</v>
      </c>
      <c r="R52">
        <v>1.4999999999999999E-2</v>
      </c>
      <c r="S52"/>
      <c r="T52"/>
      <c r="U52">
        <f>IF(Q52="","",(1-'MT1'!F52)*0.15)</f>
        <v>1.9999999999999993E-2</v>
      </c>
      <c r="V52">
        <f>IF(R52="","",(1-'MT2'!F52)*0.15)</f>
        <v>2.5909090909090909E-2</v>
      </c>
      <c r="W52" t="str">
        <f>IF(S52="","",(1-'MT3'!F52)*0.15)</f>
        <v/>
      </c>
    </row>
    <row r="53" spans="1:23" ht="14.3" x14ac:dyDescent="0.25">
      <c r="A53" s="3">
        <v>2</v>
      </c>
      <c r="B53" s="18" t="s">
        <v>633</v>
      </c>
      <c r="C53" s="1" t="s">
        <v>438</v>
      </c>
      <c r="E53" s="92">
        <f t="shared" si="0"/>
        <v>2.0208333333333339E-2</v>
      </c>
      <c r="F53"/>
      <c r="G53">
        <f>Quiz!I53</f>
        <v>1.2708333333333332E-2</v>
      </c>
      <c r="H53">
        <f t="shared" si="1"/>
        <v>7.5000000000000067E-3</v>
      </c>
      <c r="I53" t="str">
        <f t="shared" si="2"/>
        <v/>
      </c>
      <c r="J53" t="str">
        <f t="shared" si="3"/>
        <v/>
      </c>
      <c r="K53"/>
      <c r="L53"/>
      <c r="M53"/>
      <c r="N53"/>
      <c r="O53"/>
      <c r="P53"/>
      <c r="Q53">
        <v>1.4999999999999999E-2</v>
      </c>
      <c r="R53"/>
      <c r="S53"/>
      <c r="T53"/>
      <c r="U53">
        <f>IF(Q53="","",(1-'MT1'!F53)*0.15)</f>
        <v>7.5000000000000067E-3</v>
      </c>
      <c r="V53" t="str">
        <f>IF(R53="","",(1-'MT2'!F53)*0.15)</f>
        <v/>
      </c>
      <c r="W53" t="str">
        <f>IF(S53="","",(1-'MT3'!F53)*0.15)</f>
        <v/>
      </c>
    </row>
    <row r="54" spans="1:23" ht="14.3" x14ac:dyDescent="0.25">
      <c r="A54" s="3">
        <v>2</v>
      </c>
      <c r="B54" s="18" t="s">
        <v>634</v>
      </c>
      <c r="C54" s="1" t="s">
        <v>264</v>
      </c>
      <c r="E54" s="92">
        <f t="shared" si="0"/>
        <v>2.8499999999999998E-2</v>
      </c>
      <c r="F54"/>
      <c r="G54" t="str">
        <f>Quiz!I54</f>
        <v/>
      </c>
      <c r="H54">
        <f t="shared" si="1"/>
        <v>8.0000000000000002E-3</v>
      </c>
      <c r="I54">
        <f t="shared" si="2"/>
        <v>1.35E-2</v>
      </c>
      <c r="J54">
        <f t="shared" si="3"/>
        <v>7.0000000000000001E-3</v>
      </c>
      <c r="K54"/>
      <c r="L54"/>
      <c r="M54"/>
      <c r="N54"/>
      <c r="O54"/>
      <c r="P54"/>
      <c r="Q54">
        <v>8.0000000000000002E-3</v>
      </c>
      <c r="R54">
        <v>1.35E-2</v>
      </c>
      <c r="S54">
        <v>7.0000000000000001E-3</v>
      </c>
      <c r="T54"/>
      <c r="U54">
        <f>IF(Q54="","",(1-'MT1'!F54)*0.15)</f>
        <v>4.374999999999999E-2</v>
      </c>
      <c r="V54">
        <f>IF(R54="","",(1-'MT2'!F54)*0.15)</f>
        <v>5.4545454545454543E-2</v>
      </c>
      <c r="W54">
        <f>IF(S54="","",(1-'MT3'!F54)*0.15)</f>
        <v>5.7352941176470579E-2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1" sqref="K1"/>
    </sheetView>
  </sheetViews>
  <sheetFormatPr defaultColWidth="9.125" defaultRowHeight="14.3" x14ac:dyDescent="0.25"/>
  <cols>
    <col min="1" max="1" width="4.875" style="1" bestFit="1" customWidth="1"/>
    <col min="2" max="2" width="16.375" style="1" bestFit="1" customWidth="1"/>
    <col min="3" max="3" width="9.75" style="1" bestFit="1" customWidth="1"/>
    <col min="4" max="4" width="2.75" style="1" customWidth="1"/>
    <col min="5" max="5" width="11.25" style="2" customWidth="1"/>
    <col min="6" max="6" width="19.75" style="2" bestFit="1" customWidth="1"/>
    <col min="7" max="7" width="23.125" style="2" bestFit="1" customWidth="1"/>
    <col min="8" max="8" width="6.875" style="2" customWidth="1"/>
    <col min="9" max="9" width="43.375" style="2" bestFit="1" customWidth="1"/>
    <col min="10" max="10" width="15.125" style="2" bestFit="1" customWidth="1"/>
    <col min="11" max="11" width="9.125" style="14"/>
    <col min="12" max="12" width="34.25" style="1" bestFit="1" customWidth="1"/>
    <col min="13" max="16384" width="9.125" style="1"/>
  </cols>
  <sheetData>
    <row r="1" spans="1:19" x14ac:dyDescent="0.25">
      <c r="A1" s="1">
        <f>SUM(A4:A4)</f>
        <v>1</v>
      </c>
    </row>
    <row r="2" spans="1:19" x14ac:dyDescent="0.25">
      <c r="E2" s="2">
        <f>COUNTA(E4:E54)</f>
        <v>22</v>
      </c>
    </row>
    <row r="3" spans="1:19" x14ac:dyDescent="0.25">
      <c r="A3" s="13" t="s">
        <v>39</v>
      </c>
      <c r="B3" s="13" t="s">
        <v>1</v>
      </c>
      <c r="C3" s="13" t="s">
        <v>106</v>
      </c>
      <c r="D3" s="15"/>
      <c r="E3" s="16" t="s">
        <v>36</v>
      </c>
      <c r="F3" s="16" t="s">
        <v>34</v>
      </c>
      <c r="G3" s="16" t="s">
        <v>0</v>
      </c>
      <c r="H3" s="16" t="s">
        <v>29</v>
      </c>
      <c r="I3" s="16" t="s">
        <v>33</v>
      </c>
      <c r="J3" s="16" t="s">
        <v>27</v>
      </c>
      <c r="K3" s="17" t="s">
        <v>110</v>
      </c>
      <c r="L3" s="16" t="s">
        <v>280</v>
      </c>
      <c r="M3" s="1" t="s">
        <v>439</v>
      </c>
      <c r="N3" s="1" t="s">
        <v>442</v>
      </c>
      <c r="O3" s="1" t="s">
        <v>440</v>
      </c>
      <c r="P3" s="1" t="s">
        <v>441</v>
      </c>
      <c r="Q3" s="1" t="s">
        <v>443</v>
      </c>
      <c r="R3" s="1" t="s">
        <v>522</v>
      </c>
      <c r="S3" s="1" t="s">
        <v>523</v>
      </c>
    </row>
    <row r="4" spans="1:19" customFormat="1" x14ac:dyDescent="0.25">
      <c r="A4">
        <v>1</v>
      </c>
      <c r="B4" s="18" t="s">
        <v>537</v>
      </c>
      <c r="C4" s="18" t="s">
        <v>372</v>
      </c>
      <c r="D4" s="18"/>
      <c r="E4" s="2"/>
      <c r="F4" s="18" t="s">
        <v>354</v>
      </c>
      <c r="G4" s="18"/>
      <c r="H4" s="18"/>
      <c r="I4" s="18" t="s">
        <v>187</v>
      </c>
      <c r="J4" s="18"/>
      <c r="K4" s="18" t="s">
        <v>595</v>
      </c>
      <c r="L4" s="18" t="s">
        <v>570</v>
      </c>
      <c r="P4" s="37"/>
    </row>
    <row r="5" spans="1:19" x14ac:dyDescent="0.25">
      <c r="A5">
        <v>1</v>
      </c>
      <c r="B5" s="18" t="s">
        <v>538</v>
      </c>
      <c r="C5" s="1" t="s">
        <v>539</v>
      </c>
      <c r="F5" s="18" t="s">
        <v>354</v>
      </c>
      <c r="I5" s="18" t="s">
        <v>592</v>
      </c>
      <c r="K5" s="14" t="s">
        <v>521</v>
      </c>
      <c r="L5" s="18" t="s">
        <v>571</v>
      </c>
    </row>
    <row r="6" spans="1:19" x14ac:dyDescent="0.25">
      <c r="A6">
        <v>1</v>
      </c>
      <c r="B6" s="18" t="s">
        <v>540</v>
      </c>
      <c r="C6" s="1" t="s">
        <v>541</v>
      </c>
      <c r="F6" s="18" t="s">
        <v>359</v>
      </c>
      <c r="I6" s="18" t="s">
        <v>379</v>
      </c>
      <c r="K6" s="14" t="s">
        <v>191</v>
      </c>
      <c r="L6" s="18" t="s">
        <v>572</v>
      </c>
    </row>
    <row r="7" spans="1:19" x14ac:dyDescent="0.25">
      <c r="A7">
        <v>1</v>
      </c>
      <c r="B7" s="18" t="s">
        <v>542</v>
      </c>
      <c r="C7" s="1" t="s">
        <v>323</v>
      </c>
      <c r="F7" s="18" t="s">
        <v>364</v>
      </c>
      <c r="I7" s="115" t="s">
        <v>705</v>
      </c>
      <c r="K7" s="14" t="s">
        <v>596</v>
      </c>
      <c r="L7" s="18" t="s">
        <v>573</v>
      </c>
    </row>
    <row r="8" spans="1:19" x14ac:dyDescent="0.25">
      <c r="A8">
        <v>1</v>
      </c>
      <c r="B8" s="18" t="s">
        <v>543</v>
      </c>
      <c r="C8" s="1" t="s">
        <v>544</v>
      </c>
      <c r="F8" s="18" t="s">
        <v>364</v>
      </c>
      <c r="I8" s="115" t="s">
        <v>186</v>
      </c>
      <c r="K8" s="14" t="s">
        <v>189</v>
      </c>
      <c r="L8" s="18" t="s">
        <v>574</v>
      </c>
    </row>
    <row r="9" spans="1:19" x14ac:dyDescent="0.25">
      <c r="A9">
        <v>1</v>
      </c>
      <c r="B9" s="18" t="s">
        <v>486</v>
      </c>
      <c r="C9" s="1" t="s">
        <v>672</v>
      </c>
      <c r="E9" s="2" t="s">
        <v>673</v>
      </c>
      <c r="F9" s="18" t="s">
        <v>671</v>
      </c>
      <c r="I9" s="18" t="s">
        <v>677</v>
      </c>
      <c r="K9" s="14" t="s">
        <v>84</v>
      </c>
      <c r="L9" s="18"/>
    </row>
    <row r="10" spans="1:19" x14ac:dyDescent="0.25">
      <c r="A10">
        <v>1</v>
      </c>
      <c r="B10" s="18" t="s">
        <v>545</v>
      </c>
      <c r="C10" s="1" t="s">
        <v>150</v>
      </c>
      <c r="E10" s="2" t="s">
        <v>673</v>
      </c>
      <c r="F10" s="18" t="s">
        <v>364</v>
      </c>
      <c r="G10" s="2" t="s">
        <v>675</v>
      </c>
      <c r="I10" s="18" t="s">
        <v>593</v>
      </c>
      <c r="K10" s="14" t="s">
        <v>190</v>
      </c>
      <c r="L10" s="18" t="s">
        <v>575</v>
      </c>
    </row>
    <row r="11" spans="1:19" x14ac:dyDescent="0.25">
      <c r="A11">
        <v>1</v>
      </c>
      <c r="B11" s="18" t="s">
        <v>546</v>
      </c>
      <c r="C11" s="1" t="s">
        <v>231</v>
      </c>
      <c r="E11" s="2" t="s">
        <v>673</v>
      </c>
      <c r="F11" s="18" t="s">
        <v>354</v>
      </c>
      <c r="G11" s="2" t="s">
        <v>681</v>
      </c>
      <c r="I11" s="18"/>
      <c r="K11" s="14" t="s">
        <v>214</v>
      </c>
      <c r="L11" s="18" t="s">
        <v>576</v>
      </c>
    </row>
    <row r="12" spans="1:19" x14ac:dyDescent="0.25">
      <c r="A12">
        <v>1</v>
      </c>
      <c r="B12" s="18" t="s">
        <v>547</v>
      </c>
      <c r="C12" s="1" t="s">
        <v>243</v>
      </c>
      <c r="F12" s="18" t="s">
        <v>354</v>
      </c>
      <c r="I12" s="18"/>
      <c r="K12" s="14" t="s">
        <v>597</v>
      </c>
      <c r="L12" s="18" t="s">
        <v>577</v>
      </c>
    </row>
    <row r="13" spans="1:19" x14ac:dyDescent="0.25">
      <c r="A13">
        <v>1</v>
      </c>
      <c r="B13" s="18" t="s">
        <v>255</v>
      </c>
      <c r="C13" s="1" t="s">
        <v>548</v>
      </c>
      <c r="E13" s="2" t="s">
        <v>673</v>
      </c>
      <c r="F13" s="18" t="s">
        <v>364</v>
      </c>
      <c r="G13" s="2" t="s">
        <v>665</v>
      </c>
      <c r="I13" s="18" t="s">
        <v>517</v>
      </c>
      <c r="K13" s="14" t="s">
        <v>598</v>
      </c>
      <c r="L13" s="18" t="s">
        <v>578</v>
      </c>
    </row>
    <row r="14" spans="1:19" x14ac:dyDescent="0.25">
      <c r="A14">
        <v>1</v>
      </c>
      <c r="B14" s="18" t="s">
        <v>549</v>
      </c>
      <c r="C14" s="1" t="s">
        <v>550</v>
      </c>
      <c r="F14" s="18" t="s">
        <v>359</v>
      </c>
      <c r="I14" s="18" t="s">
        <v>594</v>
      </c>
      <c r="K14" s="14" t="s">
        <v>598</v>
      </c>
      <c r="L14" s="18" t="s">
        <v>579</v>
      </c>
    </row>
    <row r="15" spans="1:19" x14ac:dyDescent="0.25">
      <c r="A15">
        <v>1</v>
      </c>
      <c r="B15" s="18" t="s">
        <v>551</v>
      </c>
      <c r="C15" s="1" t="s">
        <v>552</v>
      </c>
      <c r="F15" s="18" t="s">
        <v>359</v>
      </c>
      <c r="I15" s="18" t="s">
        <v>517</v>
      </c>
      <c r="K15" s="14" t="s">
        <v>599</v>
      </c>
      <c r="L15" s="18" t="s">
        <v>580</v>
      </c>
    </row>
    <row r="16" spans="1:19" x14ac:dyDescent="0.25">
      <c r="A16">
        <v>1</v>
      </c>
      <c r="B16" s="18" t="s">
        <v>307</v>
      </c>
      <c r="C16" s="1" t="s">
        <v>553</v>
      </c>
      <c r="E16" s="2" t="s">
        <v>673</v>
      </c>
      <c r="F16" s="18" t="s">
        <v>374</v>
      </c>
      <c r="I16" s="18"/>
      <c r="K16" s="14" t="s">
        <v>600</v>
      </c>
      <c r="L16" s="18" t="s">
        <v>581</v>
      </c>
    </row>
    <row r="17" spans="1:12" x14ac:dyDescent="0.25">
      <c r="A17">
        <v>1</v>
      </c>
      <c r="B17" s="18" t="s">
        <v>554</v>
      </c>
      <c r="C17" s="1" t="s">
        <v>555</v>
      </c>
      <c r="F17" s="18" t="s">
        <v>354</v>
      </c>
      <c r="I17" s="115" t="s">
        <v>187</v>
      </c>
      <c r="K17" s="14" t="s">
        <v>597</v>
      </c>
      <c r="L17" s="18" t="s">
        <v>582</v>
      </c>
    </row>
    <row r="18" spans="1:12" x14ac:dyDescent="0.25">
      <c r="A18">
        <v>1</v>
      </c>
      <c r="B18" s="18" t="s">
        <v>556</v>
      </c>
      <c r="C18" s="1" t="s">
        <v>557</v>
      </c>
      <c r="F18" s="18"/>
      <c r="I18" s="115" t="s">
        <v>368</v>
      </c>
      <c r="K18" s="14" t="s">
        <v>191</v>
      </c>
      <c r="L18" s="18" t="s">
        <v>583</v>
      </c>
    </row>
    <row r="19" spans="1:12" x14ac:dyDescent="0.25">
      <c r="A19">
        <v>1</v>
      </c>
      <c r="B19" s="18" t="s">
        <v>666</v>
      </c>
      <c r="C19" s="1" t="s">
        <v>218</v>
      </c>
      <c r="F19" s="18" t="s">
        <v>354</v>
      </c>
      <c r="G19" s="2" t="s">
        <v>676</v>
      </c>
      <c r="I19" s="18"/>
      <c r="K19" s="14" t="s">
        <v>598</v>
      </c>
      <c r="L19" s="78" t="s">
        <v>667</v>
      </c>
    </row>
    <row r="20" spans="1:12" x14ac:dyDescent="0.25">
      <c r="A20">
        <v>1</v>
      </c>
      <c r="B20" s="18" t="s">
        <v>682</v>
      </c>
      <c r="C20" s="1" t="s">
        <v>381</v>
      </c>
      <c r="F20" s="18" t="s">
        <v>683</v>
      </c>
      <c r="I20" s="18" t="s">
        <v>379</v>
      </c>
      <c r="K20" s="14" t="s">
        <v>684</v>
      </c>
      <c r="L20" s="78"/>
    </row>
    <row r="21" spans="1:12" x14ac:dyDescent="0.25">
      <c r="A21">
        <v>1</v>
      </c>
      <c r="B21" s="18" t="s">
        <v>558</v>
      </c>
      <c r="C21" s="1" t="s">
        <v>205</v>
      </c>
      <c r="F21" s="18" t="s">
        <v>364</v>
      </c>
      <c r="I21" s="18" t="s">
        <v>592</v>
      </c>
      <c r="K21" s="14" t="s">
        <v>521</v>
      </c>
      <c r="L21" s="18" t="s">
        <v>584</v>
      </c>
    </row>
    <row r="22" spans="1:12" x14ac:dyDescent="0.25">
      <c r="A22">
        <v>1</v>
      </c>
      <c r="B22" s="18" t="s">
        <v>559</v>
      </c>
      <c r="C22" s="1" t="s">
        <v>560</v>
      </c>
      <c r="F22" s="18" t="s">
        <v>364</v>
      </c>
      <c r="I22" s="18" t="s">
        <v>379</v>
      </c>
      <c r="K22" s="14" t="s">
        <v>337</v>
      </c>
      <c r="L22" s="18" t="s">
        <v>585</v>
      </c>
    </row>
    <row r="23" spans="1:12" x14ac:dyDescent="0.25">
      <c r="A23">
        <v>1</v>
      </c>
      <c r="B23" s="18" t="s">
        <v>561</v>
      </c>
      <c r="C23" s="1" t="s">
        <v>562</v>
      </c>
      <c r="E23" s="2" t="s">
        <v>673</v>
      </c>
      <c r="F23" s="18" t="s">
        <v>354</v>
      </c>
      <c r="I23" s="18" t="s">
        <v>379</v>
      </c>
      <c r="K23" s="14" t="s">
        <v>519</v>
      </c>
      <c r="L23" s="18" t="s">
        <v>586</v>
      </c>
    </row>
    <row r="24" spans="1:12" x14ac:dyDescent="0.25">
      <c r="A24">
        <v>1</v>
      </c>
      <c r="B24" s="18" t="s">
        <v>563</v>
      </c>
      <c r="C24" s="1" t="s">
        <v>564</v>
      </c>
      <c r="E24" s="2" t="s">
        <v>673</v>
      </c>
      <c r="F24" s="18" t="s">
        <v>364</v>
      </c>
      <c r="I24" s="18" t="s">
        <v>379</v>
      </c>
      <c r="K24" s="14" t="s">
        <v>601</v>
      </c>
      <c r="L24" s="18" t="s">
        <v>587</v>
      </c>
    </row>
    <row r="25" spans="1:12" x14ac:dyDescent="0.25">
      <c r="A25">
        <v>1</v>
      </c>
      <c r="B25" s="18" t="s">
        <v>230</v>
      </c>
      <c r="C25" s="1" t="s">
        <v>207</v>
      </c>
      <c r="E25" s="2" t="s">
        <v>673</v>
      </c>
      <c r="F25" s="18" t="s">
        <v>359</v>
      </c>
      <c r="G25" s="2" t="s">
        <v>665</v>
      </c>
      <c r="I25" s="18" t="s">
        <v>517</v>
      </c>
      <c r="K25" s="14" t="s">
        <v>602</v>
      </c>
      <c r="L25" s="18" t="s">
        <v>588</v>
      </c>
    </row>
    <row r="26" spans="1:12" x14ac:dyDescent="0.25">
      <c r="A26">
        <v>1</v>
      </c>
      <c r="B26" s="18" t="s">
        <v>565</v>
      </c>
      <c r="C26" s="1" t="s">
        <v>566</v>
      </c>
      <c r="E26" s="2" t="s">
        <v>673</v>
      </c>
      <c r="F26" s="18" t="s">
        <v>374</v>
      </c>
      <c r="G26" s="2" t="s">
        <v>688</v>
      </c>
      <c r="I26" s="18"/>
      <c r="K26" s="14" t="s">
        <v>518</v>
      </c>
      <c r="L26" s="18" t="s">
        <v>589</v>
      </c>
    </row>
    <row r="27" spans="1:12" x14ac:dyDescent="0.25">
      <c r="A27">
        <v>1</v>
      </c>
      <c r="B27" s="18" t="s">
        <v>567</v>
      </c>
      <c r="C27" s="1" t="s">
        <v>568</v>
      </c>
      <c r="E27" s="2" t="s">
        <v>673</v>
      </c>
      <c r="F27" s="18" t="s">
        <v>374</v>
      </c>
      <c r="G27" s="2" t="s">
        <v>680</v>
      </c>
      <c r="I27" s="115" t="s">
        <v>192</v>
      </c>
      <c r="K27" s="14" t="s">
        <v>337</v>
      </c>
      <c r="L27" s="18" t="s">
        <v>590</v>
      </c>
    </row>
    <row r="28" spans="1:12" x14ac:dyDescent="0.25">
      <c r="A28">
        <v>1</v>
      </c>
      <c r="B28" s="18" t="s">
        <v>569</v>
      </c>
      <c r="C28" s="1" t="s">
        <v>264</v>
      </c>
      <c r="F28" s="18" t="s">
        <v>354</v>
      </c>
      <c r="I28" s="115" t="s">
        <v>706</v>
      </c>
      <c r="K28" s="14" t="s">
        <v>595</v>
      </c>
      <c r="L28" s="18" t="s">
        <v>591</v>
      </c>
    </row>
    <row r="29" spans="1:12" x14ac:dyDescent="0.25">
      <c r="A29">
        <v>1</v>
      </c>
      <c r="B29" s="18" t="s">
        <v>685</v>
      </c>
      <c r="C29" s="1" t="s">
        <v>114</v>
      </c>
      <c r="F29" s="18"/>
      <c r="I29" s="115" t="s">
        <v>704</v>
      </c>
      <c r="K29" s="14" t="s">
        <v>703</v>
      </c>
      <c r="L29" s="18"/>
    </row>
    <row r="30" spans="1:12" x14ac:dyDescent="0.25">
      <c r="A30">
        <v>1</v>
      </c>
      <c r="B30" s="18" t="s">
        <v>513</v>
      </c>
      <c r="C30" s="1" t="s">
        <v>393</v>
      </c>
      <c r="F30" s="18" t="s">
        <v>354</v>
      </c>
      <c r="I30" s="18" t="s">
        <v>593</v>
      </c>
      <c r="K30" s="14" t="s">
        <v>191</v>
      </c>
      <c r="L30" s="18" t="s">
        <v>516</v>
      </c>
    </row>
    <row r="31" spans="1:12" x14ac:dyDescent="0.25">
      <c r="A31" s="1">
        <v>2</v>
      </c>
      <c r="B31" s="18" t="s">
        <v>603</v>
      </c>
      <c r="C31" s="1" t="s">
        <v>604</v>
      </c>
      <c r="E31" s="2" t="s">
        <v>673</v>
      </c>
      <c r="F31" s="18" t="s">
        <v>364</v>
      </c>
      <c r="I31" s="18" t="s">
        <v>186</v>
      </c>
      <c r="K31" s="14" t="s">
        <v>597</v>
      </c>
      <c r="L31" s="18" t="s">
        <v>635</v>
      </c>
    </row>
    <row r="32" spans="1:12" x14ac:dyDescent="0.25">
      <c r="A32" s="1">
        <v>2</v>
      </c>
      <c r="B32" s="18" t="s">
        <v>605</v>
      </c>
      <c r="C32" s="1" t="s">
        <v>525</v>
      </c>
      <c r="E32" s="2" t="s">
        <v>673</v>
      </c>
      <c r="F32" s="18" t="s">
        <v>374</v>
      </c>
      <c r="G32" s="2" t="s">
        <v>680</v>
      </c>
      <c r="I32" s="18"/>
      <c r="K32" s="14" t="s">
        <v>597</v>
      </c>
      <c r="L32" s="18" t="s">
        <v>636</v>
      </c>
    </row>
    <row r="33" spans="1:12" x14ac:dyDescent="0.25">
      <c r="A33" s="1">
        <v>2</v>
      </c>
      <c r="B33" s="18" t="s">
        <v>606</v>
      </c>
      <c r="C33" s="1" t="s">
        <v>416</v>
      </c>
      <c r="F33" s="18" t="s">
        <v>354</v>
      </c>
      <c r="I33" s="18"/>
      <c r="K33" s="14" t="s">
        <v>520</v>
      </c>
      <c r="L33" s="18" t="s">
        <v>637</v>
      </c>
    </row>
    <row r="34" spans="1:12" x14ac:dyDescent="0.25">
      <c r="A34" s="1">
        <v>2</v>
      </c>
      <c r="B34" s="18" t="s">
        <v>607</v>
      </c>
      <c r="C34" s="1" t="s">
        <v>608</v>
      </c>
      <c r="F34" s="18" t="s">
        <v>364</v>
      </c>
      <c r="I34" s="18" t="s">
        <v>192</v>
      </c>
      <c r="K34" s="14" t="s">
        <v>596</v>
      </c>
      <c r="L34" s="18" t="s">
        <v>638</v>
      </c>
    </row>
    <row r="35" spans="1:12" x14ac:dyDescent="0.25">
      <c r="A35" s="1">
        <v>2</v>
      </c>
      <c r="B35" s="18" t="s">
        <v>609</v>
      </c>
      <c r="C35" s="1" t="s">
        <v>610</v>
      </c>
      <c r="F35" s="18"/>
      <c r="G35" s="2" t="s">
        <v>665</v>
      </c>
      <c r="I35" s="18"/>
      <c r="K35" s="14" t="s">
        <v>189</v>
      </c>
      <c r="L35" s="18" t="s">
        <v>639</v>
      </c>
    </row>
    <row r="36" spans="1:12" x14ac:dyDescent="0.25">
      <c r="A36" s="1">
        <v>2</v>
      </c>
      <c r="B36" s="18" t="s">
        <v>678</v>
      </c>
      <c r="C36" s="1" t="s">
        <v>679</v>
      </c>
      <c r="F36" s="18"/>
      <c r="G36" s="2" t="s">
        <v>680</v>
      </c>
      <c r="I36" s="18"/>
      <c r="K36" s="14" t="s">
        <v>684</v>
      </c>
      <c r="L36" s="18"/>
    </row>
    <row r="37" spans="1:12" x14ac:dyDescent="0.25">
      <c r="A37" s="1">
        <v>2</v>
      </c>
      <c r="B37" s="18" t="s">
        <v>611</v>
      </c>
      <c r="C37" s="1" t="s">
        <v>612</v>
      </c>
      <c r="E37" s="2" t="s">
        <v>673</v>
      </c>
      <c r="F37" s="18" t="s">
        <v>364</v>
      </c>
      <c r="I37" s="18" t="s">
        <v>657</v>
      </c>
      <c r="K37" s="14" t="s">
        <v>660</v>
      </c>
      <c r="L37" s="18" t="s">
        <v>640</v>
      </c>
    </row>
    <row r="38" spans="1:12" x14ac:dyDescent="0.25">
      <c r="A38" s="1">
        <v>2</v>
      </c>
      <c r="B38" s="18" t="s">
        <v>613</v>
      </c>
      <c r="C38" s="1" t="s">
        <v>614</v>
      </c>
      <c r="F38" s="18" t="s">
        <v>374</v>
      </c>
      <c r="I38" s="18"/>
      <c r="K38" s="14" t="s">
        <v>661</v>
      </c>
      <c r="L38" s="18" t="s">
        <v>641</v>
      </c>
    </row>
    <row r="39" spans="1:12" x14ac:dyDescent="0.25">
      <c r="A39" s="1">
        <v>2</v>
      </c>
      <c r="B39" s="18" t="s">
        <v>615</v>
      </c>
      <c r="C39" s="1" t="s">
        <v>616</v>
      </c>
      <c r="F39" s="18"/>
      <c r="I39" s="18"/>
      <c r="K39" s="14" t="s">
        <v>661</v>
      </c>
      <c r="L39" s="18" t="s">
        <v>642</v>
      </c>
    </row>
    <row r="40" spans="1:12" x14ac:dyDescent="0.25">
      <c r="A40" s="1">
        <v>2</v>
      </c>
      <c r="B40" s="18" t="s">
        <v>617</v>
      </c>
      <c r="C40" s="1" t="s">
        <v>618</v>
      </c>
      <c r="E40" s="2" t="s">
        <v>673</v>
      </c>
      <c r="F40" s="18" t="s">
        <v>354</v>
      </c>
      <c r="G40" s="2" t="s">
        <v>674</v>
      </c>
      <c r="I40" s="18"/>
      <c r="K40" s="14" t="s">
        <v>662</v>
      </c>
      <c r="L40" s="18" t="s">
        <v>643</v>
      </c>
    </row>
    <row r="41" spans="1:12" x14ac:dyDescent="0.25">
      <c r="A41" s="1">
        <v>2</v>
      </c>
      <c r="B41" s="18" t="s">
        <v>619</v>
      </c>
      <c r="C41" s="1" t="s">
        <v>620</v>
      </c>
      <c r="E41" s="2" t="s">
        <v>673</v>
      </c>
      <c r="F41" s="18" t="s">
        <v>354</v>
      </c>
      <c r="I41" s="115" t="s">
        <v>187</v>
      </c>
      <c r="K41" s="14" t="s">
        <v>189</v>
      </c>
      <c r="L41" s="18" t="s">
        <v>644</v>
      </c>
    </row>
    <row r="42" spans="1:12" x14ac:dyDescent="0.25">
      <c r="A42" s="1">
        <v>2</v>
      </c>
      <c r="B42" s="18" t="s">
        <v>621</v>
      </c>
      <c r="C42" s="1" t="s">
        <v>622</v>
      </c>
      <c r="E42" s="2" t="s">
        <v>673</v>
      </c>
      <c r="F42" s="18" t="s">
        <v>374</v>
      </c>
      <c r="I42" s="18"/>
      <c r="K42" s="14" t="s">
        <v>526</v>
      </c>
      <c r="L42" s="18" t="s">
        <v>645</v>
      </c>
    </row>
    <row r="43" spans="1:12" x14ac:dyDescent="0.25">
      <c r="A43" s="1">
        <v>2</v>
      </c>
      <c r="B43" s="18" t="s">
        <v>623</v>
      </c>
      <c r="C43" s="1" t="s">
        <v>624</v>
      </c>
      <c r="E43" s="2" t="s">
        <v>673</v>
      </c>
      <c r="F43" s="18" t="s">
        <v>354</v>
      </c>
      <c r="I43" s="18"/>
      <c r="K43" s="14" t="s">
        <v>188</v>
      </c>
      <c r="L43" s="18" t="s">
        <v>646</v>
      </c>
    </row>
    <row r="44" spans="1:12" x14ac:dyDescent="0.25">
      <c r="A44" s="1">
        <v>2</v>
      </c>
      <c r="B44" s="18" t="s">
        <v>625</v>
      </c>
      <c r="C44" s="1" t="s">
        <v>626</v>
      </c>
      <c r="E44" s="2" t="s">
        <v>673</v>
      </c>
      <c r="F44" s="18" t="s">
        <v>364</v>
      </c>
      <c r="I44" s="18" t="s">
        <v>658</v>
      </c>
      <c r="K44" s="14" t="s">
        <v>663</v>
      </c>
      <c r="L44" s="18" t="s">
        <v>647</v>
      </c>
    </row>
    <row r="45" spans="1:12" x14ac:dyDescent="0.25">
      <c r="A45" s="1">
        <v>2</v>
      </c>
      <c r="B45" s="18" t="s">
        <v>627</v>
      </c>
      <c r="C45" s="1" t="s">
        <v>628</v>
      </c>
      <c r="E45" s="2" t="s">
        <v>673</v>
      </c>
      <c r="F45" s="18" t="s">
        <v>364</v>
      </c>
      <c r="I45" s="18" t="s">
        <v>192</v>
      </c>
      <c r="K45" s="14" t="s">
        <v>660</v>
      </c>
      <c r="L45" s="18" t="s">
        <v>648</v>
      </c>
    </row>
    <row r="46" spans="1:12" x14ac:dyDescent="0.25">
      <c r="A46" s="1">
        <v>2</v>
      </c>
      <c r="B46" s="18" t="s">
        <v>388</v>
      </c>
      <c r="C46" s="1" t="s">
        <v>389</v>
      </c>
      <c r="E46" s="2" t="s">
        <v>673</v>
      </c>
      <c r="F46" s="18" t="s">
        <v>359</v>
      </c>
      <c r="I46" s="18" t="s">
        <v>379</v>
      </c>
      <c r="K46" s="14" t="s">
        <v>519</v>
      </c>
      <c r="L46" s="18" t="s">
        <v>649</v>
      </c>
    </row>
    <row r="47" spans="1:12" x14ac:dyDescent="0.25">
      <c r="A47" s="1">
        <v>2</v>
      </c>
      <c r="B47" s="18" t="s">
        <v>629</v>
      </c>
      <c r="C47" s="1" t="s">
        <v>489</v>
      </c>
      <c r="F47" s="18" t="s">
        <v>354</v>
      </c>
      <c r="I47" s="115" t="s">
        <v>187</v>
      </c>
      <c r="K47" s="14" t="s">
        <v>597</v>
      </c>
      <c r="L47" s="18" t="s">
        <v>650</v>
      </c>
    </row>
    <row r="48" spans="1:12" x14ac:dyDescent="0.25">
      <c r="A48" s="1">
        <v>2</v>
      </c>
      <c r="B48" s="18" t="s">
        <v>267</v>
      </c>
      <c r="C48" s="1" t="s">
        <v>268</v>
      </c>
      <c r="F48" s="18" t="s">
        <v>359</v>
      </c>
      <c r="I48" s="18" t="s">
        <v>186</v>
      </c>
      <c r="K48" s="14" t="s">
        <v>602</v>
      </c>
      <c r="L48" s="18" t="s">
        <v>651</v>
      </c>
    </row>
    <row r="49" spans="1:12" x14ac:dyDescent="0.25">
      <c r="A49" s="1">
        <v>2</v>
      </c>
      <c r="B49" s="18" t="s">
        <v>630</v>
      </c>
      <c r="C49" s="1" t="s">
        <v>308</v>
      </c>
      <c r="F49" s="18" t="s">
        <v>364</v>
      </c>
      <c r="G49" s="2" t="s">
        <v>670</v>
      </c>
      <c r="I49" s="18"/>
      <c r="K49" s="14" t="s">
        <v>659</v>
      </c>
      <c r="L49" s="18" t="s">
        <v>652</v>
      </c>
    </row>
    <row r="50" spans="1:12" x14ac:dyDescent="0.25">
      <c r="A50" s="1">
        <v>2</v>
      </c>
      <c r="B50" s="18" t="s">
        <v>631</v>
      </c>
      <c r="C50" s="1" t="s">
        <v>483</v>
      </c>
      <c r="E50" s="2" t="s">
        <v>673</v>
      </c>
      <c r="F50" s="18" t="s">
        <v>374</v>
      </c>
      <c r="G50" s="2" t="s">
        <v>670</v>
      </c>
      <c r="I50" s="18"/>
      <c r="K50" s="14" t="s">
        <v>189</v>
      </c>
      <c r="L50" s="18" t="s">
        <v>653</v>
      </c>
    </row>
    <row r="51" spans="1:12" x14ac:dyDescent="0.25">
      <c r="A51" s="1">
        <v>2</v>
      </c>
      <c r="B51" s="18" t="s">
        <v>668</v>
      </c>
      <c r="C51" s="1" t="s">
        <v>669</v>
      </c>
      <c r="E51" s="1"/>
      <c r="F51" s="14" t="s">
        <v>671</v>
      </c>
      <c r="I51" s="115" t="s">
        <v>707</v>
      </c>
      <c r="K51" s="14" t="s">
        <v>84</v>
      </c>
      <c r="L51" s="18"/>
    </row>
    <row r="52" spans="1:12" x14ac:dyDescent="0.25">
      <c r="A52" s="1">
        <v>2</v>
      </c>
      <c r="B52" s="18" t="s">
        <v>632</v>
      </c>
      <c r="C52" s="1" t="s">
        <v>87</v>
      </c>
      <c r="F52" s="18" t="s">
        <v>354</v>
      </c>
      <c r="I52" s="18"/>
      <c r="K52" s="14" t="s">
        <v>193</v>
      </c>
      <c r="L52" s="18" t="s">
        <v>654</v>
      </c>
    </row>
    <row r="53" spans="1:12" x14ac:dyDescent="0.25">
      <c r="A53" s="1">
        <v>2</v>
      </c>
      <c r="B53" s="18" t="s">
        <v>633</v>
      </c>
      <c r="C53" s="1" t="s">
        <v>438</v>
      </c>
      <c r="E53" s="2" t="s">
        <v>673</v>
      </c>
      <c r="F53" s="18" t="s">
        <v>359</v>
      </c>
      <c r="I53" s="18" t="s">
        <v>368</v>
      </c>
      <c r="K53" s="14" t="s">
        <v>664</v>
      </c>
      <c r="L53" s="18" t="s">
        <v>655</v>
      </c>
    </row>
    <row r="54" spans="1:12" x14ac:dyDescent="0.25">
      <c r="A54" s="1">
        <v>2</v>
      </c>
      <c r="B54" s="18" t="s">
        <v>634</v>
      </c>
      <c r="C54" s="1" t="s">
        <v>264</v>
      </c>
      <c r="F54" s="18" t="s">
        <v>374</v>
      </c>
      <c r="I54" s="18"/>
      <c r="K54" s="14" t="s">
        <v>191</v>
      </c>
      <c r="L54" s="18" t="s">
        <v>656</v>
      </c>
    </row>
  </sheetData>
  <dataConsolidate link="1"/>
  <phoneticPr fontId="1" type="noConversion"/>
  <hyperlinks>
    <hyperlink ref="L19" r:id="rId1"/>
  </hyperlinks>
  <printOptions gridLines="1"/>
  <pageMargins left="0.75" right="0.75" top="1" bottom="1" header="0.5" footer="0.5"/>
  <pageSetup scale="70" fitToHeight="2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61"/>
  <sheetViews>
    <sheetView topLeftCell="C1" workbookViewId="0">
      <pane ySplit="1" topLeftCell="A5" activePane="bottomLeft" state="frozen"/>
      <selection pane="bottomLeft" activeCell="Q25" sqref="Q25"/>
    </sheetView>
  </sheetViews>
  <sheetFormatPr defaultRowHeight="14.3" x14ac:dyDescent="0.25"/>
  <cols>
    <col min="1" max="1" width="9" style="29"/>
    <col min="2" max="2" width="14.625" style="29" bestFit="1" customWidth="1"/>
    <col min="3" max="3" width="14.875" style="29" bestFit="1" customWidth="1"/>
    <col min="4" max="5" width="9" style="60"/>
    <col min="6" max="6" width="9" style="135"/>
    <col min="7" max="7" width="9" style="27"/>
    <col min="8" max="8" width="9" style="32"/>
    <col min="11" max="11" width="13.375" customWidth="1"/>
    <col min="12" max="12" width="16.375" customWidth="1"/>
    <col min="13" max="14" width="4.5" customWidth="1"/>
    <col min="15" max="15" width="7.625" customWidth="1"/>
    <col min="16" max="17" width="4.5" customWidth="1"/>
    <col min="18" max="18" width="6.875" customWidth="1"/>
    <col min="285" max="16384" width="9" style="29"/>
  </cols>
  <sheetData>
    <row r="1" spans="1:284" s="13" customFormat="1" x14ac:dyDescent="0.25">
      <c r="A1" s="13" t="s">
        <v>348</v>
      </c>
      <c r="B1" s="13" t="s">
        <v>1</v>
      </c>
      <c r="C1" s="13" t="s">
        <v>106</v>
      </c>
      <c r="D1" s="63" t="s">
        <v>10</v>
      </c>
      <c r="E1" s="63" t="s">
        <v>37</v>
      </c>
      <c r="F1" s="134" t="s">
        <v>31</v>
      </c>
      <c r="G1" s="35" t="s">
        <v>26</v>
      </c>
      <c r="H1" s="36" t="s">
        <v>28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</row>
    <row r="2" spans="1:284" x14ac:dyDescent="0.25">
      <c r="A2" s="29" t="s">
        <v>347</v>
      </c>
      <c r="B2" s="29" t="s">
        <v>97</v>
      </c>
      <c r="C2" s="29" t="s">
        <v>98</v>
      </c>
      <c r="D2" s="60">
        <v>0.97956528642531471</v>
      </c>
      <c r="E2" s="60">
        <v>0.99879605565608398</v>
      </c>
      <c r="F2" s="135">
        <v>0.99879605565608398</v>
      </c>
      <c r="G2" s="27">
        <v>1</v>
      </c>
      <c r="H2" s="32" t="s">
        <v>126</v>
      </c>
    </row>
    <row r="3" spans="1:284" x14ac:dyDescent="0.25">
      <c r="A3" s="29" t="s">
        <v>345</v>
      </c>
      <c r="B3" s="30" t="s">
        <v>232</v>
      </c>
      <c r="C3" s="30" t="s">
        <v>233</v>
      </c>
      <c r="D3" s="64">
        <v>0.98667334780502414</v>
      </c>
      <c r="E3" s="64">
        <v>0.98667334780502414</v>
      </c>
      <c r="F3" s="136">
        <v>0.98667334780502414</v>
      </c>
      <c r="G3" s="28">
        <v>1</v>
      </c>
      <c r="H3" s="33" t="s">
        <v>126</v>
      </c>
      <c r="K3" s="75" t="s">
        <v>352</v>
      </c>
      <c r="L3" s="75" t="s">
        <v>351</v>
      </c>
      <c r="M3" s="75"/>
      <c r="N3" s="75"/>
      <c r="O3" s="75"/>
      <c r="P3" s="75"/>
      <c r="Q3" s="75"/>
      <c r="R3" s="75"/>
    </row>
    <row r="4" spans="1:284" x14ac:dyDescent="0.25">
      <c r="A4" s="29" t="s">
        <v>347</v>
      </c>
      <c r="B4" s="29" t="s">
        <v>79</v>
      </c>
      <c r="C4" s="29" t="s">
        <v>115</v>
      </c>
      <c r="D4" s="60">
        <v>0.96974979768327141</v>
      </c>
      <c r="E4" s="60">
        <v>0.98282672076019451</v>
      </c>
      <c r="F4" s="135">
        <v>0.98282672076019451</v>
      </c>
      <c r="G4" s="27">
        <v>2</v>
      </c>
      <c r="H4" s="32" t="s">
        <v>126</v>
      </c>
      <c r="K4" s="75" t="s">
        <v>349</v>
      </c>
      <c r="L4" s="75" t="s">
        <v>473</v>
      </c>
      <c r="M4" s="75" t="s">
        <v>715</v>
      </c>
      <c r="N4" s="75" t="s">
        <v>347</v>
      </c>
      <c r="O4" s="75" t="s">
        <v>345</v>
      </c>
      <c r="P4" s="75" t="s">
        <v>346</v>
      </c>
      <c r="Q4" s="75" t="s">
        <v>535</v>
      </c>
      <c r="R4" s="75" t="s">
        <v>350</v>
      </c>
    </row>
    <row r="5" spans="1:284" x14ac:dyDescent="0.25">
      <c r="A5" s="29" t="s">
        <v>347</v>
      </c>
      <c r="B5" s="29" t="s">
        <v>174</v>
      </c>
      <c r="C5" s="29" t="s">
        <v>73</v>
      </c>
      <c r="D5" s="60">
        <v>0.9785480943738657</v>
      </c>
      <c r="E5" s="60">
        <v>0.98188142770719899</v>
      </c>
      <c r="F5" s="135">
        <v>0.98188142770719899</v>
      </c>
      <c r="G5" s="29">
        <v>1</v>
      </c>
      <c r="H5" s="34" t="s">
        <v>126</v>
      </c>
      <c r="K5" s="76" t="s">
        <v>126</v>
      </c>
      <c r="L5" s="77">
        <v>8.1632653061224483E-2</v>
      </c>
      <c r="M5" s="77">
        <v>8.1632653061224483E-2</v>
      </c>
      <c r="N5" s="77">
        <v>0.16981132075471697</v>
      </c>
      <c r="O5" s="77">
        <v>0.21818181818181817</v>
      </c>
      <c r="P5" s="77">
        <v>0.24</v>
      </c>
      <c r="Q5" s="77">
        <v>0.2413793103448276</v>
      </c>
      <c r="R5" s="77">
        <v>0.16153846153846155</v>
      </c>
    </row>
    <row r="6" spans="1:284" x14ac:dyDescent="0.25">
      <c r="A6" s="29" t="s">
        <v>473</v>
      </c>
      <c r="B6" s="57" t="s">
        <v>365</v>
      </c>
      <c r="C6" s="57" t="s">
        <v>366</v>
      </c>
      <c r="D6" s="65">
        <v>0.95981931620710603</v>
      </c>
      <c r="E6" s="65">
        <v>0.97981931620710605</v>
      </c>
      <c r="F6" s="137">
        <v>0.97981931620710605</v>
      </c>
      <c r="G6" s="58">
        <v>1</v>
      </c>
      <c r="H6" s="59" t="s">
        <v>126</v>
      </c>
      <c r="K6" s="76" t="s">
        <v>127</v>
      </c>
      <c r="L6" s="77">
        <v>6.1224489795918366E-2</v>
      </c>
      <c r="M6" s="77">
        <v>6.1224489795918366E-2</v>
      </c>
      <c r="N6" s="77">
        <v>0.13207547169811321</v>
      </c>
      <c r="O6" s="77">
        <v>9.0909090909090912E-2</v>
      </c>
      <c r="P6" s="77">
        <v>0.04</v>
      </c>
      <c r="Q6" s="77">
        <v>0.10344827586206896</v>
      </c>
      <c r="R6" s="77">
        <v>8.461538461538462E-2</v>
      </c>
    </row>
    <row r="7" spans="1:284" x14ac:dyDescent="0.25">
      <c r="A7" s="29" t="s">
        <v>347</v>
      </c>
      <c r="B7" s="29" t="s">
        <v>157</v>
      </c>
      <c r="C7" s="29" t="s">
        <v>158</v>
      </c>
      <c r="D7" s="60">
        <v>0.96189608699693274</v>
      </c>
      <c r="E7" s="60">
        <v>0.97935371411557681</v>
      </c>
      <c r="F7" s="135">
        <v>0.97935371411557681</v>
      </c>
      <c r="G7" s="29">
        <v>2</v>
      </c>
      <c r="H7" s="34" t="s">
        <v>126</v>
      </c>
      <c r="K7" s="76" t="s">
        <v>120</v>
      </c>
      <c r="L7" s="77">
        <v>8.1632653061224483E-2</v>
      </c>
      <c r="M7" s="77">
        <v>6.1224489795918366E-2</v>
      </c>
      <c r="N7" s="77">
        <v>9.4339622641509441E-2</v>
      </c>
      <c r="O7" s="77">
        <v>5.4545454545454543E-2</v>
      </c>
      <c r="P7" s="77">
        <v>0.08</v>
      </c>
      <c r="Q7" s="77">
        <v>6.8965517241379309E-2</v>
      </c>
      <c r="R7" s="77">
        <v>7.3076923076923081E-2</v>
      </c>
    </row>
    <row r="8" spans="1:284" x14ac:dyDescent="0.25">
      <c r="A8" s="29" t="s">
        <v>346</v>
      </c>
      <c r="B8" s="31" t="s">
        <v>307</v>
      </c>
      <c r="C8" s="31" t="s">
        <v>335</v>
      </c>
      <c r="D8" s="66">
        <v>0.96963675128871019</v>
      </c>
      <c r="E8" s="66">
        <v>0.97425213590409476</v>
      </c>
      <c r="F8" s="138">
        <v>0.97425213590409476</v>
      </c>
      <c r="G8" s="25">
        <v>1</v>
      </c>
      <c r="H8" s="26" t="s">
        <v>126</v>
      </c>
      <c r="K8" s="76" t="s">
        <v>124</v>
      </c>
      <c r="L8" s="77">
        <v>0.12244897959183673</v>
      </c>
      <c r="M8" s="77">
        <v>0.12244897959183673</v>
      </c>
      <c r="N8" s="77">
        <v>5.6603773584905662E-2</v>
      </c>
      <c r="O8" s="77">
        <v>0.10909090909090909</v>
      </c>
      <c r="P8" s="77">
        <v>0.12</v>
      </c>
      <c r="Q8" s="77">
        <v>0.10344827586206896</v>
      </c>
      <c r="R8" s="77">
        <v>0.10384615384615385</v>
      </c>
    </row>
    <row r="9" spans="1:284" x14ac:dyDescent="0.25">
      <c r="A9" s="29" t="s">
        <v>345</v>
      </c>
      <c r="B9" s="30" t="s">
        <v>262</v>
      </c>
      <c r="C9" s="30" t="s">
        <v>203</v>
      </c>
      <c r="D9" s="64">
        <v>0.92901433216132256</v>
      </c>
      <c r="E9" s="64">
        <v>0.97219615034314077</v>
      </c>
      <c r="F9" s="136">
        <v>0.97219615034314077</v>
      </c>
      <c r="G9" s="28">
        <v>2</v>
      </c>
      <c r="H9" s="33" t="s">
        <v>126</v>
      </c>
      <c r="K9" s="76" t="s">
        <v>122</v>
      </c>
      <c r="L9" s="77">
        <v>2.0408163265306121E-2</v>
      </c>
      <c r="M9" s="77">
        <v>2.0408163265306121E-2</v>
      </c>
      <c r="N9" s="77">
        <v>9.4339622641509441E-2</v>
      </c>
      <c r="O9" s="77">
        <v>7.2727272727272724E-2</v>
      </c>
      <c r="P9" s="77">
        <v>0</v>
      </c>
      <c r="Q9" s="77">
        <v>6.8965517241379309E-2</v>
      </c>
      <c r="R9" s="77">
        <v>0.05</v>
      </c>
    </row>
    <row r="10" spans="1:284" x14ac:dyDescent="0.25">
      <c r="A10" s="29" t="s">
        <v>347</v>
      </c>
      <c r="B10" s="29" t="s">
        <v>84</v>
      </c>
      <c r="C10" s="29" t="s">
        <v>85</v>
      </c>
      <c r="D10" s="60">
        <v>0.94041273714216655</v>
      </c>
      <c r="E10" s="60">
        <v>0.97041273714216658</v>
      </c>
      <c r="F10" s="135">
        <v>0.97041273714216658</v>
      </c>
      <c r="G10" s="29">
        <v>3</v>
      </c>
      <c r="H10" s="34" t="s">
        <v>126</v>
      </c>
      <c r="K10" s="76" t="s">
        <v>128</v>
      </c>
      <c r="L10" s="77">
        <v>2.0408163265306121E-2</v>
      </c>
      <c r="M10" s="77">
        <v>0</v>
      </c>
      <c r="N10" s="77">
        <v>7.5471698113207544E-2</v>
      </c>
      <c r="O10" s="77">
        <v>1.8181818181818181E-2</v>
      </c>
      <c r="P10" s="77">
        <v>0.16</v>
      </c>
      <c r="Q10" s="77">
        <v>6.8965517241379309E-2</v>
      </c>
      <c r="R10" s="77">
        <v>4.6153846153846156E-2</v>
      </c>
    </row>
    <row r="11" spans="1:284" x14ac:dyDescent="0.25">
      <c r="A11" s="72" t="s">
        <v>535</v>
      </c>
      <c r="B11" s="73" t="s">
        <v>482</v>
      </c>
      <c r="C11" s="73" t="s">
        <v>483</v>
      </c>
      <c r="D11" s="73">
        <v>0.94329953025962454</v>
      </c>
      <c r="E11" s="73">
        <v>0.96877572073581497</v>
      </c>
      <c r="F11" s="139">
        <v>0.96877572073581497</v>
      </c>
      <c r="G11" s="72">
        <v>1</v>
      </c>
      <c r="H11" s="74" t="s">
        <v>126</v>
      </c>
      <c r="K11" s="76" t="s">
        <v>123</v>
      </c>
      <c r="L11" s="77">
        <v>0.12244897959183673</v>
      </c>
      <c r="M11" s="77">
        <v>0.22448979591836735</v>
      </c>
      <c r="N11" s="77">
        <v>0.15094339622641509</v>
      </c>
      <c r="O11" s="77">
        <v>0.2</v>
      </c>
      <c r="P11" s="77">
        <v>0.12</v>
      </c>
      <c r="Q11" s="77">
        <v>3.4482758620689655E-2</v>
      </c>
      <c r="R11" s="77">
        <v>0.15384615384615385</v>
      </c>
    </row>
    <row r="12" spans="1:284" x14ac:dyDescent="0.25">
      <c r="A12" s="29" t="s">
        <v>347</v>
      </c>
      <c r="B12" s="29" t="s">
        <v>88</v>
      </c>
      <c r="C12" s="29" t="s">
        <v>89</v>
      </c>
      <c r="D12" s="60">
        <v>0.95876681862364865</v>
      </c>
      <c r="E12" s="60">
        <v>0.96581599895151748</v>
      </c>
      <c r="F12" s="135">
        <v>0.96581599895151748</v>
      </c>
      <c r="G12" s="29">
        <v>4</v>
      </c>
      <c r="H12" s="34" t="s">
        <v>126</v>
      </c>
      <c r="K12" s="76" t="s">
        <v>125</v>
      </c>
      <c r="L12" s="77">
        <v>0</v>
      </c>
      <c r="M12" s="77">
        <v>0.10204081632653061</v>
      </c>
      <c r="N12" s="77">
        <v>1.8867924528301886E-2</v>
      </c>
      <c r="O12" s="77">
        <v>3.6363636363636362E-2</v>
      </c>
      <c r="P12" s="77">
        <v>0.04</v>
      </c>
      <c r="Q12" s="77">
        <v>3.4482758620689655E-2</v>
      </c>
      <c r="R12" s="77">
        <v>3.8461538461538464E-2</v>
      </c>
    </row>
    <row r="13" spans="1:284" x14ac:dyDescent="0.25">
      <c r="A13" s="131" t="s">
        <v>715</v>
      </c>
      <c r="B13" s="131" t="s">
        <v>633</v>
      </c>
      <c r="C13" s="131" t="s">
        <v>438</v>
      </c>
      <c r="D13" s="132">
        <v>0.94459174191286055</v>
      </c>
      <c r="E13" s="132">
        <v>0.96480007524619393</v>
      </c>
      <c r="F13" s="143">
        <v>0.96480007524619393</v>
      </c>
      <c r="G13" s="133">
        <v>1</v>
      </c>
      <c r="H13" s="144" t="s">
        <v>126</v>
      </c>
      <c r="K13" s="76" t="s">
        <v>472</v>
      </c>
      <c r="L13" s="77">
        <v>8.1632653061224483E-2</v>
      </c>
      <c r="M13" s="77">
        <v>4.0816326530612242E-2</v>
      </c>
      <c r="N13" s="77">
        <v>0</v>
      </c>
      <c r="O13" s="77">
        <v>0</v>
      </c>
      <c r="P13" s="77">
        <v>0</v>
      </c>
      <c r="Q13" s="77">
        <v>0</v>
      </c>
      <c r="R13" s="77">
        <v>2.3076923076923078E-2</v>
      </c>
    </row>
    <row r="14" spans="1:284" x14ac:dyDescent="0.25">
      <c r="A14" s="29" t="s">
        <v>345</v>
      </c>
      <c r="B14" s="30" t="s">
        <v>198</v>
      </c>
      <c r="C14" s="30" t="s">
        <v>98</v>
      </c>
      <c r="D14" s="64">
        <v>0.96406781576662604</v>
      </c>
      <c r="E14" s="64">
        <v>0.96406781576662604</v>
      </c>
      <c r="F14" s="136">
        <v>0.96406781576662604</v>
      </c>
      <c r="G14" s="28">
        <v>3</v>
      </c>
      <c r="H14" s="33" t="s">
        <v>126</v>
      </c>
      <c r="K14" s="76" t="s">
        <v>121</v>
      </c>
      <c r="L14" s="77">
        <v>0.2857142857142857</v>
      </c>
      <c r="M14" s="77">
        <v>0.22448979591836735</v>
      </c>
      <c r="N14" s="77">
        <v>0.11320754716981132</v>
      </c>
      <c r="O14" s="77">
        <v>0.16363636363636364</v>
      </c>
      <c r="P14" s="77">
        <v>0.12</v>
      </c>
      <c r="Q14" s="77">
        <v>0.20689655172413793</v>
      </c>
      <c r="R14" s="77">
        <v>0.18846153846153846</v>
      </c>
    </row>
    <row r="15" spans="1:284" x14ac:dyDescent="0.25">
      <c r="A15" s="29" t="s">
        <v>346</v>
      </c>
      <c r="B15" s="31" t="s">
        <v>322</v>
      </c>
      <c r="C15" s="31" t="s">
        <v>323</v>
      </c>
      <c r="D15" s="66">
        <v>0.95862356454296183</v>
      </c>
      <c r="E15" s="66">
        <v>0.95862356454296183</v>
      </c>
      <c r="F15" s="138">
        <v>0.95862356454296183</v>
      </c>
      <c r="G15" s="25">
        <v>2</v>
      </c>
      <c r="H15" s="26" t="s">
        <v>126</v>
      </c>
      <c r="K15" s="76" t="s">
        <v>45</v>
      </c>
      <c r="L15" s="77">
        <v>0.12244897959183673</v>
      </c>
      <c r="M15" s="77">
        <v>6.1224489795918366E-2</v>
      </c>
      <c r="N15" s="77">
        <v>9.4339622641509441E-2</v>
      </c>
      <c r="O15" s="77">
        <v>3.6363636363636362E-2</v>
      </c>
      <c r="P15" s="77">
        <v>0.08</v>
      </c>
      <c r="Q15" s="77">
        <v>6.8965517241379309E-2</v>
      </c>
      <c r="R15" s="77">
        <v>7.6923076923076927E-2</v>
      </c>
    </row>
    <row r="16" spans="1:284" x14ac:dyDescent="0.25">
      <c r="A16" s="29" t="s">
        <v>345</v>
      </c>
      <c r="B16" s="30" t="s">
        <v>249</v>
      </c>
      <c r="C16" s="30" t="s">
        <v>250</v>
      </c>
      <c r="D16" s="64">
        <v>0.94292824309482159</v>
      </c>
      <c r="E16" s="64">
        <v>0.95801021030793632</v>
      </c>
      <c r="F16" s="136">
        <v>0.95801021030793632</v>
      </c>
      <c r="G16" s="28">
        <v>4</v>
      </c>
      <c r="H16" s="33" t="s">
        <v>126</v>
      </c>
      <c r="K16" s="76" t="s">
        <v>536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</row>
    <row r="17" spans="1:18" x14ac:dyDescent="0.25">
      <c r="A17" s="29" t="s">
        <v>346</v>
      </c>
      <c r="B17" s="31" t="s">
        <v>332</v>
      </c>
      <c r="C17" s="31" t="s">
        <v>333</v>
      </c>
      <c r="D17" s="66">
        <v>0.91776648149002316</v>
      </c>
      <c r="E17" s="66">
        <v>0.95786937359235913</v>
      </c>
      <c r="F17" s="138">
        <v>0.95786937359235913</v>
      </c>
      <c r="G17" s="25">
        <v>3</v>
      </c>
      <c r="H17" s="26" t="s">
        <v>126</v>
      </c>
    </row>
    <row r="18" spans="1:18" x14ac:dyDescent="0.25">
      <c r="A18" s="29" t="s">
        <v>346</v>
      </c>
      <c r="B18" s="22" t="s">
        <v>302</v>
      </c>
      <c r="C18" s="22" t="s">
        <v>303</v>
      </c>
      <c r="D18" s="67">
        <v>0.94822208219536619</v>
      </c>
      <c r="E18" s="67">
        <v>0.95626556045623579</v>
      </c>
      <c r="F18" s="140">
        <v>0.95626556045623579</v>
      </c>
      <c r="G18" s="23">
        <v>4</v>
      </c>
      <c r="H18" s="24" t="s">
        <v>126</v>
      </c>
      <c r="K18" s="75" t="s">
        <v>718</v>
      </c>
      <c r="L18" s="75" t="s">
        <v>351</v>
      </c>
      <c r="M18" s="75"/>
      <c r="N18" s="75"/>
      <c r="O18" s="75"/>
      <c r="P18" s="75"/>
      <c r="Q18" s="75"/>
      <c r="R18" s="75"/>
    </row>
    <row r="19" spans="1:18" x14ac:dyDescent="0.25">
      <c r="A19" s="29" t="s">
        <v>345</v>
      </c>
      <c r="B19" s="30" t="s">
        <v>235</v>
      </c>
      <c r="C19" s="30" t="s">
        <v>146</v>
      </c>
      <c r="D19" s="64">
        <v>0.94772612633268372</v>
      </c>
      <c r="E19" s="64">
        <v>0.95215235584088043</v>
      </c>
      <c r="F19" s="136">
        <v>0.95215235584088043</v>
      </c>
      <c r="G19" s="28">
        <v>5</v>
      </c>
      <c r="H19" s="33" t="s">
        <v>126</v>
      </c>
      <c r="K19" s="75" t="s">
        <v>349</v>
      </c>
      <c r="L19" s="75" t="s">
        <v>535</v>
      </c>
      <c r="M19" s="75" t="s">
        <v>346</v>
      </c>
      <c r="N19" s="75" t="s">
        <v>345</v>
      </c>
      <c r="O19" s="75" t="s">
        <v>347</v>
      </c>
      <c r="P19" s="75" t="s">
        <v>473</v>
      </c>
      <c r="Q19" s="75" t="s">
        <v>715</v>
      </c>
      <c r="R19" s="75" t="s">
        <v>717</v>
      </c>
    </row>
    <row r="20" spans="1:18" x14ac:dyDescent="0.25">
      <c r="A20" s="29" t="s">
        <v>473</v>
      </c>
      <c r="B20" s="57" t="s">
        <v>397</v>
      </c>
      <c r="C20" s="57" t="s">
        <v>303</v>
      </c>
      <c r="D20" s="65">
        <v>0.92977696124615294</v>
      </c>
      <c r="E20" s="65">
        <v>0.95045263692182858</v>
      </c>
      <c r="F20" s="137">
        <v>0.95045263692182858</v>
      </c>
      <c r="G20" s="58">
        <v>2</v>
      </c>
      <c r="H20" s="59" t="s">
        <v>126</v>
      </c>
      <c r="K20" s="76" t="s">
        <v>126</v>
      </c>
      <c r="L20" s="77">
        <v>0.91332864057501162</v>
      </c>
      <c r="M20" s="77">
        <v>0.92042144538190729</v>
      </c>
      <c r="N20" s="77">
        <v>0.91421628666281618</v>
      </c>
      <c r="O20" s="77">
        <v>0.91941051901875703</v>
      </c>
      <c r="P20" s="77">
        <v>0.91188662772438911</v>
      </c>
      <c r="Q20" s="77">
        <v>0.91015605183951387</v>
      </c>
      <c r="R20" s="77"/>
    </row>
    <row r="21" spans="1:18" x14ac:dyDescent="0.25">
      <c r="A21" s="72" t="s">
        <v>535</v>
      </c>
      <c r="B21" s="73" t="s">
        <v>484</v>
      </c>
      <c r="C21" s="73" t="s">
        <v>485</v>
      </c>
      <c r="D21" s="73">
        <v>0.90646865595720161</v>
      </c>
      <c r="E21" s="73">
        <v>0.94669773855069095</v>
      </c>
      <c r="F21" s="139">
        <v>0.94669773855069095</v>
      </c>
      <c r="G21" s="72">
        <v>2</v>
      </c>
      <c r="H21" s="74" t="s">
        <v>126</v>
      </c>
      <c r="K21" s="76" t="s">
        <v>127</v>
      </c>
      <c r="L21" s="77">
        <v>0.88968212473200448</v>
      </c>
      <c r="M21" s="77">
        <v>0.89821767784412776</v>
      </c>
      <c r="N21" s="77">
        <v>0.89739789578082718</v>
      </c>
      <c r="O21" s="77">
        <v>0.89392110783326617</v>
      </c>
      <c r="P21" s="77">
        <v>0.89353966518369909</v>
      </c>
      <c r="Q21" s="77">
        <v>0.90632023828735508</v>
      </c>
      <c r="R21" s="77"/>
    </row>
    <row r="22" spans="1:18" x14ac:dyDescent="0.25">
      <c r="A22" s="29" t="s">
        <v>345</v>
      </c>
      <c r="B22" s="30" t="s">
        <v>84</v>
      </c>
      <c r="C22" s="30" t="s">
        <v>265</v>
      </c>
      <c r="D22" s="64">
        <v>0.93892352623579489</v>
      </c>
      <c r="E22" s="64">
        <v>0.94580877213743419</v>
      </c>
      <c r="F22" s="136">
        <v>0.94580877213743419</v>
      </c>
      <c r="G22" s="28">
        <v>6</v>
      </c>
      <c r="H22" s="33" t="s">
        <v>126</v>
      </c>
      <c r="K22" s="76" t="s">
        <v>120</v>
      </c>
      <c r="L22" s="77">
        <v>0.86539758983323756</v>
      </c>
      <c r="M22" s="77">
        <v>0.88281365517604438</v>
      </c>
      <c r="N22" s="77">
        <v>0.8781734182652241</v>
      </c>
      <c r="O22" s="77">
        <v>0.87149066460797364</v>
      </c>
      <c r="P22" s="77">
        <v>0.86864832792594338</v>
      </c>
      <c r="Q22" s="77">
        <v>0.85463510709798074</v>
      </c>
      <c r="R22" s="77"/>
    </row>
    <row r="23" spans="1:18" x14ac:dyDescent="0.25">
      <c r="A23" s="29" t="s">
        <v>345</v>
      </c>
      <c r="B23" s="30" t="s">
        <v>251</v>
      </c>
      <c r="C23" s="30" t="s">
        <v>252</v>
      </c>
      <c r="D23" s="64">
        <v>0.94483733089158095</v>
      </c>
      <c r="E23" s="64">
        <v>0.94483733089158095</v>
      </c>
      <c r="F23" s="136">
        <v>0.94483733089158095</v>
      </c>
      <c r="G23" s="28">
        <v>7</v>
      </c>
      <c r="H23" s="33" t="s">
        <v>126</v>
      </c>
      <c r="K23" s="76" t="s">
        <v>124</v>
      </c>
      <c r="L23" s="77">
        <v>0.81978427251075581</v>
      </c>
      <c r="M23" s="77">
        <v>0.80546825194343064</v>
      </c>
      <c r="N23" s="77">
        <v>0.81773471682709953</v>
      </c>
      <c r="O23" s="77">
        <v>0.82691657131422802</v>
      </c>
      <c r="P23" s="77">
        <v>0.82135608378598768</v>
      </c>
      <c r="Q23" s="77">
        <v>0.82180744131242633</v>
      </c>
      <c r="R23" s="77"/>
    </row>
    <row r="24" spans="1:18" x14ac:dyDescent="0.25">
      <c r="A24" s="29" t="s">
        <v>345</v>
      </c>
      <c r="B24" s="30" t="s">
        <v>269</v>
      </c>
      <c r="C24" s="30" t="s">
        <v>270</v>
      </c>
      <c r="D24" s="64">
        <v>0.93371124908935599</v>
      </c>
      <c r="E24" s="64">
        <v>0.942711249089356</v>
      </c>
      <c r="F24" s="136">
        <v>0.942711249089356</v>
      </c>
      <c r="G24" s="28">
        <v>8</v>
      </c>
      <c r="H24" s="33" t="s">
        <v>126</v>
      </c>
      <c r="K24" s="76" t="s">
        <v>122</v>
      </c>
      <c r="L24" s="77">
        <v>0.77430099389191276</v>
      </c>
      <c r="M24" s="77"/>
      <c r="N24" s="77">
        <v>0.7939478126390187</v>
      </c>
      <c r="O24" s="77">
        <v>0.74814736899180279</v>
      </c>
      <c r="P24" s="77">
        <v>0.79892975364883734</v>
      </c>
      <c r="Q24" s="77">
        <v>0.82207656830316</v>
      </c>
      <c r="R24" s="77"/>
    </row>
    <row r="25" spans="1:18" x14ac:dyDescent="0.25">
      <c r="A25" s="29" t="s">
        <v>345</v>
      </c>
      <c r="B25" s="30" t="s">
        <v>217</v>
      </c>
      <c r="C25" s="30" t="s">
        <v>218</v>
      </c>
      <c r="D25" s="64">
        <v>0.94190432782447586</v>
      </c>
      <c r="E25" s="64">
        <v>0.94190432782447586</v>
      </c>
      <c r="F25" s="136">
        <v>0.94190432782447586</v>
      </c>
      <c r="G25" s="28">
        <v>9</v>
      </c>
      <c r="H25" s="33" t="s">
        <v>126</v>
      </c>
      <c r="K25" s="76" t="s">
        <v>128</v>
      </c>
      <c r="L25" s="77">
        <v>0.74773189391689265</v>
      </c>
      <c r="M25" s="77">
        <v>0.76555978624057808</v>
      </c>
      <c r="N25" s="77">
        <v>0.78255921502755055</v>
      </c>
      <c r="O25" s="77">
        <v>0.74540056011681366</v>
      </c>
      <c r="P25" s="77">
        <v>0.7840160559089332</v>
      </c>
      <c r="Q25" s="77"/>
      <c r="R25" s="77"/>
    </row>
    <row r="26" spans="1:18" x14ac:dyDescent="0.25">
      <c r="A26" s="29" t="s">
        <v>473</v>
      </c>
      <c r="B26" s="57" t="s">
        <v>433</v>
      </c>
      <c r="C26" s="57" t="s">
        <v>434</v>
      </c>
      <c r="D26" s="65">
        <v>0.93736038356049667</v>
      </c>
      <c r="E26" s="65">
        <v>0.94047726667737974</v>
      </c>
      <c r="F26" s="137">
        <v>0.94047726667737974</v>
      </c>
      <c r="G26" s="58">
        <v>3</v>
      </c>
      <c r="H26" s="59" t="s">
        <v>126</v>
      </c>
      <c r="K26" s="76" t="s">
        <v>123</v>
      </c>
      <c r="L26" s="77">
        <v>0.70673370516567868</v>
      </c>
      <c r="M26" s="77">
        <v>0.69953120084936971</v>
      </c>
      <c r="N26" s="77">
        <v>0.70527205900576329</v>
      </c>
      <c r="O26" s="77">
        <v>0.64075307271015314</v>
      </c>
      <c r="P26" s="77">
        <v>0.69124691607009425</v>
      </c>
      <c r="Q26" s="77">
        <v>0.70940391864644514</v>
      </c>
      <c r="R26" s="77"/>
    </row>
    <row r="27" spans="1:18" x14ac:dyDescent="0.25">
      <c r="A27" s="72" t="s">
        <v>535</v>
      </c>
      <c r="B27" s="73" t="s">
        <v>490</v>
      </c>
      <c r="C27" s="73" t="s">
        <v>491</v>
      </c>
      <c r="D27" s="73">
        <v>0.92264742419797463</v>
      </c>
      <c r="E27" s="73">
        <v>0.93614742419797459</v>
      </c>
      <c r="F27" s="139">
        <v>0.93614742419797459</v>
      </c>
      <c r="G27" s="72">
        <v>3</v>
      </c>
      <c r="H27" s="74" t="s">
        <v>126</v>
      </c>
      <c r="K27" s="76" t="s">
        <v>125</v>
      </c>
      <c r="L27" s="77">
        <v>0.64549566097895617</v>
      </c>
      <c r="M27" s="77">
        <v>0.68618055473616357</v>
      </c>
      <c r="N27" s="77">
        <v>0.66085706008829148</v>
      </c>
      <c r="O27" s="77">
        <v>0.68627711409173064</v>
      </c>
      <c r="P27" s="77"/>
      <c r="Q27" s="77">
        <v>0.68671288097951555</v>
      </c>
      <c r="R27" s="77"/>
    </row>
    <row r="28" spans="1:18" x14ac:dyDescent="0.25">
      <c r="A28" s="72" t="s">
        <v>535</v>
      </c>
      <c r="B28" s="73" t="s">
        <v>493</v>
      </c>
      <c r="C28" s="73" t="s">
        <v>494</v>
      </c>
      <c r="D28" s="73">
        <v>0.89163659445631449</v>
      </c>
      <c r="E28" s="73">
        <v>0.93343325564952739</v>
      </c>
      <c r="F28" s="139">
        <v>0.93343325564952739</v>
      </c>
      <c r="G28" s="72">
        <v>4</v>
      </c>
      <c r="H28" s="74" t="s">
        <v>126</v>
      </c>
      <c r="K28" s="76" t="s">
        <v>472</v>
      </c>
      <c r="L28" s="77"/>
      <c r="M28" s="77"/>
      <c r="N28" s="77"/>
      <c r="O28" s="77"/>
      <c r="P28" s="77">
        <v>0.65112128535360569</v>
      </c>
      <c r="Q28" s="77">
        <v>0.65249338348590591</v>
      </c>
      <c r="R28" s="77"/>
    </row>
    <row r="29" spans="1:18" x14ac:dyDescent="0.25">
      <c r="A29" s="131" t="s">
        <v>715</v>
      </c>
      <c r="B29" s="131" t="s">
        <v>545</v>
      </c>
      <c r="C29" s="131" t="s">
        <v>150</v>
      </c>
      <c r="D29" s="132">
        <v>0.90154001631469227</v>
      </c>
      <c r="E29" s="132">
        <v>0.93249239726707323</v>
      </c>
      <c r="F29" s="143">
        <v>0.93249239726707323</v>
      </c>
      <c r="G29" s="133">
        <v>2</v>
      </c>
      <c r="H29" s="144" t="s">
        <v>126</v>
      </c>
      <c r="K29" s="76" t="s">
        <v>121</v>
      </c>
      <c r="L29" s="77">
        <v>0.50551647206242833</v>
      </c>
      <c r="M29" s="77">
        <v>0.60348921991777549</v>
      </c>
      <c r="N29" s="77">
        <v>0.5728115302029495</v>
      </c>
      <c r="O29" s="77">
        <v>0.56692709664805563</v>
      </c>
      <c r="P29" s="77">
        <v>0.54712121212121223</v>
      </c>
      <c r="Q29" s="77">
        <v>0.50225348953140581</v>
      </c>
      <c r="R29" s="77"/>
    </row>
    <row r="30" spans="1:18" x14ac:dyDescent="0.25">
      <c r="A30" s="72" t="s">
        <v>535</v>
      </c>
      <c r="B30" s="73" t="s">
        <v>504</v>
      </c>
      <c r="C30" s="73" t="s">
        <v>505</v>
      </c>
      <c r="D30" s="73">
        <v>0.91524926034959941</v>
      </c>
      <c r="E30" s="73">
        <v>0.93024926034959943</v>
      </c>
      <c r="F30" s="139">
        <v>0.93024926034959943</v>
      </c>
      <c r="G30" s="72">
        <v>5</v>
      </c>
      <c r="H30" s="74" t="s">
        <v>126</v>
      </c>
      <c r="K30" s="76" t="s">
        <v>45</v>
      </c>
      <c r="L30" s="77">
        <v>0.30390733402984416</v>
      </c>
      <c r="M30" s="77">
        <v>0.21547105479518305</v>
      </c>
      <c r="N30" s="77">
        <v>0.34979741478028559</v>
      </c>
      <c r="O30" s="77">
        <v>0.42384374394471563</v>
      </c>
      <c r="P30" s="77">
        <v>0.22917322296858761</v>
      </c>
      <c r="Q30" s="77">
        <v>0.41187859149823253</v>
      </c>
      <c r="R30" s="77"/>
    </row>
    <row r="31" spans="1:18" x14ac:dyDescent="0.25">
      <c r="A31" s="131" t="s">
        <v>715</v>
      </c>
      <c r="B31" s="131" t="s">
        <v>605</v>
      </c>
      <c r="C31" s="131" t="s">
        <v>525</v>
      </c>
      <c r="D31" s="132">
        <v>0.89301645064805601</v>
      </c>
      <c r="E31" s="132">
        <v>0.92926645064805602</v>
      </c>
      <c r="F31" s="143">
        <v>0.92926645064805602</v>
      </c>
      <c r="G31" s="133">
        <v>3</v>
      </c>
      <c r="H31" s="144" t="s">
        <v>126</v>
      </c>
      <c r="K31" s="76" t="s">
        <v>536</v>
      </c>
      <c r="L31" s="77"/>
      <c r="M31" s="77"/>
      <c r="N31" s="77"/>
      <c r="O31" s="77"/>
      <c r="P31" s="77"/>
      <c r="Q31" s="77"/>
      <c r="R31" s="77"/>
    </row>
    <row r="32" spans="1:18" x14ac:dyDescent="0.25">
      <c r="A32" s="29" t="s">
        <v>346</v>
      </c>
      <c r="B32" s="22" t="s">
        <v>317</v>
      </c>
      <c r="C32" s="22" t="s">
        <v>318</v>
      </c>
      <c r="D32" s="67">
        <v>0.9281084094692017</v>
      </c>
      <c r="E32" s="67">
        <v>0.92854319207789737</v>
      </c>
      <c r="F32" s="140">
        <v>0.92854319207789737</v>
      </c>
      <c r="G32" s="23">
        <v>5</v>
      </c>
      <c r="H32" s="24" t="s">
        <v>126</v>
      </c>
      <c r="K32" s="76" t="s">
        <v>717</v>
      </c>
      <c r="L32" s="77"/>
      <c r="M32" s="77"/>
      <c r="N32" s="77"/>
      <c r="O32" s="77"/>
      <c r="P32" s="77"/>
      <c r="Q32" s="77"/>
      <c r="R32" s="77"/>
    </row>
    <row r="33" spans="1:8" x14ac:dyDescent="0.25">
      <c r="A33" s="29" t="s">
        <v>347</v>
      </c>
      <c r="B33" s="29" t="s">
        <v>80</v>
      </c>
      <c r="C33" s="29" t="s">
        <v>81</v>
      </c>
      <c r="D33" s="60">
        <v>0.92551744980295425</v>
      </c>
      <c r="E33" s="60">
        <v>0.92551744980295425</v>
      </c>
      <c r="F33" s="135">
        <v>0.92551744980295425</v>
      </c>
      <c r="G33" s="29">
        <v>5</v>
      </c>
      <c r="H33" s="34" t="s">
        <v>126</v>
      </c>
    </row>
    <row r="34" spans="1:8" x14ac:dyDescent="0.25">
      <c r="A34" s="29" t="s">
        <v>345</v>
      </c>
      <c r="B34" s="30" t="s">
        <v>256</v>
      </c>
      <c r="C34" s="30" t="s">
        <v>257</v>
      </c>
      <c r="D34" s="64">
        <v>0.92514669884902756</v>
      </c>
      <c r="E34" s="64">
        <v>0.92514669884902756</v>
      </c>
      <c r="F34" s="136">
        <v>0.92514669884902756</v>
      </c>
      <c r="G34" s="28">
        <v>10</v>
      </c>
      <c r="H34" s="33" t="s">
        <v>126</v>
      </c>
    </row>
    <row r="35" spans="1:8" x14ac:dyDescent="0.25">
      <c r="A35" s="29" t="s">
        <v>345</v>
      </c>
      <c r="B35" s="30" t="s">
        <v>196</v>
      </c>
      <c r="C35" s="30" t="s">
        <v>197</v>
      </c>
      <c r="D35" s="64">
        <v>0.90717863476227789</v>
      </c>
      <c r="E35" s="64">
        <v>0.9221786347622779</v>
      </c>
      <c r="F35" s="136">
        <v>0.9221786347622779</v>
      </c>
      <c r="G35" s="28">
        <v>11</v>
      </c>
      <c r="H35" s="33" t="s">
        <v>126</v>
      </c>
    </row>
    <row r="36" spans="1:8" x14ac:dyDescent="0.25">
      <c r="A36" s="29" t="s">
        <v>347</v>
      </c>
      <c r="B36" s="29" t="s">
        <v>133</v>
      </c>
      <c r="C36" s="29" t="s">
        <v>134</v>
      </c>
      <c r="D36" s="60">
        <v>0.91933487434180483</v>
      </c>
      <c r="E36" s="60">
        <v>0.92130208745655895</v>
      </c>
      <c r="F36" s="135">
        <v>0.92130208745655895</v>
      </c>
      <c r="G36" s="29">
        <v>3</v>
      </c>
      <c r="H36" s="34" t="s">
        <v>126</v>
      </c>
    </row>
    <row r="37" spans="1:8" x14ac:dyDescent="0.25">
      <c r="A37" s="29" t="s">
        <v>346</v>
      </c>
      <c r="B37" s="22" t="s">
        <v>309</v>
      </c>
      <c r="C37" s="22" t="s">
        <v>134</v>
      </c>
      <c r="D37" s="67">
        <v>0.91642144538190728</v>
      </c>
      <c r="E37" s="67">
        <v>0.92042144538190729</v>
      </c>
      <c r="F37" s="140">
        <v>0.92042144538190729</v>
      </c>
      <c r="G37" s="23">
        <v>6</v>
      </c>
      <c r="H37" s="24" t="s">
        <v>126</v>
      </c>
    </row>
    <row r="38" spans="1:8" x14ac:dyDescent="0.25">
      <c r="A38" s="131" t="s">
        <v>715</v>
      </c>
      <c r="B38" s="131" t="s">
        <v>678</v>
      </c>
      <c r="C38" s="131" t="s">
        <v>679</v>
      </c>
      <c r="D38" s="132">
        <v>0.84967504845952291</v>
      </c>
      <c r="E38" s="132">
        <v>0.88442504845952286</v>
      </c>
      <c r="F38" s="143">
        <v>0.92029345938392315</v>
      </c>
      <c r="G38" s="133">
        <v>7</v>
      </c>
      <c r="H38" s="144" t="s">
        <v>127</v>
      </c>
    </row>
    <row r="39" spans="1:8" x14ac:dyDescent="0.25">
      <c r="A39" s="29" t="s">
        <v>347</v>
      </c>
      <c r="B39" s="29" t="s">
        <v>163</v>
      </c>
      <c r="C39" s="29" t="s">
        <v>164</v>
      </c>
      <c r="D39" s="60">
        <v>0.91081402779068688</v>
      </c>
      <c r="E39" s="60">
        <v>0.91941051901875703</v>
      </c>
      <c r="F39" s="135">
        <v>0.91941051901875703</v>
      </c>
      <c r="G39" s="29">
        <v>4</v>
      </c>
      <c r="H39" s="34" t="s">
        <v>126</v>
      </c>
    </row>
    <row r="40" spans="1:8" x14ac:dyDescent="0.25">
      <c r="A40" s="131" t="s">
        <v>715</v>
      </c>
      <c r="B40" s="131" t="s">
        <v>558</v>
      </c>
      <c r="C40" s="131" t="s">
        <v>205</v>
      </c>
      <c r="D40" s="132">
        <v>0.88564548084509509</v>
      </c>
      <c r="E40" s="132">
        <v>0.89026086546047967</v>
      </c>
      <c r="F40" s="143">
        <v>0.91704335460385966</v>
      </c>
      <c r="G40" s="133">
        <v>5</v>
      </c>
      <c r="H40" s="144" t="s">
        <v>127</v>
      </c>
    </row>
    <row r="41" spans="1:8" x14ac:dyDescent="0.25">
      <c r="A41" s="72" t="s">
        <v>535</v>
      </c>
      <c r="B41" s="73" t="s">
        <v>508</v>
      </c>
      <c r="C41" s="73" t="s">
        <v>509</v>
      </c>
      <c r="D41" s="73">
        <v>0.87648398762805058</v>
      </c>
      <c r="E41" s="73">
        <v>0.91665065429471726</v>
      </c>
      <c r="F41" s="139">
        <v>0.91665065429471726</v>
      </c>
      <c r="G41" s="72">
        <v>6</v>
      </c>
      <c r="H41" s="74" t="s">
        <v>126</v>
      </c>
    </row>
    <row r="42" spans="1:8" x14ac:dyDescent="0.25">
      <c r="A42" s="29" t="s">
        <v>347</v>
      </c>
      <c r="B42" s="29" t="s">
        <v>142</v>
      </c>
      <c r="C42" s="29" t="s">
        <v>181</v>
      </c>
      <c r="D42" s="60">
        <v>0.88198479888646819</v>
      </c>
      <c r="E42" s="60">
        <v>0.9155543936900562</v>
      </c>
      <c r="F42" s="135">
        <v>0.9155543936900562</v>
      </c>
      <c r="G42" s="29">
        <v>5</v>
      </c>
      <c r="H42" s="34" t="s">
        <v>127</v>
      </c>
    </row>
    <row r="43" spans="1:8" x14ac:dyDescent="0.25">
      <c r="A43" s="29" t="s">
        <v>345</v>
      </c>
      <c r="B43" s="30" t="s">
        <v>253</v>
      </c>
      <c r="C43" s="30" t="s">
        <v>87</v>
      </c>
      <c r="D43" s="64">
        <v>0.89921628666281617</v>
      </c>
      <c r="E43" s="64">
        <v>0.91421628666281618</v>
      </c>
      <c r="F43" s="136">
        <v>0.91421628666281618</v>
      </c>
      <c r="G43" s="28">
        <v>12</v>
      </c>
      <c r="H43" s="33" t="s">
        <v>126</v>
      </c>
    </row>
    <row r="44" spans="1:8" x14ac:dyDescent="0.25">
      <c r="A44" s="72" t="s">
        <v>535</v>
      </c>
      <c r="B44" s="73" t="s">
        <v>501</v>
      </c>
      <c r="C44" s="73" t="s">
        <v>502</v>
      </c>
      <c r="D44" s="73">
        <v>0.88882864057501165</v>
      </c>
      <c r="E44" s="73">
        <v>0.91332864057501162</v>
      </c>
      <c r="F44" s="139">
        <v>0.91332864057501162</v>
      </c>
      <c r="G44" s="72">
        <v>7</v>
      </c>
      <c r="H44" s="74" t="s">
        <v>126</v>
      </c>
    </row>
    <row r="45" spans="1:8" x14ac:dyDescent="0.25">
      <c r="A45" s="29" t="s">
        <v>473</v>
      </c>
      <c r="B45" s="57" t="s">
        <v>415</v>
      </c>
      <c r="C45" s="57" t="s">
        <v>416</v>
      </c>
      <c r="D45" s="65">
        <v>0.91188662772438911</v>
      </c>
      <c r="E45" s="68">
        <v>0.91188662772438911</v>
      </c>
      <c r="F45" s="141">
        <v>0.91188662772438911</v>
      </c>
      <c r="G45" s="61">
        <v>4</v>
      </c>
      <c r="H45" s="62" t="s">
        <v>126</v>
      </c>
    </row>
    <row r="46" spans="1:8" x14ac:dyDescent="0.25">
      <c r="A46" s="29" t="s">
        <v>347</v>
      </c>
      <c r="B46" s="29" t="s">
        <v>72</v>
      </c>
      <c r="C46" s="29" t="s">
        <v>73</v>
      </c>
      <c r="D46" s="60">
        <v>0.91161560088672999</v>
      </c>
      <c r="E46" s="60">
        <v>0.91161560088672999</v>
      </c>
      <c r="F46" s="135">
        <v>0.91161560088672999</v>
      </c>
      <c r="G46" s="29">
        <v>6</v>
      </c>
      <c r="H46" s="34" t="s">
        <v>127</v>
      </c>
    </row>
    <row r="47" spans="1:8" x14ac:dyDescent="0.25">
      <c r="A47" s="29" t="s">
        <v>345</v>
      </c>
      <c r="B47" s="30" t="s">
        <v>271</v>
      </c>
      <c r="C47" s="30" t="s">
        <v>227</v>
      </c>
      <c r="D47" s="64">
        <v>0.88036473798825132</v>
      </c>
      <c r="E47" s="64">
        <v>0.91036473798825135</v>
      </c>
      <c r="F47" s="136">
        <v>0.91036473798825135</v>
      </c>
      <c r="G47" s="28">
        <v>13</v>
      </c>
      <c r="H47" s="33" t="s">
        <v>127</v>
      </c>
    </row>
    <row r="48" spans="1:8" x14ac:dyDescent="0.25">
      <c r="A48" s="131" t="s">
        <v>715</v>
      </c>
      <c r="B48" s="131" t="s">
        <v>606</v>
      </c>
      <c r="C48" s="131" t="s">
        <v>416</v>
      </c>
      <c r="D48" s="132">
        <v>0.91015605183951387</v>
      </c>
      <c r="E48" s="132">
        <v>0.91015605183951387</v>
      </c>
      <c r="F48" s="143">
        <v>0.91015605183951387</v>
      </c>
      <c r="G48" s="133">
        <v>4</v>
      </c>
      <c r="H48" s="144" t="s">
        <v>126</v>
      </c>
    </row>
    <row r="49" spans="1:8" x14ac:dyDescent="0.25">
      <c r="A49" s="29" t="s">
        <v>347</v>
      </c>
      <c r="B49" s="29" t="s">
        <v>70</v>
      </c>
      <c r="C49" s="29" t="s">
        <v>116</v>
      </c>
      <c r="D49" s="60">
        <v>0.87168358381504496</v>
      </c>
      <c r="E49" s="60">
        <v>0.90952973766119882</v>
      </c>
      <c r="F49" s="135">
        <v>0.90952973766119882</v>
      </c>
      <c r="G49" s="29">
        <v>7</v>
      </c>
      <c r="H49" s="34" t="s">
        <v>127</v>
      </c>
    </row>
    <row r="50" spans="1:8" x14ac:dyDescent="0.25">
      <c r="A50" s="29" t="s">
        <v>473</v>
      </c>
      <c r="B50" s="57" t="s">
        <v>431</v>
      </c>
      <c r="C50" s="57" t="s">
        <v>432</v>
      </c>
      <c r="D50" s="65">
        <v>0.8964866528484392</v>
      </c>
      <c r="E50" s="65">
        <v>0.90702719338897975</v>
      </c>
      <c r="F50" s="137">
        <v>0.90702719338897975</v>
      </c>
      <c r="G50" s="58">
        <v>5</v>
      </c>
      <c r="H50" s="59" t="s">
        <v>127</v>
      </c>
    </row>
    <row r="51" spans="1:8" x14ac:dyDescent="0.25">
      <c r="A51" s="131" t="s">
        <v>715</v>
      </c>
      <c r="B51" s="131" t="s">
        <v>561</v>
      </c>
      <c r="C51" s="131" t="s">
        <v>562</v>
      </c>
      <c r="D51" s="132">
        <v>0.87131936010151356</v>
      </c>
      <c r="E51" s="132">
        <v>0.8850693601015136</v>
      </c>
      <c r="F51" s="143">
        <v>0.90632023828735508</v>
      </c>
      <c r="G51" s="133">
        <v>6</v>
      </c>
      <c r="H51" s="144" t="s">
        <v>127</v>
      </c>
    </row>
    <row r="52" spans="1:8" x14ac:dyDescent="0.25">
      <c r="A52" s="29" t="s">
        <v>345</v>
      </c>
      <c r="B52" s="30" t="s">
        <v>228</v>
      </c>
      <c r="C52" s="30" t="s">
        <v>229</v>
      </c>
      <c r="D52" s="64">
        <v>0.90356078154422415</v>
      </c>
      <c r="E52" s="64">
        <v>0.90356078154422415</v>
      </c>
      <c r="F52" s="136">
        <v>0.90356078154422415</v>
      </c>
      <c r="G52" s="28">
        <v>14</v>
      </c>
      <c r="H52" s="33" t="s">
        <v>127</v>
      </c>
    </row>
    <row r="53" spans="1:8" x14ac:dyDescent="0.25">
      <c r="A53" s="29" t="s">
        <v>345</v>
      </c>
      <c r="B53" s="30" t="s">
        <v>263</v>
      </c>
      <c r="C53" s="30" t="s">
        <v>264</v>
      </c>
      <c r="D53" s="64">
        <v>0.86074571340354034</v>
      </c>
      <c r="E53" s="64">
        <v>0.90236866422321249</v>
      </c>
      <c r="F53" s="136">
        <v>0.90236866422321249</v>
      </c>
      <c r="G53" s="28">
        <v>15</v>
      </c>
      <c r="H53" s="33" t="s">
        <v>127</v>
      </c>
    </row>
    <row r="54" spans="1:8" x14ac:dyDescent="0.25">
      <c r="A54" s="29" t="s">
        <v>345</v>
      </c>
      <c r="B54" s="30" t="s">
        <v>212</v>
      </c>
      <c r="C54" s="30" t="s">
        <v>213</v>
      </c>
      <c r="D54" s="64">
        <v>0.90176321706082363</v>
      </c>
      <c r="E54" s="64">
        <v>0.90176321706082363</v>
      </c>
      <c r="F54" s="136">
        <v>0.90176321706082363</v>
      </c>
      <c r="G54" s="28">
        <v>16</v>
      </c>
      <c r="H54" s="33" t="s">
        <v>127</v>
      </c>
    </row>
    <row r="55" spans="1:8" x14ac:dyDescent="0.25">
      <c r="A55" s="72" t="s">
        <v>535</v>
      </c>
      <c r="B55" s="73" t="s">
        <v>475</v>
      </c>
      <c r="C55" s="73" t="s">
        <v>218</v>
      </c>
      <c r="D55" s="73">
        <v>0.90107025891085635</v>
      </c>
      <c r="E55" s="73">
        <v>0.90107025891085635</v>
      </c>
      <c r="F55" s="139">
        <v>0.90107025891085635</v>
      </c>
      <c r="G55" s="72">
        <v>8</v>
      </c>
      <c r="H55" s="74" t="s">
        <v>127</v>
      </c>
    </row>
    <row r="56" spans="1:8" x14ac:dyDescent="0.25">
      <c r="A56" s="29" t="s">
        <v>473</v>
      </c>
      <c r="B56" s="57" t="s">
        <v>369</v>
      </c>
      <c r="C56" s="57" t="s">
        <v>370</v>
      </c>
      <c r="D56" s="65">
        <v>0.8580582249858677</v>
      </c>
      <c r="E56" s="65">
        <v>0.89903672924023403</v>
      </c>
      <c r="F56" s="137">
        <v>0.89903672924023403</v>
      </c>
      <c r="G56" s="58">
        <v>6</v>
      </c>
      <c r="H56" s="59" t="s">
        <v>127</v>
      </c>
    </row>
    <row r="57" spans="1:8" x14ac:dyDescent="0.25">
      <c r="A57" s="29" t="s">
        <v>347</v>
      </c>
      <c r="B57" s="29" t="s">
        <v>149</v>
      </c>
      <c r="C57" s="29" t="s">
        <v>150</v>
      </c>
      <c r="D57" s="60">
        <v>0.88488531593367736</v>
      </c>
      <c r="E57" s="60">
        <v>0.89888531593367738</v>
      </c>
      <c r="F57" s="135">
        <v>0.89888531593367738</v>
      </c>
      <c r="G57" s="29">
        <v>6</v>
      </c>
      <c r="H57" s="34" t="s">
        <v>127</v>
      </c>
    </row>
    <row r="58" spans="1:8" x14ac:dyDescent="0.25">
      <c r="A58" s="29" t="s">
        <v>346</v>
      </c>
      <c r="B58" s="31" t="s">
        <v>321</v>
      </c>
      <c r="C58" s="31" t="s">
        <v>197</v>
      </c>
      <c r="D58" s="66">
        <v>0.88421767784412775</v>
      </c>
      <c r="E58" s="66">
        <v>0.89821767784412776</v>
      </c>
      <c r="F58" s="138">
        <v>0.89821767784412776</v>
      </c>
      <c r="G58" s="25">
        <v>7</v>
      </c>
      <c r="H58" s="26" t="s">
        <v>127</v>
      </c>
    </row>
    <row r="59" spans="1:8" x14ac:dyDescent="0.25">
      <c r="A59" s="29" t="s">
        <v>345</v>
      </c>
      <c r="B59" s="30" t="s">
        <v>206</v>
      </c>
      <c r="C59" s="30" t="s">
        <v>207</v>
      </c>
      <c r="D59" s="64">
        <v>0.89739789578082718</v>
      </c>
      <c r="E59" s="64">
        <v>0.89739789578082718</v>
      </c>
      <c r="F59" s="136">
        <v>0.89739789578082718</v>
      </c>
      <c r="G59" s="28">
        <v>17</v>
      </c>
      <c r="H59" s="33" t="s">
        <v>127</v>
      </c>
    </row>
    <row r="60" spans="1:8" x14ac:dyDescent="0.25">
      <c r="A60" s="29" t="s">
        <v>347</v>
      </c>
      <c r="B60" s="29" t="s">
        <v>99</v>
      </c>
      <c r="C60" s="29" t="s">
        <v>100</v>
      </c>
      <c r="D60" s="60">
        <v>0.895621575116612</v>
      </c>
      <c r="E60" s="60">
        <v>0.895621575116612</v>
      </c>
      <c r="F60" s="135">
        <v>0.895621575116612</v>
      </c>
      <c r="G60" s="29">
        <v>8</v>
      </c>
      <c r="H60" s="34" t="s">
        <v>127</v>
      </c>
    </row>
    <row r="61" spans="1:8" x14ac:dyDescent="0.25">
      <c r="A61" s="29" t="s">
        <v>347</v>
      </c>
      <c r="B61" s="29" t="s">
        <v>143</v>
      </c>
      <c r="C61" s="29" t="s">
        <v>144</v>
      </c>
      <c r="D61" s="60">
        <v>0.88143304935508915</v>
      </c>
      <c r="E61" s="60">
        <v>0.89543304935508916</v>
      </c>
      <c r="F61" s="135">
        <v>0.89543304935508916</v>
      </c>
      <c r="G61" s="29">
        <v>7</v>
      </c>
      <c r="H61" s="34" t="s">
        <v>127</v>
      </c>
    </row>
    <row r="62" spans="1:8" x14ac:dyDescent="0.25">
      <c r="A62" s="29" t="s">
        <v>347</v>
      </c>
      <c r="B62" s="29" t="s">
        <v>86</v>
      </c>
      <c r="C62" s="29" t="s">
        <v>87</v>
      </c>
      <c r="D62" s="60">
        <v>0.86592110783326615</v>
      </c>
      <c r="E62" s="60">
        <v>0.89392110783326617</v>
      </c>
      <c r="F62" s="135">
        <v>0.89392110783326617</v>
      </c>
      <c r="G62" s="29">
        <v>9</v>
      </c>
      <c r="H62" s="34" t="s">
        <v>127</v>
      </c>
    </row>
    <row r="63" spans="1:8" x14ac:dyDescent="0.25">
      <c r="A63" s="29" t="s">
        <v>473</v>
      </c>
      <c r="B63" s="57" t="s">
        <v>29</v>
      </c>
      <c r="C63" s="57" t="s">
        <v>405</v>
      </c>
      <c r="D63" s="65">
        <v>0.89044107363440328</v>
      </c>
      <c r="E63" s="65">
        <v>0.89353966518369909</v>
      </c>
      <c r="F63" s="137">
        <v>0.89353966518369909</v>
      </c>
      <c r="G63" s="58">
        <v>7</v>
      </c>
      <c r="H63" s="59" t="s">
        <v>127</v>
      </c>
    </row>
    <row r="64" spans="1:8" x14ac:dyDescent="0.25">
      <c r="A64" s="72" t="s">
        <v>535</v>
      </c>
      <c r="B64" s="73" t="s">
        <v>495</v>
      </c>
      <c r="C64" s="73" t="s">
        <v>477</v>
      </c>
      <c r="D64" s="73">
        <v>0.87655295096774533</v>
      </c>
      <c r="E64" s="73">
        <v>0.89105295096774528</v>
      </c>
      <c r="F64" s="139">
        <v>0.89105295096774528</v>
      </c>
      <c r="G64" s="72">
        <v>9</v>
      </c>
      <c r="H64" s="74" t="s">
        <v>127</v>
      </c>
    </row>
    <row r="65" spans="1:8" x14ac:dyDescent="0.25">
      <c r="A65" s="72" t="s">
        <v>535</v>
      </c>
      <c r="B65" s="73" t="s">
        <v>510</v>
      </c>
      <c r="C65" s="73" t="s">
        <v>81</v>
      </c>
      <c r="D65" s="73">
        <v>0.86779323584311563</v>
      </c>
      <c r="E65" s="73">
        <v>0.88968212473200448</v>
      </c>
      <c r="F65" s="139">
        <v>0.88968212473200448</v>
      </c>
      <c r="G65" s="72">
        <v>10</v>
      </c>
      <c r="H65" s="74" t="s">
        <v>127</v>
      </c>
    </row>
    <row r="66" spans="1:8" x14ac:dyDescent="0.25">
      <c r="A66" s="29" t="s">
        <v>473</v>
      </c>
      <c r="B66" s="57" t="s">
        <v>395</v>
      </c>
      <c r="C66" s="57" t="s">
        <v>396</v>
      </c>
      <c r="D66" s="65">
        <v>0.88590014236961667</v>
      </c>
      <c r="E66" s="65">
        <v>0.88590014236961667</v>
      </c>
      <c r="F66" s="137">
        <v>0.88590014236961667</v>
      </c>
      <c r="G66" s="58">
        <v>8</v>
      </c>
      <c r="H66" s="59" t="s">
        <v>120</v>
      </c>
    </row>
    <row r="67" spans="1:8" x14ac:dyDescent="0.25">
      <c r="A67" s="131" t="s">
        <v>715</v>
      </c>
      <c r="B67" s="131" t="s">
        <v>630</v>
      </c>
      <c r="C67" s="131" t="s">
        <v>308</v>
      </c>
      <c r="D67" s="132">
        <v>0.8371848219096345</v>
      </c>
      <c r="E67" s="132">
        <v>0.84618482190963451</v>
      </c>
      <c r="F67" s="143">
        <v>0.88576771681949695</v>
      </c>
      <c r="G67" s="133">
        <v>13</v>
      </c>
      <c r="H67" s="144" t="s">
        <v>120</v>
      </c>
    </row>
    <row r="68" spans="1:8" x14ac:dyDescent="0.25">
      <c r="A68" s="29" t="s">
        <v>346</v>
      </c>
      <c r="B68" s="31" t="s">
        <v>312</v>
      </c>
      <c r="C68" s="31" t="s">
        <v>313</v>
      </c>
      <c r="D68" s="66">
        <v>0.88383801030395925</v>
      </c>
      <c r="E68" s="66">
        <v>0.88383801030395925</v>
      </c>
      <c r="F68" s="138">
        <v>0.88383801030395925</v>
      </c>
      <c r="G68" s="25">
        <v>8</v>
      </c>
      <c r="H68" s="26" t="s">
        <v>120</v>
      </c>
    </row>
    <row r="69" spans="1:8" x14ac:dyDescent="0.25">
      <c r="A69" s="29" t="s">
        <v>346</v>
      </c>
      <c r="B69" s="31" t="s">
        <v>255</v>
      </c>
      <c r="C69" s="31" t="s">
        <v>304</v>
      </c>
      <c r="D69" s="66">
        <v>0.84381365517604434</v>
      </c>
      <c r="E69" s="66">
        <v>0.88281365517604438</v>
      </c>
      <c r="F69" s="138">
        <v>0.88281365517604438</v>
      </c>
      <c r="G69" s="25">
        <v>9</v>
      </c>
      <c r="H69" s="26" t="s">
        <v>120</v>
      </c>
    </row>
    <row r="70" spans="1:8" x14ac:dyDescent="0.25">
      <c r="A70" s="72" t="s">
        <v>535</v>
      </c>
      <c r="B70" s="73" t="s">
        <v>496</v>
      </c>
      <c r="C70" s="73" t="s">
        <v>483</v>
      </c>
      <c r="D70" s="73">
        <v>0.83090089288125135</v>
      </c>
      <c r="E70" s="73">
        <v>0.88255168653204497</v>
      </c>
      <c r="F70" s="139">
        <v>0.88255168653204497</v>
      </c>
      <c r="G70" s="72">
        <v>11</v>
      </c>
      <c r="H70" s="74" t="s">
        <v>120</v>
      </c>
    </row>
    <row r="71" spans="1:8" x14ac:dyDescent="0.25">
      <c r="A71" s="29" t="s">
        <v>345</v>
      </c>
      <c r="B71" s="30" t="s">
        <v>199</v>
      </c>
      <c r="C71" s="30" t="s">
        <v>200</v>
      </c>
      <c r="D71" s="64">
        <v>0.88253205747734265</v>
      </c>
      <c r="E71" s="64">
        <v>0.88253205747734265</v>
      </c>
      <c r="F71" s="136">
        <v>0.88253205747734265</v>
      </c>
      <c r="G71" s="28">
        <v>18</v>
      </c>
      <c r="H71" s="33" t="s">
        <v>120</v>
      </c>
    </row>
    <row r="72" spans="1:8" x14ac:dyDescent="0.25">
      <c r="A72" s="29" t="s">
        <v>347</v>
      </c>
      <c r="B72" s="29" t="s">
        <v>177</v>
      </c>
      <c r="C72" s="29" t="s">
        <v>178</v>
      </c>
      <c r="D72" s="60">
        <v>0.86767002063845899</v>
      </c>
      <c r="E72" s="60">
        <v>0.88117002063845895</v>
      </c>
      <c r="F72" s="135">
        <v>0.88117002063845895</v>
      </c>
      <c r="G72" s="29">
        <v>8</v>
      </c>
      <c r="H72" s="34" t="s">
        <v>120</v>
      </c>
    </row>
    <row r="73" spans="1:8" x14ac:dyDescent="0.25">
      <c r="A73" s="29" t="s">
        <v>345</v>
      </c>
      <c r="B73" s="30" t="s">
        <v>258</v>
      </c>
      <c r="C73" s="30" t="s">
        <v>259</v>
      </c>
      <c r="D73" s="64">
        <v>0.84608621088868863</v>
      </c>
      <c r="E73" s="64">
        <v>0.87908621088868866</v>
      </c>
      <c r="F73" s="136">
        <v>0.87908621088868866</v>
      </c>
      <c r="G73" s="28">
        <v>19</v>
      </c>
      <c r="H73" s="33" t="s">
        <v>120</v>
      </c>
    </row>
    <row r="74" spans="1:8" x14ac:dyDescent="0.25">
      <c r="A74" s="29" t="s">
        <v>347</v>
      </c>
      <c r="B74" s="29" t="s">
        <v>176</v>
      </c>
      <c r="C74" s="29" t="s">
        <v>71</v>
      </c>
      <c r="D74" s="60">
        <v>0.86349259921925836</v>
      </c>
      <c r="E74" s="60">
        <v>0.87849259921925837</v>
      </c>
      <c r="F74" s="135">
        <v>0.87849259921925837</v>
      </c>
      <c r="G74" s="29">
        <v>9</v>
      </c>
      <c r="H74" s="34" t="s">
        <v>120</v>
      </c>
    </row>
    <row r="75" spans="1:8" x14ac:dyDescent="0.25">
      <c r="A75" s="29" t="s">
        <v>345</v>
      </c>
      <c r="B75" s="30" t="s">
        <v>201</v>
      </c>
      <c r="C75" s="30" t="s">
        <v>154</v>
      </c>
      <c r="D75" s="64">
        <v>0.8781734182652241</v>
      </c>
      <c r="E75" s="64">
        <v>0.8781734182652241</v>
      </c>
      <c r="F75" s="136">
        <v>0.8781734182652241</v>
      </c>
      <c r="G75" s="28">
        <v>20</v>
      </c>
      <c r="H75" s="33" t="s">
        <v>120</v>
      </c>
    </row>
    <row r="76" spans="1:8" x14ac:dyDescent="0.25">
      <c r="A76" s="29" t="s">
        <v>473</v>
      </c>
      <c r="B76" s="57" t="s">
        <v>420</v>
      </c>
      <c r="C76" s="57" t="s">
        <v>250</v>
      </c>
      <c r="D76" s="65">
        <v>0.87501248874651938</v>
      </c>
      <c r="E76" s="65">
        <v>0.87744492117895179</v>
      </c>
      <c r="F76" s="137">
        <v>0.87744492117895179</v>
      </c>
      <c r="G76" s="58">
        <v>9</v>
      </c>
      <c r="H76" s="59" t="s">
        <v>120</v>
      </c>
    </row>
    <row r="77" spans="1:8" x14ac:dyDescent="0.25">
      <c r="A77" s="29" t="s">
        <v>347</v>
      </c>
      <c r="B77" s="29" t="s">
        <v>90</v>
      </c>
      <c r="C77" s="29" t="s">
        <v>91</v>
      </c>
      <c r="D77" s="60">
        <v>0.84547677376122232</v>
      </c>
      <c r="E77" s="60">
        <v>0.87497677376122229</v>
      </c>
      <c r="F77" s="135">
        <v>0.87497677376122229</v>
      </c>
      <c r="G77" s="29">
        <v>10</v>
      </c>
      <c r="H77" s="34" t="s">
        <v>120</v>
      </c>
    </row>
    <row r="78" spans="1:8" x14ac:dyDescent="0.25">
      <c r="A78" s="29" t="s">
        <v>347</v>
      </c>
      <c r="B78" s="29" t="s">
        <v>140</v>
      </c>
      <c r="C78" s="29" t="s">
        <v>141</v>
      </c>
      <c r="D78" s="60">
        <v>0.85795679567191618</v>
      </c>
      <c r="E78" s="60">
        <v>0.87392170795261792</v>
      </c>
      <c r="F78" s="135">
        <v>0.87392170795261792</v>
      </c>
      <c r="G78" s="29">
        <v>10</v>
      </c>
      <c r="H78" s="34" t="s">
        <v>120</v>
      </c>
    </row>
    <row r="79" spans="1:8" x14ac:dyDescent="0.25">
      <c r="A79" s="29" t="s">
        <v>347</v>
      </c>
      <c r="B79" s="29" t="s">
        <v>92</v>
      </c>
      <c r="C79" s="29" t="s">
        <v>77</v>
      </c>
      <c r="D79" s="60">
        <v>0.84699066460797368</v>
      </c>
      <c r="E79" s="60">
        <v>0.87149066460797364</v>
      </c>
      <c r="F79" s="135">
        <v>0.87149066460797364</v>
      </c>
      <c r="G79" s="29">
        <v>11</v>
      </c>
      <c r="H79" s="34" t="s">
        <v>120</v>
      </c>
    </row>
    <row r="80" spans="1:8" x14ac:dyDescent="0.25">
      <c r="A80" s="131" t="s">
        <v>715</v>
      </c>
      <c r="B80" s="131" t="s">
        <v>623</v>
      </c>
      <c r="C80" s="131" t="s">
        <v>624</v>
      </c>
      <c r="D80" s="132">
        <v>0.81901626937369709</v>
      </c>
      <c r="E80" s="132">
        <v>0.87134960270703044</v>
      </c>
      <c r="F80" s="143">
        <v>0.87134960270703044</v>
      </c>
      <c r="G80" s="133">
        <v>8</v>
      </c>
      <c r="H80" s="144" t="s">
        <v>120</v>
      </c>
    </row>
    <row r="81" spans="1:8" x14ac:dyDescent="0.25">
      <c r="A81" s="29" t="s">
        <v>473</v>
      </c>
      <c r="B81" s="57" t="s">
        <v>353</v>
      </c>
      <c r="C81" s="57" t="s">
        <v>268</v>
      </c>
      <c r="D81" s="65">
        <v>0.8414669514059</v>
      </c>
      <c r="E81" s="65">
        <v>0.87046695140590002</v>
      </c>
      <c r="F81" s="137">
        <v>0.87046695140590002</v>
      </c>
      <c r="G81" s="58">
        <v>10</v>
      </c>
      <c r="H81" s="59" t="s">
        <v>120</v>
      </c>
    </row>
    <row r="82" spans="1:8" x14ac:dyDescent="0.25">
      <c r="A82" s="29" t="s">
        <v>473</v>
      </c>
      <c r="B82" s="57" t="s">
        <v>427</v>
      </c>
      <c r="C82" s="57" t="s">
        <v>428</v>
      </c>
      <c r="D82" s="65">
        <v>0.83558339286100836</v>
      </c>
      <c r="E82" s="65">
        <v>0.86864832792594338</v>
      </c>
      <c r="F82" s="137">
        <v>0.86864832792594338</v>
      </c>
      <c r="G82" s="58">
        <v>11</v>
      </c>
      <c r="H82" s="59" t="s">
        <v>120</v>
      </c>
    </row>
    <row r="83" spans="1:8" x14ac:dyDescent="0.25">
      <c r="A83" s="72" t="s">
        <v>535</v>
      </c>
      <c r="B83" s="73" t="s">
        <v>488</v>
      </c>
      <c r="C83" s="73" t="s">
        <v>489</v>
      </c>
      <c r="D83" s="73">
        <v>0.84089758983323759</v>
      </c>
      <c r="E83" s="73">
        <v>0.86539758983323756</v>
      </c>
      <c r="F83" s="139">
        <v>0.86539758983323756</v>
      </c>
      <c r="G83" s="72">
        <v>12</v>
      </c>
      <c r="H83" s="74" t="s">
        <v>120</v>
      </c>
    </row>
    <row r="84" spans="1:8" x14ac:dyDescent="0.25">
      <c r="A84" s="29" t="s">
        <v>473</v>
      </c>
      <c r="B84" s="57" t="s">
        <v>362</v>
      </c>
      <c r="C84" s="57" t="s">
        <v>363</v>
      </c>
      <c r="D84" s="65">
        <v>0.85098106274731489</v>
      </c>
      <c r="E84" s="65">
        <v>0.8619810627473149</v>
      </c>
      <c r="F84" s="137">
        <v>0.8619810627473149</v>
      </c>
      <c r="G84" s="58">
        <v>12</v>
      </c>
      <c r="H84" s="59" t="s">
        <v>124</v>
      </c>
    </row>
    <row r="85" spans="1:8" x14ac:dyDescent="0.25">
      <c r="A85" s="131" t="s">
        <v>715</v>
      </c>
      <c r="B85" s="131" t="s">
        <v>668</v>
      </c>
      <c r="C85" s="131" t="s">
        <v>669</v>
      </c>
      <c r="D85" s="132">
        <v>0.83166555623739802</v>
      </c>
      <c r="E85" s="132">
        <v>0.86016555623739799</v>
      </c>
      <c r="F85" s="143">
        <v>0.86016555623739799</v>
      </c>
      <c r="G85" s="133">
        <v>9</v>
      </c>
      <c r="H85" s="144" t="s">
        <v>124</v>
      </c>
    </row>
    <row r="86" spans="1:8" x14ac:dyDescent="0.25">
      <c r="A86" s="131" t="s">
        <v>715</v>
      </c>
      <c r="B86" s="131" t="s">
        <v>607</v>
      </c>
      <c r="C86" s="131" t="s">
        <v>608</v>
      </c>
      <c r="D86" s="132">
        <v>0.85936105023231346</v>
      </c>
      <c r="E86" s="132">
        <v>0.85936105023231346</v>
      </c>
      <c r="F86" s="143">
        <v>0.85936105023231346</v>
      </c>
      <c r="G86" s="133">
        <v>10</v>
      </c>
      <c r="H86" s="144" t="s">
        <v>124</v>
      </c>
    </row>
    <row r="87" spans="1:8" x14ac:dyDescent="0.25">
      <c r="A87" s="29" t="s">
        <v>473</v>
      </c>
      <c r="B87" s="57" t="s">
        <v>401</v>
      </c>
      <c r="C87" s="57" t="s">
        <v>402</v>
      </c>
      <c r="D87" s="65">
        <v>0.81249746665829203</v>
      </c>
      <c r="E87" s="65">
        <v>0.85761434977517514</v>
      </c>
      <c r="F87" s="137">
        <v>0.85761434977517514</v>
      </c>
      <c r="G87" s="58">
        <v>13</v>
      </c>
      <c r="H87" s="59" t="s">
        <v>124</v>
      </c>
    </row>
    <row r="88" spans="1:8" x14ac:dyDescent="0.25">
      <c r="A88" s="29" t="s">
        <v>473</v>
      </c>
      <c r="B88" s="57" t="s">
        <v>384</v>
      </c>
      <c r="C88" s="57" t="s">
        <v>385</v>
      </c>
      <c r="D88" s="65">
        <v>0.84049778859417068</v>
      </c>
      <c r="E88" s="65">
        <v>0.85649778859417069</v>
      </c>
      <c r="F88" s="137">
        <v>0.85649778859417069</v>
      </c>
      <c r="G88" s="58">
        <v>14</v>
      </c>
      <c r="H88" s="59" t="s">
        <v>124</v>
      </c>
    </row>
    <row r="89" spans="1:8" x14ac:dyDescent="0.25">
      <c r="A89" s="131" t="s">
        <v>715</v>
      </c>
      <c r="B89" s="131" t="s">
        <v>621</v>
      </c>
      <c r="C89" s="131" t="s">
        <v>622</v>
      </c>
      <c r="D89" s="132">
        <v>0.82813510709798077</v>
      </c>
      <c r="E89" s="132">
        <v>0.85463510709798074</v>
      </c>
      <c r="F89" s="143">
        <v>0.85463510709798074</v>
      </c>
      <c r="G89" s="133">
        <v>11</v>
      </c>
      <c r="H89" s="144" t="s">
        <v>120</v>
      </c>
    </row>
    <row r="90" spans="1:8" x14ac:dyDescent="0.25">
      <c r="A90" s="131" t="s">
        <v>715</v>
      </c>
      <c r="B90" s="131" t="s">
        <v>632</v>
      </c>
      <c r="C90" s="131" t="s">
        <v>87</v>
      </c>
      <c r="D90" s="132">
        <v>0.82321495572893832</v>
      </c>
      <c r="E90" s="132">
        <v>0.85321495572893835</v>
      </c>
      <c r="F90" s="143">
        <v>0.85321495572893835</v>
      </c>
      <c r="G90" s="133">
        <v>12</v>
      </c>
      <c r="H90" s="144" t="s">
        <v>124</v>
      </c>
    </row>
    <row r="91" spans="1:8" x14ac:dyDescent="0.25">
      <c r="A91" s="72" t="s">
        <v>535</v>
      </c>
      <c r="B91" s="73" t="s">
        <v>524</v>
      </c>
      <c r="C91" s="73" t="s">
        <v>525</v>
      </c>
      <c r="D91" s="73">
        <v>0.84742827335353521</v>
      </c>
      <c r="E91" s="73">
        <v>0.84742827335353521</v>
      </c>
      <c r="F91" s="139">
        <v>0.84742827335353521</v>
      </c>
      <c r="G91" s="72">
        <v>13</v>
      </c>
      <c r="H91" s="74" t="s">
        <v>124</v>
      </c>
    </row>
    <row r="92" spans="1:8" x14ac:dyDescent="0.25">
      <c r="A92" s="72" t="s">
        <v>535</v>
      </c>
      <c r="B92" s="73" t="s">
        <v>511</v>
      </c>
      <c r="C92" s="73" t="s">
        <v>512</v>
      </c>
      <c r="D92" s="73">
        <v>0.81723754639263246</v>
      </c>
      <c r="E92" s="73">
        <v>0.84623754639263249</v>
      </c>
      <c r="F92" s="139">
        <v>0.84623754639263249</v>
      </c>
      <c r="G92" s="72">
        <v>14</v>
      </c>
      <c r="H92" s="74" t="s">
        <v>124</v>
      </c>
    </row>
    <row r="93" spans="1:8" x14ac:dyDescent="0.25">
      <c r="A93" s="29" t="s">
        <v>345</v>
      </c>
      <c r="B93" s="30" t="s">
        <v>194</v>
      </c>
      <c r="C93" s="30" t="s">
        <v>195</v>
      </c>
      <c r="D93" s="64">
        <v>0.8245109156242787</v>
      </c>
      <c r="E93" s="64">
        <v>0.84351091562427871</v>
      </c>
      <c r="F93" s="136">
        <v>0.84351091562427871</v>
      </c>
      <c r="G93" s="28">
        <v>21</v>
      </c>
      <c r="H93" s="33" t="s">
        <v>124</v>
      </c>
    </row>
    <row r="94" spans="1:8" x14ac:dyDescent="0.25">
      <c r="A94" s="131" t="s">
        <v>715</v>
      </c>
      <c r="B94" s="131" t="s">
        <v>556</v>
      </c>
      <c r="C94" s="131" t="s">
        <v>557</v>
      </c>
      <c r="D94" s="132">
        <v>0.8414304359648328</v>
      </c>
      <c r="E94" s="132">
        <v>0.8414304359648328</v>
      </c>
      <c r="F94" s="143">
        <v>0.8414304359648328</v>
      </c>
      <c r="G94" s="133">
        <v>14</v>
      </c>
      <c r="H94" s="144" t="s">
        <v>124</v>
      </c>
    </row>
    <row r="95" spans="1:8" x14ac:dyDescent="0.25">
      <c r="A95" s="29" t="s">
        <v>345</v>
      </c>
      <c r="B95" s="30" t="s">
        <v>202</v>
      </c>
      <c r="C95" s="30" t="s">
        <v>203</v>
      </c>
      <c r="D95" s="64">
        <v>0.84035798397020989</v>
      </c>
      <c r="E95" s="64">
        <v>0.84035798397020989</v>
      </c>
      <c r="F95" s="136">
        <v>0.84035798397020989</v>
      </c>
      <c r="G95" s="28">
        <v>22</v>
      </c>
      <c r="H95" s="33" t="s">
        <v>124</v>
      </c>
    </row>
    <row r="96" spans="1:8" x14ac:dyDescent="0.25">
      <c r="A96" s="29" t="s">
        <v>473</v>
      </c>
      <c r="B96" s="57" t="s">
        <v>421</v>
      </c>
      <c r="C96" s="57" t="s">
        <v>136</v>
      </c>
      <c r="D96" s="65">
        <v>0.80632827711827137</v>
      </c>
      <c r="E96" s="65">
        <v>0.84032827711827141</v>
      </c>
      <c r="F96" s="137">
        <v>0.84032827711827141</v>
      </c>
      <c r="G96" s="58">
        <v>15</v>
      </c>
      <c r="H96" s="59" t="s">
        <v>124</v>
      </c>
    </row>
    <row r="97" spans="1:8" x14ac:dyDescent="0.25">
      <c r="A97" s="29" t="s">
        <v>347</v>
      </c>
      <c r="B97" s="29" t="s">
        <v>170</v>
      </c>
      <c r="C97" s="29" t="s">
        <v>171</v>
      </c>
      <c r="D97" s="60">
        <v>0.83015361657080922</v>
      </c>
      <c r="E97" s="60">
        <v>0.84015361657080923</v>
      </c>
      <c r="F97" s="135">
        <v>0.84015361657080923</v>
      </c>
      <c r="G97" s="29">
        <v>11</v>
      </c>
      <c r="H97" s="34" t="s">
        <v>124</v>
      </c>
    </row>
    <row r="98" spans="1:8" x14ac:dyDescent="0.25">
      <c r="A98" s="29" t="s">
        <v>345</v>
      </c>
      <c r="B98" s="30" t="s">
        <v>274</v>
      </c>
      <c r="C98" s="30" t="s">
        <v>275</v>
      </c>
      <c r="D98" s="64">
        <v>0.82775604745187037</v>
      </c>
      <c r="E98" s="64">
        <v>0.83975604745187038</v>
      </c>
      <c r="F98" s="136">
        <v>0.83975604745187038</v>
      </c>
      <c r="G98" s="28">
        <v>23</v>
      </c>
      <c r="H98" s="33" t="s">
        <v>124</v>
      </c>
    </row>
    <row r="99" spans="1:8" x14ac:dyDescent="0.25">
      <c r="A99" s="29" t="s">
        <v>346</v>
      </c>
      <c r="B99" s="31" t="s">
        <v>314</v>
      </c>
      <c r="C99" s="31" t="s">
        <v>336</v>
      </c>
      <c r="D99" s="66">
        <v>0.82289768731212831</v>
      </c>
      <c r="E99" s="66">
        <v>0.83862845654289753</v>
      </c>
      <c r="F99" s="138">
        <v>0.83862845654289753</v>
      </c>
      <c r="G99" s="25">
        <v>10</v>
      </c>
      <c r="H99" s="26" t="s">
        <v>124</v>
      </c>
    </row>
    <row r="100" spans="1:8" x14ac:dyDescent="0.25">
      <c r="A100" s="29" t="s">
        <v>473</v>
      </c>
      <c r="B100" s="57" t="s">
        <v>390</v>
      </c>
      <c r="C100" s="57" t="s">
        <v>391</v>
      </c>
      <c r="D100" s="65">
        <v>0.78722698532336743</v>
      </c>
      <c r="E100" s="65">
        <v>0.83404516714154919</v>
      </c>
      <c r="F100" s="137">
        <v>0.83404516714154919</v>
      </c>
      <c r="G100" s="58">
        <v>16</v>
      </c>
      <c r="H100" s="59" t="s">
        <v>124</v>
      </c>
    </row>
    <row r="101" spans="1:8" x14ac:dyDescent="0.25">
      <c r="A101" s="29" t="s">
        <v>345</v>
      </c>
      <c r="B101" s="30" t="s">
        <v>208</v>
      </c>
      <c r="C101" s="30" t="s">
        <v>209</v>
      </c>
      <c r="D101" s="64">
        <v>0.83394312367160028</v>
      </c>
      <c r="E101" s="64">
        <v>0.83394312367160028</v>
      </c>
      <c r="F101" s="136">
        <v>0.83394312367160028</v>
      </c>
      <c r="G101" s="28">
        <v>24</v>
      </c>
      <c r="H101" s="33" t="s">
        <v>124</v>
      </c>
    </row>
    <row r="102" spans="1:8" x14ac:dyDescent="0.25">
      <c r="A102" s="29" t="s">
        <v>347</v>
      </c>
      <c r="B102" s="29" t="s">
        <v>172</v>
      </c>
      <c r="C102" s="29" t="s">
        <v>173</v>
      </c>
      <c r="D102" s="60">
        <v>0.79910685036436235</v>
      </c>
      <c r="E102" s="60">
        <v>0.83003788484712093</v>
      </c>
      <c r="F102" s="135">
        <v>0.83003788484712093</v>
      </c>
      <c r="G102" s="29">
        <v>12</v>
      </c>
      <c r="H102" s="34" t="s">
        <v>124</v>
      </c>
    </row>
    <row r="103" spans="1:8" x14ac:dyDescent="0.25">
      <c r="A103" s="29" t="s">
        <v>345</v>
      </c>
      <c r="B103" s="30" t="s">
        <v>241</v>
      </c>
      <c r="C103" s="30" t="s">
        <v>73</v>
      </c>
      <c r="D103" s="64">
        <v>0.82420155179430032</v>
      </c>
      <c r="E103" s="64">
        <v>0.82920155179430033</v>
      </c>
      <c r="F103" s="136">
        <v>0.82920155179430033</v>
      </c>
      <c r="G103" s="28">
        <v>25</v>
      </c>
      <c r="H103" s="33" t="s">
        <v>124</v>
      </c>
    </row>
    <row r="104" spans="1:8" x14ac:dyDescent="0.25">
      <c r="A104" s="29" t="s">
        <v>347</v>
      </c>
      <c r="B104" s="29" t="s">
        <v>165</v>
      </c>
      <c r="C104" s="29" t="s">
        <v>166</v>
      </c>
      <c r="D104" s="60">
        <v>0.805916571314228</v>
      </c>
      <c r="E104" s="60">
        <v>0.82691657131422802</v>
      </c>
      <c r="F104" s="135">
        <v>0.82691657131422802</v>
      </c>
      <c r="G104" s="29">
        <v>13</v>
      </c>
      <c r="H104" s="34" t="s">
        <v>124</v>
      </c>
    </row>
    <row r="105" spans="1:8" x14ac:dyDescent="0.25">
      <c r="A105" s="131" t="s">
        <v>715</v>
      </c>
      <c r="B105" s="131" t="s">
        <v>615</v>
      </c>
      <c r="C105" s="131" t="s">
        <v>616</v>
      </c>
      <c r="D105" s="132">
        <v>0.80070209082142541</v>
      </c>
      <c r="E105" s="132">
        <v>0.82270209082142542</v>
      </c>
      <c r="F105" s="143">
        <v>0.82270209082142542</v>
      </c>
      <c r="G105" s="133">
        <v>15</v>
      </c>
      <c r="H105" s="144" t="s">
        <v>124</v>
      </c>
    </row>
    <row r="106" spans="1:8" x14ac:dyDescent="0.25">
      <c r="A106" s="131" t="s">
        <v>715</v>
      </c>
      <c r="B106" s="131" t="s">
        <v>569</v>
      </c>
      <c r="C106" s="131" t="s">
        <v>264</v>
      </c>
      <c r="D106" s="132">
        <v>0.76313925659682658</v>
      </c>
      <c r="E106" s="132">
        <v>0.7901392565968266</v>
      </c>
      <c r="F106" s="143">
        <v>0.82207656830316</v>
      </c>
      <c r="G106" s="133">
        <v>17</v>
      </c>
      <c r="H106" s="144" t="s">
        <v>122</v>
      </c>
    </row>
    <row r="107" spans="1:8" x14ac:dyDescent="0.25">
      <c r="A107" s="131" t="s">
        <v>715</v>
      </c>
      <c r="B107" s="131" t="s">
        <v>619</v>
      </c>
      <c r="C107" s="131" t="s">
        <v>620</v>
      </c>
      <c r="D107" s="132">
        <v>0.80880744131242632</v>
      </c>
      <c r="E107" s="132">
        <v>0.82180744131242633</v>
      </c>
      <c r="F107" s="143">
        <v>0.82180744131242633</v>
      </c>
      <c r="G107" s="133">
        <v>16</v>
      </c>
      <c r="H107" s="144" t="s">
        <v>124</v>
      </c>
    </row>
    <row r="108" spans="1:8" x14ac:dyDescent="0.25">
      <c r="A108" s="29" t="s">
        <v>473</v>
      </c>
      <c r="B108" s="57" t="s">
        <v>398</v>
      </c>
      <c r="C108" s="57" t="s">
        <v>399</v>
      </c>
      <c r="D108" s="65">
        <v>0.82135608378598768</v>
      </c>
      <c r="E108" s="65">
        <v>0.82135608378598768</v>
      </c>
      <c r="F108" s="137">
        <v>0.82135608378598768</v>
      </c>
      <c r="G108" s="58">
        <v>17</v>
      </c>
      <c r="H108" s="59" t="s">
        <v>124</v>
      </c>
    </row>
    <row r="109" spans="1:8" x14ac:dyDescent="0.25">
      <c r="A109" s="29" t="s">
        <v>346</v>
      </c>
      <c r="B109" s="31" t="s">
        <v>328</v>
      </c>
      <c r="C109" s="31" t="s">
        <v>329</v>
      </c>
      <c r="D109" s="66">
        <v>0.82064200719247893</v>
      </c>
      <c r="E109" s="66">
        <v>0.82064200719247893</v>
      </c>
      <c r="F109" s="138">
        <v>0.82064200719247893</v>
      </c>
      <c r="G109" s="25">
        <v>11</v>
      </c>
      <c r="H109" s="26" t="s">
        <v>124</v>
      </c>
    </row>
    <row r="110" spans="1:8" x14ac:dyDescent="0.25">
      <c r="A110" s="72" t="s">
        <v>535</v>
      </c>
      <c r="B110" s="73" t="s">
        <v>529</v>
      </c>
      <c r="C110" s="73" t="s">
        <v>525</v>
      </c>
      <c r="D110" s="73">
        <v>0.81978427251075581</v>
      </c>
      <c r="E110" s="73">
        <v>0.81978427251075581</v>
      </c>
      <c r="F110" s="139">
        <v>0.81978427251075581</v>
      </c>
      <c r="G110" s="72">
        <v>15</v>
      </c>
      <c r="H110" s="74" t="s">
        <v>124</v>
      </c>
    </row>
    <row r="111" spans="1:8" x14ac:dyDescent="0.25">
      <c r="A111" s="29" t="s">
        <v>345</v>
      </c>
      <c r="B111" s="30" t="s">
        <v>226</v>
      </c>
      <c r="C111" s="30" t="s">
        <v>227</v>
      </c>
      <c r="D111" s="64">
        <v>0.81773471682709953</v>
      </c>
      <c r="E111" s="64">
        <v>0.81773471682709953</v>
      </c>
      <c r="F111" s="136">
        <v>0.81773471682709953</v>
      </c>
      <c r="G111" s="28">
        <v>26</v>
      </c>
      <c r="H111" s="33" t="s">
        <v>124</v>
      </c>
    </row>
    <row r="112" spans="1:8" x14ac:dyDescent="0.25">
      <c r="A112" s="29" t="s">
        <v>347</v>
      </c>
      <c r="B112" s="29" t="s">
        <v>103</v>
      </c>
      <c r="C112" s="29" t="s">
        <v>113</v>
      </c>
      <c r="D112" s="60">
        <v>0.81072380560643509</v>
      </c>
      <c r="E112" s="60">
        <v>0.81072380560643509</v>
      </c>
      <c r="F112" s="135">
        <v>0.81072380560643509</v>
      </c>
      <c r="G112" s="29">
        <v>12</v>
      </c>
      <c r="H112" s="34" t="s">
        <v>122</v>
      </c>
    </row>
    <row r="113" spans="1:8" x14ac:dyDescent="0.25">
      <c r="A113" s="29" t="s">
        <v>345</v>
      </c>
      <c r="B113" s="30" t="s">
        <v>223</v>
      </c>
      <c r="C113" s="30" t="s">
        <v>203</v>
      </c>
      <c r="D113" s="64">
        <v>0.80951251158699711</v>
      </c>
      <c r="E113" s="64">
        <v>0.80951251158699711</v>
      </c>
      <c r="F113" s="136">
        <v>0.80951251158699711</v>
      </c>
      <c r="G113" s="28">
        <v>27</v>
      </c>
      <c r="H113" s="33" t="s">
        <v>122</v>
      </c>
    </row>
    <row r="114" spans="1:8" x14ac:dyDescent="0.25">
      <c r="A114" s="72" t="s">
        <v>535</v>
      </c>
      <c r="B114" s="73" t="s">
        <v>507</v>
      </c>
      <c r="C114" s="73" t="s">
        <v>71</v>
      </c>
      <c r="D114" s="73">
        <v>0.80623108093155804</v>
      </c>
      <c r="E114" s="73">
        <v>0.80623108093155804</v>
      </c>
      <c r="F114" s="139">
        <v>0.80623108093155804</v>
      </c>
      <c r="G114" s="72">
        <v>16</v>
      </c>
      <c r="H114" s="74" t="s">
        <v>122</v>
      </c>
    </row>
    <row r="115" spans="1:8" x14ac:dyDescent="0.25">
      <c r="A115" s="29" t="s">
        <v>346</v>
      </c>
      <c r="B115" s="31" t="s">
        <v>326</v>
      </c>
      <c r="C115" s="31" t="s">
        <v>327</v>
      </c>
      <c r="D115" s="66">
        <v>0.78946825194343062</v>
      </c>
      <c r="E115" s="66">
        <v>0.80546825194343064</v>
      </c>
      <c r="F115" s="138">
        <v>0.80546825194343064</v>
      </c>
      <c r="G115" s="25">
        <v>12</v>
      </c>
      <c r="H115" s="26" t="s">
        <v>124</v>
      </c>
    </row>
    <row r="116" spans="1:8" x14ac:dyDescent="0.25">
      <c r="A116" s="29" t="s">
        <v>345</v>
      </c>
      <c r="B116" s="30" t="s">
        <v>248</v>
      </c>
      <c r="C116" s="30" t="s">
        <v>134</v>
      </c>
      <c r="D116" s="64">
        <v>0.80276862183259101</v>
      </c>
      <c r="E116" s="64">
        <v>0.80276862183259101</v>
      </c>
      <c r="F116" s="136">
        <v>0.80276862183259101</v>
      </c>
      <c r="G116" s="28">
        <v>28</v>
      </c>
      <c r="H116" s="33" t="s">
        <v>122</v>
      </c>
    </row>
    <row r="117" spans="1:8" x14ac:dyDescent="0.25">
      <c r="A117" s="29" t="s">
        <v>347</v>
      </c>
      <c r="B117" s="29" t="s">
        <v>64</v>
      </c>
      <c r="C117" s="29" t="s">
        <v>65</v>
      </c>
      <c r="D117" s="60">
        <v>0.8010107154639301</v>
      </c>
      <c r="E117" s="60">
        <v>0.8010107154639301</v>
      </c>
      <c r="F117" s="135">
        <v>0.8010107154639301</v>
      </c>
      <c r="G117" s="29">
        <v>13</v>
      </c>
      <c r="H117" s="34" t="s">
        <v>122</v>
      </c>
    </row>
    <row r="118" spans="1:8" x14ac:dyDescent="0.25">
      <c r="A118" s="29" t="s">
        <v>347</v>
      </c>
      <c r="B118" s="29" t="s">
        <v>153</v>
      </c>
      <c r="C118" s="29" t="s">
        <v>154</v>
      </c>
      <c r="D118" s="60">
        <v>0.800788738664449</v>
      </c>
      <c r="E118" s="60">
        <v>0.800788738664449</v>
      </c>
      <c r="F118" s="135">
        <v>0.800788738664449</v>
      </c>
      <c r="G118" s="29">
        <v>14</v>
      </c>
      <c r="H118" s="34" t="s">
        <v>122</v>
      </c>
    </row>
    <row r="119" spans="1:8" x14ac:dyDescent="0.25">
      <c r="A119" s="29" t="s">
        <v>473</v>
      </c>
      <c r="B119" s="57" t="s">
        <v>410</v>
      </c>
      <c r="C119" s="57" t="s">
        <v>231</v>
      </c>
      <c r="D119" s="65">
        <v>0.78454740070766082</v>
      </c>
      <c r="E119" s="65">
        <v>0.79892975364883734</v>
      </c>
      <c r="F119" s="137">
        <v>0.79892975364883734</v>
      </c>
      <c r="G119" s="58">
        <v>18</v>
      </c>
      <c r="H119" s="59" t="s">
        <v>122</v>
      </c>
    </row>
    <row r="120" spans="1:8" x14ac:dyDescent="0.25">
      <c r="A120" s="29" t="s">
        <v>345</v>
      </c>
      <c r="B120" s="30" t="s">
        <v>278</v>
      </c>
      <c r="C120" s="30" t="s">
        <v>164</v>
      </c>
      <c r="D120" s="64">
        <v>0.79137032294077436</v>
      </c>
      <c r="E120" s="64">
        <v>0.79637032294077437</v>
      </c>
      <c r="F120" s="136">
        <v>0.79637032294077437</v>
      </c>
      <c r="G120" s="28">
        <v>29</v>
      </c>
      <c r="H120" s="33" t="s">
        <v>122</v>
      </c>
    </row>
    <row r="121" spans="1:8" x14ac:dyDescent="0.25">
      <c r="A121" s="29" t="s">
        <v>345</v>
      </c>
      <c r="B121" s="30" t="s">
        <v>221</v>
      </c>
      <c r="C121" s="30" t="s">
        <v>222</v>
      </c>
      <c r="D121" s="64">
        <v>0.7939478126390187</v>
      </c>
      <c r="E121" s="64">
        <v>0.7939478126390187</v>
      </c>
      <c r="F121" s="136">
        <v>0.7939478126390187</v>
      </c>
      <c r="G121" s="28">
        <v>30</v>
      </c>
      <c r="H121" s="33" t="s">
        <v>122</v>
      </c>
    </row>
    <row r="122" spans="1:8" x14ac:dyDescent="0.25">
      <c r="A122" s="29" t="s">
        <v>347</v>
      </c>
      <c r="B122" s="29" t="s">
        <v>151</v>
      </c>
      <c r="C122" s="29" t="s">
        <v>152</v>
      </c>
      <c r="D122" s="60">
        <v>0.78047885336842215</v>
      </c>
      <c r="E122" s="60">
        <v>0.79347885336842217</v>
      </c>
      <c r="F122" s="135">
        <v>0.79347885336842217</v>
      </c>
      <c r="G122" s="29">
        <v>15</v>
      </c>
      <c r="H122" s="34" t="s">
        <v>122</v>
      </c>
    </row>
    <row r="123" spans="1:8" x14ac:dyDescent="0.25">
      <c r="A123" s="29" t="s">
        <v>347</v>
      </c>
      <c r="B123" s="29" t="s">
        <v>155</v>
      </c>
      <c r="C123" s="29" t="s">
        <v>156</v>
      </c>
      <c r="D123" s="60">
        <v>0.78693414895828573</v>
      </c>
      <c r="E123" s="60">
        <v>0.78693414895828573</v>
      </c>
      <c r="F123" s="135">
        <v>0.78693414895828573</v>
      </c>
      <c r="G123" s="29">
        <v>16</v>
      </c>
      <c r="H123" s="34" t="s">
        <v>128</v>
      </c>
    </row>
    <row r="124" spans="1:8" x14ac:dyDescent="0.25">
      <c r="A124" s="29" t="s">
        <v>346</v>
      </c>
      <c r="B124" s="31" t="s">
        <v>300</v>
      </c>
      <c r="C124" s="31" t="s">
        <v>301</v>
      </c>
      <c r="D124" s="66">
        <v>0.78683189144628141</v>
      </c>
      <c r="E124" s="66">
        <v>0.78683189144628141</v>
      </c>
      <c r="F124" s="138">
        <v>0.78683189144628141</v>
      </c>
      <c r="G124" s="25">
        <v>13</v>
      </c>
      <c r="H124" s="26" t="s">
        <v>128</v>
      </c>
    </row>
    <row r="125" spans="1:8" x14ac:dyDescent="0.25">
      <c r="A125" s="29" t="s">
        <v>346</v>
      </c>
      <c r="B125" s="31" t="s">
        <v>307</v>
      </c>
      <c r="C125" s="31" t="s">
        <v>308</v>
      </c>
      <c r="D125" s="66">
        <v>0.78419342063069752</v>
      </c>
      <c r="E125" s="66">
        <v>0.78419342063069752</v>
      </c>
      <c r="F125" s="138">
        <v>0.78419342063069752</v>
      </c>
      <c r="G125" s="25">
        <v>14</v>
      </c>
      <c r="H125" s="26" t="s">
        <v>128</v>
      </c>
    </row>
    <row r="126" spans="1:8" x14ac:dyDescent="0.25">
      <c r="A126" s="29" t="s">
        <v>473</v>
      </c>
      <c r="B126" s="57" t="s">
        <v>406</v>
      </c>
      <c r="C126" s="57" t="s">
        <v>407</v>
      </c>
      <c r="D126" s="65">
        <v>0.77561065050352784</v>
      </c>
      <c r="E126" s="65">
        <v>0.7840160559089332</v>
      </c>
      <c r="F126" s="137">
        <v>0.7840160559089332</v>
      </c>
      <c r="G126" s="58">
        <v>19</v>
      </c>
      <c r="H126" s="59" t="s">
        <v>128</v>
      </c>
    </row>
    <row r="127" spans="1:8" x14ac:dyDescent="0.25">
      <c r="A127" s="29" t="s">
        <v>347</v>
      </c>
      <c r="B127" s="29" t="s">
        <v>60</v>
      </c>
      <c r="C127" s="29" t="s">
        <v>61</v>
      </c>
      <c r="D127" s="60">
        <v>0.78333782162044507</v>
      </c>
      <c r="E127" s="60">
        <v>0.78333782162044507</v>
      </c>
      <c r="F127" s="135">
        <v>0.78333782162044507</v>
      </c>
      <c r="G127" s="29">
        <v>14</v>
      </c>
      <c r="H127" s="34" t="s">
        <v>128</v>
      </c>
    </row>
    <row r="128" spans="1:8" x14ac:dyDescent="0.25">
      <c r="A128" s="29" t="s">
        <v>345</v>
      </c>
      <c r="B128" s="30" t="s">
        <v>234</v>
      </c>
      <c r="C128" s="30" t="s">
        <v>146</v>
      </c>
      <c r="D128" s="64">
        <v>0.77355921502755054</v>
      </c>
      <c r="E128" s="64">
        <v>0.78255921502755055</v>
      </c>
      <c r="F128" s="136">
        <v>0.78255921502755055</v>
      </c>
      <c r="G128" s="28">
        <v>31</v>
      </c>
      <c r="H128" s="33" t="s">
        <v>128</v>
      </c>
    </row>
    <row r="129" spans="1:8" x14ac:dyDescent="0.25">
      <c r="A129" s="29" t="s">
        <v>347</v>
      </c>
      <c r="B129" s="29" t="s">
        <v>167</v>
      </c>
      <c r="C129" s="29" t="s">
        <v>154</v>
      </c>
      <c r="D129" s="60">
        <v>0.77614777516901923</v>
      </c>
      <c r="E129" s="60">
        <v>0.77614777516901923</v>
      </c>
      <c r="F129" s="135">
        <v>0.77614777516901923</v>
      </c>
      <c r="G129" s="29">
        <v>17</v>
      </c>
      <c r="H129" s="34" t="s">
        <v>123</v>
      </c>
    </row>
    <row r="130" spans="1:8" x14ac:dyDescent="0.25">
      <c r="A130" s="72" t="s">
        <v>535</v>
      </c>
      <c r="B130" s="73" t="s">
        <v>527</v>
      </c>
      <c r="C130" s="73" t="s">
        <v>528</v>
      </c>
      <c r="D130" s="73">
        <v>0.77430099389191276</v>
      </c>
      <c r="E130" s="73">
        <v>0.77430099389191276</v>
      </c>
      <c r="F130" s="139">
        <v>0.77430099389191276</v>
      </c>
      <c r="G130" s="72">
        <v>17</v>
      </c>
      <c r="H130" s="74" t="s">
        <v>122</v>
      </c>
    </row>
    <row r="131" spans="1:8" x14ac:dyDescent="0.25">
      <c r="A131" s="29" t="s">
        <v>347</v>
      </c>
      <c r="B131" s="29" t="s">
        <v>104</v>
      </c>
      <c r="C131" s="29" t="s">
        <v>105</v>
      </c>
      <c r="D131" s="60">
        <v>0.74148820909639035</v>
      </c>
      <c r="E131" s="60">
        <v>0.76798820909639032</v>
      </c>
      <c r="F131" s="135">
        <v>0.76798820909639032</v>
      </c>
      <c r="G131" s="29">
        <v>15</v>
      </c>
      <c r="H131" s="34" t="s">
        <v>128</v>
      </c>
    </row>
    <row r="132" spans="1:8" x14ac:dyDescent="0.25">
      <c r="A132" s="29" t="s">
        <v>346</v>
      </c>
      <c r="B132" s="31" t="s">
        <v>298</v>
      </c>
      <c r="C132" s="31" t="s">
        <v>247</v>
      </c>
      <c r="D132" s="66">
        <v>0.75418032965661697</v>
      </c>
      <c r="E132" s="66">
        <v>0.76718032965661698</v>
      </c>
      <c r="F132" s="138">
        <v>0.76718032965661698</v>
      </c>
      <c r="G132" s="25">
        <v>15</v>
      </c>
      <c r="H132" s="26" t="s">
        <v>128</v>
      </c>
    </row>
    <row r="133" spans="1:8" x14ac:dyDescent="0.25">
      <c r="A133" s="29" t="s">
        <v>345</v>
      </c>
      <c r="B133" s="30" t="s">
        <v>240</v>
      </c>
      <c r="C133" s="30" t="s">
        <v>87</v>
      </c>
      <c r="D133" s="64">
        <v>0.76669080798492428</v>
      </c>
      <c r="E133" s="64">
        <v>0.76669080798492428</v>
      </c>
      <c r="F133" s="136">
        <v>0.76669080798492428</v>
      </c>
      <c r="G133" s="28">
        <v>32</v>
      </c>
      <c r="H133" s="33" t="s">
        <v>123</v>
      </c>
    </row>
    <row r="134" spans="1:8" x14ac:dyDescent="0.25">
      <c r="A134" s="29" t="s">
        <v>346</v>
      </c>
      <c r="B134" s="31" t="s">
        <v>338</v>
      </c>
      <c r="C134" s="31" t="s">
        <v>339</v>
      </c>
      <c r="D134" s="66">
        <v>0.75455978624057807</v>
      </c>
      <c r="E134" s="66">
        <v>0.76555978624057808</v>
      </c>
      <c r="F134" s="138">
        <v>0.76555978624057808</v>
      </c>
      <c r="G134" s="25">
        <v>16</v>
      </c>
      <c r="H134" s="26" t="s">
        <v>128</v>
      </c>
    </row>
    <row r="135" spans="1:8" x14ac:dyDescent="0.25">
      <c r="A135" s="29" t="s">
        <v>345</v>
      </c>
      <c r="B135" s="30" t="s">
        <v>238</v>
      </c>
      <c r="C135" s="30" t="s">
        <v>239</v>
      </c>
      <c r="D135" s="64">
        <v>0.74895654577643644</v>
      </c>
      <c r="E135" s="64">
        <v>0.76395654577643646</v>
      </c>
      <c r="F135" s="136">
        <v>0.76395654577643646</v>
      </c>
      <c r="G135" s="28">
        <v>33</v>
      </c>
      <c r="H135" s="33" t="s">
        <v>123</v>
      </c>
    </row>
    <row r="136" spans="1:8" x14ac:dyDescent="0.25">
      <c r="A136" s="131" t="s">
        <v>715</v>
      </c>
      <c r="B136" s="131" t="s">
        <v>255</v>
      </c>
      <c r="C136" s="131" t="s">
        <v>548</v>
      </c>
      <c r="D136" s="132">
        <v>0.7627266152362584</v>
      </c>
      <c r="E136" s="132">
        <v>0.7627266152362584</v>
      </c>
      <c r="F136" s="143">
        <v>0.7627266152362584</v>
      </c>
      <c r="G136" s="133">
        <v>18</v>
      </c>
      <c r="H136" s="144" t="s">
        <v>123</v>
      </c>
    </row>
    <row r="137" spans="1:8" x14ac:dyDescent="0.25">
      <c r="A137" s="29" t="s">
        <v>345</v>
      </c>
      <c r="B137" s="30" t="s">
        <v>276</v>
      </c>
      <c r="C137" s="30" t="s">
        <v>277</v>
      </c>
      <c r="D137" s="64">
        <v>0.74492456093098725</v>
      </c>
      <c r="E137" s="64">
        <v>0.75692456093098726</v>
      </c>
      <c r="F137" s="136">
        <v>0.75692456093098726</v>
      </c>
      <c r="G137" s="28">
        <v>34</v>
      </c>
      <c r="H137" s="33" t="s">
        <v>123</v>
      </c>
    </row>
    <row r="138" spans="1:8" x14ac:dyDescent="0.25">
      <c r="A138" s="72" t="s">
        <v>535</v>
      </c>
      <c r="B138" s="73" t="s">
        <v>499</v>
      </c>
      <c r="C138" s="73" t="s">
        <v>500</v>
      </c>
      <c r="D138" s="73">
        <v>0.75689799516800305</v>
      </c>
      <c r="E138" s="73">
        <v>0.75689799516800305</v>
      </c>
      <c r="F138" s="139">
        <v>0.75689799516800305</v>
      </c>
      <c r="G138" s="72">
        <v>18</v>
      </c>
      <c r="H138" s="74" t="s">
        <v>128</v>
      </c>
    </row>
    <row r="139" spans="1:8" x14ac:dyDescent="0.25">
      <c r="A139" s="29" t="s">
        <v>473</v>
      </c>
      <c r="B139" s="57" t="s">
        <v>367</v>
      </c>
      <c r="C139" s="57" t="s">
        <v>231</v>
      </c>
      <c r="D139" s="65">
        <v>0.71933515275771276</v>
      </c>
      <c r="E139" s="65">
        <v>0.75633515275771279</v>
      </c>
      <c r="F139" s="137">
        <v>0.75633515275771279</v>
      </c>
      <c r="G139" s="58">
        <v>20</v>
      </c>
      <c r="H139" s="59" t="s">
        <v>123</v>
      </c>
    </row>
    <row r="140" spans="1:8" x14ac:dyDescent="0.25">
      <c r="A140" s="29" t="s">
        <v>345</v>
      </c>
      <c r="B140" s="30" t="s">
        <v>219</v>
      </c>
      <c r="C140" s="30" t="s">
        <v>220</v>
      </c>
      <c r="D140" s="64">
        <v>0.75580042437042416</v>
      </c>
      <c r="E140" s="64">
        <v>0.75580042437042416</v>
      </c>
      <c r="F140" s="136">
        <v>0.75580042437042416</v>
      </c>
      <c r="G140" s="28">
        <v>35</v>
      </c>
      <c r="H140" s="33" t="s">
        <v>123</v>
      </c>
    </row>
    <row r="141" spans="1:8" x14ac:dyDescent="0.25">
      <c r="A141" s="131" t="s">
        <v>715</v>
      </c>
      <c r="B141" s="131" t="s">
        <v>625</v>
      </c>
      <c r="C141" s="131" t="s">
        <v>626</v>
      </c>
      <c r="D141" s="132">
        <v>0.75282615572309386</v>
      </c>
      <c r="E141" s="132">
        <v>0.75282615572309386</v>
      </c>
      <c r="F141" s="143">
        <v>0.75282615572309386</v>
      </c>
      <c r="G141" s="133">
        <v>19</v>
      </c>
      <c r="H141" s="144" t="s">
        <v>123</v>
      </c>
    </row>
    <row r="142" spans="1:8" x14ac:dyDescent="0.25">
      <c r="A142" s="29" t="s">
        <v>345</v>
      </c>
      <c r="B142" s="30" t="s">
        <v>210</v>
      </c>
      <c r="C142" s="30" t="s">
        <v>211</v>
      </c>
      <c r="D142" s="64">
        <v>0.74933540880290928</v>
      </c>
      <c r="E142" s="64">
        <v>0.74933540880290928</v>
      </c>
      <c r="F142" s="136">
        <v>0.74933540880290928</v>
      </c>
      <c r="G142" s="28">
        <v>36</v>
      </c>
      <c r="H142" s="33" t="s">
        <v>123</v>
      </c>
    </row>
    <row r="143" spans="1:8" x14ac:dyDescent="0.25">
      <c r="A143" s="29" t="s">
        <v>347</v>
      </c>
      <c r="B143" s="29" t="s">
        <v>175</v>
      </c>
      <c r="C143" s="29" t="s">
        <v>182</v>
      </c>
      <c r="D143" s="60">
        <v>0.74814736899180279</v>
      </c>
      <c r="E143" s="60">
        <v>0.74814736899180279</v>
      </c>
      <c r="F143" s="135">
        <v>0.74814736899180279</v>
      </c>
      <c r="G143" s="29">
        <v>18</v>
      </c>
      <c r="H143" s="34" t="s">
        <v>122</v>
      </c>
    </row>
    <row r="144" spans="1:8" x14ac:dyDescent="0.25">
      <c r="A144" s="72" t="s">
        <v>535</v>
      </c>
      <c r="B144" s="73" t="s">
        <v>514</v>
      </c>
      <c r="C144" s="73" t="s">
        <v>515</v>
      </c>
      <c r="D144" s="73">
        <v>0.72073189391689263</v>
      </c>
      <c r="E144" s="73">
        <v>0.74773189391689265</v>
      </c>
      <c r="F144" s="139">
        <v>0.74773189391689265</v>
      </c>
      <c r="G144" s="72">
        <v>19</v>
      </c>
      <c r="H144" s="74" t="s">
        <v>128</v>
      </c>
    </row>
    <row r="145" spans="1:8" x14ac:dyDescent="0.25">
      <c r="A145" s="131" t="s">
        <v>715</v>
      </c>
      <c r="B145" s="131" t="s">
        <v>551</v>
      </c>
      <c r="C145" s="131" t="s">
        <v>552</v>
      </c>
      <c r="D145" s="132">
        <v>0.74035706145349345</v>
      </c>
      <c r="E145" s="132">
        <v>0.74577372812016007</v>
      </c>
      <c r="F145" s="143">
        <v>0.74577372812016007</v>
      </c>
      <c r="G145" s="133">
        <v>20</v>
      </c>
      <c r="H145" s="144" t="s">
        <v>123</v>
      </c>
    </row>
    <row r="146" spans="1:8" x14ac:dyDescent="0.25">
      <c r="A146" s="29" t="s">
        <v>347</v>
      </c>
      <c r="B146" s="29" t="s">
        <v>68</v>
      </c>
      <c r="C146" s="29" t="s">
        <v>69</v>
      </c>
      <c r="D146" s="60">
        <v>0.73040056011681365</v>
      </c>
      <c r="E146" s="60">
        <v>0.74540056011681366</v>
      </c>
      <c r="F146" s="135">
        <v>0.74540056011681366</v>
      </c>
      <c r="G146" s="29">
        <v>16</v>
      </c>
      <c r="H146" s="34" t="s">
        <v>128</v>
      </c>
    </row>
    <row r="147" spans="1:8" x14ac:dyDescent="0.25">
      <c r="A147" s="29" t="s">
        <v>346</v>
      </c>
      <c r="B147" s="31" t="s">
        <v>330</v>
      </c>
      <c r="C147" s="31" t="s">
        <v>331</v>
      </c>
      <c r="D147" s="66">
        <v>0.74206574640352985</v>
      </c>
      <c r="E147" s="66">
        <v>0.74206574640352985</v>
      </c>
      <c r="F147" s="138">
        <v>0.74206574640352985</v>
      </c>
      <c r="G147" s="25">
        <v>17</v>
      </c>
      <c r="H147" s="26" t="s">
        <v>123</v>
      </c>
    </row>
    <row r="148" spans="1:8" x14ac:dyDescent="0.25">
      <c r="A148" s="29" t="s">
        <v>473</v>
      </c>
      <c r="B148" s="57" t="s">
        <v>418</v>
      </c>
      <c r="C148" s="57" t="s">
        <v>419</v>
      </c>
      <c r="D148" s="65">
        <v>0.74077714437437436</v>
      </c>
      <c r="E148" s="65">
        <v>0.74077714437437436</v>
      </c>
      <c r="F148" s="137">
        <v>0.74077714437437436</v>
      </c>
      <c r="G148" s="58">
        <v>21</v>
      </c>
      <c r="H148" s="59" t="s">
        <v>123</v>
      </c>
    </row>
    <row r="149" spans="1:8" x14ac:dyDescent="0.25">
      <c r="A149" s="29" t="s">
        <v>345</v>
      </c>
      <c r="B149" s="30" t="s">
        <v>281</v>
      </c>
      <c r="C149" s="30" t="s">
        <v>282</v>
      </c>
      <c r="D149" s="64">
        <v>0.73954976707701292</v>
      </c>
      <c r="E149" s="64">
        <v>0.73954976707701292</v>
      </c>
      <c r="F149" s="136">
        <v>0.73954976707701292</v>
      </c>
      <c r="G149" s="28">
        <v>37</v>
      </c>
      <c r="H149" s="33" t="s">
        <v>123</v>
      </c>
    </row>
    <row r="150" spans="1:8" x14ac:dyDescent="0.25">
      <c r="A150" s="131" t="s">
        <v>715</v>
      </c>
      <c r="B150" s="131" t="s">
        <v>617</v>
      </c>
      <c r="C150" s="131" t="s">
        <v>618</v>
      </c>
      <c r="D150" s="132">
        <v>0.69838162239560508</v>
      </c>
      <c r="E150" s="132">
        <v>0.69838162239560508</v>
      </c>
      <c r="F150" s="143">
        <v>0.73762464711085263</v>
      </c>
      <c r="G150" s="133">
        <v>27</v>
      </c>
      <c r="H150" s="144" t="s">
        <v>123</v>
      </c>
    </row>
    <row r="151" spans="1:8" x14ac:dyDescent="0.25">
      <c r="A151" s="29" t="s">
        <v>347</v>
      </c>
      <c r="B151" s="29" t="s">
        <v>75</v>
      </c>
      <c r="C151" s="29" t="s">
        <v>112</v>
      </c>
      <c r="D151" s="60">
        <v>0.73583058896378706</v>
      </c>
      <c r="E151" s="60">
        <v>0.73736905050224855</v>
      </c>
      <c r="F151" s="135">
        <v>0.73736905050224855</v>
      </c>
      <c r="G151" s="29">
        <v>17</v>
      </c>
      <c r="H151" s="34" t="s">
        <v>123</v>
      </c>
    </row>
    <row r="152" spans="1:8" x14ac:dyDescent="0.25">
      <c r="A152" s="131" t="s">
        <v>715</v>
      </c>
      <c r="B152" s="131" t="s">
        <v>230</v>
      </c>
      <c r="C152" s="131" t="s">
        <v>207</v>
      </c>
      <c r="D152" s="132">
        <v>0.71041214883488057</v>
      </c>
      <c r="E152" s="132">
        <v>0.7354121488348806</v>
      </c>
      <c r="F152" s="143">
        <v>0.7354121488348806</v>
      </c>
      <c r="G152" s="133">
        <v>21</v>
      </c>
      <c r="H152" s="144" t="s">
        <v>123</v>
      </c>
    </row>
    <row r="153" spans="1:8" x14ac:dyDescent="0.25">
      <c r="A153" s="131" t="s">
        <v>715</v>
      </c>
      <c r="B153" s="131" t="s">
        <v>603</v>
      </c>
      <c r="C153" s="131" t="s">
        <v>604</v>
      </c>
      <c r="D153" s="132">
        <v>0.68308556149732624</v>
      </c>
      <c r="E153" s="132">
        <v>0.73316889483065961</v>
      </c>
      <c r="F153" s="143">
        <v>0.73316889483065961</v>
      </c>
      <c r="G153" s="133">
        <v>22</v>
      </c>
      <c r="H153" s="144" t="s">
        <v>123</v>
      </c>
    </row>
    <row r="154" spans="1:8" x14ac:dyDescent="0.25">
      <c r="A154" s="131" t="s">
        <v>715</v>
      </c>
      <c r="B154" s="131" t="s">
        <v>388</v>
      </c>
      <c r="C154" s="131" t="s">
        <v>389</v>
      </c>
      <c r="D154" s="132">
        <v>0.72902694945466628</v>
      </c>
      <c r="E154" s="132">
        <v>0.72902694945466628</v>
      </c>
      <c r="F154" s="143">
        <v>0.72902694945466628</v>
      </c>
      <c r="G154" s="133">
        <v>23</v>
      </c>
      <c r="H154" s="144" t="s">
        <v>123</v>
      </c>
    </row>
    <row r="155" spans="1:8" x14ac:dyDescent="0.25">
      <c r="A155" s="131" t="s">
        <v>715</v>
      </c>
      <c r="B155" s="131" t="s">
        <v>537</v>
      </c>
      <c r="C155" s="131" t="s">
        <v>372</v>
      </c>
      <c r="D155" s="132">
        <v>0.72811576955670498</v>
      </c>
      <c r="E155" s="132">
        <v>0.72811576955670498</v>
      </c>
      <c r="F155" s="143">
        <v>0.72811576955670498</v>
      </c>
      <c r="G155" s="133">
        <v>24</v>
      </c>
      <c r="H155" s="144" t="s">
        <v>123</v>
      </c>
    </row>
    <row r="156" spans="1:8" x14ac:dyDescent="0.25">
      <c r="A156" s="29" t="s">
        <v>345</v>
      </c>
      <c r="B156" s="30" t="s">
        <v>254</v>
      </c>
      <c r="C156" s="30" t="s">
        <v>207</v>
      </c>
      <c r="D156" s="64">
        <v>0.72134295934139103</v>
      </c>
      <c r="E156" s="64">
        <v>0.72134295934139103</v>
      </c>
      <c r="F156" s="136">
        <v>0.72134295934139103</v>
      </c>
      <c r="G156" s="28">
        <v>38</v>
      </c>
      <c r="H156" s="33" t="s">
        <v>123</v>
      </c>
    </row>
    <row r="157" spans="1:8" x14ac:dyDescent="0.25">
      <c r="A157" s="131" t="s">
        <v>715</v>
      </c>
      <c r="B157" s="131" t="s">
        <v>543</v>
      </c>
      <c r="C157" s="131" t="s">
        <v>544</v>
      </c>
      <c r="D157" s="132">
        <v>0.65540156628970514</v>
      </c>
      <c r="E157" s="132">
        <v>0.66240156628970515</v>
      </c>
      <c r="F157" s="143">
        <v>0.72018698901900913</v>
      </c>
      <c r="G157" s="133">
        <v>35</v>
      </c>
      <c r="H157" s="144" t="s">
        <v>125</v>
      </c>
    </row>
    <row r="158" spans="1:8" x14ac:dyDescent="0.25">
      <c r="A158" s="29" t="s">
        <v>347</v>
      </c>
      <c r="B158" s="29" t="s">
        <v>95</v>
      </c>
      <c r="C158" s="29" t="s">
        <v>96</v>
      </c>
      <c r="D158" s="60">
        <v>0.70227450867048902</v>
      </c>
      <c r="E158" s="60">
        <v>0.71927450867048903</v>
      </c>
      <c r="F158" s="135">
        <v>0.71927450867048903</v>
      </c>
      <c r="G158" s="29">
        <v>18</v>
      </c>
      <c r="H158" s="34" t="s">
        <v>123</v>
      </c>
    </row>
    <row r="159" spans="1:8" x14ac:dyDescent="0.25">
      <c r="A159" s="131" t="s">
        <v>715</v>
      </c>
      <c r="B159" s="131" t="s">
        <v>682</v>
      </c>
      <c r="C159" s="131" t="s">
        <v>381</v>
      </c>
      <c r="D159" s="132">
        <v>0.66908224820488038</v>
      </c>
      <c r="E159" s="132">
        <v>0.68408224820488039</v>
      </c>
      <c r="F159" s="143">
        <v>0.71920229825428872</v>
      </c>
      <c r="G159" s="133">
        <v>30</v>
      </c>
      <c r="H159" s="144" t="s">
        <v>123</v>
      </c>
    </row>
    <row r="160" spans="1:8" x14ac:dyDescent="0.25">
      <c r="A160" s="29" t="s">
        <v>347</v>
      </c>
      <c r="B160" s="29" t="s">
        <v>161</v>
      </c>
      <c r="C160" s="29" t="s">
        <v>162</v>
      </c>
      <c r="D160" s="60">
        <v>0.6930917449938101</v>
      </c>
      <c r="E160" s="60">
        <v>0.71859174499381007</v>
      </c>
      <c r="F160" s="135">
        <v>0.71859174499381007</v>
      </c>
      <c r="G160" s="29">
        <v>19</v>
      </c>
      <c r="H160" s="34" t="s">
        <v>123</v>
      </c>
    </row>
    <row r="161" spans="1:8" x14ac:dyDescent="0.25">
      <c r="A161" s="29" t="s">
        <v>346</v>
      </c>
      <c r="B161" s="31" t="s">
        <v>324</v>
      </c>
      <c r="C161" s="31" t="s">
        <v>325</v>
      </c>
      <c r="D161" s="66">
        <v>0.71836493272040969</v>
      </c>
      <c r="E161" s="66">
        <v>0.71836493272040969</v>
      </c>
      <c r="F161" s="138">
        <v>0.71836493272040969</v>
      </c>
      <c r="G161" s="25">
        <v>18</v>
      </c>
      <c r="H161" s="26" t="s">
        <v>123</v>
      </c>
    </row>
    <row r="162" spans="1:8" x14ac:dyDescent="0.25">
      <c r="A162" s="29" t="s">
        <v>473</v>
      </c>
      <c r="B162" s="57" t="s">
        <v>376</v>
      </c>
      <c r="C162" s="57" t="s">
        <v>377</v>
      </c>
      <c r="D162" s="65">
        <v>0.67917634989426956</v>
      </c>
      <c r="E162" s="65">
        <v>0.71817634989426959</v>
      </c>
      <c r="F162" s="137">
        <v>0.71817634989426959</v>
      </c>
      <c r="G162" s="58">
        <v>22</v>
      </c>
      <c r="H162" s="59" t="s">
        <v>123</v>
      </c>
    </row>
    <row r="163" spans="1:8" x14ac:dyDescent="0.25">
      <c r="A163" s="29" t="s">
        <v>345</v>
      </c>
      <c r="B163" s="30" t="s">
        <v>230</v>
      </c>
      <c r="C163" s="30" t="s">
        <v>231</v>
      </c>
      <c r="D163" s="64">
        <v>0.70452292367692548</v>
      </c>
      <c r="E163" s="64">
        <v>0.71252292367692549</v>
      </c>
      <c r="F163" s="136">
        <v>0.71252292367692549</v>
      </c>
      <c r="G163" s="28">
        <v>39</v>
      </c>
      <c r="H163" s="33" t="s">
        <v>123</v>
      </c>
    </row>
    <row r="164" spans="1:8" x14ac:dyDescent="0.25">
      <c r="A164" s="29" t="s">
        <v>347</v>
      </c>
      <c r="B164" s="29" t="s">
        <v>101</v>
      </c>
      <c r="C164" s="29" t="s">
        <v>102</v>
      </c>
      <c r="D164" s="60">
        <v>0.71248844177469051</v>
      </c>
      <c r="E164" s="60">
        <v>0.71248844177469051</v>
      </c>
      <c r="F164" s="135">
        <v>0.71248844177469051</v>
      </c>
      <c r="G164" s="29">
        <v>19</v>
      </c>
      <c r="H164" s="34" t="s">
        <v>123</v>
      </c>
    </row>
    <row r="165" spans="1:8" x14ac:dyDescent="0.25">
      <c r="A165" s="131" t="s">
        <v>715</v>
      </c>
      <c r="B165" s="131" t="s">
        <v>546</v>
      </c>
      <c r="C165" s="131" t="s">
        <v>231</v>
      </c>
      <c r="D165" s="132">
        <v>0.68573497688751917</v>
      </c>
      <c r="E165" s="132">
        <v>0.71123497688751913</v>
      </c>
      <c r="F165" s="143">
        <v>0.71123497688751913</v>
      </c>
      <c r="G165" s="133">
        <v>25</v>
      </c>
      <c r="H165" s="144" t="s">
        <v>123</v>
      </c>
    </row>
    <row r="166" spans="1:8" x14ac:dyDescent="0.25">
      <c r="A166" s="29" t="s">
        <v>347</v>
      </c>
      <c r="B166" s="29" t="s">
        <v>93</v>
      </c>
      <c r="C166" s="29" t="s">
        <v>94</v>
      </c>
      <c r="D166" s="60">
        <v>0.70984768097937345</v>
      </c>
      <c r="E166" s="60">
        <v>0.70984768097937345</v>
      </c>
      <c r="F166" s="135">
        <v>0.70984768097937345</v>
      </c>
      <c r="G166" s="29">
        <v>20</v>
      </c>
      <c r="H166" s="34" t="s">
        <v>123</v>
      </c>
    </row>
    <row r="167" spans="1:8" x14ac:dyDescent="0.25">
      <c r="A167" s="131" t="s">
        <v>715</v>
      </c>
      <c r="B167" s="131" t="s">
        <v>486</v>
      </c>
      <c r="C167" s="131" t="s">
        <v>672</v>
      </c>
      <c r="D167" s="132">
        <v>0.65590391864644515</v>
      </c>
      <c r="E167" s="132">
        <v>0.70940391864644514</v>
      </c>
      <c r="F167" s="143">
        <v>0.70940391864644514</v>
      </c>
      <c r="G167" s="133">
        <v>26</v>
      </c>
      <c r="H167" s="144" t="s">
        <v>123</v>
      </c>
    </row>
    <row r="168" spans="1:8" x14ac:dyDescent="0.25">
      <c r="A168" s="29" t="s">
        <v>345</v>
      </c>
      <c r="B168" s="30" t="s">
        <v>224</v>
      </c>
      <c r="C168" s="30" t="s">
        <v>225</v>
      </c>
      <c r="D168" s="64">
        <v>0.70849679124361253</v>
      </c>
      <c r="E168" s="64">
        <v>0.70849679124361253</v>
      </c>
      <c r="F168" s="136">
        <v>0.70849679124361253</v>
      </c>
      <c r="G168" s="28">
        <v>40</v>
      </c>
      <c r="H168" s="33" t="s">
        <v>123</v>
      </c>
    </row>
    <row r="169" spans="1:8" x14ac:dyDescent="0.25">
      <c r="A169" s="29" t="s">
        <v>345</v>
      </c>
      <c r="B169" s="30" t="s">
        <v>255</v>
      </c>
      <c r="C169" s="30" t="s">
        <v>218</v>
      </c>
      <c r="D169" s="64">
        <v>0.70805600229444299</v>
      </c>
      <c r="E169" s="64">
        <v>0.70805600229444299</v>
      </c>
      <c r="F169" s="136">
        <v>0.70805600229444299</v>
      </c>
      <c r="G169" s="28">
        <v>41</v>
      </c>
      <c r="H169" s="33" t="s">
        <v>123</v>
      </c>
    </row>
    <row r="170" spans="1:8" x14ac:dyDescent="0.25">
      <c r="A170" s="72" t="s">
        <v>535</v>
      </c>
      <c r="B170" s="73" t="s">
        <v>497</v>
      </c>
      <c r="C170" s="73" t="s">
        <v>498</v>
      </c>
      <c r="D170" s="73">
        <v>0.70673370516567868</v>
      </c>
      <c r="E170" s="73">
        <v>0.70673370516567868</v>
      </c>
      <c r="F170" s="139">
        <v>0.70673370516567868</v>
      </c>
      <c r="G170" s="72">
        <v>20</v>
      </c>
      <c r="H170" s="74" t="s">
        <v>123</v>
      </c>
    </row>
    <row r="171" spans="1:8" x14ac:dyDescent="0.25">
      <c r="A171" s="29" t="s">
        <v>345</v>
      </c>
      <c r="B171" s="30" t="s">
        <v>283</v>
      </c>
      <c r="C171" s="30" t="s">
        <v>284</v>
      </c>
      <c r="D171" s="64">
        <v>0.70527205900576329</v>
      </c>
      <c r="E171" s="64">
        <v>0.70527205900576329</v>
      </c>
      <c r="F171" s="136">
        <v>0.70527205900576329</v>
      </c>
      <c r="G171" s="28">
        <v>42</v>
      </c>
      <c r="H171" s="33" t="s">
        <v>123</v>
      </c>
    </row>
    <row r="172" spans="1:8" x14ac:dyDescent="0.25">
      <c r="A172" s="131" t="s">
        <v>715</v>
      </c>
      <c r="B172" s="131" t="s">
        <v>567</v>
      </c>
      <c r="C172" s="131" t="s">
        <v>568</v>
      </c>
      <c r="D172" s="132">
        <v>0.64887674235118786</v>
      </c>
      <c r="E172" s="132">
        <v>0.66387674235118788</v>
      </c>
      <c r="F172" s="143">
        <v>0.7005481336877013</v>
      </c>
      <c r="G172" s="133">
        <v>34</v>
      </c>
      <c r="H172" s="144" t="s">
        <v>125</v>
      </c>
    </row>
    <row r="173" spans="1:8" x14ac:dyDescent="0.25">
      <c r="A173" s="29" t="s">
        <v>346</v>
      </c>
      <c r="B173" s="31" t="s">
        <v>305</v>
      </c>
      <c r="C173" s="31" t="s">
        <v>306</v>
      </c>
      <c r="D173" s="66">
        <v>0.69953120084936971</v>
      </c>
      <c r="E173" s="66">
        <v>0.69953120084936971</v>
      </c>
      <c r="F173" s="138">
        <v>0.69953120084936971</v>
      </c>
      <c r="G173" s="25">
        <v>19</v>
      </c>
      <c r="H173" s="26" t="s">
        <v>123</v>
      </c>
    </row>
    <row r="174" spans="1:8" x14ac:dyDescent="0.25">
      <c r="A174" s="29" t="s">
        <v>473</v>
      </c>
      <c r="B174" s="57" t="s">
        <v>422</v>
      </c>
      <c r="C174" s="57" t="s">
        <v>264</v>
      </c>
      <c r="D174" s="65">
        <v>0.68229182630906771</v>
      </c>
      <c r="E174" s="65">
        <v>0.69429182630906772</v>
      </c>
      <c r="F174" s="137">
        <v>0.69429182630906772</v>
      </c>
      <c r="G174" s="58">
        <v>23</v>
      </c>
      <c r="H174" s="59" t="s">
        <v>123</v>
      </c>
    </row>
    <row r="175" spans="1:8" x14ac:dyDescent="0.25">
      <c r="A175" s="29" t="s">
        <v>347</v>
      </c>
      <c r="B175" s="29" t="s">
        <v>145</v>
      </c>
      <c r="C175" s="29" t="s">
        <v>146</v>
      </c>
      <c r="D175" s="60">
        <v>0.67956008087942288</v>
      </c>
      <c r="E175" s="60">
        <v>0.69306008087942284</v>
      </c>
      <c r="F175" s="135">
        <v>0.69306008087942284</v>
      </c>
      <c r="G175" s="29">
        <v>20</v>
      </c>
      <c r="H175" s="34" t="s">
        <v>123</v>
      </c>
    </row>
    <row r="176" spans="1:8" x14ac:dyDescent="0.25">
      <c r="A176" s="29" t="s">
        <v>473</v>
      </c>
      <c r="B176" s="57" t="s">
        <v>375</v>
      </c>
      <c r="C176" s="57" t="s">
        <v>264</v>
      </c>
      <c r="D176" s="65">
        <v>0.67866058149050557</v>
      </c>
      <c r="E176" s="65">
        <v>0.69266058149050558</v>
      </c>
      <c r="F176" s="137">
        <v>0.69266058149050558</v>
      </c>
      <c r="G176" s="58">
        <v>24</v>
      </c>
      <c r="H176" s="59" t="s">
        <v>123</v>
      </c>
    </row>
    <row r="177" spans="1:284" x14ac:dyDescent="0.25">
      <c r="A177" s="29" t="s">
        <v>473</v>
      </c>
      <c r="B177" s="57" t="s">
        <v>425</v>
      </c>
      <c r="C177" s="57" t="s">
        <v>426</v>
      </c>
      <c r="D177" s="65">
        <v>0.68324691607009425</v>
      </c>
      <c r="E177" s="65">
        <v>0.69124691607009425</v>
      </c>
      <c r="F177" s="137">
        <v>0.69124691607009425</v>
      </c>
      <c r="G177" s="58">
        <v>25</v>
      </c>
      <c r="H177" s="59" t="s">
        <v>123</v>
      </c>
    </row>
    <row r="178" spans="1:284" x14ac:dyDescent="0.25">
      <c r="A178" s="131" t="s">
        <v>715</v>
      </c>
      <c r="B178" s="131" t="s">
        <v>307</v>
      </c>
      <c r="C178" s="131" t="s">
        <v>553</v>
      </c>
      <c r="D178" s="132">
        <v>0.61743720230267962</v>
      </c>
      <c r="E178" s="132">
        <v>0.64043720230267964</v>
      </c>
      <c r="F178" s="143">
        <v>0.6898889841567829</v>
      </c>
      <c r="G178" s="133">
        <v>37</v>
      </c>
      <c r="H178" s="144" t="s">
        <v>125</v>
      </c>
    </row>
    <row r="179" spans="1:284" x14ac:dyDescent="0.25">
      <c r="A179" s="131" t="s">
        <v>715</v>
      </c>
      <c r="B179" s="131" t="s">
        <v>634</v>
      </c>
      <c r="C179" s="131" t="s">
        <v>264</v>
      </c>
      <c r="D179" s="132">
        <v>0.66105600362350614</v>
      </c>
      <c r="E179" s="132">
        <v>0.68955600362350611</v>
      </c>
      <c r="F179" s="143">
        <v>0.68955600362350611</v>
      </c>
      <c r="G179" s="133">
        <v>28</v>
      </c>
      <c r="H179" s="144" t="s">
        <v>125</v>
      </c>
    </row>
    <row r="180" spans="1:284" x14ac:dyDescent="0.25">
      <c r="A180" s="131" t="s">
        <v>715</v>
      </c>
      <c r="B180" s="131" t="s">
        <v>542</v>
      </c>
      <c r="C180" s="131" t="s">
        <v>323</v>
      </c>
      <c r="D180" s="132">
        <v>0.68671288097951555</v>
      </c>
      <c r="E180" s="132">
        <v>0.68671288097951555</v>
      </c>
      <c r="F180" s="143">
        <v>0.68671288097951555</v>
      </c>
      <c r="G180" s="133">
        <v>29</v>
      </c>
      <c r="H180" s="144" t="s">
        <v>125</v>
      </c>
    </row>
    <row r="181" spans="1:284" x14ac:dyDescent="0.25">
      <c r="A181" s="29" t="s">
        <v>347</v>
      </c>
      <c r="B181" s="29" t="s">
        <v>66</v>
      </c>
      <c r="C181" s="29" t="s">
        <v>67</v>
      </c>
      <c r="D181" s="60">
        <v>0.68627711409173064</v>
      </c>
      <c r="E181" s="60">
        <v>0.68627711409173064</v>
      </c>
      <c r="F181" s="135">
        <v>0.68627711409173064</v>
      </c>
      <c r="G181" s="29">
        <v>21</v>
      </c>
      <c r="H181" s="34" t="s">
        <v>125</v>
      </c>
    </row>
    <row r="182" spans="1:284" x14ac:dyDescent="0.25">
      <c r="A182" s="29" t="s">
        <v>346</v>
      </c>
      <c r="B182" s="31" t="s">
        <v>299</v>
      </c>
      <c r="C182" s="31" t="s">
        <v>334</v>
      </c>
      <c r="D182" s="66">
        <v>0.67068055473616361</v>
      </c>
      <c r="E182" s="66">
        <v>0.68618055473616357</v>
      </c>
      <c r="F182" s="138">
        <v>0.68618055473616357</v>
      </c>
      <c r="G182" s="25">
        <v>20</v>
      </c>
      <c r="H182" s="26" t="s">
        <v>125</v>
      </c>
    </row>
    <row r="183" spans="1:284" x14ac:dyDescent="0.25">
      <c r="A183" s="29" t="s">
        <v>345</v>
      </c>
      <c r="B183" s="30" t="s">
        <v>272</v>
      </c>
      <c r="C183" s="30" t="s">
        <v>273</v>
      </c>
      <c r="D183" s="64">
        <v>0.68552800928407343</v>
      </c>
      <c r="E183" s="64">
        <v>0.68552800928407343</v>
      </c>
      <c r="F183" s="136">
        <v>0.68552800928407343</v>
      </c>
      <c r="G183" s="28">
        <v>43</v>
      </c>
      <c r="H183" s="33" t="s">
        <v>125</v>
      </c>
    </row>
    <row r="184" spans="1:284" s="72" customFormat="1" x14ac:dyDescent="0.25">
      <c r="A184" s="29" t="s">
        <v>473</v>
      </c>
      <c r="B184" s="57" t="s">
        <v>380</v>
      </c>
      <c r="C184" s="57" t="s">
        <v>154</v>
      </c>
      <c r="D184" s="65">
        <v>0.66921015405790385</v>
      </c>
      <c r="E184" s="65">
        <v>0.68321015405790386</v>
      </c>
      <c r="F184" s="137">
        <v>0.68321015405790386</v>
      </c>
      <c r="G184" s="58">
        <v>26</v>
      </c>
      <c r="H184" s="59" t="s">
        <v>472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</row>
    <row r="185" spans="1:284" s="72" customFormat="1" x14ac:dyDescent="0.25">
      <c r="A185" s="29" t="s">
        <v>473</v>
      </c>
      <c r="B185" s="57" t="s">
        <v>437</v>
      </c>
      <c r="C185" s="57" t="s">
        <v>438</v>
      </c>
      <c r="D185" s="65">
        <v>0.67391114857084333</v>
      </c>
      <c r="E185" s="65">
        <v>0.67391114857084333</v>
      </c>
      <c r="F185" s="137">
        <v>0.67391114857084333</v>
      </c>
      <c r="G185" s="58">
        <v>27</v>
      </c>
      <c r="H185" s="59" t="s">
        <v>472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</row>
    <row r="186" spans="1:284" s="72" customFormat="1" x14ac:dyDescent="0.25">
      <c r="A186" s="29" t="s">
        <v>473</v>
      </c>
      <c r="B186" s="57" t="s">
        <v>423</v>
      </c>
      <c r="C186" s="57" t="s">
        <v>424</v>
      </c>
      <c r="D186" s="65">
        <v>0.67215989812795929</v>
      </c>
      <c r="E186" s="65">
        <v>0.67215989812795929</v>
      </c>
      <c r="F186" s="137">
        <v>0.67215989812795929</v>
      </c>
      <c r="G186" s="58">
        <v>28</v>
      </c>
      <c r="H186" s="59" t="s">
        <v>472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</row>
    <row r="187" spans="1:284" s="72" customFormat="1" x14ac:dyDescent="0.25">
      <c r="A187" s="131" t="s">
        <v>715</v>
      </c>
      <c r="B187" s="131" t="s">
        <v>627</v>
      </c>
      <c r="C187" s="131" t="s">
        <v>628</v>
      </c>
      <c r="D187" s="132">
        <v>0.63144478536571103</v>
      </c>
      <c r="E187" s="132">
        <v>0.67144478536571106</v>
      </c>
      <c r="F187" s="143">
        <v>0.67144478536571106</v>
      </c>
      <c r="G187" s="133">
        <v>31</v>
      </c>
      <c r="H187" s="144" t="s">
        <v>121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</row>
    <row r="188" spans="1:284" s="72" customFormat="1" x14ac:dyDescent="0.25">
      <c r="A188" s="131" t="s">
        <v>715</v>
      </c>
      <c r="B188" s="131" t="s">
        <v>631</v>
      </c>
      <c r="C188" s="131" t="s">
        <v>483</v>
      </c>
      <c r="D188" s="132">
        <v>0.6586693685178231</v>
      </c>
      <c r="E188" s="132">
        <v>0.6696693685178231</v>
      </c>
      <c r="F188" s="143">
        <v>0.6696693685178231</v>
      </c>
      <c r="G188" s="133">
        <v>32</v>
      </c>
      <c r="H188" s="144" t="s">
        <v>472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</row>
    <row r="189" spans="1:284" s="72" customFormat="1" x14ac:dyDescent="0.25">
      <c r="A189" s="131" t="s">
        <v>715</v>
      </c>
      <c r="B189" s="131" t="s">
        <v>547</v>
      </c>
      <c r="C189" s="131" t="s">
        <v>243</v>
      </c>
      <c r="D189" s="132">
        <v>0.65502350530376086</v>
      </c>
      <c r="E189" s="132">
        <v>0.66802350530376087</v>
      </c>
      <c r="F189" s="143">
        <v>0.66802350530376087</v>
      </c>
      <c r="G189" s="133">
        <v>33</v>
      </c>
      <c r="H189" s="144" t="s">
        <v>121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</row>
    <row r="190" spans="1:284" s="72" customFormat="1" x14ac:dyDescent="0.25">
      <c r="A190" s="29" t="s">
        <v>346</v>
      </c>
      <c r="B190" s="31" t="s">
        <v>296</v>
      </c>
      <c r="C190" s="31" t="s">
        <v>297</v>
      </c>
      <c r="D190" s="66">
        <v>0.66509053909680005</v>
      </c>
      <c r="E190" s="66">
        <v>0.66509053909680005</v>
      </c>
      <c r="F190" s="138">
        <v>0.66509053909680005</v>
      </c>
      <c r="G190" s="25">
        <v>21</v>
      </c>
      <c r="H190" s="26" t="s">
        <v>121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</row>
    <row r="191" spans="1:284" s="72" customFormat="1" x14ac:dyDescent="0.25">
      <c r="A191" s="29" t="s">
        <v>345</v>
      </c>
      <c r="B191" s="30" t="s">
        <v>260</v>
      </c>
      <c r="C191" s="30" t="s">
        <v>261</v>
      </c>
      <c r="D191" s="64">
        <v>0.65009211701715464</v>
      </c>
      <c r="E191" s="64">
        <v>0.66359211701715459</v>
      </c>
      <c r="F191" s="136">
        <v>0.66359211701715459</v>
      </c>
      <c r="G191" s="28">
        <v>44</v>
      </c>
      <c r="H191" s="33" t="s">
        <v>121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</row>
    <row r="192" spans="1:284" s="72" customFormat="1" x14ac:dyDescent="0.25">
      <c r="A192" s="29" t="s">
        <v>345</v>
      </c>
      <c r="B192" s="30" t="s">
        <v>242</v>
      </c>
      <c r="C192" s="30" t="s">
        <v>243</v>
      </c>
      <c r="D192" s="64">
        <v>0.63885706008829146</v>
      </c>
      <c r="E192" s="64">
        <v>0.66085706008829148</v>
      </c>
      <c r="F192" s="136">
        <v>0.66085706008829148</v>
      </c>
      <c r="G192" s="28">
        <v>45</v>
      </c>
      <c r="H192" s="33" t="s">
        <v>125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</row>
    <row r="193" spans="1:284" s="72" customFormat="1" x14ac:dyDescent="0.25">
      <c r="A193" s="29" t="s">
        <v>346</v>
      </c>
      <c r="B193" s="31" t="s">
        <v>315</v>
      </c>
      <c r="C193" s="31" t="s">
        <v>316</v>
      </c>
      <c r="D193" s="66">
        <v>0.64283822035253246</v>
      </c>
      <c r="E193" s="66">
        <v>0.65483822035253247</v>
      </c>
      <c r="F193" s="138">
        <v>0.65483822035253247</v>
      </c>
      <c r="G193" s="25">
        <v>22</v>
      </c>
      <c r="H193" s="26" t="s">
        <v>121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</row>
    <row r="194" spans="1:284" s="72" customFormat="1" x14ac:dyDescent="0.25">
      <c r="A194" s="29" t="s">
        <v>345</v>
      </c>
      <c r="B194" s="30" t="s">
        <v>279</v>
      </c>
      <c r="C194" s="30" t="s">
        <v>71</v>
      </c>
      <c r="D194" s="64">
        <v>0.65073574495309028</v>
      </c>
      <c r="E194" s="64">
        <v>0.65373574495309028</v>
      </c>
      <c r="F194" s="136">
        <v>0.65373574495309028</v>
      </c>
      <c r="G194" s="28">
        <v>46</v>
      </c>
      <c r="H194" s="33" t="s">
        <v>121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</row>
    <row r="195" spans="1:284" s="72" customFormat="1" x14ac:dyDescent="0.25">
      <c r="A195" s="131" t="s">
        <v>715</v>
      </c>
      <c r="B195" s="131" t="s">
        <v>267</v>
      </c>
      <c r="C195" s="131" t="s">
        <v>268</v>
      </c>
      <c r="D195" s="132">
        <v>0.6374933834859059</v>
      </c>
      <c r="E195" s="132">
        <v>0.65249338348590591</v>
      </c>
      <c r="F195" s="143">
        <v>0.65249338348590591</v>
      </c>
      <c r="G195" s="133">
        <v>36</v>
      </c>
      <c r="H195" s="144" t="s">
        <v>472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</row>
    <row r="196" spans="1:284" s="72" customFormat="1" x14ac:dyDescent="0.25">
      <c r="A196" s="29" t="s">
        <v>345</v>
      </c>
      <c r="B196" s="30" t="s">
        <v>266</v>
      </c>
      <c r="C196" s="30" t="s">
        <v>218</v>
      </c>
      <c r="D196" s="64">
        <v>0.63946473998067543</v>
      </c>
      <c r="E196" s="64">
        <v>0.65146473998067544</v>
      </c>
      <c r="F196" s="136">
        <v>0.65146473998067544</v>
      </c>
      <c r="G196" s="28">
        <v>47</v>
      </c>
      <c r="H196" s="33" t="s">
        <v>121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</row>
    <row r="197" spans="1:284" s="72" customFormat="1" x14ac:dyDescent="0.25">
      <c r="A197" s="29" t="s">
        <v>473</v>
      </c>
      <c r="B197" s="57" t="s">
        <v>360</v>
      </c>
      <c r="C197" s="57" t="s">
        <v>361</v>
      </c>
      <c r="D197" s="65">
        <v>0.64412128535360569</v>
      </c>
      <c r="E197" s="65">
        <v>0.65112128535360569</v>
      </c>
      <c r="F197" s="137">
        <v>0.65112128535360569</v>
      </c>
      <c r="G197" s="58">
        <v>29</v>
      </c>
      <c r="H197" s="59" t="s">
        <v>472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</row>
    <row r="198" spans="1:284" s="72" customFormat="1" x14ac:dyDescent="0.25">
      <c r="A198" s="72" t="s">
        <v>535</v>
      </c>
      <c r="B198" s="73" t="s">
        <v>492</v>
      </c>
      <c r="C198" s="73" t="s">
        <v>399</v>
      </c>
      <c r="D198" s="73">
        <v>0.63649566097895616</v>
      </c>
      <c r="E198" s="73">
        <v>0.64549566097895617</v>
      </c>
      <c r="F198" s="139">
        <v>0.64549566097895617</v>
      </c>
      <c r="G198" s="72">
        <v>21</v>
      </c>
      <c r="H198" s="74" t="s">
        <v>125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</row>
    <row r="199" spans="1:284" s="72" customFormat="1" x14ac:dyDescent="0.25">
      <c r="A199" s="29" t="s">
        <v>347</v>
      </c>
      <c r="B199" s="29" t="s">
        <v>168</v>
      </c>
      <c r="C199" s="29" t="s">
        <v>169</v>
      </c>
      <c r="D199" s="60">
        <v>0.62675307271015313</v>
      </c>
      <c r="E199" s="60">
        <v>0.64075307271015314</v>
      </c>
      <c r="F199" s="135">
        <v>0.64075307271015314</v>
      </c>
      <c r="G199" s="29">
        <v>21</v>
      </c>
      <c r="H199" s="34" t="s">
        <v>123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</row>
    <row r="200" spans="1:284" s="72" customFormat="1" x14ac:dyDescent="0.25">
      <c r="A200" s="29" t="s">
        <v>473</v>
      </c>
      <c r="B200" s="57" t="s">
        <v>202</v>
      </c>
      <c r="C200" s="57" t="s">
        <v>411</v>
      </c>
      <c r="D200" s="65">
        <v>0.63762028138935989</v>
      </c>
      <c r="E200" s="65">
        <v>0.63762028138935989</v>
      </c>
      <c r="F200" s="137">
        <v>0.63762028138935989</v>
      </c>
      <c r="G200" s="58">
        <v>30</v>
      </c>
      <c r="H200" s="59" t="s">
        <v>121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</row>
    <row r="201" spans="1:284" s="72" customFormat="1" x14ac:dyDescent="0.25">
      <c r="A201" s="29" t="s">
        <v>347</v>
      </c>
      <c r="B201" s="29" t="s">
        <v>138</v>
      </c>
      <c r="C201" s="29" t="s">
        <v>139</v>
      </c>
      <c r="D201" s="60">
        <v>0.63682921236290957</v>
      </c>
      <c r="E201" s="60">
        <v>0.63682921236290957</v>
      </c>
      <c r="F201" s="135">
        <v>0.63682921236290957</v>
      </c>
      <c r="G201" s="29">
        <v>22</v>
      </c>
      <c r="H201" s="34" t="s">
        <v>121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</row>
    <row r="202" spans="1:284" s="72" customFormat="1" x14ac:dyDescent="0.25">
      <c r="A202" s="29" t="s">
        <v>347</v>
      </c>
      <c r="B202" s="29" t="s">
        <v>179</v>
      </c>
      <c r="C202" s="29" t="s">
        <v>180</v>
      </c>
      <c r="D202" s="60">
        <v>0.63448277137336062</v>
      </c>
      <c r="E202" s="60">
        <v>0.63448277137336062</v>
      </c>
      <c r="F202" s="135">
        <v>0.63448277137336062</v>
      </c>
      <c r="G202" s="29">
        <v>23</v>
      </c>
      <c r="H202" s="34" t="s">
        <v>121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</row>
    <row r="203" spans="1:284" s="72" customFormat="1" x14ac:dyDescent="0.25">
      <c r="A203" s="29" t="s">
        <v>345</v>
      </c>
      <c r="B203" s="30" t="s">
        <v>244</v>
      </c>
      <c r="C203" s="30" t="s">
        <v>245</v>
      </c>
      <c r="D203" s="64">
        <v>0.62818585973381003</v>
      </c>
      <c r="E203" s="64">
        <v>0.63318585973381003</v>
      </c>
      <c r="F203" s="136">
        <v>0.63318585973381003</v>
      </c>
      <c r="G203" s="28">
        <v>48</v>
      </c>
      <c r="H203" s="33" t="s">
        <v>121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</row>
    <row r="204" spans="1:284" s="72" customFormat="1" x14ac:dyDescent="0.25">
      <c r="A204" s="29" t="s">
        <v>473</v>
      </c>
      <c r="B204" s="57" t="s">
        <v>408</v>
      </c>
      <c r="C204" s="57" t="s">
        <v>409</v>
      </c>
      <c r="D204" s="65">
        <v>0.63077367176717092</v>
      </c>
      <c r="E204" s="65">
        <v>0.63077367176717092</v>
      </c>
      <c r="F204" s="137">
        <v>0.63077367176717092</v>
      </c>
      <c r="G204" s="58">
        <v>31</v>
      </c>
      <c r="H204" s="59" t="s">
        <v>121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</row>
    <row r="205" spans="1:284" s="72" customFormat="1" x14ac:dyDescent="0.25">
      <c r="A205" s="29" t="s">
        <v>347</v>
      </c>
      <c r="B205" s="29" t="s">
        <v>147</v>
      </c>
      <c r="C205" s="29" t="s">
        <v>148</v>
      </c>
      <c r="D205" s="60">
        <v>0.61952602025700165</v>
      </c>
      <c r="E205" s="60">
        <v>0.63002602025700161</v>
      </c>
      <c r="F205" s="135">
        <v>0.63002602025700161</v>
      </c>
      <c r="G205" s="29">
        <v>24</v>
      </c>
      <c r="H205" s="34" t="s">
        <v>121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</row>
    <row r="206" spans="1:284" s="72" customFormat="1" x14ac:dyDescent="0.25">
      <c r="A206" s="29" t="s">
        <v>345</v>
      </c>
      <c r="B206" s="30" t="s">
        <v>236</v>
      </c>
      <c r="C206" s="30" t="s">
        <v>237</v>
      </c>
      <c r="D206" s="64">
        <v>0.62931426343872021</v>
      </c>
      <c r="E206" s="64">
        <v>0.62931426343872021</v>
      </c>
      <c r="F206" s="136">
        <v>0.62931426343872021</v>
      </c>
      <c r="G206" s="28">
        <v>49</v>
      </c>
      <c r="H206" s="33" t="s">
        <v>121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</row>
    <row r="207" spans="1:284" s="72" customFormat="1" x14ac:dyDescent="0.25">
      <c r="A207" s="29" t="s">
        <v>347</v>
      </c>
      <c r="B207" s="29" t="s">
        <v>137</v>
      </c>
      <c r="C207" s="29" t="s">
        <v>74</v>
      </c>
      <c r="D207" s="60">
        <v>0.62076840188573612</v>
      </c>
      <c r="E207" s="60">
        <v>0.62076840188573612</v>
      </c>
      <c r="F207" s="135">
        <v>0.62076840188573612</v>
      </c>
      <c r="G207" s="29">
        <v>25</v>
      </c>
      <c r="H207" s="34" t="s">
        <v>121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</row>
    <row r="208" spans="1:284" s="72" customFormat="1" x14ac:dyDescent="0.25">
      <c r="A208" s="29" t="s">
        <v>473</v>
      </c>
      <c r="B208" s="57" t="s">
        <v>417</v>
      </c>
      <c r="C208" s="57" t="s">
        <v>207</v>
      </c>
      <c r="D208" s="65">
        <v>0.57276202290475886</v>
      </c>
      <c r="E208" s="65">
        <v>0.61719445533719131</v>
      </c>
      <c r="F208" s="137">
        <v>0.61719445533719131</v>
      </c>
      <c r="G208" s="58">
        <v>32</v>
      </c>
      <c r="H208" s="59" t="s">
        <v>121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</row>
    <row r="209" spans="1:284" s="72" customFormat="1" x14ac:dyDescent="0.25">
      <c r="A209" s="29" t="s">
        <v>345</v>
      </c>
      <c r="B209" s="30" t="s">
        <v>246</v>
      </c>
      <c r="C209" s="30" t="s">
        <v>247</v>
      </c>
      <c r="D209" s="64">
        <v>0.60967719831486911</v>
      </c>
      <c r="E209" s="64">
        <v>0.61467719831486911</v>
      </c>
      <c r="F209" s="136">
        <v>0.61467719831486911</v>
      </c>
      <c r="G209" s="28">
        <v>50</v>
      </c>
      <c r="H209" s="33" t="s">
        <v>121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</row>
    <row r="210" spans="1:284" s="72" customFormat="1" x14ac:dyDescent="0.25">
      <c r="A210" s="29" t="s">
        <v>345</v>
      </c>
      <c r="B210" s="30" t="s">
        <v>215</v>
      </c>
      <c r="C210" s="30" t="s">
        <v>216</v>
      </c>
      <c r="D210" s="64">
        <v>0.61104761519455664</v>
      </c>
      <c r="E210" s="64">
        <v>0.61404761519455664</v>
      </c>
      <c r="F210" s="136">
        <v>0.61404761519455664</v>
      </c>
      <c r="G210" s="28">
        <v>51</v>
      </c>
      <c r="H210" s="33" t="s">
        <v>121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</row>
    <row r="211" spans="1:284" s="72" customFormat="1" x14ac:dyDescent="0.25">
      <c r="A211" s="131" t="s">
        <v>715</v>
      </c>
      <c r="B211" s="131" t="s">
        <v>666</v>
      </c>
      <c r="C211" s="131" t="s">
        <v>218</v>
      </c>
      <c r="D211" s="132">
        <v>0.61241819350691096</v>
      </c>
      <c r="E211" s="132">
        <v>0.61241819350691096</v>
      </c>
      <c r="F211" s="143">
        <v>0.61241819350691096</v>
      </c>
      <c r="G211" s="133">
        <v>38</v>
      </c>
      <c r="H211" s="144" t="s">
        <v>121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</row>
    <row r="212" spans="1:284" s="72" customFormat="1" x14ac:dyDescent="0.25">
      <c r="A212" s="131" t="s">
        <v>715</v>
      </c>
      <c r="B212" s="131" t="s">
        <v>549</v>
      </c>
      <c r="C212" s="131" t="s">
        <v>550</v>
      </c>
      <c r="D212" s="132">
        <v>0.57800844510680571</v>
      </c>
      <c r="E212" s="132">
        <v>0.59100844510680572</v>
      </c>
      <c r="F212" s="143">
        <v>0.61211302341233587</v>
      </c>
      <c r="G212" s="133">
        <v>41</v>
      </c>
      <c r="H212" s="144" t="s">
        <v>121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</row>
    <row r="213" spans="1:284" s="131" customFormat="1" x14ac:dyDescent="0.25">
      <c r="A213" s="131" t="s">
        <v>715</v>
      </c>
      <c r="B213" s="131" t="s">
        <v>629</v>
      </c>
      <c r="C213" s="131" t="s">
        <v>489</v>
      </c>
      <c r="D213" s="132">
        <v>0.6097787834955144</v>
      </c>
      <c r="E213" s="132">
        <v>0.6097787834955144</v>
      </c>
      <c r="F213" s="143">
        <v>0.6097787834955144</v>
      </c>
      <c r="G213" s="133">
        <v>39</v>
      </c>
      <c r="H213" s="144" t="s">
        <v>121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</row>
    <row r="214" spans="1:284" s="131" customFormat="1" x14ac:dyDescent="0.25">
      <c r="A214" s="29" t="s">
        <v>346</v>
      </c>
      <c r="B214" s="31" t="s">
        <v>319</v>
      </c>
      <c r="C214" s="31" t="s">
        <v>320</v>
      </c>
      <c r="D214" s="66">
        <v>0.58248921991777547</v>
      </c>
      <c r="E214" s="66">
        <v>0.60348921991777549</v>
      </c>
      <c r="F214" s="138">
        <v>0.60348921991777549</v>
      </c>
      <c r="G214" s="25">
        <v>23</v>
      </c>
      <c r="H214" s="26" t="s">
        <v>121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</row>
    <row r="215" spans="1:284" s="131" customFormat="1" x14ac:dyDescent="0.25">
      <c r="A215" s="29" t="s">
        <v>473</v>
      </c>
      <c r="B215" s="57" t="s">
        <v>357</v>
      </c>
      <c r="C215" s="57" t="s">
        <v>358</v>
      </c>
      <c r="D215" s="65">
        <v>0.5679932717562759</v>
      </c>
      <c r="E215" s="65">
        <v>0.60199327175627593</v>
      </c>
      <c r="F215" s="137">
        <v>0.60199327175627593</v>
      </c>
      <c r="G215" s="58">
        <v>33</v>
      </c>
      <c r="H215" s="59" t="s">
        <v>121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</row>
    <row r="216" spans="1:284" s="131" customFormat="1" x14ac:dyDescent="0.25">
      <c r="A216" s="29" t="s">
        <v>347</v>
      </c>
      <c r="B216" s="29" t="s">
        <v>76</v>
      </c>
      <c r="C216" s="29" t="s">
        <v>113</v>
      </c>
      <c r="D216" s="60">
        <v>0.58198941969056917</v>
      </c>
      <c r="E216" s="60">
        <v>0.60098941969056918</v>
      </c>
      <c r="F216" s="135">
        <v>0.60098941969056918</v>
      </c>
      <c r="G216" s="29">
        <v>22</v>
      </c>
      <c r="H216" s="34" t="s">
        <v>121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</row>
    <row r="217" spans="1:284" s="131" customFormat="1" x14ac:dyDescent="0.25">
      <c r="A217" s="29" t="s">
        <v>473</v>
      </c>
      <c r="B217" s="57" t="s">
        <v>382</v>
      </c>
      <c r="C217" s="57" t="s">
        <v>383</v>
      </c>
      <c r="D217" s="65">
        <v>0.57403987409696855</v>
      </c>
      <c r="E217" s="65">
        <v>0.59853987409696852</v>
      </c>
      <c r="F217" s="137">
        <v>0.59853987409696852</v>
      </c>
      <c r="G217" s="58">
        <v>34</v>
      </c>
      <c r="H217" s="59" t="s">
        <v>121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</row>
    <row r="218" spans="1:284" s="131" customFormat="1" x14ac:dyDescent="0.25">
      <c r="A218" s="131" t="s">
        <v>715</v>
      </c>
      <c r="B218" s="131" t="s">
        <v>685</v>
      </c>
      <c r="C218" s="131" t="s">
        <v>114</v>
      </c>
      <c r="D218" s="132">
        <v>0.58511609830221201</v>
      </c>
      <c r="E218" s="132">
        <v>0.59011609830221201</v>
      </c>
      <c r="F218" s="143">
        <v>0.59831480104180512</v>
      </c>
      <c r="G218" s="133">
        <v>42</v>
      </c>
      <c r="H218" s="144" t="s">
        <v>121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</row>
    <row r="219" spans="1:284" s="131" customFormat="1" x14ac:dyDescent="0.25">
      <c r="A219" s="131" t="s">
        <v>715</v>
      </c>
      <c r="B219" s="131" t="s">
        <v>609</v>
      </c>
      <c r="C219" s="131" t="s">
        <v>610</v>
      </c>
      <c r="D219" s="132">
        <v>0.57508996668712198</v>
      </c>
      <c r="E219" s="132">
        <v>0.598089966687122</v>
      </c>
      <c r="F219" s="143">
        <v>0.598089966687122</v>
      </c>
      <c r="G219" s="133">
        <v>40</v>
      </c>
      <c r="H219" s="144" t="s">
        <v>121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</row>
    <row r="220" spans="1:284" s="131" customFormat="1" x14ac:dyDescent="0.25">
      <c r="A220" s="72" t="s">
        <v>535</v>
      </c>
      <c r="B220" s="73" t="s">
        <v>480</v>
      </c>
      <c r="C220" s="73" t="s">
        <v>481</v>
      </c>
      <c r="D220" s="73">
        <v>0.58305106604183932</v>
      </c>
      <c r="E220" s="73">
        <v>0.59705106604183933</v>
      </c>
      <c r="F220" s="139">
        <v>0.59705106604183933</v>
      </c>
      <c r="G220" s="72">
        <v>22</v>
      </c>
      <c r="H220" s="74" t="s">
        <v>121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</row>
    <row r="221" spans="1:284" s="131" customFormat="1" x14ac:dyDescent="0.25">
      <c r="A221" s="29" t="s">
        <v>473</v>
      </c>
      <c r="B221" s="57" t="s">
        <v>412</v>
      </c>
      <c r="C221" s="57" t="s">
        <v>413</v>
      </c>
      <c r="D221" s="65">
        <v>0.58417871982089065</v>
      </c>
      <c r="E221" s="65">
        <v>0.59417871982089066</v>
      </c>
      <c r="F221" s="137">
        <v>0.59417871982089066</v>
      </c>
      <c r="G221" s="58">
        <v>35</v>
      </c>
      <c r="H221" s="59" t="s">
        <v>121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</row>
    <row r="222" spans="1:284" s="131" customFormat="1" x14ac:dyDescent="0.25">
      <c r="A222" s="131" t="s">
        <v>715</v>
      </c>
      <c r="B222" s="131" t="s">
        <v>611</v>
      </c>
      <c r="C222" s="131" t="s">
        <v>612</v>
      </c>
      <c r="D222" s="132">
        <v>0.54805562101574057</v>
      </c>
      <c r="E222" s="132">
        <v>0.5870556210157406</v>
      </c>
      <c r="F222" s="143">
        <v>0.5870556210157406</v>
      </c>
      <c r="G222" s="133">
        <v>43</v>
      </c>
      <c r="H222" s="144" t="s">
        <v>121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</row>
    <row r="223" spans="1:284" s="131" customFormat="1" x14ac:dyDescent="0.25">
      <c r="A223" s="29" t="s">
        <v>473</v>
      </c>
      <c r="B223" s="57" t="s">
        <v>394</v>
      </c>
      <c r="C223" s="57" t="s">
        <v>381</v>
      </c>
      <c r="D223" s="65">
        <v>0.53464985526411601</v>
      </c>
      <c r="E223" s="65">
        <v>0.57864985526411605</v>
      </c>
      <c r="F223" s="137">
        <v>0.57864985526411605</v>
      </c>
      <c r="G223" s="58">
        <v>36</v>
      </c>
      <c r="H223" s="59" t="s">
        <v>121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</row>
    <row r="224" spans="1:284" s="131" customFormat="1" x14ac:dyDescent="0.25">
      <c r="A224" s="29" t="s">
        <v>345</v>
      </c>
      <c r="B224" s="30" t="s">
        <v>159</v>
      </c>
      <c r="C224" s="30" t="s">
        <v>160</v>
      </c>
      <c r="D224" s="64">
        <v>0.55630302950676336</v>
      </c>
      <c r="E224" s="64">
        <v>0.57630302950676338</v>
      </c>
      <c r="F224" s="136">
        <v>0.57630302950676338</v>
      </c>
      <c r="G224" s="28">
        <v>52</v>
      </c>
      <c r="H224" s="33" t="s">
        <v>121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</row>
    <row r="225" spans="1:284" s="131" customFormat="1" x14ac:dyDescent="0.25">
      <c r="A225" s="29" t="s">
        <v>473</v>
      </c>
      <c r="B225" s="57" t="s">
        <v>378</v>
      </c>
      <c r="C225" s="57" t="s">
        <v>77</v>
      </c>
      <c r="D225" s="65">
        <v>0.56652898265815166</v>
      </c>
      <c r="E225" s="65">
        <v>0.57552898265815167</v>
      </c>
      <c r="F225" s="137">
        <v>0.57552898265815167</v>
      </c>
      <c r="G225" s="58">
        <v>37</v>
      </c>
      <c r="H225" s="59" t="s">
        <v>121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</row>
    <row r="226" spans="1:284" s="131" customFormat="1" x14ac:dyDescent="0.25">
      <c r="A226" s="29" t="s">
        <v>473</v>
      </c>
      <c r="B226" s="57" t="s">
        <v>400</v>
      </c>
      <c r="C226" s="57" t="s">
        <v>154</v>
      </c>
      <c r="D226" s="65">
        <v>0.54219322683291127</v>
      </c>
      <c r="E226" s="65">
        <v>0.57469322683291124</v>
      </c>
      <c r="F226" s="137">
        <v>0.57469322683291124</v>
      </c>
      <c r="G226" s="58">
        <v>38</v>
      </c>
      <c r="H226" s="59" t="s">
        <v>121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</row>
    <row r="227" spans="1:284" s="131" customFormat="1" x14ac:dyDescent="0.25">
      <c r="A227" s="29" t="s">
        <v>345</v>
      </c>
      <c r="B227" s="30" t="s">
        <v>204</v>
      </c>
      <c r="C227" s="30" t="s">
        <v>205</v>
      </c>
      <c r="D227" s="64">
        <v>0.5728115302029495</v>
      </c>
      <c r="E227" s="64">
        <v>0.5728115302029495</v>
      </c>
      <c r="F227" s="136">
        <v>0.5728115302029495</v>
      </c>
      <c r="G227" s="28">
        <v>53</v>
      </c>
      <c r="H227" s="33" t="s">
        <v>121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</row>
    <row r="228" spans="1:284" s="131" customFormat="1" x14ac:dyDescent="0.25">
      <c r="A228" s="72" t="s">
        <v>535</v>
      </c>
      <c r="B228" s="73" t="s">
        <v>506</v>
      </c>
      <c r="C228" s="73" t="s">
        <v>218</v>
      </c>
      <c r="D228" s="73">
        <v>0.56696141561440361</v>
      </c>
      <c r="E228" s="73">
        <v>0.56696141561440361</v>
      </c>
      <c r="F228" s="139">
        <v>0.56696141561440361</v>
      </c>
      <c r="G228" s="72">
        <v>23</v>
      </c>
      <c r="H228" s="74" t="s">
        <v>121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</row>
    <row r="229" spans="1:284" s="131" customFormat="1" x14ac:dyDescent="0.25">
      <c r="A229" s="29" t="s">
        <v>347</v>
      </c>
      <c r="B229" s="29" t="s">
        <v>78</v>
      </c>
      <c r="C229" s="29" t="s">
        <v>114</v>
      </c>
      <c r="D229" s="60">
        <v>0.56192709664805562</v>
      </c>
      <c r="E229" s="60">
        <v>0.56692709664805563</v>
      </c>
      <c r="F229" s="135">
        <v>0.56692709664805563</v>
      </c>
      <c r="G229" s="29">
        <v>26</v>
      </c>
      <c r="H229" s="34" t="s">
        <v>121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</row>
    <row r="230" spans="1:284" s="131" customFormat="1" x14ac:dyDescent="0.25">
      <c r="A230" s="131" t="s">
        <v>715</v>
      </c>
      <c r="B230" s="131" t="s">
        <v>559</v>
      </c>
      <c r="C230" s="131" t="s">
        <v>560</v>
      </c>
      <c r="D230" s="132">
        <v>0.56279182905827962</v>
      </c>
      <c r="E230" s="132">
        <v>0.56279182905827962</v>
      </c>
      <c r="F230" s="143">
        <v>0.56279182905827962</v>
      </c>
      <c r="G230" s="133">
        <v>44</v>
      </c>
      <c r="H230" s="144" t="s">
        <v>121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</row>
    <row r="231" spans="1:284" s="131" customFormat="1" x14ac:dyDescent="0.25">
      <c r="A231" s="72" t="s">
        <v>535</v>
      </c>
      <c r="B231" s="73" t="s">
        <v>503</v>
      </c>
      <c r="C231" s="73" t="s">
        <v>393</v>
      </c>
      <c r="D231" s="73">
        <v>0.56074184748288669</v>
      </c>
      <c r="E231" s="73">
        <v>0.56074184748288669</v>
      </c>
      <c r="F231" s="139">
        <v>0.56074184748288669</v>
      </c>
      <c r="G231" s="72">
        <v>24</v>
      </c>
      <c r="H231" s="74" t="s">
        <v>121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</row>
    <row r="232" spans="1:284" s="131" customFormat="1" x14ac:dyDescent="0.25">
      <c r="A232" s="29" t="s">
        <v>473</v>
      </c>
      <c r="B232" s="57" t="s">
        <v>371</v>
      </c>
      <c r="C232" s="57" t="s">
        <v>372</v>
      </c>
      <c r="D232" s="65">
        <v>0.53453827149757061</v>
      </c>
      <c r="E232" s="65">
        <v>0.55753827149757063</v>
      </c>
      <c r="F232" s="137">
        <v>0.55753827149757063</v>
      </c>
      <c r="G232" s="58">
        <v>39</v>
      </c>
      <c r="H232" s="59" t="s">
        <v>121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</row>
    <row r="233" spans="1:284" s="131" customFormat="1" x14ac:dyDescent="0.25">
      <c r="A233" s="29" t="s">
        <v>473</v>
      </c>
      <c r="B233" s="57" t="s">
        <v>355</v>
      </c>
      <c r="C233" s="57" t="s">
        <v>356</v>
      </c>
      <c r="D233" s="65">
        <v>0.55000297029353007</v>
      </c>
      <c r="E233" s="65">
        <v>0.55500297029353007</v>
      </c>
      <c r="F233" s="137">
        <v>0.55500297029353007</v>
      </c>
      <c r="G233" s="58">
        <v>40</v>
      </c>
      <c r="H233" s="59" t="s">
        <v>121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</row>
    <row r="234" spans="1:284" s="131" customFormat="1" x14ac:dyDescent="0.25">
      <c r="A234" s="131" t="s">
        <v>715</v>
      </c>
      <c r="B234" s="131" t="s">
        <v>565</v>
      </c>
      <c r="C234" s="131" t="s">
        <v>566</v>
      </c>
      <c r="D234" s="132">
        <v>0.54673879099578226</v>
      </c>
      <c r="E234" s="132">
        <v>0.55273879099578227</v>
      </c>
      <c r="F234" s="143">
        <v>0.55273879099578227</v>
      </c>
      <c r="G234" s="133">
        <v>45</v>
      </c>
      <c r="H234" s="144" t="s">
        <v>121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</row>
    <row r="235" spans="1:284" s="131" customFormat="1" x14ac:dyDescent="0.25">
      <c r="A235" s="29" t="s">
        <v>473</v>
      </c>
      <c r="B235" s="57" t="s">
        <v>435</v>
      </c>
      <c r="C235" s="57" t="s">
        <v>436</v>
      </c>
      <c r="D235" s="65">
        <v>0.49344492796923556</v>
      </c>
      <c r="E235" s="65">
        <v>0.5424449279692356</v>
      </c>
      <c r="F235" s="137">
        <v>0.55000000000000004</v>
      </c>
      <c r="G235" s="58">
        <v>41</v>
      </c>
      <c r="H235" s="59" t="s">
        <v>121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</row>
    <row r="236" spans="1:284" s="131" customFormat="1" x14ac:dyDescent="0.25">
      <c r="A236" s="29" t="s">
        <v>473</v>
      </c>
      <c r="B236" s="57" t="s">
        <v>147</v>
      </c>
      <c r="C236" s="57" t="s">
        <v>265</v>
      </c>
      <c r="D236" s="65">
        <v>0.52385296200433551</v>
      </c>
      <c r="E236" s="65">
        <v>0.54735296200433547</v>
      </c>
      <c r="F236" s="137">
        <v>0.54735296200433547</v>
      </c>
      <c r="G236" s="58">
        <v>42</v>
      </c>
      <c r="H236" s="59" t="s">
        <v>121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</row>
    <row r="237" spans="1:284" s="131" customFormat="1" x14ac:dyDescent="0.25">
      <c r="A237" s="29" t="s">
        <v>473</v>
      </c>
      <c r="B237" s="57" t="s">
        <v>386</v>
      </c>
      <c r="C237" s="57" t="s">
        <v>387</v>
      </c>
      <c r="D237" s="65">
        <v>0.52412121212121221</v>
      </c>
      <c r="E237" s="65">
        <v>0.54712121212121223</v>
      </c>
      <c r="F237" s="137">
        <v>0.54712121212121223</v>
      </c>
      <c r="G237" s="58">
        <v>43</v>
      </c>
      <c r="H237" s="59" t="s">
        <v>121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</row>
    <row r="238" spans="1:284" s="131" customFormat="1" x14ac:dyDescent="0.25">
      <c r="A238" s="72" t="s">
        <v>535</v>
      </c>
      <c r="B238" s="73" t="s">
        <v>476</v>
      </c>
      <c r="C238" s="73" t="s">
        <v>477</v>
      </c>
      <c r="D238" s="73">
        <v>0.53204219430870026</v>
      </c>
      <c r="E238" s="73">
        <v>0.54304219430870027</v>
      </c>
      <c r="F238" s="139">
        <v>0.54304219430870027</v>
      </c>
      <c r="G238" s="72">
        <v>25</v>
      </c>
      <c r="H238" s="74" t="s">
        <v>121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</row>
    <row r="239" spans="1:284" s="131" customFormat="1" x14ac:dyDescent="0.25">
      <c r="A239" s="29" t="s">
        <v>347</v>
      </c>
      <c r="B239" s="29" t="s">
        <v>82</v>
      </c>
      <c r="C239" s="29" t="s">
        <v>83</v>
      </c>
      <c r="D239" s="60">
        <v>0.53823810002876804</v>
      </c>
      <c r="E239" s="60">
        <v>0.54223810002876804</v>
      </c>
      <c r="F239" s="135">
        <v>0.54223810002876804</v>
      </c>
      <c r="G239" s="29">
        <v>23</v>
      </c>
      <c r="H239" s="34" t="s">
        <v>45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</row>
    <row r="240" spans="1:284" s="131" customFormat="1" x14ac:dyDescent="0.25">
      <c r="A240" s="29" t="s">
        <v>473</v>
      </c>
      <c r="B240" s="57" t="s">
        <v>388</v>
      </c>
      <c r="C240" s="57" t="s">
        <v>243</v>
      </c>
      <c r="D240" s="65">
        <v>0.48954160110350042</v>
      </c>
      <c r="E240" s="65">
        <v>0.53354160110350046</v>
      </c>
      <c r="F240" s="137">
        <v>0.53354160110350046</v>
      </c>
      <c r="G240" s="58">
        <v>44</v>
      </c>
      <c r="H240" s="59" t="s">
        <v>45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</row>
    <row r="241" spans="1:284" s="131" customFormat="1" x14ac:dyDescent="0.25">
      <c r="A241" s="29" t="s">
        <v>473</v>
      </c>
      <c r="B241" s="57" t="s">
        <v>388</v>
      </c>
      <c r="C241" s="57" t="s">
        <v>389</v>
      </c>
      <c r="D241" s="65">
        <v>0.50402438411526662</v>
      </c>
      <c r="E241" s="65">
        <v>0.53102438411526665</v>
      </c>
      <c r="F241" s="137">
        <v>0.53102438411526665</v>
      </c>
      <c r="G241" s="58">
        <v>45</v>
      </c>
      <c r="H241" s="59" t="s">
        <v>45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</row>
    <row r="242" spans="1:284" s="131" customFormat="1" x14ac:dyDescent="0.25">
      <c r="A242" s="29" t="s">
        <v>345</v>
      </c>
      <c r="B242" s="30" t="s">
        <v>214</v>
      </c>
      <c r="C242" s="30" t="s">
        <v>207</v>
      </c>
      <c r="D242" s="64">
        <v>0.52525224315840047</v>
      </c>
      <c r="E242" s="64">
        <v>0.52525224315840047</v>
      </c>
      <c r="F242" s="136">
        <v>0.52525224315840047</v>
      </c>
      <c r="G242" s="28">
        <v>54</v>
      </c>
      <c r="H242" s="33" t="s">
        <v>45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</row>
    <row r="243" spans="1:284" s="131" customFormat="1" x14ac:dyDescent="0.25">
      <c r="A243" s="72" t="s">
        <v>535</v>
      </c>
      <c r="B243" s="73" t="s">
        <v>478</v>
      </c>
      <c r="C243" s="73" t="s">
        <v>479</v>
      </c>
      <c r="D243" s="73">
        <v>0.49872676160521445</v>
      </c>
      <c r="E243" s="73">
        <v>0.52272676160521447</v>
      </c>
      <c r="F243" s="139">
        <v>0.52272676160521447</v>
      </c>
      <c r="G243" s="72">
        <v>26</v>
      </c>
      <c r="H243" s="74" t="s">
        <v>121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</row>
    <row r="244" spans="1:284" s="131" customFormat="1" x14ac:dyDescent="0.25">
      <c r="A244" s="29" t="s">
        <v>473</v>
      </c>
      <c r="B244" s="57" t="s">
        <v>414</v>
      </c>
      <c r="C244" s="57" t="s">
        <v>231</v>
      </c>
      <c r="D244" s="65">
        <v>0.4814259940382043</v>
      </c>
      <c r="E244" s="65">
        <v>0.52242599403820433</v>
      </c>
      <c r="F244" s="137">
        <v>0.52242599403820433</v>
      </c>
      <c r="G244" s="58">
        <v>46</v>
      </c>
      <c r="H244" s="59" t="s">
        <v>45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</row>
    <row r="245" spans="1:284" s="131" customFormat="1" x14ac:dyDescent="0.25">
      <c r="A245" s="29" t="s">
        <v>347</v>
      </c>
      <c r="B245" s="29" t="s">
        <v>159</v>
      </c>
      <c r="C245" s="29" t="s">
        <v>160</v>
      </c>
      <c r="D245" s="60">
        <v>0.50534098024934193</v>
      </c>
      <c r="E245" s="60">
        <v>0.51334098024934194</v>
      </c>
      <c r="F245" s="135">
        <v>0.51334098024934194</v>
      </c>
      <c r="G245" s="29">
        <v>27</v>
      </c>
      <c r="H245" s="34" t="s">
        <v>45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</row>
    <row r="246" spans="1:284" s="131" customFormat="1" x14ac:dyDescent="0.25">
      <c r="A246" s="72" t="s">
        <v>535</v>
      </c>
      <c r="B246" s="73" t="s">
        <v>429</v>
      </c>
      <c r="C246" s="73" t="s">
        <v>430</v>
      </c>
      <c r="D246" s="73">
        <v>0.49151647206242832</v>
      </c>
      <c r="E246" s="73">
        <v>0.50551647206242833</v>
      </c>
      <c r="F246" s="139">
        <v>0.50551647206242833</v>
      </c>
      <c r="G246" s="72">
        <v>27</v>
      </c>
      <c r="H246" s="74" t="s">
        <v>121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</row>
    <row r="247" spans="1:284" s="131" customFormat="1" x14ac:dyDescent="0.25">
      <c r="A247" s="131" t="s">
        <v>715</v>
      </c>
      <c r="B247" s="131" t="s">
        <v>563</v>
      </c>
      <c r="C247" s="131" t="s">
        <v>564</v>
      </c>
      <c r="D247" s="132">
        <v>0.4922534895314058</v>
      </c>
      <c r="E247" s="132">
        <v>0.50225348953140581</v>
      </c>
      <c r="F247" s="143">
        <v>0.50225348953140581</v>
      </c>
      <c r="G247" s="133">
        <v>46</v>
      </c>
      <c r="H247" s="144" t="s">
        <v>121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</row>
    <row r="248" spans="1:284" s="131" customFormat="1" x14ac:dyDescent="0.25">
      <c r="A248" s="29" t="s">
        <v>347</v>
      </c>
      <c r="B248" s="29" t="s">
        <v>135</v>
      </c>
      <c r="C248" s="29" t="s">
        <v>136</v>
      </c>
      <c r="D248" s="60">
        <v>0.46458968557996505</v>
      </c>
      <c r="E248" s="60">
        <v>0.48758968557996507</v>
      </c>
      <c r="F248" s="135">
        <v>0.48758968557996507</v>
      </c>
      <c r="G248" s="29">
        <v>28</v>
      </c>
      <c r="H248" s="34" t="s">
        <v>45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</row>
    <row r="249" spans="1:284" s="131" customFormat="1" x14ac:dyDescent="0.25">
      <c r="A249" s="29" t="s">
        <v>346</v>
      </c>
      <c r="B249" s="19" t="s">
        <v>310</v>
      </c>
      <c r="C249" s="19" t="s">
        <v>311</v>
      </c>
      <c r="D249" s="69">
        <v>0.47076371510328452</v>
      </c>
      <c r="E249" s="69">
        <v>0.47976371510328453</v>
      </c>
      <c r="F249" s="142">
        <v>0.47976371510328453</v>
      </c>
      <c r="G249" s="20">
        <v>24</v>
      </c>
      <c r="H249" s="21" t="s">
        <v>45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</row>
    <row r="250" spans="1:284" s="131" customFormat="1" x14ac:dyDescent="0.25">
      <c r="A250" s="29" t="s">
        <v>347</v>
      </c>
      <c r="B250" s="29" t="s">
        <v>78</v>
      </c>
      <c r="C250" s="29" t="s">
        <v>114</v>
      </c>
      <c r="D250" s="60">
        <v>0.45039846607041456</v>
      </c>
      <c r="E250" s="60">
        <v>0.46439846607041457</v>
      </c>
      <c r="F250" s="135">
        <v>0.46439846607041457</v>
      </c>
      <c r="G250" s="29">
        <v>24</v>
      </c>
      <c r="H250" s="34" t="s">
        <v>45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</row>
    <row r="251" spans="1:284" s="131" customFormat="1" x14ac:dyDescent="0.25">
      <c r="A251" s="29" t="s">
        <v>473</v>
      </c>
      <c r="B251" s="57" t="s">
        <v>403</v>
      </c>
      <c r="C251" s="57" t="s">
        <v>404</v>
      </c>
      <c r="D251" s="65">
        <v>0.44998555584649425</v>
      </c>
      <c r="E251" s="65">
        <v>0.46198555584649426</v>
      </c>
      <c r="F251" s="137">
        <v>0.46198555584649426</v>
      </c>
      <c r="G251" s="58">
        <v>47</v>
      </c>
      <c r="H251" s="59" t="s">
        <v>45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</row>
    <row r="252" spans="1:284" s="131" customFormat="1" x14ac:dyDescent="0.25">
      <c r="A252" s="29" t="s">
        <v>347</v>
      </c>
      <c r="B252" s="29" t="s">
        <v>62</v>
      </c>
      <c r="C252" s="29" t="s">
        <v>63</v>
      </c>
      <c r="D252" s="60">
        <v>0.42384374394471563</v>
      </c>
      <c r="E252" s="60">
        <v>0.42384374394471563</v>
      </c>
      <c r="F252" s="135">
        <v>0.42384374394471563</v>
      </c>
      <c r="G252" s="29">
        <v>25</v>
      </c>
      <c r="H252" s="34" t="s">
        <v>45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</row>
    <row r="253" spans="1:284" s="131" customFormat="1" x14ac:dyDescent="0.25">
      <c r="A253" s="131" t="s">
        <v>715</v>
      </c>
      <c r="B253" s="131" t="s">
        <v>613</v>
      </c>
      <c r="C253" s="131" t="s">
        <v>614</v>
      </c>
      <c r="D253" s="132">
        <v>0.41187859149823253</v>
      </c>
      <c r="E253" s="132">
        <v>0.41187859149823253</v>
      </c>
      <c r="F253" s="143">
        <v>0.41187859149823253</v>
      </c>
      <c r="G253" s="133">
        <v>47</v>
      </c>
      <c r="H253" s="144" t="s">
        <v>45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</row>
    <row r="254" spans="1:284" s="131" customFormat="1" x14ac:dyDescent="0.25">
      <c r="A254" s="29" t="s">
        <v>345</v>
      </c>
      <c r="B254" s="30" t="s">
        <v>267</v>
      </c>
      <c r="C254" s="30" t="s">
        <v>268</v>
      </c>
      <c r="D254" s="64">
        <v>0.34979741478028559</v>
      </c>
      <c r="E254" s="64">
        <v>0.34979741478028559</v>
      </c>
      <c r="F254" s="136">
        <v>0.34979741478028559</v>
      </c>
      <c r="G254" s="28">
        <v>56</v>
      </c>
      <c r="H254" s="33" t="s">
        <v>45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</row>
    <row r="255" spans="1:284" s="131" customFormat="1" x14ac:dyDescent="0.25">
      <c r="A255" s="29" t="s">
        <v>473</v>
      </c>
      <c r="B255" s="57" t="s">
        <v>373</v>
      </c>
      <c r="C255" s="57" t="s">
        <v>277</v>
      </c>
      <c r="D255" s="65">
        <v>0.32922538175723448</v>
      </c>
      <c r="E255" s="65">
        <v>0.34322538175723449</v>
      </c>
      <c r="F255" s="137">
        <v>0.34322538175723449</v>
      </c>
      <c r="G255" s="58">
        <v>48</v>
      </c>
      <c r="H255" s="59" t="s">
        <v>45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</row>
    <row r="256" spans="1:284" s="131" customFormat="1" x14ac:dyDescent="0.25">
      <c r="A256" s="72" t="s">
        <v>535</v>
      </c>
      <c r="B256" s="73" t="s">
        <v>486</v>
      </c>
      <c r="C256" s="73" t="s">
        <v>487</v>
      </c>
      <c r="D256" s="73">
        <v>0.32492816872068769</v>
      </c>
      <c r="E256" s="73">
        <v>0.32492816872068769</v>
      </c>
      <c r="F256" s="139">
        <v>0.32492816872068769</v>
      </c>
      <c r="G256" s="72">
        <v>28</v>
      </c>
      <c r="H256" s="74" t="s">
        <v>45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</row>
    <row r="257" spans="1:284" s="131" customFormat="1" x14ac:dyDescent="0.25">
      <c r="A257" s="72" t="s">
        <v>535</v>
      </c>
      <c r="B257" s="73" t="s">
        <v>513</v>
      </c>
      <c r="C257" s="73" t="s">
        <v>393</v>
      </c>
      <c r="D257" s="73">
        <v>0.30390733402984416</v>
      </c>
      <c r="E257" s="73">
        <v>0.30390733402984416</v>
      </c>
      <c r="F257" s="139">
        <v>0.30390733402984416</v>
      </c>
      <c r="G257" s="72">
        <v>29</v>
      </c>
      <c r="H257" s="74" t="s">
        <v>45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</row>
    <row r="258" spans="1:284" s="131" customFormat="1" x14ac:dyDescent="0.25">
      <c r="A258" s="29" t="s">
        <v>473</v>
      </c>
      <c r="B258" s="57" t="s">
        <v>392</v>
      </c>
      <c r="C258" s="57" t="s">
        <v>393</v>
      </c>
      <c r="D258" s="65">
        <v>0.20717322296858762</v>
      </c>
      <c r="E258" s="65">
        <v>0.22917322296858761</v>
      </c>
      <c r="F258" s="137">
        <v>0.22917322296858761</v>
      </c>
      <c r="G258" s="58">
        <v>49</v>
      </c>
      <c r="H258" s="59" t="s">
        <v>45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</row>
    <row r="259" spans="1:284" s="131" customFormat="1" x14ac:dyDescent="0.25">
      <c r="A259" s="29" t="s">
        <v>346</v>
      </c>
      <c r="B259" s="19" t="s">
        <v>294</v>
      </c>
      <c r="C259" s="19" t="s">
        <v>295</v>
      </c>
      <c r="D259" s="69">
        <v>0.21547105479518305</v>
      </c>
      <c r="E259" s="69">
        <v>0.21547105479518305</v>
      </c>
      <c r="F259" s="142">
        <v>0.21547105479518305</v>
      </c>
      <c r="G259" s="20">
        <v>25</v>
      </c>
      <c r="H259" s="21" t="s">
        <v>45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</row>
    <row r="260" spans="1:284" s="131" customFormat="1" x14ac:dyDescent="0.25">
      <c r="A260" s="131" t="s">
        <v>715</v>
      </c>
      <c r="B260" s="131" t="s">
        <v>538</v>
      </c>
      <c r="C260" s="131" t="s">
        <v>539</v>
      </c>
      <c r="D260" s="132">
        <v>0.37571836007130127</v>
      </c>
      <c r="E260" s="132">
        <v>0.38671836007130128</v>
      </c>
      <c r="F260" s="143"/>
      <c r="G260" s="133">
        <v>49</v>
      </c>
      <c r="H260" s="144" t="s">
        <v>45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</row>
    <row r="261" spans="1:284" s="131" customFormat="1" x14ac:dyDescent="0.25">
      <c r="A261" s="131" t="s">
        <v>715</v>
      </c>
      <c r="B261" s="131" t="s">
        <v>554</v>
      </c>
      <c r="C261" s="131" t="s">
        <v>555</v>
      </c>
      <c r="D261" s="132">
        <v>0.39533556149732624</v>
      </c>
      <c r="E261" s="132">
        <v>0.39533556149732624</v>
      </c>
      <c r="F261" s="143"/>
      <c r="G261" s="133">
        <v>48</v>
      </c>
      <c r="H261" s="144" t="s">
        <v>45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Quiz</vt:lpstr>
      <vt:lpstr>HW</vt:lpstr>
      <vt:lpstr>MT1</vt:lpstr>
      <vt:lpstr>MT2</vt:lpstr>
      <vt:lpstr>MT3</vt:lpstr>
      <vt:lpstr>Final</vt:lpstr>
      <vt:lpstr>XC</vt:lpstr>
      <vt:lpstr>Misc</vt:lpstr>
      <vt:lpstr>PastGrades</vt:lpstr>
    </vt:vector>
  </TitlesOfParts>
  <Company>Northland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dogle</dc:creator>
  <cp:lastModifiedBy>Derek Ogle</cp:lastModifiedBy>
  <cp:lastPrinted>2011-01-14T13:45:51Z</cp:lastPrinted>
  <dcterms:created xsi:type="dcterms:W3CDTF">2005-09-07T13:20:53Z</dcterms:created>
  <dcterms:modified xsi:type="dcterms:W3CDTF">2014-12-13T19:29:11Z</dcterms:modified>
</cp:coreProperties>
</file>