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Work\Class Materials\MTH107\Year_Specific\W14\"/>
    </mc:Choice>
  </mc:AlternateContent>
  <bookViews>
    <workbookView xWindow="122" yWindow="231" windowWidth="12118" windowHeight="6901"/>
  </bookViews>
  <sheets>
    <sheet name="Overall" sheetId="4" r:id="rId1"/>
    <sheet name="Quiz" sheetId="13" r:id="rId2"/>
    <sheet name="HW" sheetId="1" r:id="rId3"/>
    <sheet name="MT1" sheetId="5" r:id="rId4"/>
    <sheet name="MT2" sheetId="9" r:id="rId5"/>
    <sheet name="MT3" sheetId="15" r:id="rId6"/>
    <sheet name="Final" sheetId="11" r:id="rId7"/>
    <sheet name="XC" sheetId="6" r:id="rId8"/>
    <sheet name="Misc" sheetId="3" r:id="rId9"/>
    <sheet name="PastGrades" sheetId="14" r:id="rId10"/>
  </sheets>
  <definedNames>
    <definedName name="_xlnm._FilterDatabase" localSheetId="6" hidden="1">Final!$A$3:$Z$4</definedName>
  </definedNames>
  <calcPr calcId="152511"/>
  <pivotCaches>
    <pivotCache cacheId="0" r:id="rId11"/>
  </pivotCaches>
</workbook>
</file>

<file path=xl/calcChain.xml><?xml version="1.0" encoding="utf-8"?>
<calcChain xmlns="http://schemas.openxmlformats.org/spreadsheetml/2006/main">
  <c r="Y4" i="4" l="1"/>
  <c r="M1" i="15" l="1"/>
  <c r="I1" i="15"/>
  <c r="K1" i="15"/>
  <c r="L1" i="15"/>
  <c r="N1" i="15"/>
  <c r="O1" i="15"/>
  <c r="P1" i="15"/>
  <c r="Q1" i="15"/>
  <c r="R1" i="15"/>
  <c r="H1" i="15"/>
  <c r="S35" i="11" l="1"/>
  <c r="F35" i="11"/>
  <c r="G35" i="11" s="1"/>
  <c r="S34" i="11"/>
  <c r="F34" i="11"/>
  <c r="G34" i="11" s="1"/>
  <c r="T34" i="11" s="1"/>
  <c r="S33" i="11"/>
  <c r="F33" i="11"/>
  <c r="G33" i="11" s="1"/>
  <c r="T33" i="11" s="1"/>
  <c r="S32" i="11"/>
  <c r="F32" i="11"/>
  <c r="G32" i="11" s="1"/>
  <c r="T32" i="11" s="1"/>
  <c r="S31" i="11"/>
  <c r="F31" i="11"/>
  <c r="G31" i="11" s="1"/>
  <c r="T31" i="11" s="1"/>
  <c r="S30" i="11"/>
  <c r="F30" i="11"/>
  <c r="G30" i="11" s="1"/>
  <c r="S29" i="11"/>
  <c r="F29" i="11"/>
  <c r="G29" i="11" s="1"/>
  <c r="T29" i="11" s="1"/>
  <c r="S28" i="11"/>
  <c r="F28" i="11"/>
  <c r="G28" i="11" s="1"/>
  <c r="S27" i="11"/>
  <c r="F27" i="11"/>
  <c r="G27" i="11" s="1"/>
  <c r="T27" i="11" s="1"/>
  <c r="S26" i="11"/>
  <c r="F26" i="11"/>
  <c r="G26" i="11" s="1"/>
  <c r="S25" i="11"/>
  <c r="F25" i="11"/>
  <c r="G25" i="11" s="1"/>
  <c r="S22" i="11"/>
  <c r="F22" i="11"/>
  <c r="G22" i="11" s="1"/>
  <c r="T22" i="11" s="1"/>
  <c r="S21" i="11"/>
  <c r="F21" i="11"/>
  <c r="G21" i="11" s="1"/>
  <c r="T21" i="11" s="1"/>
  <c r="S20" i="11"/>
  <c r="F20" i="11"/>
  <c r="G20" i="11" s="1"/>
  <c r="S18" i="11"/>
  <c r="F18" i="11"/>
  <c r="G18" i="11" s="1"/>
  <c r="S17" i="11"/>
  <c r="F17" i="11"/>
  <c r="G17" i="11" s="1"/>
  <c r="S16" i="11"/>
  <c r="F16" i="11"/>
  <c r="G16" i="11" s="1"/>
  <c r="S15" i="11"/>
  <c r="F15" i="11"/>
  <c r="G15" i="11" s="1"/>
  <c r="T15" i="11" s="1"/>
  <c r="S14" i="11"/>
  <c r="F14" i="11"/>
  <c r="G14" i="11" s="1"/>
  <c r="S13" i="11"/>
  <c r="F13" i="11"/>
  <c r="G13" i="11" s="1"/>
  <c r="T13" i="11" s="1"/>
  <c r="S12" i="11"/>
  <c r="F12" i="11"/>
  <c r="G12" i="11" s="1"/>
  <c r="T12" i="11" s="1"/>
  <c r="S11" i="11"/>
  <c r="F11" i="11"/>
  <c r="G11" i="11" s="1"/>
  <c r="T11" i="11" s="1"/>
  <c r="S10" i="11"/>
  <c r="F10" i="11"/>
  <c r="G10" i="11" s="1"/>
  <c r="S9" i="11"/>
  <c r="F9" i="11"/>
  <c r="G9" i="11" s="1"/>
  <c r="T9" i="11" s="1"/>
  <c r="S8" i="11"/>
  <c r="F8" i="11"/>
  <c r="G8" i="11" s="1"/>
  <c r="S7" i="11"/>
  <c r="F7" i="11"/>
  <c r="G7" i="11" s="1"/>
  <c r="T7" i="11" s="1"/>
  <c r="S6" i="11"/>
  <c r="F6" i="11"/>
  <c r="G6" i="11" s="1"/>
  <c r="T6" i="11" s="1"/>
  <c r="S5" i="11"/>
  <c r="F5" i="11"/>
  <c r="G5" i="11" s="1"/>
  <c r="T5" i="11" s="1"/>
  <c r="X2" i="11"/>
  <c r="Y2" i="11"/>
  <c r="Z2" i="11"/>
  <c r="AA2" i="11"/>
  <c r="W2" i="11"/>
  <c r="AA35" i="11"/>
  <c r="Z35" i="11"/>
  <c r="Y35" i="11"/>
  <c r="X35" i="11"/>
  <c r="W35" i="11"/>
  <c r="AA34" i="11"/>
  <c r="Z34" i="11"/>
  <c r="Y34" i="11"/>
  <c r="X34" i="11"/>
  <c r="W34" i="11"/>
  <c r="AA33" i="11"/>
  <c r="Z33" i="11"/>
  <c r="Y33" i="11"/>
  <c r="X33" i="11"/>
  <c r="W33" i="11"/>
  <c r="AA32" i="11"/>
  <c r="Z32" i="11"/>
  <c r="Y32" i="11"/>
  <c r="X32" i="11"/>
  <c r="W32" i="11"/>
  <c r="AA31" i="11"/>
  <c r="Z31" i="11"/>
  <c r="Y31" i="11"/>
  <c r="X31" i="11"/>
  <c r="W31" i="11"/>
  <c r="AA30" i="11"/>
  <c r="Z30" i="11"/>
  <c r="Y30" i="11"/>
  <c r="X30" i="11"/>
  <c r="W30" i="11"/>
  <c r="AA29" i="11"/>
  <c r="Z29" i="11"/>
  <c r="Y29" i="11"/>
  <c r="X29" i="11"/>
  <c r="W29" i="11"/>
  <c r="AA28" i="11"/>
  <c r="Z28" i="11"/>
  <c r="Y28" i="11"/>
  <c r="X28" i="11"/>
  <c r="W28" i="11"/>
  <c r="AA27" i="11"/>
  <c r="Z27" i="11"/>
  <c r="Y27" i="11"/>
  <c r="X27" i="11"/>
  <c r="W27" i="11"/>
  <c r="AA26" i="11"/>
  <c r="Z26" i="11"/>
  <c r="Y26" i="11"/>
  <c r="X26" i="11"/>
  <c r="W26" i="11"/>
  <c r="AA25" i="11"/>
  <c r="Z25" i="11"/>
  <c r="Y25" i="11"/>
  <c r="X25" i="11"/>
  <c r="W25" i="11"/>
  <c r="AA22" i="11"/>
  <c r="Z22" i="11"/>
  <c r="Y22" i="11"/>
  <c r="X22" i="11"/>
  <c r="W22" i="11"/>
  <c r="AA21" i="11"/>
  <c r="Z21" i="11"/>
  <c r="Y21" i="11"/>
  <c r="X21" i="11"/>
  <c r="W21" i="11"/>
  <c r="AA20" i="11"/>
  <c r="Z20" i="11"/>
  <c r="Y20" i="11"/>
  <c r="X20" i="11"/>
  <c r="W20" i="11"/>
  <c r="AA18" i="11"/>
  <c r="Z18" i="11"/>
  <c r="Y18" i="11"/>
  <c r="X18" i="11"/>
  <c r="W18" i="11"/>
  <c r="AA17" i="11"/>
  <c r="Z17" i="11"/>
  <c r="Y17" i="11"/>
  <c r="X17" i="11"/>
  <c r="W17" i="11"/>
  <c r="AA16" i="11"/>
  <c r="Z16" i="11"/>
  <c r="Y16" i="11"/>
  <c r="X16" i="11"/>
  <c r="W16" i="11"/>
  <c r="AA15" i="11"/>
  <c r="Z15" i="11"/>
  <c r="Y15" i="11"/>
  <c r="X15" i="11"/>
  <c r="W15" i="11"/>
  <c r="AA14" i="11"/>
  <c r="Z14" i="11"/>
  <c r="Y14" i="11"/>
  <c r="X14" i="11"/>
  <c r="W14" i="11"/>
  <c r="AA13" i="11"/>
  <c r="Z13" i="11"/>
  <c r="Y13" i="11"/>
  <c r="X13" i="11"/>
  <c r="W13" i="11"/>
  <c r="AA12" i="11"/>
  <c r="Z12" i="11"/>
  <c r="Y12" i="11"/>
  <c r="X12" i="11"/>
  <c r="W12" i="11"/>
  <c r="AA11" i="11"/>
  <c r="Z11" i="11"/>
  <c r="Y11" i="11"/>
  <c r="X11" i="11"/>
  <c r="W11" i="11"/>
  <c r="AA10" i="11"/>
  <c r="Z10" i="11"/>
  <c r="Y10" i="11"/>
  <c r="X10" i="11"/>
  <c r="W10" i="11"/>
  <c r="AA9" i="11"/>
  <c r="Z9" i="11"/>
  <c r="Y9" i="11"/>
  <c r="X9" i="11"/>
  <c r="W9" i="11"/>
  <c r="AA8" i="11"/>
  <c r="Z8" i="11"/>
  <c r="Y8" i="11"/>
  <c r="X8" i="11"/>
  <c r="W8" i="11"/>
  <c r="AA7" i="11"/>
  <c r="Z7" i="11"/>
  <c r="Y7" i="11"/>
  <c r="X7" i="11"/>
  <c r="W7" i="11"/>
  <c r="AA6" i="11"/>
  <c r="Z6" i="11"/>
  <c r="Y6" i="11"/>
  <c r="X6" i="11"/>
  <c r="W6" i="11"/>
  <c r="AA5" i="11"/>
  <c r="Z5" i="11"/>
  <c r="Y5" i="11"/>
  <c r="X5" i="11"/>
  <c r="W5" i="11"/>
  <c r="T35" i="11" l="1"/>
  <c r="T30" i="11"/>
  <c r="T28" i="11"/>
  <c r="T26" i="11"/>
  <c r="T25" i="11"/>
  <c r="T20" i="11"/>
  <c r="T18" i="11"/>
  <c r="T17" i="11"/>
  <c r="T16" i="11"/>
  <c r="T14" i="11"/>
  <c r="T10" i="11"/>
  <c r="T8" i="11"/>
  <c r="E35" i="15"/>
  <c r="E34" i="15"/>
  <c r="E33" i="15"/>
  <c r="E32" i="15"/>
  <c r="E31" i="15"/>
  <c r="E30" i="15"/>
  <c r="E29" i="15"/>
  <c r="E28" i="15"/>
  <c r="E27" i="15"/>
  <c r="E26" i="15"/>
  <c r="E25" i="15"/>
  <c r="E22" i="15"/>
  <c r="E21" i="15"/>
  <c r="E20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Y35" i="9" l="1"/>
  <c r="Y34" i="9"/>
  <c r="Y33" i="9"/>
  <c r="Y32" i="9"/>
  <c r="Y31" i="9"/>
  <c r="Y30" i="9"/>
  <c r="Y29" i="9"/>
  <c r="Y28" i="9"/>
  <c r="Y27" i="9"/>
  <c r="Y26" i="9"/>
  <c r="Y25" i="9"/>
  <c r="Y24" i="9"/>
  <c r="Y22" i="9"/>
  <c r="Y21" i="9"/>
  <c r="Y20" i="9"/>
  <c r="Y19" i="9"/>
  <c r="Y18" i="9"/>
  <c r="Y17" i="9"/>
  <c r="Y16" i="9"/>
  <c r="Y15" i="9"/>
  <c r="Y14" i="9"/>
  <c r="Y13" i="9"/>
  <c r="Y12" i="9"/>
  <c r="Y11" i="9"/>
  <c r="Y10" i="9"/>
  <c r="Y9" i="9"/>
  <c r="Y8" i="9"/>
  <c r="Y7" i="9"/>
  <c r="Y6" i="9"/>
  <c r="Y5" i="9"/>
  <c r="E35" i="9" l="1"/>
  <c r="E34" i="9"/>
  <c r="E33" i="9"/>
  <c r="E32" i="9"/>
  <c r="E31" i="9"/>
  <c r="E30" i="9"/>
  <c r="E29" i="9"/>
  <c r="E28" i="9"/>
  <c r="E27" i="9"/>
  <c r="E26" i="9"/>
  <c r="E25" i="9"/>
  <c r="E24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H5" i="6" l="1"/>
  <c r="I5" i="6"/>
  <c r="J5" i="6"/>
  <c r="U5" i="6"/>
  <c r="V5" i="6"/>
  <c r="W5" i="6"/>
  <c r="H6" i="6"/>
  <c r="I6" i="6"/>
  <c r="J6" i="6"/>
  <c r="U6" i="6"/>
  <c r="V6" i="6"/>
  <c r="W6" i="6"/>
  <c r="H7" i="6"/>
  <c r="I7" i="6"/>
  <c r="J7" i="6"/>
  <c r="U7" i="6"/>
  <c r="V7" i="6"/>
  <c r="W7" i="6"/>
  <c r="H8" i="6"/>
  <c r="I8" i="6"/>
  <c r="J8" i="6"/>
  <c r="U8" i="6"/>
  <c r="V8" i="6"/>
  <c r="W8" i="6"/>
  <c r="H9" i="6"/>
  <c r="I9" i="6"/>
  <c r="J9" i="6"/>
  <c r="U9" i="6"/>
  <c r="V9" i="6"/>
  <c r="W9" i="6"/>
  <c r="H10" i="6"/>
  <c r="I10" i="6"/>
  <c r="J10" i="6"/>
  <c r="U10" i="6"/>
  <c r="V10" i="6"/>
  <c r="W10" i="6"/>
  <c r="H11" i="6"/>
  <c r="I11" i="6"/>
  <c r="J11" i="6"/>
  <c r="U11" i="6"/>
  <c r="V11" i="6"/>
  <c r="W11" i="6"/>
  <c r="H12" i="6"/>
  <c r="I12" i="6"/>
  <c r="U12" i="6"/>
  <c r="V12" i="6"/>
  <c r="W12" i="6"/>
  <c r="J12" i="6" s="1"/>
  <c r="H13" i="6"/>
  <c r="I13" i="6"/>
  <c r="J13" i="6"/>
  <c r="U13" i="6"/>
  <c r="V13" i="6"/>
  <c r="W13" i="6"/>
  <c r="I14" i="6"/>
  <c r="J14" i="6"/>
  <c r="U14" i="6"/>
  <c r="H14" i="6" s="1"/>
  <c r="V14" i="6"/>
  <c r="W14" i="6"/>
  <c r="U15" i="6"/>
  <c r="H15" i="6" s="1"/>
  <c r="W15" i="6"/>
  <c r="J15" i="6" s="1"/>
  <c r="H16" i="6"/>
  <c r="I16" i="6"/>
  <c r="J16" i="6"/>
  <c r="U16" i="6"/>
  <c r="V16" i="6"/>
  <c r="W16" i="6"/>
  <c r="H17" i="6"/>
  <c r="I17" i="6"/>
  <c r="U17" i="6"/>
  <c r="V17" i="6"/>
  <c r="W17" i="6"/>
  <c r="J17" i="6" s="1"/>
  <c r="H18" i="6"/>
  <c r="I18" i="6"/>
  <c r="J18" i="6"/>
  <c r="U18" i="6"/>
  <c r="V18" i="6"/>
  <c r="W18" i="6"/>
  <c r="H20" i="6"/>
  <c r="I20" i="6"/>
  <c r="J20" i="6"/>
  <c r="U20" i="6"/>
  <c r="V20" i="6"/>
  <c r="W20" i="6"/>
  <c r="H21" i="6"/>
  <c r="I21" i="6"/>
  <c r="U21" i="6"/>
  <c r="V21" i="6"/>
  <c r="W21" i="6"/>
  <c r="J21" i="6" s="1"/>
  <c r="H22" i="6"/>
  <c r="I22" i="6"/>
  <c r="J22" i="6"/>
  <c r="U22" i="6"/>
  <c r="V22" i="6"/>
  <c r="W22" i="6"/>
  <c r="H25" i="6"/>
  <c r="I25" i="6"/>
  <c r="J25" i="6"/>
  <c r="U25" i="6"/>
  <c r="V25" i="6"/>
  <c r="W25" i="6"/>
  <c r="H26" i="6"/>
  <c r="I26" i="6"/>
  <c r="J26" i="6"/>
  <c r="U26" i="6"/>
  <c r="V26" i="6"/>
  <c r="W26" i="6"/>
  <c r="H27" i="6"/>
  <c r="I27" i="6"/>
  <c r="J27" i="6"/>
  <c r="U27" i="6"/>
  <c r="V27" i="6"/>
  <c r="W27" i="6"/>
  <c r="H28" i="6"/>
  <c r="I28" i="6"/>
  <c r="J28" i="6"/>
  <c r="U28" i="6"/>
  <c r="V28" i="6"/>
  <c r="W28" i="6"/>
  <c r="H29" i="6"/>
  <c r="I29" i="6"/>
  <c r="J29" i="6"/>
  <c r="U29" i="6"/>
  <c r="V29" i="6"/>
  <c r="W29" i="6"/>
  <c r="H30" i="6"/>
  <c r="I30" i="6"/>
  <c r="J30" i="6"/>
  <c r="U30" i="6"/>
  <c r="V30" i="6"/>
  <c r="W30" i="6"/>
  <c r="I31" i="6"/>
  <c r="J31" i="6"/>
  <c r="U31" i="6"/>
  <c r="H31" i="6" s="1"/>
  <c r="V31" i="6"/>
  <c r="W31" i="6"/>
  <c r="H32" i="6"/>
  <c r="I32" i="6"/>
  <c r="U32" i="6"/>
  <c r="V32" i="6"/>
  <c r="W32" i="6"/>
  <c r="J32" i="6" s="1"/>
  <c r="H33" i="6"/>
  <c r="I33" i="6"/>
  <c r="J33" i="6"/>
  <c r="U33" i="6"/>
  <c r="V33" i="6"/>
  <c r="W33" i="6"/>
  <c r="H34" i="6"/>
  <c r="I34" i="6"/>
  <c r="J34" i="6"/>
  <c r="U34" i="6"/>
  <c r="V34" i="6"/>
  <c r="W34" i="6"/>
  <c r="H35" i="6"/>
  <c r="U35" i="6"/>
  <c r="V35" i="6"/>
  <c r="I35" i="6" s="1"/>
  <c r="W35" i="6"/>
  <c r="J35" i="6" s="1"/>
  <c r="AF5" i="5" l="1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E5" i="5"/>
  <c r="F5" i="5"/>
  <c r="E6" i="5"/>
  <c r="F6" i="5" s="1"/>
  <c r="E7" i="5"/>
  <c r="F7" i="5" s="1"/>
  <c r="E8" i="5"/>
  <c r="F8" i="5"/>
  <c r="E9" i="5"/>
  <c r="F9" i="5" s="1"/>
  <c r="E10" i="5"/>
  <c r="F10" i="5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/>
  <c r="E22" i="5"/>
  <c r="F22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/>
  <c r="E32" i="5"/>
  <c r="F32" i="5" s="1"/>
  <c r="E33" i="5"/>
  <c r="F33" i="5" s="1"/>
  <c r="E34" i="5"/>
  <c r="F34" i="5"/>
  <c r="E35" i="5"/>
  <c r="F35" i="5" s="1"/>
  <c r="A2" i="4" l="1"/>
  <c r="O5" i="4" l="1"/>
  <c r="R5" i="4"/>
  <c r="Z5" i="4"/>
  <c r="O6" i="4"/>
  <c r="R6" i="4"/>
  <c r="Z6" i="4"/>
  <c r="O7" i="4"/>
  <c r="R7" i="4"/>
  <c r="Z7" i="4"/>
  <c r="O8" i="4"/>
  <c r="R8" i="4"/>
  <c r="Z8" i="4"/>
  <c r="O9" i="4"/>
  <c r="R9" i="4"/>
  <c r="Z9" i="4"/>
  <c r="O10" i="4"/>
  <c r="R10" i="4"/>
  <c r="Z10" i="4"/>
  <c r="O11" i="4"/>
  <c r="R11" i="4"/>
  <c r="Z11" i="4"/>
  <c r="O12" i="4"/>
  <c r="R12" i="4"/>
  <c r="O13" i="4"/>
  <c r="R13" i="4"/>
  <c r="Z13" i="4"/>
  <c r="O14" i="4"/>
  <c r="R14" i="4"/>
  <c r="O15" i="4"/>
  <c r="R15" i="4"/>
  <c r="Z15" i="4"/>
  <c r="O16" i="4"/>
  <c r="R16" i="4"/>
  <c r="Z16" i="4"/>
  <c r="O17" i="4"/>
  <c r="R17" i="4"/>
  <c r="O18" i="4"/>
  <c r="R18" i="4"/>
  <c r="O20" i="4"/>
  <c r="R20" i="4"/>
  <c r="O21" i="4"/>
  <c r="R21" i="4"/>
  <c r="O22" i="4"/>
  <c r="R22" i="4"/>
  <c r="Z22" i="4"/>
  <c r="O25" i="4"/>
  <c r="R25" i="4"/>
  <c r="O26" i="4"/>
  <c r="R26" i="4"/>
  <c r="Z26" i="4"/>
  <c r="O27" i="4"/>
  <c r="R27" i="4"/>
  <c r="Z27" i="4"/>
  <c r="O28" i="4"/>
  <c r="R28" i="4"/>
  <c r="O29" i="4"/>
  <c r="R29" i="4"/>
  <c r="Z29" i="4"/>
  <c r="O30" i="4"/>
  <c r="R30" i="4"/>
  <c r="Z30" i="4"/>
  <c r="O31" i="4"/>
  <c r="R31" i="4"/>
  <c r="Z31" i="4"/>
  <c r="O32" i="4"/>
  <c r="R32" i="4"/>
  <c r="Z32" i="4"/>
  <c r="O33" i="4"/>
  <c r="R33" i="4"/>
  <c r="O34" i="4"/>
  <c r="R34" i="4"/>
  <c r="Z34" i="4"/>
  <c r="O35" i="4"/>
  <c r="R35" i="4"/>
  <c r="Z35" i="4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5" i="1"/>
  <c r="D26" i="1"/>
  <c r="D27" i="1"/>
  <c r="D28" i="1"/>
  <c r="D29" i="1"/>
  <c r="D30" i="1"/>
  <c r="D31" i="1"/>
  <c r="D32" i="1"/>
  <c r="D33" i="1"/>
  <c r="D34" i="1"/>
  <c r="D35" i="1"/>
  <c r="A1" i="3" l="1"/>
  <c r="K10" i="13" l="1"/>
  <c r="F10" i="13"/>
  <c r="E10" i="13"/>
  <c r="K35" i="13" l="1"/>
  <c r="F35" i="13"/>
  <c r="E35" i="13"/>
  <c r="K34" i="13"/>
  <c r="F34" i="13"/>
  <c r="E34" i="13"/>
  <c r="K33" i="13"/>
  <c r="F33" i="13"/>
  <c r="E33" i="13"/>
  <c r="K32" i="13"/>
  <c r="F32" i="13"/>
  <c r="E32" i="13"/>
  <c r="K31" i="13"/>
  <c r="F31" i="13"/>
  <c r="E31" i="13"/>
  <c r="K30" i="13"/>
  <c r="F30" i="13"/>
  <c r="E30" i="13"/>
  <c r="K29" i="13"/>
  <c r="F29" i="13"/>
  <c r="E29" i="13"/>
  <c r="K28" i="13"/>
  <c r="F28" i="13"/>
  <c r="E28" i="13"/>
  <c r="K27" i="13"/>
  <c r="F27" i="13"/>
  <c r="E27" i="13"/>
  <c r="K26" i="13"/>
  <c r="F26" i="13"/>
  <c r="E26" i="13"/>
  <c r="K25" i="13"/>
  <c r="F25" i="13"/>
  <c r="E25" i="13"/>
  <c r="K22" i="13"/>
  <c r="F22" i="13"/>
  <c r="E22" i="13"/>
  <c r="K21" i="13"/>
  <c r="F21" i="13"/>
  <c r="E21" i="13"/>
  <c r="K20" i="13"/>
  <c r="F20" i="13"/>
  <c r="E20" i="13"/>
  <c r="K18" i="13"/>
  <c r="F18" i="13"/>
  <c r="E18" i="13"/>
  <c r="K17" i="13"/>
  <c r="F17" i="13"/>
  <c r="E17" i="13"/>
  <c r="K16" i="13"/>
  <c r="F16" i="13"/>
  <c r="E16" i="13"/>
  <c r="K15" i="13"/>
  <c r="F15" i="13"/>
  <c r="E15" i="13"/>
  <c r="K14" i="13"/>
  <c r="F14" i="13"/>
  <c r="E14" i="13"/>
  <c r="K13" i="13"/>
  <c r="F13" i="13"/>
  <c r="E13" i="13"/>
  <c r="K12" i="13"/>
  <c r="F12" i="13"/>
  <c r="E12" i="13"/>
  <c r="K11" i="13"/>
  <c r="F11" i="13"/>
  <c r="E11" i="13"/>
  <c r="K9" i="13"/>
  <c r="F9" i="13"/>
  <c r="E9" i="13"/>
  <c r="K8" i="13"/>
  <c r="F8" i="13"/>
  <c r="E8" i="13"/>
  <c r="K7" i="13"/>
  <c r="F7" i="13"/>
  <c r="E7" i="13"/>
  <c r="K6" i="13"/>
  <c r="F6" i="13"/>
  <c r="E6" i="13"/>
  <c r="K5" i="13"/>
  <c r="F5" i="13"/>
  <c r="E5" i="13"/>
  <c r="F4" i="11" l="1"/>
  <c r="AA4" i="11" l="1"/>
  <c r="Z4" i="11"/>
  <c r="Y4" i="11"/>
  <c r="X4" i="11"/>
  <c r="W4" i="11"/>
  <c r="J4" i="6" l="1"/>
  <c r="E4" i="15" l="1"/>
  <c r="E2" i="15"/>
  <c r="F11" i="15" l="1"/>
  <c r="Q11" i="4" s="1"/>
  <c r="F30" i="15"/>
  <c r="Q30" i="4" s="1"/>
  <c r="F16" i="15"/>
  <c r="Q16" i="4" s="1"/>
  <c r="F35" i="15"/>
  <c r="Q35" i="4" s="1"/>
  <c r="F17" i="15"/>
  <c r="Q17" i="4" s="1"/>
  <c r="F6" i="15"/>
  <c r="Q6" i="4" s="1"/>
  <c r="F25" i="15"/>
  <c r="Q25" i="4" s="1"/>
  <c r="F15" i="15"/>
  <c r="Q15" i="4" s="1"/>
  <c r="F34" i="15"/>
  <c r="Q34" i="4" s="1"/>
  <c r="F21" i="15"/>
  <c r="Q21" i="4" s="1"/>
  <c r="F5" i="15"/>
  <c r="Q5" i="4" s="1"/>
  <c r="F22" i="15"/>
  <c r="Q22" i="4" s="1"/>
  <c r="F10" i="15"/>
  <c r="Q10" i="4" s="1"/>
  <c r="F29" i="15"/>
  <c r="Q29" i="4" s="1"/>
  <c r="F20" i="15"/>
  <c r="Q20" i="4" s="1"/>
  <c r="F8" i="15"/>
  <c r="Q8" i="4" s="1"/>
  <c r="F27" i="15"/>
  <c r="Q27" i="4" s="1"/>
  <c r="F9" i="15"/>
  <c r="Q9" i="4" s="1"/>
  <c r="F28" i="15"/>
  <c r="Q28" i="4" s="1"/>
  <c r="F14" i="15"/>
  <c r="Q14" i="4" s="1"/>
  <c r="F33" i="15"/>
  <c r="Q33" i="4" s="1"/>
  <c r="F7" i="15"/>
  <c r="Q7" i="4" s="1"/>
  <c r="F26" i="15"/>
  <c r="Q26" i="4" s="1"/>
  <c r="F12" i="15"/>
  <c r="Q12" i="4" s="1"/>
  <c r="F31" i="15"/>
  <c r="Q31" i="4" s="1"/>
  <c r="F13" i="15"/>
  <c r="Q13" i="4" s="1"/>
  <c r="F32" i="15"/>
  <c r="Q32" i="4" s="1"/>
  <c r="F18" i="15"/>
  <c r="Q18" i="4" s="1"/>
  <c r="F4" i="15"/>
  <c r="Q4" i="4" s="1"/>
  <c r="AO4" i="9" l="1"/>
  <c r="AN4" i="9"/>
  <c r="AM4" i="9"/>
  <c r="AL4" i="9"/>
  <c r="AK4" i="9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F3" i="5"/>
  <c r="AJ4" i="9"/>
  <c r="AI4" i="9"/>
  <c r="AH4" i="9"/>
  <c r="AG4" i="9"/>
  <c r="AF4" i="9"/>
  <c r="AE4" i="9"/>
  <c r="AD4" i="9"/>
  <c r="AC4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Y4" i="9"/>
  <c r="E4" i="9" l="1"/>
  <c r="E2" i="9"/>
  <c r="F7" i="9" l="1"/>
  <c r="P7" i="4" s="1"/>
  <c r="AC7" i="4" s="1"/>
  <c r="F24" i="9"/>
  <c r="F12" i="9"/>
  <c r="P12" i="4" s="1"/>
  <c r="F29" i="9"/>
  <c r="P29" i="4" s="1"/>
  <c r="F13" i="9"/>
  <c r="P13" i="4" s="1"/>
  <c r="F30" i="9"/>
  <c r="P30" i="4" s="1"/>
  <c r="F14" i="9"/>
  <c r="P14" i="4" s="1"/>
  <c r="F31" i="9"/>
  <c r="P31" i="4" s="1"/>
  <c r="AC31" i="4" s="1"/>
  <c r="F11" i="9"/>
  <c r="P11" i="4" s="1"/>
  <c r="F28" i="9"/>
  <c r="P28" i="4" s="1"/>
  <c r="F16" i="9"/>
  <c r="P16" i="4" s="1"/>
  <c r="F33" i="9"/>
  <c r="P33" i="4" s="1"/>
  <c r="F17" i="9"/>
  <c r="P17" i="4" s="1"/>
  <c r="AC17" i="4" s="1"/>
  <c r="F34" i="9"/>
  <c r="P34" i="4" s="1"/>
  <c r="F18" i="9"/>
  <c r="P18" i="4" s="1"/>
  <c r="F35" i="9"/>
  <c r="P35" i="4" s="1"/>
  <c r="AC35" i="4" s="1"/>
  <c r="F15" i="9"/>
  <c r="F32" i="9"/>
  <c r="P32" i="4" s="1"/>
  <c r="F20" i="9"/>
  <c r="P20" i="4" s="1"/>
  <c r="F5" i="9"/>
  <c r="P5" i="4" s="1"/>
  <c r="F21" i="9"/>
  <c r="P21" i="4" s="1"/>
  <c r="F6" i="9"/>
  <c r="P6" i="4" s="1"/>
  <c r="F22" i="9"/>
  <c r="P22" i="4" s="1"/>
  <c r="F19" i="9"/>
  <c r="F8" i="9"/>
  <c r="P8" i="4" s="1"/>
  <c r="F25" i="9"/>
  <c r="P25" i="4" s="1"/>
  <c r="F9" i="9"/>
  <c r="P9" i="4" s="1"/>
  <c r="AC9" i="4" s="1"/>
  <c r="F26" i="9"/>
  <c r="P26" i="4" s="1"/>
  <c r="F10" i="9"/>
  <c r="P10" i="4" s="1"/>
  <c r="AC10" i="4" s="1"/>
  <c r="F27" i="9"/>
  <c r="P27" i="4" s="1"/>
  <c r="AC1" i="5"/>
  <c r="P15" i="4" l="1"/>
  <c r="V15" i="6"/>
  <c r="I15" i="6" s="1"/>
  <c r="AC5" i="4"/>
  <c r="AE5" i="4" s="1"/>
  <c r="AC33" i="4"/>
  <c r="AE33" i="4" s="1"/>
  <c r="AE31" i="4"/>
  <c r="AF31" i="4"/>
  <c r="AD31" i="4"/>
  <c r="AG31" i="4"/>
  <c r="AC29" i="4"/>
  <c r="AE29" i="4" s="1"/>
  <c r="AE9" i="4"/>
  <c r="AF9" i="4"/>
  <c r="AG9" i="4"/>
  <c r="AD9" i="4"/>
  <c r="AC22" i="4"/>
  <c r="AE22" i="4" s="1"/>
  <c r="AC20" i="4"/>
  <c r="AE20" i="4" s="1"/>
  <c r="AC18" i="4"/>
  <c r="AE18" i="4" s="1"/>
  <c r="AC16" i="4"/>
  <c r="AE16" i="4" s="1"/>
  <c r="AC14" i="4"/>
  <c r="AE14" i="4" s="1"/>
  <c r="AC12" i="4"/>
  <c r="AE12" i="4" s="1"/>
  <c r="AC26" i="4"/>
  <c r="AE26" i="4" s="1"/>
  <c r="AE35" i="4"/>
  <c r="AF35" i="4"/>
  <c r="AG35" i="4"/>
  <c r="AD35" i="4"/>
  <c r="AC27" i="4"/>
  <c r="AE27" i="4" s="1"/>
  <c r="AC25" i="4"/>
  <c r="AE25" i="4" s="1"/>
  <c r="AC6" i="4"/>
  <c r="AE6" i="4" s="1"/>
  <c r="AC32" i="4"/>
  <c r="AE32" i="4" s="1"/>
  <c r="AC34" i="4"/>
  <c r="AE34" i="4" s="1"/>
  <c r="AC28" i="4"/>
  <c r="AE28" i="4" s="1"/>
  <c r="AC30" i="4"/>
  <c r="AE30" i="4" s="1"/>
  <c r="AE10" i="4"/>
  <c r="AD10" i="4"/>
  <c r="AG10" i="4"/>
  <c r="AF10" i="4"/>
  <c r="AC8" i="4"/>
  <c r="AE8" i="4" s="1"/>
  <c r="AC21" i="4"/>
  <c r="AE21" i="4" s="1"/>
  <c r="AC15" i="4"/>
  <c r="AE15" i="4" s="1"/>
  <c r="AE17" i="4"/>
  <c r="AD17" i="4"/>
  <c r="AG17" i="4"/>
  <c r="AF17" i="4"/>
  <c r="AC11" i="4"/>
  <c r="AE11" i="4" s="1"/>
  <c r="AC13" i="4"/>
  <c r="AE13" i="4" s="1"/>
  <c r="AE7" i="4"/>
  <c r="AG7" i="4"/>
  <c r="AD7" i="4"/>
  <c r="AF7" i="4"/>
  <c r="E4" i="5"/>
  <c r="AD13" i="4" l="1"/>
  <c r="AG13" i="4"/>
  <c r="AF13" i="4"/>
  <c r="AG15" i="4"/>
  <c r="AD15" i="4"/>
  <c r="AF15" i="4"/>
  <c r="AD8" i="4"/>
  <c r="AF8" i="4"/>
  <c r="AG8" i="4"/>
  <c r="AG30" i="4"/>
  <c r="AF30" i="4"/>
  <c r="AD30" i="4"/>
  <c r="AG34" i="4"/>
  <c r="AD34" i="4"/>
  <c r="AF34" i="4"/>
  <c r="AF6" i="4"/>
  <c r="AD6" i="4"/>
  <c r="AG6" i="4"/>
  <c r="AD27" i="4"/>
  <c r="AF27" i="4"/>
  <c r="AG27" i="4"/>
  <c r="AF12" i="4"/>
  <c r="AG12" i="4"/>
  <c r="AD12" i="4"/>
  <c r="AD16" i="4"/>
  <c r="AF16" i="4"/>
  <c r="AG16" i="4"/>
  <c r="AF20" i="4"/>
  <c r="AD20" i="4"/>
  <c r="AG20" i="4"/>
  <c r="AD29" i="4"/>
  <c r="AG29" i="4"/>
  <c r="AF29" i="4"/>
  <c r="AD5" i="4"/>
  <c r="AG5" i="4"/>
  <c r="AF5" i="4"/>
  <c r="AF11" i="4"/>
  <c r="AD11" i="4"/>
  <c r="AG11" i="4"/>
  <c r="AD21" i="4"/>
  <c r="AF21" i="4"/>
  <c r="AG21" i="4"/>
  <c r="AD28" i="4"/>
  <c r="AF28" i="4"/>
  <c r="AG28" i="4"/>
  <c r="AF32" i="4"/>
  <c r="AD32" i="4"/>
  <c r="AG32" i="4"/>
  <c r="AD25" i="4"/>
  <c r="AF25" i="4"/>
  <c r="AG25" i="4"/>
  <c r="AF26" i="4"/>
  <c r="AD26" i="4"/>
  <c r="AG26" i="4"/>
  <c r="AG14" i="4"/>
  <c r="AD14" i="4"/>
  <c r="AF14" i="4"/>
  <c r="AF18" i="4"/>
  <c r="AD18" i="4"/>
  <c r="AG18" i="4"/>
  <c r="AF22" i="4"/>
  <c r="AG22" i="4"/>
  <c r="AD22" i="4"/>
  <c r="AF33" i="4"/>
  <c r="AD33" i="4"/>
  <c r="AG33" i="4"/>
  <c r="E2" i="5"/>
  <c r="K4" i="13" l="1"/>
  <c r="F4" i="13" l="1"/>
  <c r="E4" i="13"/>
  <c r="E2" i="3" l="1"/>
  <c r="Z4" i="4" l="1"/>
  <c r="R28" i="14" l="1"/>
  <c r="R26" i="14"/>
  <c r="R23" i="14"/>
  <c r="R20" i="14"/>
  <c r="W4" i="6" l="1"/>
  <c r="A1" i="13" l="1"/>
  <c r="F2" i="11" l="1"/>
  <c r="G4" i="11" s="1"/>
  <c r="S4" i="11" l="1"/>
  <c r="Y4" i="1"/>
  <c r="Y2" i="1"/>
  <c r="K1" i="13" l="1"/>
  <c r="M10" i="13" s="1"/>
  <c r="U10" i="4" s="1"/>
  <c r="M35" i="13" l="1"/>
  <c r="U35" i="4" s="1"/>
  <c r="M31" i="13"/>
  <c r="U31" i="4" s="1"/>
  <c r="M20" i="13"/>
  <c r="U20" i="4" s="1"/>
  <c r="M16" i="13"/>
  <c r="U16" i="4" s="1"/>
  <c r="M12" i="13"/>
  <c r="U12" i="4" s="1"/>
  <c r="M7" i="13"/>
  <c r="U7" i="4" s="1"/>
  <c r="M34" i="13"/>
  <c r="U34" i="4" s="1"/>
  <c r="M27" i="13"/>
  <c r="U27" i="4" s="1"/>
  <c r="M11" i="13"/>
  <c r="U11" i="4" s="1"/>
  <c r="M6" i="13"/>
  <c r="U6" i="4" s="1"/>
  <c r="M29" i="13"/>
  <c r="U29" i="4" s="1"/>
  <c r="M18" i="13"/>
  <c r="U18" i="4" s="1"/>
  <c r="M9" i="13"/>
  <c r="U9" i="4" s="1"/>
  <c r="M32" i="13"/>
  <c r="U32" i="4" s="1"/>
  <c r="M28" i="13"/>
  <c r="U28" i="4" s="1"/>
  <c r="M25" i="13"/>
  <c r="U25" i="4" s="1"/>
  <c r="M21" i="13"/>
  <c r="U21" i="4" s="1"/>
  <c r="M17" i="13"/>
  <c r="U17" i="4" s="1"/>
  <c r="M13" i="13"/>
  <c r="U13" i="4" s="1"/>
  <c r="M8" i="13"/>
  <c r="U8" i="4" s="1"/>
  <c r="M30" i="13"/>
  <c r="U30" i="4" s="1"/>
  <c r="M15" i="13"/>
  <c r="U15" i="4" s="1"/>
  <c r="M33" i="13"/>
  <c r="U33" i="4" s="1"/>
  <c r="M26" i="13"/>
  <c r="U26" i="4" s="1"/>
  <c r="M22" i="13"/>
  <c r="U22" i="4" s="1"/>
  <c r="M14" i="13"/>
  <c r="U14" i="4" s="1"/>
  <c r="M5" i="13"/>
  <c r="U5" i="4" s="1"/>
  <c r="M4" i="13"/>
  <c r="U4" i="4" s="1"/>
  <c r="D4" i="1"/>
  <c r="D2" i="1"/>
  <c r="E6" i="1" l="1"/>
  <c r="F6" i="1" s="1"/>
  <c r="N6" i="4" s="1"/>
  <c r="E11" i="1"/>
  <c r="F11" i="1" s="1"/>
  <c r="N11" i="4" s="1"/>
  <c r="E16" i="1"/>
  <c r="F16" i="1" s="1"/>
  <c r="N16" i="4" s="1"/>
  <c r="E18" i="1"/>
  <c r="F18" i="1" s="1"/>
  <c r="N18" i="4" s="1"/>
  <c r="E31" i="1"/>
  <c r="F31" i="1" s="1"/>
  <c r="N31" i="4" s="1"/>
  <c r="E14" i="1"/>
  <c r="F14" i="1" s="1"/>
  <c r="N14" i="4" s="1"/>
  <c r="E20" i="1"/>
  <c r="F20" i="1" s="1"/>
  <c r="N20" i="4" s="1"/>
  <c r="E27" i="1"/>
  <c r="F27" i="1" s="1"/>
  <c r="N27" i="4" s="1"/>
  <c r="E34" i="1"/>
  <c r="F34" i="1" s="1"/>
  <c r="N34" i="4" s="1"/>
  <c r="E8" i="1"/>
  <c r="F8" i="1" s="1"/>
  <c r="N8" i="4" s="1"/>
  <c r="E26" i="1"/>
  <c r="F26" i="1" s="1"/>
  <c r="N26" i="4" s="1"/>
  <c r="E28" i="1"/>
  <c r="F28" i="1" s="1"/>
  <c r="N28" i="4" s="1"/>
  <c r="E35" i="1"/>
  <c r="F35" i="1" s="1"/>
  <c r="N35" i="4" s="1"/>
  <c r="E21" i="1"/>
  <c r="F21" i="1" s="1"/>
  <c r="N21" i="4" s="1"/>
  <c r="E17" i="1"/>
  <c r="F17" i="1" s="1"/>
  <c r="N17" i="4" s="1"/>
  <c r="E5" i="1"/>
  <c r="F5" i="1" s="1"/>
  <c r="N5" i="4" s="1"/>
  <c r="E9" i="1"/>
  <c r="F9" i="1" s="1"/>
  <c r="N9" i="4" s="1"/>
  <c r="E13" i="1"/>
  <c r="F13" i="1" s="1"/>
  <c r="N13" i="4" s="1"/>
  <c r="E15" i="1"/>
  <c r="F15" i="1" s="1"/>
  <c r="N15" i="4" s="1"/>
  <c r="E29" i="1"/>
  <c r="F29" i="1" s="1"/>
  <c r="N29" i="4" s="1"/>
  <c r="E7" i="1"/>
  <c r="F7" i="1" s="1"/>
  <c r="N7" i="4" s="1"/>
  <c r="E32" i="1"/>
  <c r="F32" i="1" s="1"/>
  <c r="N32" i="4" s="1"/>
  <c r="E12" i="1"/>
  <c r="F12" i="1" s="1"/>
  <c r="N12" i="4" s="1"/>
  <c r="E25" i="1"/>
  <c r="F25" i="1" s="1"/>
  <c r="N25" i="4" s="1"/>
  <c r="E22" i="1"/>
  <c r="F22" i="1" s="1"/>
  <c r="N22" i="4" s="1"/>
  <c r="E33" i="1"/>
  <c r="F33" i="1" s="1"/>
  <c r="N33" i="4" s="1"/>
  <c r="E30" i="1"/>
  <c r="F30" i="1" s="1"/>
  <c r="N30" i="4" s="1"/>
  <c r="E10" i="1"/>
  <c r="F10" i="1" s="1"/>
  <c r="N10" i="4" s="1"/>
  <c r="E1" i="13"/>
  <c r="G10" i="13" s="1"/>
  <c r="F2" i="4"/>
  <c r="I10" i="13" l="1"/>
  <c r="G10" i="6" s="1"/>
  <c r="E10" i="6" s="1"/>
  <c r="S10" i="4" s="1"/>
  <c r="H10" i="13"/>
  <c r="M10" i="4" s="1"/>
  <c r="F10" i="4" s="1"/>
  <c r="G4" i="13"/>
  <c r="G35" i="13"/>
  <c r="G20" i="13"/>
  <c r="G12" i="13"/>
  <c r="G22" i="13"/>
  <c r="G5" i="13"/>
  <c r="G31" i="13"/>
  <c r="G16" i="13"/>
  <c r="G33" i="13"/>
  <c r="G26" i="13"/>
  <c r="G18" i="13"/>
  <c r="G9" i="13"/>
  <c r="G29" i="13"/>
  <c r="G14" i="13"/>
  <c r="G7" i="13"/>
  <c r="G13" i="13"/>
  <c r="G34" i="13"/>
  <c r="G30" i="13"/>
  <c r="G17" i="13"/>
  <c r="G21" i="13"/>
  <c r="G11" i="13"/>
  <c r="G15" i="13"/>
  <c r="G32" i="13"/>
  <c r="G8" i="13"/>
  <c r="G6" i="13"/>
  <c r="G25" i="13"/>
  <c r="G28" i="13"/>
  <c r="G27" i="13"/>
  <c r="R4" i="4"/>
  <c r="F4" i="9"/>
  <c r="G10" i="4" l="1"/>
  <c r="H10" i="4" s="1"/>
  <c r="I10" i="4" s="1"/>
  <c r="W10" i="4"/>
  <c r="I28" i="13"/>
  <c r="G28" i="6" s="1"/>
  <c r="E28" i="6" s="1"/>
  <c r="S28" i="4" s="1"/>
  <c r="H28" i="13"/>
  <c r="M28" i="4" s="1"/>
  <c r="F28" i="4" s="1"/>
  <c r="I11" i="13"/>
  <c r="G11" i="6" s="1"/>
  <c r="E11" i="6" s="1"/>
  <c r="S11" i="4" s="1"/>
  <c r="H11" i="13"/>
  <c r="M11" i="4" s="1"/>
  <c r="F11" i="4" s="1"/>
  <c r="I29" i="13"/>
  <c r="G29" i="6" s="1"/>
  <c r="E29" i="6" s="1"/>
  <c r="S29" i="4" s="1"/>
  <c r="H29" i="13"/>
  <c r="M29" i="4" s="1"/>
  <c r="F29" i="4" s="1"/>
  <c r="I5" i="13"/>
  <c r="G5" i="6" s="1"/>
  <c r="E5" i="6" s="1"/>
  <c r="S5" i="4" s="1"/>
  <c r="H5" i="13"/>
  <c r="M5" i="4" s="1"/>
  <c r="F5" i="4" s="1"/>
  <c r="H25" i="13"/>
  <c r="M25" i="4" s="1"/>
  <c r="F25" i="4" s="1"/>
  <c r="Y25" i="4" s="1"/>
  <c r="I25" i="13"/>
  <c r="G25" i="6" s="1"/>
  <c r="E25" i="6" s="1"/>
  <c r="S25" i="4" s="1"/>
  <c r="H21" i="13"/>
  <c r="M21" i="4" s="1"/>
  <c r="F21" i="4" s="1"/>
  <c r="I21" i="13"/>
  <c r="G21" i="6" s="1"/>
  <c r="E21" i="6" s="1"/>
  <c r="S21" i="4" s="1"/>
  <c r="I9" i="13"/>
  <c r="G9" i="6" s="1"/>
  <c r="E9" i="6" s="1"/>
  <c r="S9" i="4" s="1"/>
  <c r="H9" i="13"/>
  <c r="M9" i="4" s="1"/>
  <c r="F9" i="4" s="1"/>
  <c r="I35" i="13"/>
  <c r="G35" i="6" s="1"/>
  <c r="E35" i="6" s="1"/>
  <c r="S35" i="4" s="1"/>
  <c r="H35" i="13"/>
  <c r="M35" i="4" s="1"/>
  <c r="F35" i="4" s="1"/>
  <c r="I32" i="13"/>
  <c r="G32" i="6" s="1"/>
  <c r="E32" i="6" s="1"/>
  <c r="S32" i="4" s="1"/>
  <c r="H32" i="13"/>
  <c r="M32" i="4" s="1"/>
  <c r="F32" i="4" s="1"/>
  <c r="H27" i="13"/>
  <c r="M27" i="4" s="1"/>
  <c r="F27" i="4" s="1"/>
  <c r="I27" i="13"/>
  <c r="G27" i="6" s="1"/>
  <c r="E27" i="6" s="1"/>
  <c r="S27" i="4" s="1"/>
  <c r="H8" i="13"/>
  <c r="M8" i="4" s="1"/>
  <c r="F8" i="4" s="1"/>
  <c r="I8" i="13"/>
  <c r="G8" i="6" s="1"/>
  <c r="E8" i="6" s="1"/>
  <c r="S8" i="4" s="1"/>
  <c r="I15" i="13"/>
  <c r="G15" i="6" s="1"/>
  <c r="E15" i="6" s="1"/>
  <c r="S15" i="4" s="1"/>
  <c r="H15" i="13"/>
  <c r="M15" i="4" s="1"/>
  <c r="F15" i="4" s="1"/>
  <c r="I30" i="13"/>
  <c r="G30" i="6" s="1"/>
  <c r="E30" i="6" s="1"/>
  <c r="S30" i="4" s="1"/>
  <c r="H30" i="13"/>
  <c r="M30" i="4" s="1"/>
  <c r="F30" i="4" s="1"/>
  <c r="I14" i="13"/>
  <c r="G14" i="6" s="1"/>
  <c r="E14" i="6" s="1"/>
  <c r="S14" i="4" s="1"/>
  <c r="H14" i="13"/>
  <c r="M14" i="4" s="1"/>
  <c r="F14" i="4" s="1"/>
  <c r="Y14" i="4" s="1"/>
  <c r="I26" i="13"/>
  <c r="G26" i="6" s="1"/>
  <c r="E26" i="6" s="1"/>
  <c r="S26" i="4" s="1"/>
  <c r="H26" i="13"/>
  <c r="M26" i="4" s="1"/>
  <c r="F26" i="4" s="1"/>
  <c r="I31" i="13"/>
  <c r="G31" i="6" s="1"/>
  <c r="E31" i="6" s="1"/>
  <c r="S31" i="4" s="1"/>
  <c r="H31" i="13"/>
  <c r="M31" i="4" s="1"/>
  <c r="F31" i="4" s="1"/>
  <c r="I20" i="13"/>
  <c r="G20" i="6" s="1"/>
  <c r="E20" i="6" s="1"/>
  <c r="S20" i="4" s="1"/>
  <c r="H20" i="13"/>
  <c r="M20" i="4" s="1"/>
  <c r="F20" i="4" s="1"/>
  <c r="I34" i="13"/>
  <c r="G34" i="6" s="1"/>
  <c r="E34" i="6" s="1"/>
  <c r="S34" i="4" s="1"/>
  <c r="H34" i="13"/>
  <c r="M34" i="4" s="1"/>
  <c r="F34" i="4" s="1"/>
  <c r="I33" i="13"/>
  <c r="G33" i="6" s="1"/>
  <c r="E33" i="6" s="1"/>
  <c r="S33" i="4" s="1"/>
  <c r="H33" i="13"/>
  <c r="M33" i="4" s="1"/>
  <c r="F33" i="4" s="1"/>
  <c r="I13" i="13"/>
  <c r="G13" i="6" s="1"/>
  <c r="E13" i="6" s="1"/>
  <c r="S13" i="4" s="1"/>
  <c r="H13" i="13"/>
  <c r="M13" i="4" s="1"/>
  <c r="F13" i="4" s="1"/>
  <c r="I16" i="13"/>
  <c r="G16" i="6" s="1"/>
  <c r="E16" i="6" s="1"/>
  <c r="S16" i="4" s="1"/>
  <c r="H16" i="13"/>
  <c r="M16" i="4" s="1"/>
  <c r="F16" i="4" s="1"/>
  <c r="I22" i="13"/>
  <c r="G22" i="6" s="1"/>
  <c r="E22" i="6" s="1"/>
  <c r="S22" i="4" s="1"/>
  <c r="H22" i="13"/>
  <c r="M22" i="4" s="1"/>
  <c r="F22" i="4" s="1"/>
  <c r="I6" i="13"/>
  <c r="G6" i="6" s="1"/>
  <c r="E6" i="6" s="1"/>
  <c r="S6" i="4" s="1"/>
  <c r="H6" i="13"/>
  <c r="M6" i="4" s="1"/>
  <c r="F6" i="4" s="1"/>
  <c r="I17" i="13"/>
  <c r="G17" i="6" s="1"/>
  <c r="E17" i="6" s="1"/>
  <c r="S17" i="4" s="1"/>
  <c r="H17" i="13"/>
  <c r="M17" i="4" s="1"/>
  <c r="F17" i="4" s="1"/>
  <c r="Y17" i="4" s="1"/>
  <c r="I7" i="13"/>
  <c r="G7" i="6" s="1"/>
  <c r="E7" i="6" s="1"/>
  <c r="S7" i="4" s="1"/>
  <c r="H7" i="13"/>
  <c r="M7" i="4" s="1"/>
  <c r="F7" i="4" s="1"/>
  <c r="I18" i="13"/>
  <c r="G18" i="6" s="1"/>
  <c r="E18" i="6" s="1"/>
  <c r="S18" i="4" s="1"/>
  <c r="H18" i="13"/>
  <c r="M18" i="4" s="1"/>
  <c r="F18" i="4" s="1"/>
  <c r="Y18" i="4" s="1"/>
  <c r="I12" i="13"/>
  <c r="G12" i="6" s="1"/>
  <c r="E12" i="6" s="1"/>
  <c r="S12" i="4" s="1"/>
  <c r="H12" i="13"/>
  <c r="M12" i="4" s="1"/>
  <c r="F12" i="4" s="1"/>
  <c r="P4" i="4"/>
  <c r="V4" i="6"/>
  <c r="I4" i="6" s="1"/>
  <c r="T4" i="11"/>
  <c r="F4" i="5"/>
  <c r="O4" i="4" s="1"/>
  <c r="Z25" i="4" l="1"/>
  <c r="Z14" i="4"/>
  <c r="Y21" i="4"/>
  <c r="Z21" i="4" s="1"/>
  <c r="Y12" i="4"/>
  <c r="Y33" i="4"/>
  <c r="Z33" i="4" s="1"/>
  <c r="Y20" i="4"/>
  <c r="Y28" i="4"/>
  <c r="Z28" i="4" s="1"/>
  <c r="AC4" i="4"/>
  <c r="AG4" i="4" s="1"/>
  <c r="X10" i="4"/>
  <c r="G12" i="4"/>
  <c r="H12" i="4" s="1"/>
  <c r="I12" i="4" s="1"/>
  <c r="W12" i="4"/>
  <c r="G18" i="4"/>
  <c r="H18" i="4" s="1"/>
  <c r="I18" i="4" s="1"/>
  <c r="Z18" i="4" s="1"/>
  <c r="W18" i="4"/>
  <c r="G17" i="4"/>
  <c r="H17" i="4" s="1"/>
  <c r="I17" i="4" s="1"/>
  <c r="Z17" i="4" s="1"/>
  <c r="W17" i="4"/>
  <c r="G22" i="4"/>
  <c r="H22" i="4" s="1"/>
  <c r="I22" i="4" s="1"/>
  <c r="W22" i="4"/>
  <c r="W13" i="4"/>
  <c r="G13" i="4"/>
  <c r="H13" i="4" s="1"/>
  <c r="I13" i="4" s="1"/>
  <c r="G33" i="4"/>
  <c r="H33" i="4" s="1"/>
  <c r="I33" i="4" s="1"/>
  <c r="W33" i="4"/>
  <c r="W31" i="4"/>
  <c r="G31" i="4"/>
  <c r="H31" i="4" s="1"/>
  <c r="I31" i="4" s="1"/>
  <c r="G14" i="4"/>
  <c r="H14" i="4" s="1"/>
  <c r="I14" i="4" s="1"/>
  <c r="W14" i="4"/>
  <c r="W15" i="4"/>
  <c r="G15" i="4"/>
  <c r="H15" i="4" s="1"/>
  <c r="I15" i="4" s="1"/>
  <c r="W35" i="4"/>
  <c r="G35" i="4"/>
  <c r="H35" i="4" s="1"/>
  <c r="I35" i="4" s="1"/>
  <c r="G5" i="4"/>
  <c r="H5" i="4" s="1"/>
  <c r="I5" i="4" s="1"/>
  <c r="W5" i="4"/>
  <c r="G11" i="4"/>
  <c r="H11" i="4" s="1"/>
  <c r="I11" i="4" s="1"/>
  <c r="W11" i="4"/>
  <c r="G27" i="4"/>
  <c r="H27" i="4" s="1"/>
  <c r="I27" i="4" s="1"/>
  <c r="W27" i="4"/>
  <c r="W21" i="4"/>
  <c r="G21" i="4"/>
  <c r="H21" i="4" s="1"/>
  <c r="I21" i="4" s="1"/>
  <c r="W7" i="4"/>
  <c r="G7" i="4"/>
  <c r="H7" i="4" s="1"/>
  <c r="I7" i="4" s="1"/>
  <c r="G6" i="4"/>
  <c r="H6" i="4" s="1"/>
  <c r="I6" i="4" s="1"/>
  <c r="W6" i="4"/>
  <c r="G16" i="4"/>
  <c r="H16" i="4" s="1"/>
  <c r="I16" i="4" s="1"/>
  <c r="W16" i="4"/>
  <c r="W34" i="4"/>
  <c r="G34" i="4"/>
  <c r="H34" i="4" s="1"/>
  <c r="I34" i="4" s="1"/>
  <c r="G20" i="4"/>
  <c r="H20" i="4" s="1"/>
  <c r="I20" i="4" s="1"/>
  <c r="W20" i="4"/>
  <c r="W26" i="4"/>
  <c r="G26" i="4"/>
  <c r="H26" i="4" s="1"/>
  <c r="I26" i="4" s="1"/>
  <c r="G30" i="4"/>
  <c r="H30" i="4" s="1"/>
  <c r="I30" i="4" s="1"/>
  <c r="W30" i="4"/>
  <c r="W32" i="4"/>
  <c r="G32" i="4"/>
  <c r="H32" i="4" s="1"/>
  <c r="I32" i="4" s="1"/>
  <c r="G9" i="4"/>
  <c r="H9" i="4" s="1"/>
  <c r="I9" i="4" s="1"/>
  <c r="W9" i="4"/>
  <c r="W29" i="4"/>
  <c r="G29" i="4"/>
  <c r="H29" i="4" s="1"/>
  <c r="I29" i="4" s="1"/>
  <c r="G28" i="4"/>
  <c r="H28" i="4" s="1"/>
  <c r="I28" i="4" s="1"/>
  <c r="W28" i="4"/>
  <c r="G8" i="4"/>
  <c r="H8" i="4" s="1"/>
  <c r="I8" i="4" s="1"/>
  <c r="W8" i="4"/>
  <c r="G25" i="4"/>
  <c r="H25" i="4" s="1"/>
  <c r="I25" i="4" s="1"/>
  <c r="W25" i="4"/>
  <c r="U4" i="6"/>
  <c r="AD4" i="1"/>
  <c r="AF4" i="1"/>
  <c r="AH4" i="1"/>
  <c r="AJ4" i="1"/>
  <c r="AL4" i="1"/>
  <c r="AC4" i="1"/>
  <c r="AE4" i="1"/>
  <c r="AG4" i="1"/>
  <c r="AI4" i="1"/>
  <c r="AK4" i="1"/>
  <c r="AB4" i="1"/>
  <c r="E4" i="1"/>
  <c r="Z20" i="4" l="1"/>
  <c r="Z12" i="4"/>
  <c r="AE4" i="4"/>
  <c r="AD4" i="4"/>
  <c r="AF4" i="4"/>
  <c r="X34" i="4"/>
  <c r="X25" i="4"/>
  <c r="X9" i="4"/>
  <c r="X30" i="4"/>
  <c r="X27" i="4"/>
  <c r="X33" i="4"/>
  <c r="X22" i="4"/>
  <c r="X18" i="4"/>
  <c r="X6" i="4"/>
  <c r="X32" i="4"/>
  <c r="X20" i="4"/>
  <c r="X14" i="4"/>
  <c r="X13" i="4"/>
  <c r="X11" i="4"/>
  <c r="X7" i="4"/>
  <c r="X21" i="4"/>
  <c r="X26" i="4"/>
  <c r="X29" i="4"/>
  <c r="X28" i="4"/>
  <c r="X15" i="4"/>
  <c r="X31" i="4"/>
  <c r="X35" i="4"/>
  <c r="X8" i="4"/>
  <c r="X16" i="4"/>
  <c r="X5" i="4"/>
  <c r="X17" i="4"/>
  <c r="X12" i="4"/>
  <c r="H4" i="6"/>
  <c r="AA4" i="1"/>
  <c r="F4" i="1" s="1"/>
  <c r="N4" i="4" s="1"/>
  <c r="I4" i="13" l="1"/>
  <c r="G4" i="6" s="1"/>
  <c r="E4" i="6" s="1"/>
  <c r="S4" i="4" s="1"/>
  <c r="H4" i="13"/>
  <c r="M4" i="4" s="1"/>
  <c r="F4" i="4" s="1"/>
  <c r="W4" i="4" l="1"/>
  <c r="G4" i="4"/>
  <c r="X4" i="4" l="1"/>
  <c r="H4" i="4"/>
  <c r="I4" i="4" s="1"/>
  <c r="J5" i="4" l="1"/>
  <c r="J9" i="4"/>
  <c r="J13" i="4"/>
  <c r="J17" i="4"/>
  <c r="J21" i="4"/>
  <c r="J25" i="4"/>
  <c r="J29" i="4"/>
  <c r="J33" i="4"/>
  <c r="J6" i="4"/>
  <c r="J10" i="4"/>
  <c r="J14" i="4"/>
  <c r="J18" i="4"/>
  <c r="J22" i="4"/>
  <c r="J26" i="4"/>
  <c r="J30" i="4"/>
  <c r="J34" i="4"/>
  <c r="J7" i="4"/>
  <c r="J11" i="4"/>
  <c r="J15" i="4"/>
  <c r="J27" i="4"/>
  <c r="J31" i="4"/>
  <c r="J35" i="4"/>
  <c r="J8" i="4"/>
  <c r="J12" i="4"/>
  <c r="J16" i="4"/>
  <c r="J20" i="4"/>
  <c r="J28" i="4"/>
  <c r="J32" i="4"/>
  <c r="J4" i="4"/>
</calcChain>
</file>

<file path=xl/comments1.xml><?xml version="1.0" encoding="utf-8"?>
<comments xmlns="http://schemas.openxmlformats.org/spreadsheetml/2006/main">
  <authors>
    <author>Derek Ogle</author>
  </authors>
  <commentList>
    <comment ref="T6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turn in a quiz</t>
        </r>
      </text>
    </comment>
    <comment ref="AD6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turn in a quiz</t>
        </r>
      </text>
    </comment>
    <comment ref="AO6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take exam</t>
        </r>
      </text>
    </comment>
    <comment ref="AP6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take exam</t>
        </r>
      </text>
    </comment>
    <comment ref="AR6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take exam</t>
        </r>
      </text>
    </comment>
    <comment ref="O10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Added late</t>
        </r>
      </text>
    </comment>
    <comment ref="P10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Added late</t>
        </r>
      </text>
    </comment>
    <comment ref="AC10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turn in a quiz</t>
        </r>
      </text>
    </comment>
    <comment ref="AI10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turn in a quiz</t>
        </r>
      </text>
    </comment>
    <comment ref="AO12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Mexico</t>
        </r>
      </text>
    </comment>
    <comment ref="AP12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Mexico</t>
        </r>
      </text>
    </comment>
    <comment ref="AQ12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Mexico</t>
        </r>
      </text>
    </comment>
    <comment ref="AD13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turn in a quiz</t>
        </r>
      </text>
    </comment>
    <comment ref="P16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Fur-Bearer class</t>
        </r>
      </text>
    </comment>
    <comment ref="AL16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Colorado</t>
        </r>
      </text>
    </comment>
    <comment ref="AM16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Colorado</t>
        </r>
      </text>
    </comment>
    <comment ref="AP18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take exam</t>
        </r>
      </text>
    </comment>
    <comment ref="X19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turn in a quiz</t>
        </r>
      </text>
    </comment>
    <comment ref="AD20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turn in a quiz</t>
        </r>
      </text>
    </comment>
    <comment ref="AI20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turn in a quiz</t>
        </r>
      </text>
    </comment>
    <comment ref="AE21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Excused .. Funeral.</t>
        </r>
      </text>
    </comment>
    <comment ref="AL21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take exam</t>
        </r>
      </text>
    </comment>
    <comment ref="P22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Fur-Bearer class</t>
        </r>
      </text>
    </comment>
    <comment ref="O24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Flights cancelled.</t>
        </r>
      </text>
    </comment>
    <comment ref="P24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Added late</t>
        </r>
      </text>
    </comment>
    <comment ref="AL24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take exam</t>
        </r>
      </text>
    </comment>
    <comment ref="X25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Came late, did not turn in a quiz</t>
        </r>
      </text>
    </comment>
    <comment ref="O28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Added late.</t>
        </r>
      </text>
    </comment>
    <comment ref="P28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Added late</t>
        </r>
      </text>
    </comment>
    <comment ref="AO30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Doctor's excuse</t>
        </r>
      </text>
    </comment>
    <comment ref="AI32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At a conference</t>
        </r>
      </text>
    </comment>
    <comment ref="AQ32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Concussed</t>
        </r>
      </text>
    </comment>
    <comment ref="AR32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Concussed</t>
        </r>
      </text>
    </comment>
  </commentList>
</comments>
</file>

<file path=xl/comments2.xml><?xml version="1.0" encoding="utf-8"?>
<comments xmlns="http://schemas.openxmlformats.org/spreadsheetml/2006/main">
  <authors>
    <author>Derek Ogle</author>
  </authors>
  <commentList>
    <comment ref="I6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Late</t>
        </r>
      </text>
    </comment>
    <comment ref="J23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Late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Derek Ogle:</t>
        </r>
        <r>
          <rPr>
            <sz val="9"/>
            <color indexed="81"/>
            <rFont val="Tahoma"/>
            <charset val="1"/>
          </rPr>
          <t xml:space="preserve">
Late</t>
        </r>
      </text>
    </comment>
  </commentList>
</comments>
</file>

<file path=xl/sharedStrings.xml><?xml version="1.0" encoding="utf-8"?>
<sst xmlns="http://schemas.openxmlformats.org/spreadsheetml/2006/main" count="1942" uniqueCount="604">
  <si>
    <t>Athlete</t>
  </si>
  <si>
    <t>Last</t>
  </si>
  <si>
    <t>Ch2</t>
  </si>
  <si>
    <t>Ch3</t>
  </si>
  <si>
    <t>Ch5</t>
  </si>
  <si>
    <t>Ch6</t>
  </si>
  <si>
    <t>Ch9</t>
  </si>
  <si>
    <t>Pts</t>
  </si>
  <si>
    <t>%</t>
  </si>
  <si>
    <t>Percent</t>
  </si>
  <si>
    <t>Total</t>
  </si>
  <si>
    <t>Perc</t>
  </si>
  <si>
    <t>MC</t>
  </si>
  <si>
    <t>IVPPSS</t>
  </si>
  <si>
    <t>SA1</t>
  </si>
  <si>
    <t>Raw</t>
  </si>
  <si>
    <t>MT1</t>
  </si>
  <si>
    <t>MT2</t>
  </si>
  <si>
    <t>Final</t>
  </si>
  <si>
    <t>Attn</t>
  </si>
  <si>
    <t>News1</t>
  </si>
  <si>
    <t>News2</t>
  </si>
  <si>
    <t>Class1</t>
  </si>
  <si>
    <t>Class2</t>
  </si>
  <si>
    <t>XC</t>
  </si>
  <si>
    <t>Curr</t>
  </si>
  <si>
    <t>MT</t>
  </si>
  <si>
    <t>Rank</t>
  </si>
  <si>
    <t>Must/Should Take</t>
  </si>
  <si>
    <t>Grade</t>
  </si>
  <si>
    <t>Fish</t>
  </si>
  <si>
    <t>ver</t>
  </si>
  <si>
    <t>Adj</t>
  </si>
  <si>
    <t>without</t>
  </si>
  <si>
    <t>Majors</t>
  </si>
  <si>
    <t>YIS</t>
  </si>
  <si>
    <t>W</t>
  </si>
  <si>
    <t>Book</t>
  </si>
  <si>
    <t>+XC</t>
  </si>
  <si>
    <t>final grade rationale</t>
  </si>
  <si>
    <t>Sect</t>
  </si>
  <si>
    <t>M</t>
  </si>
  <si>
    <t>SA2</t>
  </si>
  <si>
    <t>SA3</t>
  </si>
  <si>
    <t>SA4</t>
  </si>
  <si>
    <t>ExpDes</t>
  </si>
  <si>
    <t>F</t>
  </si>
  <si>
    <t>SA5</t>
  </si>
  <si>
    <t>Other</t>
  </si>
  <si>
    <t>AdjVal</t>
  </si>
  <si>
    <t>norm</t>
  </si>
  <si>
    <t>qUEDA</t>
  </si>
  <si>
    <t>cUEDA</t>
  </si>
  <si>
    <t>Ch4</t>
  </si>
  <si>
    <t>Cutoff</t>
  </si>
  <si>
    <t>Reg</t>
  </si>
  <si>
    <t>diff</t>
  </si>
  <si>
    <t>Adj %</t>
  </si>
  <si>
    <t>Why</t>
  </si>
  <si>
    <t>Chi</t>
  </si>
  <si>
    <t>Overall percentage with "this" HW removed</t>
  </si>
  <si>
    <t>Benham</t>
  </si>
  <si>
    <t>Marian</t>
  </si>
  <si>
    <t>Boyd</t>
  </si>
  <si>
    <t>Steven</t>
  </si>
  <si>
    <t>Bussiere</t>
  </si>
  <si>
    <t>Lilah</t>
  </si>
  <si>
    <t>Cruz</t>
  </si>
  <si>
    <t>Lincoln</t>
  </si>
  <si>
    <t>Erstad</t>
  </si>
  <si>
    <t>Mattie</t>
  </si>
  <si>
    <t>Friesen</t>
  </si>
  <si>
    <t>Andrew</t>
  </si>
  <si>
    <t>Hilderbrand</t>
  </si>
  <si>
    <t>Ashley</t>
  </si>
  <si>
    <t>Sean</t>
  </si>
  <si>
    <t>Klockow</t>
  </si>
  <si>
    <t>Kollauf</t>
  </si>
  <si>
    <t>Daniel</t>
  </si>
  <si>
    <t>Larsen</t>
  </si>
  <si>
    <t>Macy</t>
  </si>
  <si>
    <t>Mead</t>
  </si>
  <si>
    <t>Jordan</t>
  </si>
  <si>
    <t>Medrano</t>
  </si>
  <si>
    <t>Rosalia</t>
  </si>
  <si>
    <t>Nelson</t>
  </si>
  <si>
    <t>Susan</t>
  </si>
  <si>
    <t>O'Neill</t>
  </si>
  <si>
    <t>Travis</t>
  </si>
  <si>
    <t>Pitman</t>
  </si>
  <si>
    <t>Cory</t>
  </si>
  <si>
    <t>Rhody</t>
  </si>
  <si>
    <t>Levi</t>
  </si>
  <si>
    <t>Romano</t>
  </si>
  <si>
    <t>Rossing</t>
  </si>
  <si>
    <t>Ethan</t>
  </si>
  <si>
    <t>Scholl</t>
  </si>
  <si>
    <t>Nora</t>
  </si>
  <si>
    <t>Smoniewski</t>
  </si>
  <si>
    <t>Clara</t>
  </si>
  <si>
    <t>Spieler-Sandberg</t>
  </si>
  <si>
    <t>Rose</t>
  </si>
  <si>
    <t>Swider</t>
  </si>
  <si>
    <t>Jessie</t>
  </si>
  <si>
    <t>Warfel</t>
  </si>
  <si>
    <t>Wendler</t>
  </si>
  <si>
    <t>Jeanette</t>
  </si>
  <si>
    <t>First</t>
  </si>
  <si>
    <t>Quiz</t>
  </si>
  <si>
    <t>Sum</t>
  </si>
  <si>
    <t>Count</t>
  </si>
  <si>
    <t>Advisor</t>
  </si>
  <si>
    <t>Rel. 70</t>
  </si>
  <si>
    <t>Ben</t>
  </si>
  <si>
    <t>Dan</t>
  </si>
  <si>
    <t>Matt</t>
  </si>
  <si>
    <t>Stevie</t>
  </si>
  <si>
    <t>Jared</t>
  </si>
  <si>
    <t>Ch1</t>
  </si>
  <si>
    <t>Attend</t>
  </si>
  <si>
    <t>AdjAtt</t>
  </si>
  <si>
    <t>B+</t>
  </si>
  <si>
    <t>D</t>
  </si>
  <si>
    <t>B-</t>
  </si>
  <si>
    <t>C</t>
  </si>
  <si>
    <t>B</t>
  </si>
  <si>
    <t>C-</t>
  </si>
  <si>
    <t>A</t>
  </si>
  <si>
    <t>A-</t>
  </si>
  <si>
    <t>C+</t>
  </si>
  <si>
    <t>Ch7_8</t>
  </si>
  <si>
    <t>Ch10</t>
  </si>
  <si>
    <t>Ch11a</t>
  </si>
  <si>
    <t>Ch11b</t>
  </si>
  <si>
    <t>Alexson</t>
  </si>
  <si>
    <t>Elizabeth</t>
  </si>
  <si>
    <t>Andreiko</t>
  </si>
  <si>
    <t>Katherine</t>
  </si>
  <si>
    <t>Augustyn</t>
  </si>
  <si>
    <t>Blow</t>
  </si>
  <si>
    <t>Erik</t>
  </si>
  <si>
    <t>Bodart</t>
  </si>
  <si>
    <t>Brandon</t>
  </si>
  <si>
    <t>Damiano</t>
  </si>
  <si>
    <t>Haugen</t>
  </si>
  <si>
    <t>Kia</t>
  </si>
  <si>
    <t>Isaac</t>
  </si>
  <si>
    <t>Grace</t>
  </si>
  <si>
    <t>Jarvis</t>
  </si>
  <si>
    <t>Madeline</t>
  </si>
  <si>
    <t>Jenkins</t>
  </si>
  <si>
    <t>Dylan</t>
  </si>
  <si>
    <t>Kline</t>
  </si>
  <si>
    <t>Eleesa</t>
  </si>
  <si>
    <t>Kreider</t>
  </si>
  <si>
    <t>Joseph</t>
  </si>
  <si>
    <t>Kukreti</t>
  </si>
  <si>
    <t>Supriya</t>
  </si>
  <si>
    <t>Kunath</t>
  </si>
  <si>
    <t>Nickolas</t>
  </si>
  <si>
    <t>Lavey</t>
  </si>
  <si>
    <t>Devin</t>
  </si>
  <si>
    <t>Lebeda</t>
  </si>
  <si>
    <t>Dalton</t>
  </si>
  <si>
    <t>Lepak</t>
  </si>
  <si>
    <t>Taylor</t>
  </si>
  <si>
    <t>Martinez</t>
  </si>
  <si>
    <t>Dominic</t>
  </si>
  <si>
    <t>Mulroy</t>
  </si>
  <si>
    <t>Olson</t>
  </si>
  <si>
    <t>Katie</t>
  </si>
  <si>
    <t>Persson</t>
  </si>
  <si>
    <t>Mattias</t>
  </si>
  <si>
    <t>Ristau</t>
  </si>
  <si>
    <t>Rebecca</t>
  </si>
  <si>
    <t>Runge</t>
  </si>
  <si>
    <t>Thole</t>
  </si>
  <si>
    <t>Weir</t>
  </si>
  <si>
    <t>Wiener</t>
  </si>
  <si>
    <t>Brianna</t>
  </si>
  <si>
    <t>Williams</t>
  </si>
  <si>
    <t>Jake</t>
  </si>
  <si>
    <t>Kayla</t>
  </si>
  <si>
    <t>Maggie</t>
  </si>
  <si>
    <t>Adjust</t>
  </si>
  <si>
    <t>Ch12a</t>
  </si>
  <si>
    <t>Adj%</t>
  </si>
  <si>
    <t>Natural Resources-Fisheries &amp; Wildlife Ecology</t>
  </si>
  <si>
    <t>Biology</t>
  </si>
  <si>
    <t>Gorman</t>
  </si>
  <si>
    <t>Goyke</t>
  </si>
  <si>
    <t>Dowd</t>
  </si>
  <si>
    <t>Fitz</t>
  </si>
  <si>
    <t>Business-Management</t>
  </si>
  <si>
    <t>Ziegenhagen</t>
  </si>
  <si>
    <t>Baumgarten</t>
  </si>
  <si>
    <t>Cassandra</t>
  </si>
  <si>
    <t>Browne</t>
  </si>
  <si>
    <t>Danielle</t>
  </si>
  <si>
    <t>Bruner</t>
  </si>
  <si>
    <t>Eckwright</t>
  </si>
  <si>
    <t>Kristen</t>
  </si>
  <si>
    <t>Fitzgerald</t>
  </si>
  <si>
    <t>Jaeckel</t>
  </si>
  <si>
    <t>Jessica</t>
  </si>
  <si>
    <t>Jones</t>
  </si>
  <si>
    <t>Anthony</t>
  </si>
  <si>
    <t>Keefer</t>
  </si>
  <si>
    <t>Nicholas</t>
  </si>
  <si>
    <t>Kennedy</t>
  </si>
  <si>
    <t>Theresa</t>
  </si>
  <si>
    <t>Koch</t>
  </si>
  <si>
    <t>Benjamin</t>
  </si>
  <si>
    <t>Malecha</t>
  </si>
  <si>
    <t>Carolyn</t>
  </si>
  <si>
    <t>Martin</t>
  </si>
  <si>
    <t>McCabe</t>
  </si>
  <si>
    <t>Shaun</t>
  </si>
  <si>
    <t>Menebroeker</t>
  </si>
  <si>
    <t>Ryan</t>
  </si>
  <si>
    <t>Minar</t>
  </si>
  <si>
    <t>Arthur</t>
  </si>
  <si>
    <t>Omot</t>
  </si>
  <si>
    <t>Marwa</t>
  </si>
  <si>
    <t>Raikes</t>
  </si>
  <si>
    <t>Reina</t>
  </si>
  <si>
    <t>Brigid</t>
  </si>
  <si>
    <t>Ross</t>
  </si>
  <si>
    <t>Courtney</t>
  </si>
  <si>
    <t>Shore</t>
  </si>
  <si>
    <t>Carmen</t>
  </si>
  <si>
    <t>Smith</t>
  </si>
  <si>
    <t>Jacob</t>
  </si>
  <si>
    <t>Thornley</t>
  </si>
  <si>
    <t>Kaylee</t>
  </si>
  <si>
    <t>Tijan</t>
  </si>
  <si>
    <t>Vosen</t>
  </si>
  <si>
    <t>Zelinske</t>
  </si>
  <si>
    <t>Keith</t>
  </si>
  <si>
    <t>Baker</t>
  </si>
  <si>
    <t>Ruby</t>
  </si>
  <si>
    <t>Belsky</t>
  </si>
  <si>
    <t>Blahnik</t>
  </si>
  <si>
    <t>Brown</t>
  </si>
  <si>
    <t>Nathan</t>
  </si>
  <si>
    <t>Diaz</t>
  </si>
  <si>
    <t>Adrian</t>
  </si>
  <si>
    <t>Flores</t>
  </si>
  <si>
    <t>Scott</t>
  </si>
  <si>
    <t>Gerrits</t>
  </si>
  <si>
    <t>Ginnery</t>
  </si>
  <si>
    <t>Caitlin</t>
  </si>
  <si>
    <t>Hasbargen</t>
  </si>
  <si>
    <t>Cody</t>
  </si>
  <si>
    <t>Hendrickson</t>
  </si>
  <si>
    <t>Houston</t>
  </si>
  <si>
    <t>Johnson</t>
  </si>
  <si>
    <t>Jolma</t>
  </si>
  <si>
    <t>Craig</t>
  </si>
  <si>
    <t>McNeel</t>
  </si>
  <si>
    <t>Paige</t>
  </si>
  <si>
    <t>Merton</t>
  </si>
  <si>
    <t>Nile</t>
  </si>
  <si>
    <t>Mohlman</t>
  </si>
  <si>
    <t>Moodie</t>
  </si>
  <si>
    <t>Sarah</t>
  </si>
  <si>
    <t>Charles</t>
  </si>
  <si>
    <t>Peat</t>
  </si>
  <si>
    <t>Phillips</t>
  </si>
  <si>
    <t>Alison</t>
  </si>
  <si>
    <t>Rakowski</t>
  </si>
  <si>
    <t>Elena</t>
  </si>
  <si>
    <t>Remacle</t>
  </si>
  <si>
    <t>Rheaume</t>
  </si>
  <si>
    <t>Gabrielle</t>
  </si>
  <si>
    <t>Riehle</t>
  </si>
  <si>
    <t>Dillon</t>
  </si>
  <si>
    <t>Shira</t>
  </si>
  <si>
    <t>Hunter</t>
  </si>
  <si>
    <t>Stewart</t>
  </si>
  <si>
    <t>Tillmann</t>
  </si>
  <si>
    <t>e-mail</t>
  </si>
  <si>
    <t>Haak</t>
  </si>
  <si>
    <t>Karrie</t>
  </si>
  <si>
    <t>Fiorio</t>
  </si>
  <si>
    <t>Hanna</t>
  </si>
  <si>
    <t>No</t>
  </si>
  <si>
    <t>Ver</t>
  </si>
  <si>
    <t>Vars</t>
  </si>
  <si>
    <t>UEDAQ</t>
  </si>
  <si>
    <t>UEDAC</t>
  </si>
  <si>
    <t>T2</t>
  </si>
  <si>
    <t>BEDAQ</t>
  </si>
  <si>
    <t>why</t>
  </si>
  <si>
    <t>penalty</t>
  </si>
  <si>
    <t>Carlson</t>
  </si>
  <si>
    <t>Jadeen</t>
  </si>
  <si>
    <t>Earley</t>
  </si>
  <si>
    <t>Sierra</t>
  </si>
  <si>
    <t>Hartle</t>
  </si>
  <si>
    <t>Helms</t>
  </si>
  <si>
    <t>Hoffman</t>
  </si>
  <si>
    <t>Haley</t>
  </si>
  <si>
    <t>Hoge</t>
  </si>
  <si>
    <t>Sara</t>
  </si>
  <si>
    <t>KayDee</t>
  </si>
  <si>
    <t>Kiffer</t>
  </si>
  <si>
    <t>Kent</t>
  </si>
  <si>
    <t>Lee</t>
  </si>
  <si>
    <t>Alexandra</t>
  </si>
  <si>
    <t>Leighton</t>
  </si>
  <si>
    <t>Lorber</t>
  </si>
  <si>
    <t>Stephen</t>
  </si>
  <si>
    <t>Lourigan</t>
  </si>
  <si>
    <t>Celeste</t>
  </si>
  <si>
    <t>Mensah</t>
  </si>
  <si>
    <t>Pettit</t>
  </si>
  <si>
    <t>Rachel</t>
  </si>
  <si>
    <t>Stanfield</t>
  </si>
  <si>
    <t>Samantha</t>
  </si>
  <si>
    <t>Strom</t>
  </si>
  <si>
    <t>Kyle</t>
  </si>
  <si>
    <t>Tikalsky</t>
  </si>
  <si>
    <t>Valley</t>
  </si>
  <si>
    <t>Matthew</t>
  </si>
  <si>
    <t>Webking</t>
  </si>
  <si>
    <t>Jamieson</t>
  </si>
  <si>
    <t>Weyers</t>
  </si>
  <si>
    <t>Hayley</t>
  </si>
  <si>
    <t>Wuestenhagen</t>
  </si>
  <si>
    <t>Kert</t>
  </si>
  <si>
    <t>Yslas</t>
  </si>
  <si>
    <t>Ezequiel</t>
  </si>
  <si>
    <t>Zart</t>
  </si>
  <si>
    <t>Katy</t>
  </si>
  <si>
    <t>Sanora Kay</t>
  </si>
  <si>
    <t>Young Hoon</t>
  </si>
  <si>
    <t>Seth Kwaku Adjei</t>
  </si>
  <si>
    <t>Hannickel</t>
  </si>
  <si>
    <t>Hofstedt</t>
  </si>
  <si>
    <t>Wirsing</t>
  </si>
  <si>
    <t>Molly</t>
  </si>
  <si>
    <t>MT3</t>
  </si>
  <si>
    <t>PercTbl</t>
  </si>
  <si>
    <t>BEDA</t>
  </si>
  <si>
    <t>Regress</t>
  </si>
  <si>
    <t>w XC</t>
  </si>
  <si>
    <t>1Z</t>
  </si>
  <si>
    <t>F12</t>
  </si>
  <si>
    <t>W13</t>
  </si>
  <si>
    <t>pre-F12</t>
  </si>
  <si>
    <t>Sem</t>
  </si>
  <si>
    <t>Row Labels</t>
  </si>
  <si>
    <t>Grand Total</t>
  </si>
  <si>
    <t>Column Labels</t>
  </si>
  <si>
    <t>Count of Last</t>
  </si>
  <si>
    <t>Min of Final</t>
  </si>
  <si>
    <t>Blackford</t>
  </si>
  <si>
    <t xml:space="preserve">Sophomore </t>
  </si>
  <si>
    <t>Catalano</t>
  </si>
  <si>
    <t>Charlotte</t>
  </si>
  <si>
    <t>Cattelino</t>
  </si>
  <si>
    <t>Amy</t>
  </si>
  <si>
    <t xml:space="preserve">Senior </t>
  </si>
  <si>
    <t>Davis</t>
  </si>
  <si>
    <t>Bailey</t>
  </si>
  <si>
    <t>Drozd</t>
  </si>
  <si>
    <t>Kathleen</t>
  </si>
  <si>
    <t xml:space="preserve">Junior </t>
  </si>
  <si>
    <t>Fischer</t>
  </si>
  <si>
    <t>Mikaela</t>
  </si>
  <si>
    <t>Hazek</t>
  </si>
  <si>
    <t>Natural Resources-Ecological Restoration</t>
  </si>
  <si>
    <t>Howard</t>
  </si>
  <si>
    <t>Mitchell</t>
  </si>
  <si>
    <t>Huninghake</t>
  </si>
  <si>
    <t>Allison</t>
  </si>
  <si>
    <t>Lettman</t>
  </si>
  <si>
    <t xml:space="preserve">Freshman </t>
  </si>
  <si>
    <t>Mather</t>
  </si>
  <si>
    <t>Michna</t>
  </si>
  <si>
    <t>Melissa</t>
  </si>
  <si>
    <t>Minkel</t>
  </si>
  <si>
    <t>Sustainable Community Development</t>
  </si>
  <si>
    <t>Mrnak</t>
  </si>
  <si>
    <t>Lucas</t>
  </si>
  <si>
    <t>Nagro</t>
  </si>
  <si>
    <t>Cassie</t>
  </si>
  <si>
    <t>Oldenborg</t>
  </si>
  <si>
    <t>Kimberly</t>
  </si>
  <si>
    <t>Olvera</t>
  </si>
  <si>
    <t>Marta</t>
  </si>
  <si>
    <t>Peltier</t>
  </si>
  <si>
    <t>Hugh</t>
  </si>
  <si>
    <t>Rickbeil</t>
  </si>
  <si>
    <t>Heather</t>
  </si>
  <si>
    <t>Ringhouse</t>
  </si>
  <si>
    <t>Zachary</t>
  </si>
  <si>
    <t>Whalen</t>
  </si>
  <si>
    <t>Woest</t>
  </si>
  <si>
    <t>Ian</t>
  </si>
  <si>
    <t>Woodie</t>
  </si>
  <si>
    <t>Andrews</t>
  </si>
  <si>
    <t>Eric</t>
  </si>
  <si>
    <t>Barker</t>
  </si>
  <si>
    <t>Ellias</t>
  </si>
  <si>
    <t>Shane</t>
  </si>
  <si>
    <t>Figueroa</t>
  </si>
  <si>
    <t>Louis</t>
  </si>
  <si>
    <t>Marissa</t>
  </si>
  <si>
    <t>Hanson</t>
  </si>
  <si>
    <t>Whitney</t>
  </si>
  <si>
    <t>Returning after &lt; 2 yrs.</t>
  </si>
  <si>
    <t>Hartfiel</t>
  </si>
  <si>
    <t>Sally</t>
  </si>
  <si>
    <t>Hodgdon</t>
  </si>
  <si>
    <t>Mikayla</t>
  </si>
  <si>
    <t>Lints</t>
  </si>
  <si>
    <t>Abygail</t>
  </si>
  <si>
    <t>Mogged</t>
  </si>
  <si>
    <t>Moy</t>
  </si>
  <si>
    <t>David</t>
  </si>
  <si>
    <t>Noto</t>
  </si>
  <si>
    <t>Severson</t>
  </si>
  <si>
    <t>Patrick</t>
  </si>
  <si>
    <t>Skulan</t>
  </si>
  <si>
    <t>Sorenson</t>
  </si>
  <si>
    <t>Spinelli</t>
  </si>
  <si>
    <t>Stafford</t>
  </si>
  <si>
    <t>Dale</t>
  </si>
  <si>
    <t>Stiltjes</t>
  </si>
  <si>
    <t>Riley</t>
  </si>
  <si>
    <t>Tucker</t>
  </si>
  <si>
    <t>James</t>
  </si>
  <si>
    <t>Vondriska</t>
  </si>
  <si>
    <t>Meghan</t>
  </si>
  <si>
    <t>vondrm098@myemail.northland.edu</t>
  </si>
  <si>
    <t>Windschitl</t>
  </si>
  <si>
    <t>Kaitlyn</t>
  </si>
  <si>
    <t>Zocher</t>
  </si>
  <si>
    <t>Erika</t>
  </si>
  <si>
    <t>Yes</t>
  </si>
  <si>
    <t>Schue</t>
  </si>
  <si>
    <t>Coulson</t>
  </si>
  <si>
    <t>Cate</t>
  </si>
  <si>
    <t>Mikulan</t>
  </si>
  <si>
    <t>Michael</t>
  </si>
  <si>
    <t>ExtraTime</t>
  </si>
  <si>
    <t>NoteTaking</t>
  </si>
  <si>
    <t>BookRecording</t>
  </si>
  <si>
    <t>QuietArea</t>
  </si>
  <si>
    <t>LRCHelp</t>
  </si>
  <si>
    <t>Excsd</t>
  </si>
  <si>
    <t>see me</t>
  </si>
  <si>
    <t>mcVar</t>
  </si>
  <si>
    <t>mcDefn</t>
  </si>
  <si>
    <t>mcVrblty</t>
  </si>
  <si>
    <t>mcUEDA</t>
  </si>
  <si>
    <t>mcNorm</t>
  </si>
  <si>
    <t>calcMean</t>
  </si>
  <si>
    <t>calcSD</t>
  </si>
  <si>
    <t>calcMDN</t>
  </si>
  <si>
    <t>calcIQR</t>
  </si>
  <si>
    <t>E</t>
  </si>
  <si>
    <t>sawTutorB4Exam</t>
  </si>
  <si>
    <t>mcBEDA</t>
  </si>
  <si>
    <t>mcRegress</t>
  </si>
  <si>
    <t>mcProdData</t>
  </si>
  <si>
    <t>Prob</t>
  </si>
  <si>
    <t>saReg1</t>
  </si>
  <si>
    <t>saReg2</t>
  </si>
  <si>
    <t>saObs</t>
  </si>
  <si>
    <t>saExpDes1</t>
  </si>
  <si>
    <t>saExpDes2</t>
  </si>
  <si>
    <t>Probation1</t>
  </si>
  <si>
    <t>SawTutor</t>
  </si>
  <si>
    <t>SeeMe</t>
  </si>
  <si>
    <t>Calcp</t>
  </si>
  <si>
    <t>CalcCI</t>
  </si>
  <si>
    <t>Calcn</t>
  </si>
  <si>
    <t>change from average test score</t>
  </si>
  <si>
    <t>Avg</t>
  </si>
  <si>
    <t>MT4</t>
  </si>
  <si>
    <t>L</t>
  </si>
  <si>
    <t>P</t>
  </si>
  <si>
    <t>R</t>
  </si>
  <si>
    <t>Notes</t>
  </si>
  <si>
    <t>D+</t>
  </si>
  <si>
    <t>F13</t>
  </si>
  <si>
    <t>HW</t>
  </si>
  <si>
    <t>Andersen</t>
  </si>
  <si>
    <t>Anderson</t>
  </si>
  <si>
    <t>Stephanie</t>
  </si>
  <si>
    <t>Bongey</t>
  </si>
  <si>
    <t>Jay</t>
  </si>
  <si>
    <t>Brock-Montgomery</t>
  </si>
  <si>
    <t>Devon</t>
  </si>
  <si>
    <t>Donaldson</t>
  </si>
  <si>
    <t>Emily</t>
  </si>
  <si>
    <t>Fisher</t>
  </si>
  <si>
    <t>Michaela</t>
  </si>
  <si>
    <t>Hagen</t>
  </si>
  <si>
    <t>Eva</t>
  </si>
  <si>
    <t>Hayes</t>
  </si>
  <si>
    <t>Nicole</t>
  </si>
  <si>
    <t>Hein</t>
  </si>
  <si>
    <t>Marina</t>
  </si>
  <si>
    <t>Jinks</t>
  </si>
  <si>
    <t>Koosmann</t>
  </si>
  <si>
    <t>Faye</t>
  </si>
  <si>
    <t>Kovach</t>
  </si>
  <si>
    <t>Leonard</t>
  </si>
  <si>
    <t>Malenfant</t>
  </si>
  <si>
    <t>Alec</t>
  </si>
  <si>
    <t>Mattice</t>
  </si>
  <si>
    <t>Crystal</t>
  </si>
  <si>
    <t>McCullough</t>
  </si>
  <si>
    <t>Casey</t>
  </si>
  <si>
    <t>Morris</t>
  </si>
  <si>
    <t>Montana</t>
  </si>
  <si>
    <t>Neitzke</t>
  </si>
  <si>
    <t>O'Keefe</t>
  </si>
  <si>
    <t>Kailagh</t>
  </si>
  <si>
    <t>Peterson</t>
  </si>
  <si>
    <t>Plucinski</t>
  </si>
  <si>
    <t>Martha</t>
  </si>
  <si>
    <t>Quinn</t>
  </si>
  <si>
    <t>Schmitz</t>
  </si>
  <si>
    <t>Solberg</t>
  </si>
  <si>
    <t>Jazmin</t>
  </si>
  <si>
    <t>Welnetz</t>
  </si>
  <si>
    <t>Wiechmann</t>
  </si>
  <si>
    <t>Lewis</t>
  </si>
  <si>
    <t>Wilken</t>
  </si>
  <si>
    <t>Winter</t>
  </si>
  <si>
    <t>Kara</t>
  </si>
  <si>
    <t>andersenr01@myemail.northland.edu</t>
  </si>
  <si>
    <t>anders932@myemail.northland.edu</t>
  </si>
  <si>
    <t>bongej297@myemail.northland.edu</t>
  </si>
  <si>
    <t>brockd708@myemail.northland.edu</t>
  </si>
  <si>
    <t>donale666@myemail.northland.edu</t>
  </si>
  <si>
    <t>fishem495@myemail.northland.edu</t>
  </si>
  <si>
    <t>hagene883@myemail.northland.edu</t>
  </si>
  <si>
    <t>hayesn730@myemail.northland.edu</t>
  </si>
  <si>
    <t>heinm760@myemail.northland.edu</t>
  </si>
  <si>
    <t>jinkse915@myemail.northland.edu</t>
  </si>
  <si>
    <t>koosmf254@myemail.northland.edu</t>
  </si>
  <si>
    <t>kovacs818@myemail.northland.edu</t>
  </si>
  <si>
    <t>leonae229@myemail.northland.edu</t>
  </si>
  <si>
    <t>malena899@myemail.northland.edu</t>
  </si>
  <si>
    <t>mattic895@myemail.northland.edu</t>
  </si>
  <si>
    <t>Casey.mccullough3@yahoo.com</t>
  </si>
  <si>
    <t>morrim585@myemail.northland.edu</t>
  </si>
  <si>
    <t>neitzm344@myemail.northland.edu</t>
  </si>
  <si>
    <t>okeefk050@myemail.northland.edu</t>
  </si>
  <si>
    <t>peterz084@myemail.northland.edu</t>
  </si>
  <si>
    <t>plucim707@myemail.northland.edu</t>
  </si>
  <si>
    <t>quinnr670@myemail.northland.edu</t>
  </si>
  <si>
    <t>schmia493@myemail.northland.edu</t>
  </si>
  <si>
    <t>solbej808@myemail.northland.edu</t>
  </si>
  <si>
    <t>welnej635@myemail.northland.edu</t>
  </si>
  <si>
    <t>wiechl647@myemail.northland.edu</t>
  </si>
  <si>
    <t>wilkez944@myemail.northland.edu</t>
  </si>
  <si>
    <t>wintek268@myemail.northland.edu</t>
  </si>
  <si>
    <t>Pre-Engineering</t>
  </si>
  <si>
    <t>Elementary/Middle Education</t>
  </si>
  <si>
    <t>Natural Resources - Forestry</t>
  </si>
  <si>
    <t>Business-Public Affairs Management</t>
  </si>
  <si>
    <t>White</t>
  </si>
  <si>
    <t>Stroud</t>
  </si>
  <si>
    <t>Tochterman</t>
  </si>
  <si>
    <t>Robertson</t>
  </si>
  <si>
    <t>Kim</t>
  </si>
  <si>
    <t>Brew</t>
  </si>
  <si>
    <t>Softball</t>
  </si>
  <si>
    <t>Volleyball</t>
  </si>
  <si>
    <t>LeaveClassStress</t>
  </si>
  <si>
    <t>Calculator</t>
  </si>
  <si>
    <t>Soccer</t>
  </si>
  <si>
    <t>Morrissey</t>
  </si>
  <si>
    <t>John</t>
  </si>
  <si>
    <t>Natural Resources</t>
  </si>
  <si>
    <t>Goetz</t>
  </si>
  <si>
    <t>morrij789@myemail.northland.edu</t>
  </si>
  <si>
    <t>Ruberg</t>
  </si>
  <si>
    <t>Brooke</t>
  </si>
  <si>
    <t>Graetz</t>
  </si>
  <si>
    <t>Xcountry</t>
  </si>
  <si>
    <t>YES</t>
  </si>
  <si>
    <t>DID</t>
  </si>
  <si>
    <t>Ch7</t>
  </si>
  <si>
    <t>Ch8</t>
  </si>
  <si>
    <t>saDist</t>
  </si>
  <si>
    <t>SmpgD</t>
  </si>
  <si>
    <t>avgs --&gt;</t>
  </si>
  <si>
    <t>SEEME</t>
  </si>
  <si>
    <t>from B to B+ b/c of MT3</t>
  </si>
  <si>
    <t>From D+ to C- b/c of MT3</t>
  </si>
  <si>
    <t>From C+ to B- b/c of MT3</t>
  </si>
  <si>
    <t>from C to C+ b/c of Final</t>
  </si>
  <si>
    <t>W14</t>
  </si>
  <si>
    <t>Formula1</t>
  </si>
  <si>
    <t>from A- to A b/c of MT3</t>
  </si>
  <si>
    <t>from C+ to B- b/c of MT3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</si>
</sst>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"/>
    <numFmt numFmtId="166" formatCode="0%;[Red]\-0%"/>
    <numFmt numFmtId="167" formatCode="0.0%;[Red]\-0.0%"/>
  </numFmts>
  <fonts count="15" x14ac:knownFonts="1">
    <font>
      <sz val="10"/>
      <name val="Arial"/>
    </font>
    <font>
      <sz val="8"/>
      <name val="Arial"/>
      <family val="2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0" fillId="7" borderId="0" applyNumberFormat="0" applyBorder="0" applyAlignment="0" applyProtection="0"/>
  </cellStyleXfs>
  <cellXfs count="106">
    <xf numFmtId="0" fontId="0" fillId="0" borderId="0" xfId="0"/>
    <xf numFmtId="0" fontId="6" fillId="0" borderId="0" xfId="4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/>
    <xf numFmtId="0" fontId="8" fillId="0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Fill="1"/>
    <xf numFmtId="0" fontId="6" fillId="0" borderId="0" xfId="0" applyFont="1" applyFill="1"/>
    <xf numFmtId="0" fontId="8" fillId="0" borderId="0" xfId="0" applyFont="1" applyFill="1" applyAlignment="1">
      <alignment horizontal="center"/>
    </xf>
    <xf numFmtId="1" fontId="8" fillId="0" borderId="0" xfId="0" applyNumberFormat="1" applyFont="1" applyFill="1"/>
    <xf numFmtId="0" fontId="9" fillId="0" borderId="0" xfId="0" applyFont="1" applyFill="1"/>
    <xf numFmtId="0" fontId="9" fillId="0" borderId="0" xfId="0" applyFont="1" applyFill="1" applyBorder="1" applyAlignment="1">
      <alignment horizontal="center"/>
    </xf>
    <xf numFmtId="164" fontId="8" fillId="0" borderId="0" xfId="2" applyNumberFormat="1" applyFont="1" applyFill="1" applyBorder="1"/>
    <xf numFmtId="0" fontId="8" fillId="0" borderId="0" xfId="0" applyNumberFormat="1" applyFont="1" applyFill="1" applyBorder="1"/>
    <xf numFmtId="9" fontId="8" fillId="0" borderId="0" xfId="2" applyFont="1" applyFill="1" applyBorder="1"/>
    <xf numFmtId="10" fontId="8" fillId="0" borderId="0" xfId="0" applyNumberFormat="1" applyFont="1" applyFill="1" applyBorder="1"/>
    <xf numFmtId="10" fontId="8" fillId="0" borderId="0" xfId="2" applyNumberFormat="1" applyFont="1" applyFill="1" applyBorder="1"/>
    <xf numFmtId="0" fontId="9" fillId="0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7" fillId="0" borderId="0" xfId="0" applyFont="1"/>
    <xf numFmtId="0" fontId="8" fillId="0" borderId="0" xfId="2" applyNumberFormat="1" applyFont="1" applyFill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8" borderId="0" xfId="5" applyFont="1" applyFill="1" applyAlignment="1">
      <alignment horizontal="left"/>
    </xf>
    <xf numFmtId="0" fontId="6" fillId="8" borderId="0" xfId="5" applyFont="1" applyFill="1"/>
    <xf numFmtId="0" fontId="6" fillId="8" borderId="0" xfId="5" applyFont="1" applyFill="1" applyAlignment="1">
      <alignment horizontal="center"/>
    </xf>
    <xf numFmtId="0" fontId="6" fillId="8" borderId="0" xfId="3" applyFont="1" applyFill="1" applyAlignment="1">
      <alignment horizontal="left"/>
    </xf>
    <xf numFmtId="0" fontId="6" fillId="8" borderId="0" xfId="3" applyFont="1" applyFill="1"/>
    <xf numFmtId="0" fontId="6" fillId="8" borderId="0" xfId="3" applyFont="1" applyFill="1" applyAlignment="1">
      <alignment horizontal="center"/>
    </xf>
    <xf numFmtId="0" fontId="6" fillId="8" borderId="0" xfId="0" applyFont="1" applyFill="1"/>
    <xf numFmtId="0" fontId="6" fillId="8" borderId="0" xfId="0" applyFont="1" applyFill="1" applyAlignment="1">
      <alignment horizontal="center"/>
    </xf>
    <xf numFmtId="0" fontId="6" fillId="0" borderId="0" xfId="0" applyNumberFormat="1" applyFont="1"/>
    <xf numFmtId="0" fontId="6" fillId="6" borderId="0" xfId="0" applyNumberFormat="1" applyFont="1" applyFill="1"/>
    <xf numFmtId="0" fontId="6" fillId="0" borderId="0" xfId="0" applyFont="1"/>
    <xf numFmtId="0" fontId="6" fillId="6" borderId="0" xfId="0" applyFont="1" applyFill="1"/>
    <xf numFmtId="0" fontId="6" fillId="8" borderId="0" xfId="0" applyFont="1" applyFill="1" applyAlignment="1">
      <alignment horizontal="left"/>
    </xf>
    <xf numFmtId="0" fontId="6" fillId="0" borderId="0" xfId="0" applyNumberFormat="1" applyFont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NumberFormat="1" applyFont="1"/>
    <xf numFmtId="0" fontId="7" fillId="0" borderId="0" xfId="0" applyNumberFormat="1" applyFont="1" applyAlignment="1">
      <alignment horizontal="center"/>
    </xf>
    <xf numFmtId="0" fontId="7" fillId="0" borderId="0" xfId="0" applyFont="1" applyFill="1"/>
    <xf numFmtId="9" fontId="0" fillId="0" borderId="0" xfId="0" applyNumberFormat="1"/>
    <xf numFmtId="0" fontId="0" fillId="0" borderId="0" xfId="0" quotePrefix="1"/>
    <xf numFmtId="0" fontId="9" fillId="0" borderId="0" xfId="0" applyFont="1" applyFill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164" fontId="6" fillId="0" borderId="0" xfId="0" applyNumberFormat="1" applyFont="1"/>
    <xf numFmtId="0" fontId="5" fillId="4" borderId="0" xfId="4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4" fontId="6" fillId="5" borderId="0" xfId="2" applyNumberFormat="1" applyFont="1" applyFill="1"/>
    <xf numFmtId="164" fontId="6" fillId="0" borderId="0" xfId="2" applyNumberFormat="1" applyFont="1"/>
    <xf numFmtId="164" fontId="6" fillId="0" borderId="0" xfId="2" applyNumberFormat="1" applyFont="1" applyAlignment="1">
      <alignment horizontal="center"/>
    </xf>
    <xf numFmtId="0" fontId="6" fillId="0" borderId="0" xfId="0" quotePrefix="1" applyFont="1" applyAlignment="1">
      <alignment horizontal="center"/>
    </xf>
    <xf numFmtId="164" fontId="6" fillId="5" borderId="0" xfId="2" applyNumberFormat="1" applyFont="1" applyFill="1" applyAlignment="1">
      <alignment horizontal="center"/>
    </xf>
    <xf numFmtId="9" fontId="6" fillId="0" borderId="0" xfId="0" applyNumberFormat="1" applyFont="1"/>
    <xf numFmtId="9" fontId="6" fillId="0" borderId="0" xfId="2" applyFont="1"/>
    <xf numFmtId="164" fontId="6" fillId="0" borderId="0" xfId="2" applyNumberFormat="1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0" xfId="2" applyFont="1" applyFill="1" applyBorder="1"/>
    <xf numFmtId="9" fontId="8" fillId="0" borderId="0" xfId="2" applyFont="1"/>
    <xf numFmtId="0" fontId="8" fillId="0" borderId="0" xfId="0" applyFont="1" applyAlignment="1">
      <alignment horizontal="center"/>
    </xf>
    <xf numFmtId="166" fontId="6" fillId="0" borderId="0" xfId="0" applyNumberFormat="1" applyFont="1"/>
    <xf numFmtId="167" fontId="6" fillId="0" borderId="0" xfId="0" applyNumberFormat="1" applyFont="1"/>
    <xf numFmtId="164" fontId="6" fillId="5" borderId="0" xfId="0" applyNumberFormat="1" applyFont="1" applyFill="1"/>
    <xf numFmtId="0" fontId="6" fillId="9" borderId="0" xfId="0" applyFont="1" applyFill="1" applyAlignment="1">
      <alignment horizontal="left"/>
    </xf>
    <xf numFmtId="0" fontId="6" fillId="9" borderId="0" xfId="0" applyFont="1" applyFill="1"/>
    <xf numFmtId="0" fontId="6" fillId="9" borderId="0" xfId="0" applyFont="1" applyFill="1" applyAlignment="1">
      <alignment horizontal="center"/>
    </xf>
    <xf numFmtId="2" fontId="6" fillId="0" borderId="0" xfId="0" applyNumberFormat="1" applyFont="1"/>
    <xf numFmtId="1" fontId="6" fillId="9" borderId="0" xfId="0" applyNumberFormat="1" applyFont="1" applyFill="1"/>
    <xf numFmtId="165" fontId="6" fillId="9" borderId="0" xfId="0" applyNumberFormat="1" applyFont="1" applyFill="1" applyAlignment="1">
      <alignment horizontal="center"/>
    </xf>
    <xf numFmtId="2" fontId="7" fillId="0" borderId="0" xfId="0" applyNumberFormat="1" applyFont="1"/>
    <xf numFmtId="2" fontId="6" fillId="6" borderId="0" xfId="0" applyNumberFormat="1" applyFont="1" applyFill="1"/>
    <xf numFmtId="2" fontId="6" fillId="9" borderId="0" xfId="2" applyNumberFormat="1" applyFont="1" applyFill="1"/>
    <xf numFmtId="2" fontId="6" fillId="8" borderId="0" xfId="2" applyNumberFormat="1" applyFont="1" applyFill="1"/>
    <xf numFmtId="2" fontId="6" fillId="8" borderId="0" xfId="3" applyNumberFormat="1" applyFont="1" applyFill="1"/>
    <xf numFmtId="2" fontId="6" fillId="9" borderId="0" xfId="0" applyNumberFormat="1" applyFont="1" applyFill="1"/>
    <xf numFmtId="2" fontId="6" fillId="8" borderId="0" xfId="5" applyNumberFormat="1" applyFont="1" applyFill="1"/>
    <xf numFmtId="0" fontId="9" fillId="0" borderId="0" xfId="0" applyFont="1" applyFill="1" applyAlignment="1">
      <alignment horizontal="center"/>
    </xf>
    <xf numFmtId="9" fontId="3" fillId="0" borderId="0" xfId="2" applyFont="1"/>
    <xf numFmtId="9" fontId="3" fillId="0" borderId="0" xfId="0" applyNumberFormat="1" applyFont="1"/>
    <xf numFmtId="0" fontId="2" fillId="2" borderId="0" xfId="1"/>
    <xf numFmtId="9" fontId="11" fillId="0" borderId="0" xfId="2" applyFont="1"/>
    <xf numFmtId="9" fontId="11" fillId="0" borderId="0" xfId="0" applyNumberFormat="1" applyFont="1"/>
    <xf numFmtId="0" fontId="7" fillId="0" borderId="0" xfId="0" applyFont="1" applyAlignment="1">
      <alignment horizontal="center"/>
    </xf>
    <xf numFmtId="0" fontId="2" fillId="2" borderId="0" xfId="1" applyFont="1"/>
    <xf numFmtId="9" fontId="8" fillId="0" borderId="0" xfId="2" applyFont="1" applyFill="1" applyBorder="1" applyAlignment="1">
      <alignment horizontal="center"/>
    </xf>
    <xf numFmtId="164" fontId="2" fillId="2" borderId="0" xfId="2" applyNumberFormat="1" applyFont="1" applyFill="1"/>
    <xf numFmtId="0" fontId="6" fillId="10" borderId="0" xfId="0" applyFont="1" applyFill="1"/>
    <xf numFmtId="2" fontId="6" fillId="10" borderId="0" xfId="0" applyNumberFormat="1" applyFont="1" applyFill="1"/>
    <xf numFmtId="2" fontId="6" fillId="10" borderId="0" xfId="0" applyNumberFormat="1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0" applyNumberFormat="1" applyFill="1"/>
    <xf numFmtId="0" fontId="9" fillId="0" borderId="0" xfId="0" applyFont="1" applyFill="1" applyAlignment="1">
      <alignment horizontal="center"/>
    </xf>
  </cellXfs>
  <cellStyles count="6">
    <cellStyle name="Bad" xfId="5" builtinId="27"/>
    <cellStyle name="Dropped" xfId="1"/>
    <cellStyle name="Good" xfId="3" builtinId="26"/>
    <cellStyle name="Neutral" xfId="4" builtinId="28"/>
    <cellStyle name="Normal" xfId="0" builtinId="0"/>
    <cellStyle name="Percent" xfId="2" builtinId="5"/>
  </cellStyles>
  <dxfs count="1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rek Ogle" refreshedDate="41750.739964004628" createdVersion="5" refreshedVersion="5" minRefreshableVersion="3" recordCount="182">
  <cacheSource type="worksheet">
    <worksheetSource ref="A1:I183" sheet="PastGrades"/>
  </cacheSource>
  <cacheFields count="9">
    <cacheField name="Sem" numFmtId="0">
      <sharedItems count="5">
        <s v="pre-F12"/>
        <s v="F12"/>
        <s v="F13"/>
        <s v="W13"/>
        <s v="W14"/>
      </sharedItems>
    </cacheField>
    <cacheField name="Last" numFmtId="0">
      <sharedItems/>
    </cacheField>
    <cacheField name="First" numFmtId="0">
      <sharedItems/>
    </cacheField>
    <cacheField name="Total" numFmtId="2">
      <sharedItems containsSemiMixedTypes="0" containsString="0" containsNumber="1" minValue="0.53464985526411601" maxValue="0.98667334780502414"/>
    </cacheField>
    <cacheField name="+XC" numFmtId="2">
      <sharedItems containsSemiMixedTypes="0" containsString="0" containsNumber="1" minValue="0.57469322683291124" maxValue="0.99879605565608398"/>
    </cacheField>
    <cacheField name="Adj" numFmtId="2">
      <sharedItems containsSemiMixedTypes="0" containsString="0" containsNumber="1" minValue="0.57469322683291124" maxValue="0.99879605565608398"/>
    </cacheField>
    <cacheField name="Final" numFmtId="2">
      <sharedItems containsSemiMixedTypes="0" containsString="0" containsNumber="1" minValue="0.57469322683291124" maxValue="0.99879605565608398"/>
    </cacheField>
    <cacheField name="Rank" numFmtId="0">
      <sharedItems containsSemiMixedTypes="0" containsString="0" containsNumber="1" containsInteger="1" minValue="1" maxValue="52"/>
    </cacheField>
    <cacheField name="Grade" numFmtId="0">
      <sharedItems count="12">
        <s v="A"/>
        <s v="A-"/>
        <s v="B+"/>
        <s v="B"/>
        <s v="B-"/>
        <s v="C+"/>
        <s v="C"/>
        <s v="C-"/>
        <s v="D+"/>
        <s v="D"/>
        <s v="F" u="1"/>
        <s v="Formula1" f="1"/>
      </sharedItems>
    </cacheField>
  </cacheFields>
  <calculatedItems count="1">
    <calculatedItem>
      <pivotArea cacheIndex="1" outline="0" fieldPosition="0">
        <references count="1">
          <reference field="8" count="1">
            <x v="11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2">
  <r>
    <x v="0"/>
    <s v="Smoniewski"/>
    <s v="Clara"/>
    <n v="0.97956528642531471"/>
    <n v="0.99879605565608398"/>
    <n v="0.99879605565608398"/>
    <n v="0.99879605565608398"/>
    <n v="1"/>
    <x v="0"/>
  </r>
  <r>
    <x v="1"/>
    <s v="Thornley"/>
    <s v="Kaylee"/>
    <n v="0.98667334780502414"/>
    <n v="0.98667334780502414"/>
    <n v="0.98667334780502414"/>
    <n v="0.98667334780502414"/>
    <n v="1"/>
    <x v="0"/>
  </r>
  <r>
    <x v="0"/>
    <s v="Macy"/>
    <s v="Stevie"/>
    <n v="0.96974979768327141"/>
    <n v="0.98282672076019451"/>
    <n v="0.98282672076019451"/>
    <n v="0.98282672076019451"/>
    <n v="2"/>
    <x v="0"/>
  </r>
  <r>
    <x v="0"/>
    <s v="Runge"/>
    <s v="Ashley"/>
    <n v="0.9785480943738657"/>
    <n v="0.98188142770719899"/>
    <n v="0.98188142770719899"/>
    <n v="0.98188142770719899"/>
    <n v="1"/>
    <x v="0"/>
  </r>
  <r>
    <x v="2"/>
    <s v="Fischer"/>
    <s v="Mikaela"/>
    <n v="0.95981931620710603"/>
    <n v="0.97981931620710605"/>
    <n v="0.97981931620710605"/>
    <n v="0.97981931620710605"/>
    <n v="1"/>
    <x v="0"/>
  </r>
  <r>
    <x v="0"/>
    <s v="Kunath"/>
    <s v="Nickolas"/>
    <n v="0.96189608699693274"/>
    <n v="0.97935371411557681"/>
    <n v="0.97935371411557681"/>
    <n v="0.97935371411557681"/>
    <n v="2"/>
    <x v="0"/>
  </r>
  <r>
    <x v="3"/>
    <s v="Lee"/>
    <s v="Young Hoon"/>
    <n v="0.96963675128871019"/>
    <n v="0.97425213590409476"/>
    <n v="0.97425213590409476"/>
    <n v="0.97425213590409476"/>
    <n v="1"/>
    <x v="0"/>
  </r>
  <r>
    <x v="1"/>
    <s v="Mohlman"/>
    <s v="Jessica"/>
    <n v="0.92901433216132256"/>
    <n v="0.97219615034314077"/>
    <n v="0.97219615034314077"/>
    <n v="0.97219615034314077"/>
    <n v="2"/>
    <x v="0"/>
  </r>
  <r>
    <x v="0"/>
    <s v="Nelson"/>
    <s v="Susan"/>
    <n v="0.94041273714216655"/>
    <n v="0.97041273714216658"/>
    <n v="0.97041273714216658"/>
    <n v="0.97041273714216658"/>
    <n v="3"/>
    <x v="0"/>
  </r>
  <r>
    <x v="4"/>
    <s v="Donaldson"/>
    <s v="Emily"/>
    <n v="0.94329953025962454"/>
    <n v="0.96877572073581497"/>
    <n v="0.96877572073581497"/>
    <n v="0.96877572073581497"/>
    <n v="1"/>
    <x v="0"/>
  </r>
  <r>
    <x v="0"/>
    <s v="Pitman"/>
    <s v="Cory"/>
    <n v="0.95876681862364865"/>
    <n v="0.96581599895151748"/>
    <n v="0.96581599895151748"/>
    <n v="0.96581599895151748"/>
    <n v="4"/>
    <x v="0"/>
  </r>
  <r>
    <x v="1"/>
    <s v="Bruner"/>
    <s v="Clara"/>
    <n v="0.96406781576662604"/>
    <n v="0.96406781576662604"/>
    <n v="0.96406781576662604"/>
    <n v="0.96406781576662604"/>
    <n v="3"/>
    <x v="0"/>
  </r>
  <r>
    <x v="3"/>
    <s v="Valley"/>
    <s v="Matthew"/>
    <n v="0.95862356454296183"/>
    <n v="0.95862356454296183"/>
    <n v="0.95862356454296183"/>
    <n v="0.95862356454296183"/>
    <n v="2"/>
    <x v="0"/>
  </r>
  <r>
    <x v="1"/>
    <s v="Ginnery"/>
    <s v="Caitlin"/>
    <n v="0.94292824309482159"/>
    <n v="0.95801021030793632"/>
    <n v="0.95801021030793632"/>
    <n v="0.95801021030793632"/>
    <n v="4"/>
    <x v="0"/>
  </r>
  <r>
    <x v="3"/>
    <s v="Zart"/>
    <s v="Katy"/>
    <n v="0.91776648149002316"/>
    <n v="0.95786937359235913"/>
    <n v="0.95786937359235913"/>
    <n v="0.95786937359235913"/>
    <n v="3"/>
    <x v="0"/>
  </r>
  <r>
    <x v="3"/>
    <s v="Hoge"/>
    <s v="Sara"/>
    <n v="0.94822208219536619"/>
    <n v="0.95626556045623579"/>
    <n v="0.95626556045623579"/>
    <n v="0.95626556045623579"/>
    <n v="4"/>
    <x v="0"/>
  </r>
  <r>
    <x v="1"/>
    <s v="Vosen"/>
    <s v="Grace"/>
    <n v="0.94772612633268372"/>
    <n v="0.95215235584088043"/>
    <n v="0.95215235584088043"/>
    <n v="0.95215235584088043"/>
    <n v="5"/>
    <x v="0"/>
  </r>
  <r>
    <x v="2"/>
    <s v="Woodie"/>
    <s v="Sara"/>
    <n v="0.92977696124615294"/>
    <n v="0.95045263692182858"/>
    <n v="0.95045263692182858"/>
    <n v="0.95045263692182858"/>
    <n v="2"/>
    <x v="0"/>
  </r>
  <r>
    <x v="4"/>
    <s v="Fisher"/>
    <s v="Michaela"/>
    <n v="0.90646865595720161"/>
    <n v="0.94669773855069095"/>
    <n v="0.94669773855069095"/>
    <n v="0.94669773855069095"/>
    <n v="2"/>
    <x v="0"/>
  </r>
  <r>
    <x v="1"/>
    <s v="Nelson"/>
    <s v="Charles"/>
    <n v="0.93892352623579489"/>
    <n v="0.94580877213743419"/>
    <n v="0.94580877213743419"/>
    <n v="0.94580877213743419"/>
    <n v="6"/>
    <x v="0"/>
  </r>
  <r>
    <x v="1"/>
    <s v="Hasbargen"/>
    <s v="Cody"/>
    <n v="0.94483733089158095"/>
    <n v="0.94483733089158095"/>
    <n v="0.94483733089158095"/>
    <n v="0.94483733089158095"/>
    <n v="7"/>
    <x v="0"/>
  </r>
  <r>
    <x v="1"/>
    <s v="Rakowski"/>
    <s v="Elena"/>
    <n v="0.93371124908935599"/>
    <n v="0.942711249089356"/>
    <n v="0.942711249089356"/>
    <n v="0.942711249089356"/>
    <n v="8"/>
    <x v="0"/>
  </r>
  <r>
    <x v="1"/>
    <s v="Menebroeker"/>
    <s v="Ryan"/>
    <n v="0.94190432782447586"/>
    <n v="0.94190432782447586"/>
    <n v="0.94190432782447586"/>
    <n v="0.94190432782447586"/>
    <n v="9"/>
    <x v="0"/>
  </r>
  <r>
    <x v="2"/>
    <s v="Zocher"/>
    <s v="Erika"/>
    <n v="0.93736038356049667"/>
    <n v="0.94047726667737974"/>
    <n v="0.94047726667737974"/>
    <n v="0.94047726667737974"/>
    <n v="3"/>
    <x v="0"/>
  </r>
  <r>
    <x v="4"/>
    <s v="Hein"/>
    <s v="Marina"/>
    <n v="0.92264742419797463"/>
    <n v="0.93614742419797459"/>
    <n v="0.93614742419797459"/>
    <n v="0.93614742419797459"/>
    <n v="3"/>
    <x v="0"/>
  </r>
  <r>
    <x v="4"/>
    <s v="Koosmann"/>
    <s v="Faye"/>
    <n v="0.89163659445631449"/>
    <n v="0.93343325564952739"/>
    <n v="0.93343325564952739"/>
    <n v="0.93343325564952739"/>
    <n v="4"/>
    <x v="0"/>
  </r>
  <r>
    <x v="4"/>
    <s v="Plucinski"/>
    <s v="Martha"/>
    <n v="0.91524926034959941"/>
    <n v="0.93024926034959943"/>
    <n v="0.93024926034959943"/>
    <n v="0.93024926034959943"/>
    <n v="5"/>
    <x v="0"/>
  </r>
  <r>
    <x v="3"/>
    <s v="Stanfield"/>
    <s v="Samantha"/>
    <n v="0.9281084094692017"/>
    <n v="0.92854319207789737"/>
    <n v="0.92854319207789737"/>
    <n v="0.92854319207789737"/>
    <n v="5"/>
    <x v="0"/>
  </r>
  <r>
    <x v="0"/>
    <s v="Mead"/>
    <s v="Jordan"/>
    <n v="0.92551744980295425"/>
    <n v="0.92551744980295425"/>
    <n v="0.92551744980295425"/>
    <n v="0.92551744980295425"/>
    <n v="5"/>
    <x v="0"/>
  </r>
  <r>
    <x v="1"/>
    <s v="Jolma"/>
    <s v="Craig"/>
    <n v="0.92514669884902756"/>
    <n v="0.92514669884902756"/>
    <n v="0.92514669884902756"/>
    <n v="0.92514669884902756"/>
    <n v="10"/>
    <x v="0"/>
  </r>
  <r>
    <x v="1"/>
    <s v="Browne"/>
    <s v="Danielle"/>
    <n v="0.90717863476227789"/>
    <n v="0.9221786347622779"/>
    <n v="0.9221786347622779"/>
    <n v="0.9221786347622779"/>
    <n v="11"/>
    <x v="0"/>
  </r>
  <r>
    <x v="0"/>
    <s v="Alexson"/>
    <s v="Elizabeth"/>
    <n v="0.91933487434180483"/>
    <n v="0.92130208745655895"/>
    <n v="0.92130208745655895"/>
    <n v="0.92130208745655895"/>
    <n v="3"/>
    <x v="0"/>
  </r>
  <r>
    <x v="3"/>
    <s v="Leighton"/>
    <s v="Elizabeth"/>
    <n v="0.91642144538190728"/>
    <n v="0.92042144538190729"/>
    <n v="0.92042144538190729"/>
    <n v="0.92042144538190729"/>
    <n v="6"/>
    <x v="0"/>
  </r>
  <r>
    <x v="0"/>
    <s v="Lepak"/>
    <s v="Taylor"/>
    <n v="0.91081402779068688"/>
    <n v="0.91941051901875703"/>
    <n v="0.91941051901875703"/>
    <n v="0.91941051901875703"/>
    <n v="4"/>
    <x v="0"/>
  </r>
  <r>
    <x v="4"/>
    <s v="Solberg"/>
    <s v="Jazmin"/>
    <n v="0.87648398762805058"/>
    <n v="0.91665065429471726"/>
    <n v="0.91665065429471726"/>
    <n v="0.91665065429471726"/>
    <n v="6"/>
    <x v="0"/>
  </r>
  <r>
    <x v="0"/>
    <s v="Damiano"/>
    <s v="Kayla"/>
    <n v="0.88198479888646819"/>
    <n v="0.9155543936900562"/>
    <n v="0.9155543936900562"/>
    <n v="0.9155543936900562"/>
    <n v="5"/>
    <x v="1"/>
  </r>
  <r>
    <x v="1"/>
    <s v="Hendrickson"/>
    <s v="Travis"/>
    <n v="0.89921628666281617"/>
    <n v="0.91421628666281618"/>
    <n v="0.91421628666281618"/>
    <n v="0.91421628666281618"/>
    <n v="12"/>
    <x v="0"/>
  </r>
  <r>
    <x v="4"/>
    <s v="Morris"/>
    <s v="Montana"/>
    <n v="0.88882864057501165"/>
    <n v="0.91332864057501162"/>
    <n v="0.91332864057501162"/>
    <n v="0.91332864057501162"/>
    <n v="7"/>
    <x v="0"/>
  </r>
  <r>
    <x v="2"/>
    <s v="Moy"/>
    <s v="David"/>
    <n v="0.91188662772438911"/>
    <n v="0.91188662772438911"/>
    <n v="0.91188662772438911"/>
    <n v="0.91188662772438911"/>
    <n v="4"/>
    <x v="0"/>
  </r>
  <r>
    <x v="0"/>
    <s v="Hilderbrand"/>
    <s v="Ashley"/>
    <n v="0.91161560088672999"/>
    <n v="0.91161560088672999"/>
    <n v="0.91161560088672999"/>
    <n v="0.91161560088672999"/>
    <n v="6"/>
    <x v="1"/>
  </r>
  <r>
    <x v="1"/>
    <s v="Remacle"/>
    <s v="Courtney"/>
    <n v="0.88036473798825132"/>
    <n v="0.91036473798825135"/>
    <n v="0.91036473798825135"/>
    <n v="0.91036473798825135"/>
    <n v="13"/>
    <x v="1"/>
  </r>
  <r>
    <x v="0"/>
    <s v="Friesen"/>
    <s v="Jared"/>
    <n v="0.87168358381504496"/>
    <n v="0.90952973766119882"/>
    <n v="0.90952973766119882"/>
    <n v="0.90952973766119882"/>
    <n v="7"/>
    <x v="1"/>
  </r>
  <r>
    <x v="2"/>
    <s v="Windschitl"/>
    <s v="Kaitlyn"/>
    <n v="0.8964866528484392"/>
    <n v="0.90702719338897975"/>
    <n v="0.90702719338897975"/>
    <n v="0.90702719338897975"/>
    <n v="5"/>
    <x v="1"/>
  </r>
  <r>
    <x v="1"/>
    <s v="Shore"/>
    <s v="Carmen"/>
    <n v="0.90356078154422415"/>
    <n v="0.90356078154422415"/>
    <n v="0.90356078154422415"/>
    <n v="0.90356078154422415"/>
    <n v="14"/>
    <x v="1"/>
  </r>
  <r>
    <x v="1"/>
    <s v="Moodie"/>
    <s v="Sarah"/>
    <n v="0.86074571340354034"/>
    <n v="0.90236866422321249"/>
    <n v="0.90236866422321249"/>
    <n v="0.90236866422321249"/>
    <n v="15"/>
    <x v="1"/>
  </r>
  <r>
    <x v="1"/>
    <s v="Malecha"/>
    <s v="Carolyn"/>
    <n v="0.90176321706082363"/>
    <n v="0.90176321706082363"/>
    <n v="0.90176321706082363"/>
    <n v="0.90176321706082363"/>
    <n v="16"/>
    <x v="1"/>
  </r>
  <r>
    <x v="4"/>
    <s v="Andersen"/>
    <s v="Ryan"/>
    <n v="0.90107025891085635"/>
    <n v="0.90107025891085635"/>
    <n v="0.90107025891085635"/>
    <n v="0.90107025891085635"/>
    <n v="8"/>
    <x v="1"/>
  </r>
  <r>
    <x v="2"/>
    <s v="Howard"/>
    <s v="Mitchell"/>
    <n v="0.8580582249858677"/>
    <n v="0.89903672924023403"/>
    <n v="0.89903672924023403"/>
    <n v="0.89903672924023403"/>
    <n v="6"/>
    <x v="1"/>
  </r>
  <r>
    <x v="0"/>
    <s v="Jenkins"/>
    <s v="Dylan"/>
    <n v="0.88488531593367736"/>
    <n v="0.89888531593367738"/>
    <n v="0.89888531593367738"/>
    <n v="0.89888531593367738"/>
    <n v="6"/>
    <x v="1"/>
  </r>
  <r>
    <x v="3"/>
    <s v="Tikalsky"/>
    <s v="Danielle"/>
    <n v="0.88421767784412775"/>
    <n v="0.89821767784412776"/>
    <n v="0.89821767784412776"/>
    <n v="0.89821767784412776"/>
    <n v="7"/>
    <x v="1"/>
  </r>
  <r>
    <x v="1"/>
    <s v="Keefer"/>
    <s v="Nicholas"/>
    <n v="0.89739789578082718"/>
    <n v="0.89739789578082718"/>
    <n v="0.89739789578082718"/>
    <n v="0.89739789578082718"/>
    <n v="17"/>
    <x v="1"/>
  </r>
  <r>
    <x v="0"/>
    <s v="Spieler-Sandberg"/>
    <s v="Rose"/>
    <n v="0.895621575116612"/>
    <n v="0.895621575116612"/>
    <n v="0.895621575116612"/>
    <n v="0.895621575116612"/>
    <n v="8"/>
    <x v="1"/>
  </r>
  <r>
    <x v="0"/>
    <s v="Haugen"/>
    <s v="Kia"/>
    <n v="0.88143304935508915"/>
    <n v="0.89543304935508916"/>
    <n v="0.89543304935508916"/>
    <n v="0.89543304935508916"/>
    <n v="7"/>
    <x v="1"/>
  </r>
  <r>
    <x v="0"/>
    <s v="O'Neill"/>
    <s v="Travis"/>
    <n v="0.86592110783326615"/>
    <n v="0.89392110783326617"/>
    <n v="0.89392110783326617"/>
    <n v="0.89392110783326617"/>
    <n v="9"/>
    <x v="1"/>
  </r>
  <r>
    <x v="2"/>
    <s v="Fish"/>
    <s v="Marissa"/>
    <n v="0.89044107363440328"/>
    <n v="0.89353966518369909"/>
    <n v="0.89353966518369909"/>
    <n v="0.89353966518369909"/>
    <n v="7"/>
    <x v="1"/>
  </r>
  <r>
    <x v="4"/>
    <s v="Kovach"/>
    <s v="Stephanie"/>
    <n v="0.87655295096774533"/>
    <n v="0.89105295096774528"/>
    <n v="0.89105295096774528"/>
    <n v="0.89105295096774528"/>
    <n v="9"/>
    <x v="1"/>
  </r>
  <r>
    <x v="4"/>
    <s v="Welnetz"/>
    <s v="Jordan"/>
    <n v="0.86779323584311563"/>
    <n v="0.88968212473200448"/>
    <n v="0.88968212473200448"/>
    <n v="0.88968212473200448"/>
    <n v="10"/>
    <x v="1"/>
  </r>
  <r>
    <x v="2"/>
    <s v="Woest"/>
    <s v="Ian"/>
    <n v="0.88590014236961667"/>
    <n v="0.88590014236961667"/>
    <n v="0.88590014236961667"/>
    <n v="0.88590014236961667"/>
    <n v="8"/>
    <x v="2"/>
  </r>
  <r>
    <x v="3"/>
    <s v="Lourigan"/>
    <s v="Celeste"/>
    <n v="0.88383801030395925"/>
    <n v="0.88383801030395925"/>
    <n v="0.88383801030395925"/>
    <n v="0.88383801030395925"/>
    <n v="8"/>
    <x v="2"/>
  </r>
  <r>
    <x v="3"/>
    <s v="Johnson"/>
    <s v="KayDee"/>
    <n v="0.84381365517604434"/>
    <n v="0.88281365517604438"/>
    <n v="0.88281365517604438"/>
    <n v="0.88281365517604438"/>
    <n v="9"/>
    <x v="2"/>
  </r>
  <r>
    <x v="4"/>
    <s v="Leonard"/>
    <s v="Emily"/>
    <n v="0.83090089288125135"/>
    <n v="0.88255168653204497"/>
    <n v="0.88255168653204497"/>
    <n v="0.88255168653204497"/>
    <n v="11"/>
    <x v="2"/>
  </r>
  <r>
    <x v="1"/>
    <s v="Eckwright"/>
    <s v="Kristen"/>
    <n v="0.88253205747734265"/>
    <n v="0.88253205747734265"/>
    <n v="0.88253205747734265"/>
    <n v="0.88253205747734265"/>
    <n v="18"/>
    <x v="2"/>
  </r>
  <r>
    <x v="0"/>
    <s v="Wiener"/>
    <s v="Brianna"/>
    <n v="0.86767002063845899"/>
    <n v="0.88117002063845895"/>
    <n v="0.88117002063845895"/>
    <n v="0.88117002063845895"/>
    <n v="8"/>
    <x v="2"/>
  </r>
  <r>
    <x v="1"/>
    <s v="McNeel"/>
    <s v="Paige"/>
    <n v="0.84608621088868863"/>
    <n v="0.87908621088868866"/>
    <n v="0.87908621088868866"/>
    <n v="0.87908621088868866"/>
    <n v="19"/>
    <x v="2"/>
  </r>
  <r>
    <x v="0"/>
    <s v="Weir"/>
    <s v="Andrew"/>
    <n v="0.86349259921925836"/>
    <n v="0.87849259921925837"/>
    <n v="0.87849259921925837"/>
    <n v="0.87849259921925837"/>
    <n v="9"/>
    <x v="2"/>
  </r>
  <r>
    <x v="1"/>
    <s v="Fitzgerald"/>
    <s v="Joseph"/>
    <n v="0.8781734182652241"/>
    <n v="0.8781734182652241"/>
    <n v="0.8781734182652241"/>
    <n v="0.8781734182652241"/>
    <n v="20"/>
    <x v="2"/>
  </r>
  <r>
    <x v="2"/>
    <s v="Skulan"/>
    <s v="Caitlin"/>
    <n v="0.87501248874651938"/>
    <n v="0.87744492117895179"/>
    <n v="0.87744492117895179"/>
    <n v="0.87744492117895179"/>
    <n v="9"/>
    <x v="2"/>
  </r>
  <r>
    <x v="0"/>
    <s v="Rhody"/>
    <s v="Levi"/>
    <n v="0.84547677376122232"/>
    <n v="0.87497677376122229"/>
    <n v="0.87497677376122229"/>
    <n v="0.87497677376122229"/>
    <n v="10"/>
    <x v="2"/>
  </r>
  <r>
    <x v="0"/>
    <s v="Bodart"/>
    <s v="Brandon"/>
    <n v="0.85795679567191618"/>
    <n v="0.87392170795261792"/>
    <n v="0.87392170795261792"/>
    <n v="0.87392170795261792"/>
    <n v="10"/>
    <x v="2"/>
  </r>
  <r>
    <x v="0"/>
    <s v="Romano"/>
    <s v="Daniel"/>
    <n v="0.84699066460797368"/>
    <n v="0.87149066460797364"/>
    <n v="0.87149066460797364"/>
    <n v="0.87149066460797364"/>
    <n v="11"/>
    <x v="2"/>
  </r>
  <r>
    <x v="2"/>
    <s v="Blackford"/>
    <s v="Alison"/>
    <n v="0.8414669514059"/>
    <n v="0.87046695140590002"/>
    <n v="0.87046695140590002"/>
    <n v="0.87046695140590002"/>
    <n v="10"/>
    <x v="2"/>
  </r>
  <r>
    <x v="2"/>
    <s v="Tucker"/>
    <s v="James"/>
    <n v="0.83558339286100836"/>
    <n v="0.86864832792594338"/>
    <n v="0.86864832792594338"/>
    <n v="0.86864832792594338"/>
    <n v="11"/>
    <x v="2"/>
  </r>
  <r>
    <x v="4"/>
    <s v="Hayes"/>
    <s v="Nicole"/>
    <n v="0.84089758983323759"/>
    <n v="0.86539758983323756"/>
    <n v="0.86539758983323756"/>
    <n v="0.86539758983323756"/>
    <n v="12"/>
    <x v="2"/>
  </r>
  <r>
    <x v="2"/>
    <s v="Drozd"/>
    <s v="Kathleen"/>
    <n v="0.85098106274731489"/>
    <n v="0.8619810627473149"/>
    <n v="0.8619810627473149"/>
    <n v="0.8619810627473149"/>
    <n v="12"/>
    <x v="3"/>
  </r>
  <r>
    <x v="2"/>
    <s v="Ellias"/>
    <s v="Shane"/>
    <n v="0.81249746665829203"/>
    <n v="0.85761434977517514"/>
    <n v="0.85761434977517514"/>
    <n v="0.85761434977517514"/>
    <n v="13"/>
    <x v="3"/>
  </r>
  <r>
    <x v="2"/>
    <s v="Oldenborg"/>
    <s v="Kimberly"/>
    <n v="0.84049778859417068"/>
    <n v="0.85649778859417069"/>
    <n v="0.85649778859417069"/>
    <n v="0.85649778859417069"/>
    <n v="14"/>
    <x v="3"/>
  </r>
  <r>
    <x v="4"/>
    <s v="Morrissey"/>
    <s v="John"/>
    <n v="0.84742827335353521"/>
    <n v="0.84742827335353521"/>
    <n v="0.84742827335353521"/>
    <n v="0.84742827335353521"/>
    <n v="13"/>
    <x v="3"/>
  </r>
  <r>
    <x v="4"/>
    <s v="Wiechmann"/>
    <s v="Lewis"/>
    <n v="0.81723754639263246"/>
    <n v="0.84623754639263249"/>
    <n v="0.84623754639263249"/>
    <n v="0.84623754639263249"/>
    <n v="14"/>
    <x v="3"/>
  </r>
  <r>
    <x v="1"/>
    <s v="Baumgarten"/>
    <s v="Cassandra"/>
    <n v="0.8245109156242787"/>
    <n v="0.84351091562427871"/>
    <n v="0.84351091562427871"/>
    <n v="0.84351091562427871"/>
    <n v="21"/>
    <x v="3"/>
  </r>
  <r>
    <x v="1"/>
    <s v="Jaeckel"/>
    <s v="Jessica"/>
    <n v="0.84035798397020989"/>
    <n v="0.84035798397020989"/>
    <n v="0.84035798397020989"/>
    <n v="0.84035798397020989"/>
    <n v="22"/>
    <x v="3"/>
  </r>
  <r>
    <x v="2"/>
    <s v="Sorenson"/>
    <s v="Katherine"/>
    <n v="0.80632827711827137"/>
    <n v="0.84032827711827141"/>
    <n v="0.84032827711827141"/>
    <n v="0.84032827711827141"/>
    <n v="15"/>
    <x v="3"/>
  </r>
  <r>
    <x v="0"/>
    <s v="Persson"/>
    <s v="Mattias"/>
    <n v="0.83015361657080922"/>
    <n v="0.84015361657080923"/>
    <n v="0.84015361657080923"/>
    <n v="0.84015361657080923"/>
    <n v="11"/>
    <x v="3"/>
  </r>
  <r>
    <x v="1"/>
    <s v="Riehle"/>
    <s v="Dillon"/>
    <n v="0.82775604745187037"/>
    <n v="0.83975604745187038"/>
    <n v="0.83975604745187038"/>
    <n v="0.83975604745187038"/>
    <n v="23"/>
    <x v="3"/>
  </r>
  <r>
    <x v="3"/>
    <s v="Mensah"/>
    <s v="Seth Kwaku Adjei"/>
    <n v="0.82289768731212831"/>
    <n v="0.83862845654289753"/>
    <n v="0.83862845654289753"/>
    <n v="0.83862845654289753"/>
    <n v="10"/>
    <x v="3"/>
  </r>
  <r>
    <x v="2"/>
    <s v="Rickbeil"/>
    <s v="Heather"/>
    <n v="0.78722698532336743"/>
    <n v="0.83404516714154919"/>
    <n v="0.83404516714154919"/>
    <n v="0.83404516714154919"/>
    <n v="16"/>
    <x v="3"/>
  </r>
  <r>
    <x v="1"/>
    <s v="Kennedy"/>
    <s v="Theresa"/>
    <n v="0.83394312367160028"/>
    <n v="0.83394312367160028"/>
    <n v="0.83394312367160028"/>
    <n v="0.83394312367160028"/>
    <n v="24"/>
    <x v="3"/>
  </r>
  <r>
    <x v="0"/>
    <s v="Ristau"/>
    <s v="Rebecca"/>
    <n v="0.79910685036436235"/>
    <n v="0.83003788484712093"/>
    <n v="0.83003788484712093"/>
    <n v="0.83003788484712093"/>
    <n v="12"/>
    <x v="3"/>
  </r>
  <r>
    <x v="1"/>
    <s v="Blahnik"/>
    <s v="Ashley"/>
    <n v="0.82420155179430032"/>
    <n v="0.82920155179430033"/>
    <n v="0.82920155179430033"/>
    <n v="0.82920155179430033"/>
    <n v="25"/>
    <x v="3"/>
  </r>
  <r>
    <x v="0"/>
    <s v="Martinez"/>
    <s v="Dominic"/>
    <n v="0.805916571314228"/>
    <n v="0.82691657131422802"/>
    <n v="0.82691657131422802"/>
    <n v="0.82691657131422802"/>
    <n v="13"/>
    <x v="3"/>
  </r>
  <r>
    <x v="2"/>
    <s v="Andrews"/>
    <s v="Eric"/>
    <n v="0.82135608378598768"/>
    <n v="0.82135608378598768"/>
    <n v="0.82135608378598768"/>
    <n v="0.82135608378598768"/>
    <n v="17"/>
    <x v="3"/>
  </r>
  <r>
    <x v="3"/>
    <s v="Wuestenhagen"/>
    <s v="Kert"/>
    <n v="0.82064200719247893"/>
    <n v="0.82064200719247893"/>
    <n v="0.82064200719247893"/>
    <n v="0.82064200719247893"/>
    <n v="11"/>
    <x v="3"/>
  </r>
  <r>
    <x v="4"/>
    <s v="Graetz"/>
    <s v="John"/>
    <n v="0.81978427251075581"/>
    <n v="0.81978427251075581"/>
    <n v="0.81978427251075581"/>
    <n v="0.81978427251075581"/>
    <n v="15"/>
    <x v="3"/>
  </r>
  <r>
    <x v="1"/>
    <s v="Ross"/>
    <s v="Courtney"/>
    <n v="0.81773471682709953"/>
    <n v="0.81773471682709953"/>
    <n v="0.81773471682709953"/>
    <n v="0.81773471682709953"/>
    <n v="26"/>
    <x v="3"/>
  </r>
  <r>
    <x v="0"/>
    <s v="Warfel"/>
    <s v="Dan"/>
    <n v="0.81072380560643509"/>
    <n v="0.81072380560643509"/>
    <n v="0.81072380560643509"/>
    <n v="0.81072380560643509"/>
    <n v="12"/>
    <x v="4"/>
  </r>
  <r>
    <x v="1"/>
    <s v="Raikes"/>
    <s v="Jessica"/>
    <n v="0.80951251158699711"/>
    <n v="0.80951251158699711"/>
    <n v="0.80951251158699711"/>
    <n v="0.80951251158699711"/>
    <n v="27"/>
    <x v="4"/>
  </r>
  <r>
    <x v="4"/>
    <s v="Schmitz"/>
    <s v="Andrew"/>
    <n v="0.80623108093155804"/>
    <n v="0.80623108093155804"/>
    <n v="0.80623108093155804"/>
    <n v="0.80623108093155804"/>
    <n v="16"/>
    <x v="4"/>
  </r>
  <r>
    <x v="3"/>
    <s v="Weyers"/>
    <s v="Hayley"/>
    <n v="0.78946825194343062"/>
    <n v="0.80546825194343064"/>
    <n v="0.80546825194343064"/>
    <n v="0.80546825194343064"/>
    <n v="12"/>
    <x v="3"/>
  </r>
  <r>
    <x v="1"/>
    <s v="Gerrits"/>
    <s v="Elizabeth"/>
    <n v="0.80276862183259101"/>
    <n v="0.80276862183259101"/>
    <n v="0.80276862183259101"/>
    <n v="0.80276862183259101"/>
    <n v="28"/>
    <x v="4"/>
  </r>
  <r>
    <x v="0"/>
    <s v="Bussiere"/>
    <s v="Lilah"/>
    <n v="0.8010107154639301"/>
    <n v="0.8010107154639301"/>
    <n v="0.8010107154639301"/>
    <n v="0.8010107154639301"/>
    <n v="13"/>
    <x v="4"/>
  </r>
  <r>
    <x v="0"/>
    <s v="Kreider"/>
    <s v="Joseph"/>
    <n v="0.800788738664449"/>
    <n v="0.800788738664449"/>
    <n v="0.800788738664449"/>
    <n v="0.800788738664449"/>
    <n v="14"/>
    <x v="4"/>
  </r>
  <r>
    <x v="2"/>
    <s v="Hodgdon"/>
    <s v="Jacob"/>
    <n v="0.78454740070766082"/>
    <n v="0.79892975364883734"/>
    <n v="0.79892975364883734"/>
    <n v="0.79892975364883734"/>
    <n v="18"/>
    <x v="4"/>
  </r>
  <r>
    <x v="1"/>
    <s v="Stewart"/>
    <s v="Taylor"/>
    <n v="0.79137032294077436"/>
    <n v="0.79637032294077437"/>
    <n v="0.79637032294077437"/>
    <n v="0.79637032294077437"/>
    <n v="29"/>
    <x v="4"/>
  </r>
  <r>
    <x v="1"/>
    <s v="Omot"/>
    <s v="Marwa"/>
    <n v="0.7939478126390187"/>
    <n v="0.7939478126390187"/>
    <n v="0.7939478126390187"/>
    <n v="0.7939478126390187"/>
    <n v="30"/>
    <x v="4"/>
  </r>
  <r>
    <x v="0"/>
    <s v="Kline"/>
    <s v="Eleesa"/>
    <n v="0.78047885336842215"/>
    <n v="0.79347885336842217"/>
    <n v="0.79347885336842217"/>
    <n v="0.79347885336842217"/>
    <n v="15"/>
    <x v="4"/>
  </r>
  <r>
    <x v="0"/>
    <s v="Kukreti"/>
    <s v="Supriya"/>
    <n v="0.78693414895828573"/>
    <n v="0.78693414895828573"/>
    <n v="0.78693414895828573"/>
    <n v="0.78693414895828573"/>
    <n v="16"/>
    <x v="5"/>
  </r>
  <r>
    <x v="3"/>
    <s v="Hoffman"/>
    <s v="Haley"/>
    <n v="0.78683189144628141"/>
    <n v="0.78683189144628141"/>
    <n v="0.78683189144628141"/>
    <n v="0.78683189144628141"/>
    <n v="13"/>
    <x v="5"/>
  </r>
  <r>
    <x v="3"/>
    <s v="Lee"/>
    <s v="Alexandra"/>
    <n v="0.78419342063069752"/>
    <n v="0.78419342063069752"/>
    <n v="0.78419342063069752"/>
    <n v="0.78419342063069752"/>
    <n v="14"/>
    <x v="5"/>
  </r>
  <r>
    <x v="2"/>
    <s v="Hanson"/>
    <s v="Whitney"/>
    <n v="0.77561065050352784"/>
    <n v="0.7840160559089332"/>
    <n v="0.7840160559089332"/>
    <n v="0.7840160559089332"/>
    <n v="19"/>
    <x v="5"/>
  </r>
  <r>
    <x v="0"/>
    <s v="Benham"/>
    <s v="Marian"/>
    <n v="0.78333782162044507"/>
    <n v="0.78333782162044507"/>
    <n v="0.78333782162044507"/>
    <n v="0.78333782162044507"/>
    <n v="14"/>
    <x v="5"/>
  </r>
  <r>
    <x v="1"/>
    <s v="Tijan"/>
    <s v="Grace"/>
    <n v="0.77355921502755054"/>
    <n v="0.78255921502755055"/>
    <n v="0.78255921502755055"/>
    <n v="0.78255921502755055"/>
    <n v="31"/>
    <x v="5"/>
  </r>
  <r>
    <x v="0"/>
    <s v="Mulroy"/>
    <s v="Joseph"/>
    <n v="0.77614777516901923"/>
    <n v="0.77614777516901923"/>
    <n v="0.77614777516901923"/>
    <n v="0.77614777516901923"/>
    <n v="17"/>
    <x v="6"/>
  </r>
  <r>
    <x v="4"/>
    <s v="Ruberg"/>
    <s v="Brooke"/>
    <n v="0.77430099389191276"/>
    <n v="0.77430099389191276"/>
    <n v="0.77430099389191276"/>
    <n v="0.77430099389191276"/>
    <n v="17"/>
    <x v="4"/>
  </r>
  <r>
    <x v="0"/>
    <s v="Wendler"/>
    <s v="Jeanette"/>
    <n v="0.74148820909639035"/>
    <n v="0.76798820909639032"/>
    <n v="0.76798820909639032"/>
    <n v="0.76798820909639032"/>
    <n v="15"/>
    <x v="5"/>
  </r>
  <r>
    <x v="3"/>
    <s v="Hartle"/>
    <s v="Scott"/>
    <n v="0.75418032965661697"/>
    <n v="0.76718032965661698"/>
    <n v="0.76718032965661698"/>
    <n v="0.76718032965661698"/>
    <n v="15"/>
    <x v="5"/>
  </r>
  <r>
    <x v="1"/>
    <s v="Belsky"/>
    <s v="Travis"/>
    <n v="0.76669080798492428"/>
    <n v="0.76669080798492428"/>
    <n v="0.76669080798492428"/>
    <n v="0.76669080798492428"/>
    <n v="32"/>
    <x v="6"/>
  </r>
  <r>
    <x v="3"/>
    <s v="Wirsing"/>
    <s v="Molly"/>
    <n v="0.75455978624057807"/>
    <n v="0.76555978624057808"/>
    <n v="0.76555978624057808"/>
    <n v="0.76555978624057808"/>
    <n v="16"/>
    <x v="5"/>
  </r>
  <r>
    <x v="1"/>
    <s v="Baker"/>
    <s v="Ruby"/>
    <n v="0.74895654577643644"/>
    <n v="0.76395654577643646"/>
    <n v="0.76395654577643646"/>
    <n v="0.76395654577643646"/>
    <n v="33"/>
    <x v="6"/>
  </r>
  <r>
    <x v="1"/>
    <s v="Shira"/>
    <s v="Hunter"/>
    <n v="0.74492456093098725"/>
    <n v="0.75692456093098726"/>
    <n v="0.75692456093098726"/>
    <n v="0.75692456093098726"/>
    <n v="34"/>
    <x v="6"/>
  </r>
  <r>
    <x v="4"/>
    <s v="McCullough"/>
    <s v="Casey"/>
    <n v="0.75689799516800305"/>
    <n v="0.75689799516800305"/>
    <n v="0.75689799516800305"/>
    <n v="0.75689799516800305"/>
    <n v="18"/>
    <x v="5"/>
  </r>
  <r>
    <x v="2"/>
    <s v="Hazek"/>
    <s v="Jacob"/>
    <n v="0.71933515275771276"/>
    <n v="0.75633515275771279"/>
    <n v="0.75633515275771279"/>
    <n v="0.75633515275771279"/>
    <n v="20"/>
    <x v="6"/>
  </r>
  <r>
    <x v="1"/>
    <s v="Minar"/>
    <s v="Arthur"/>
    <n v="0.75580042437042416"/>
    <n v="0.75580042437042416"/>
    <n v="0.75580042437042416"/>
    <n v="0.75580042437042416"/>
    <n v="35"/>
    <x v="6"/>
  </r>
  <r>
    <x v="1"/>
    <s v="Koch"/>
    <s v="Benjamin"/>
    <n v="0.74933540880290928"/>
    <n v="0.74933540880290928"/>
    <n v="0.74933540880290928"/>
    <n v="0.74933540880290928"/>
    <n v="36"/>
    <x v="6"/>
  </r>
  <r>
    <x v="0"/>
    <s v="Thole"/>
    <s v="Maggie"/>
    <n v="0.74814736899180279"/>
    <n v="0.74814736899180279"/>
    <n v="0.74814736899180279"/>
    <n v="0.74814736899180279"/>
    <n v="18"/>
    <x v="4"/>
  </r>
  <r>
    <x v="4"/>
    <s v="Winter"/>
    <s v="Kara"/>
    <n v="0.72073189391689263"/>
    <n v="0.74773189391689265"/>
    <n v="0.74773189391689265"/>
    <n v="0.74773189391689265"/>
    <n v="19"/>
    <x v="5"/>
  </r>
  <r>
    <x v="0"/>
    <s v="Erstad"/>
    <s v="Mattie"/>
    <n v="0.73040056011681365"/>
    <n v="0.74540056011681366"/>
    <n v="0.74540056011681366"/>
    <n v="0.74540056011681366"/>
    <n v="16"/>
    <x v="5"/>
  </r>
  <r>
    <x v="3"/>
    <s v="Yslas"/>
    <s v="Ezequiel"/>
    <n v="0.74206574640352985"/>
    <n v="0.74206574640352985"/>
    <n v="0.74206574640352985"/>
    <n v="0.74206574640352985"/>
    <n v="17"/>
    <x v="6"/>
  </r>
  <r>
    <x v="2"/>
    <s v="Severson"/>
    <s v="Patrick"/>
    <n v="0.74077714437437436"/>
    <n v="0.74077714437437436"/>
    <n v="0.74077714437437436"/>
    <n v="0.74077714437437436"/>
    <n v="21"/>
    <x v="6"/>
  </r>
  <r>
    <x v="1"/>
    <s v="Haak"/>
    <s v="Karrie"/>
    <n v="0.73954976707701292"/>
    <n v="0.73954976707701292"/>
    <n v="0.73954976707701292"/>
    <n v="0.73954976707701292"/>
    <n v="37"/>
    <x v="6"/>
  </r>
  <r>
    <x v="0"/>
    <s v="Klockow"/>
    <s v="Ben"/>
    <n v="0.73583058896378706"/>
    <n v="0.73736905050224855"/>
    <n v="0.73736905050224855"/>
    <n v="0.73736905050224855"/>
    <n v="17"/>
    <x v="6"/>
  </r>
  <r>
    <x v="1"/>
    <s v="Houston"/>
    <s v="Nicholas"/>
    <n v="0.72134295934139103"/>
    <n v="0.72134295934139103"/>
    <n v="0.72134295934139103"/>
    <n v="0.72134295934139103"/>
    <n v="38"/>
    <x v="6"/>
  </r>
  <r>
    <x v="0"/>
    <s v="Scholl"/>
    <s v="Nora"/>
    <n v="0.70227450867048902"/>
    <n v="0.71927450867048903"/>
    <n v="0.71927450867048903"/>
    <n v="0.71927450867048903"/>
    <n v="18"/>
    <x v="6"/>
  </r>
  <r>
    <x v="0"/>
    <s v="Lebeda"/>
    <s v="Dalton"/>
    <n v="0.6930917449938101"/>
    <n v="0.71859174499381007"/>
    <n v="0.71859174499381007"/>
    <n v="0.71859174499381007"/>
    <n v="19"/>
    <x v="6"/>
  </r>
  <r>
    <x v="3"/>
    <s v="Webking"/>
    <s v="Jamieson"/>
    <n v="0.71836493272040969"/>
    <n v="0.71836493272040969"/>
    <n v="0.71836493272040969"/>
    <n v="0.71836493272040969"/>
    <n v="18"/>
    <x v="6"/>
  </r>
  <r>
    <x v="2"/>
    <s v="Michna"/>
    <s v="Melissa"/>
    <n v="0.67917634989426956"/>
    <n v="0.71817634989426959"/>
    <n v="0.71817634989426959"/>
    <n v="0.71817634989426959"/>
    <n v="22"/>
    <x v="6"/>
  </r>
  <r>
    <x v="1"/>
    <s v="Smith"/>
    <s v="Jacob"/>
    <n v="0.70452292367692548"/>
    <n v="0.71252292367692549"/>
    <n v="0.71252292367692549"/>
    <n v="0.71252292367692549"/>
    <n v="39"/>
    <x v="6"/>
  </r>
  <r>
    <x v="0"/>
    <s v="Swider"/>
    <s v="Jessie"/>
    <n v="0.71248844177469051"/>
    <n v="0.71248844177469051"/>
    <n v="0.71248844177469051"/>
    <n v="0.71248844177469051"/>
    <n v="19"/>
    <x v="6"/>
  </r>
  <r>
    <x v="0"/>
    <s v="Rossing"/>
    <s v="Ethan"/>
    <n v="0.70984768097937345"/>
    <n v="0.70984768097937345"/>
    <n v="0.70984768097937345"/>
    <n v="0.70984768097937345"/>
    <n v="20"/>
    <x v="6"/>
  </r>
  <r>
    <x v="1"/>
    <s v="Reina"/>
    <s v="Brigid"/>
    <n v="0.70849679124361253"/>
    <n v="0.70849679124361253"/>
    <n v="0.70849679124361253"/>
    <n v="0.70849679124361253"/>
    <n v="40"/>
    <x v="6"/>
  </r>
  <r>
    <x v="1"/>
    <s v="Johnson"/>
    <s v="Ryan"/>
    <n v="0.70805600229444299"/>
    <n v="0.70805600229444299"/>
    <n v="0.70805600229444299"/>
    <n v="0.70805600229444299"/>
    <n v="41"/>
    <x v="6"/>
  </r>
  <r>
    <x v="4"/>
    <s v="Malenfant"/>
    <s v="Alec"/>
    <n v="0.70673370516567868"/>
    <n v="0.70673370516567868"/>
    <n v="0.70673370516567868"/>
    <n v="0.70673370516567868"/>
    <n v="20"/>
    <x v="6"/>
  </r>
  <r>
    <x v="1"/>
    <s v="Fiorio"/>
    <s v="Hanna"/>
    <n v="0.70527205900576329"/>
    <n v="0.70527205900576329"/>
    <n v="0.70527205900576329"/>
    <n v="0.70527205900576329"/>
    <n v="42"/>
    <x v="6"/>
  </r>
  <r>
    <x v="3"/>
    <s v="Kiffer"/>
    <s v="Kent"/>
    <n v="0.69953120084936971"/>
    <n v="0.69953120084936971"/>
    <n v="0.69953120084936971"/>
    <n v="0.69953120084936971"/>
    <n v="19"/>
    <x v="6"/>
  </r>
  <r>
    <x v="2"/>
    <s v="Spinelli"/>
    <s v="Sarah"/>
    <n v="0.68229182630906771"/>
    <n v="0.69429182630906772"/>
    <n v="0.69429182630906772"/>
    <n v="0.69429182630906772"/>
    <n v="23"/>
    <x v="6"/>
  </r>
  <r>
    <x v="0"/>
    <s v="Isaac"/>
    <s v="Grace"/>
    <n v="0.67956008087942288"/>
    <n v="0.69306008087942284"/>
    <n v="0.69306008087942284"/>
    <n v="0.69306008087942284"/>
    <n v="20"/>
    <x v="6"/>
  </r>
  <r>
    <x v="2"/>
    <s v="Mather"/>
    <s v="Sarah"/>
    <n v="0.67866058149050557"/>
    <n v="0.69266058149050558"/>
    <n v="0.69266058149050558"/>
    <n v="0.69266058149050558"/>
    <n v="24"/>
    <x v="6"/>
  </r>
  <r>
    <x v="2"/>
    <s v="Stiltjes"/>
    <s v="Riley"/>
    <n v="0.68324691607009425"/>
    <n v="0.69124691607009425"/>
    <n v="0.69124691607009425"/>
    <n v="0.69124691607009425"/>
    <n v="25"/>
    <x v="6"/>
  </r>
  <r>
    <x v="0"/>
    <s v="Cruz"/>
    <s v="Lincoln"/>
    <n v="0.68627711409173064"/>
    <n v="0.68627711409173064"/>
    <n v="0.68627711409173064"/>
    <n v="0.68627711409173064"/>
    <n v="21"/>
    <x v="7"/>
  </r>
  <r>
    <x v="3"/>
    <s v="Helms"/>
    <s v="Sanora Kay"/>
    <n v="0.67068055473616361"/>
    <n v="0.68618055473616357"/>
    <n v="0.68618055473616357"/>
    <n v="0.68618055473616357"/>
    <n v="20"/>
    <x v="7"/>
  </r>
  <r>
    <x v="1"/>
    <s v="Rheaume"/>
    <s v="Gabrielle"/>
    <n v="0.68552800928407343"/>
    <n v="0.68552800928407343"/>
    <n v="0.68552800928407343"/>
    <n v="0.68552800928407343"/>
    <n v="43"/>
    <x v="7"/>
  </r>
  <r>
    <x v="2"/>
    <s v="Mrnak"/>
    <s v="Joseph"/>
    <n v="0.66921015405790385"/>
    <n v="0.68321015405790386"/>
    <n v="0.68321015405790386"/>
    <n v="0.68321015405790386"/>
    <n v="26"/>
    <x v="8"/>
  </r>
  <r>
    <x v="2"/>
    <s v="Mikulan"/>
    <s v="Michael"/>
    <n v="0.67391114857084333"/>
    <n v="0.67391114857084333"/>
    <n v="0.67391114857084333"/>
    <n v="0.67391114857084333"/>
    <n v="27"/>
    <x v="8"/>
  </r>
  <r>
    <x v="2"/>
    <s v="Stafford"/>
    <s v="Dale"/>
    <n v="0.67215989812795929"/>
    <n v="0.67215989812795929"/>
    <n v="0.67215989812795929"/>
    <n v="0.67215989812795929"/>
    <n v="28"/>
    <x v="8"/>
  </r>
  <r>
    <x v="3"/>
    <s v="Earley"/>
    <s v="Sierra"/>
    <n v="0.66509053909680005"/>
    <n v="0.66509053909680005"/>
    <n v="0.66509053909680005"/>
    <n v="0.66509053909680005"/>
    <n v="21"/>
    <x v="9"/>
  </r>
  <r>
    <x v="1"/>
    <s v="Merton"/>
    <s v="Nile"/>
    <n v="0.65009211701715464"/>
    <n v="0.66359211701715459"/>
    <n v="0.66359211701715459"/>
    <n v="0.66359211701715459"/>
    <n v="44"/>
    <x v="9"/>
  </r>
  <r>
    <x v="1"/>
    <s v="Brown"/>
    <s v="Nathan"/>
    <n v="0.63885706008829146"/>
    <n v="0.66085706008829148"/>
    <n v="0.66085706008829148"/>
    <n v="0.66085706008829148"/>
    <n v="45"/>
    <x v="7"/>
  </r>
  <r>
    <x v="3"/>
    <s v="Pettit"/>
    <s v="Rachel"/>
    <n v="0.64283822035253246"/>
    <n v="0.65483822035253247"/>
    <n v="0.65483822035253247"/>
    <n v="0.65483822035253247"/>
    <n v="22"/>
    <x v="9"/>
  </r>
  <r>
    <x v="1"/>
    <s v="Tillmann"/>
    <s v="Andrew"/>
    <n v="0.65073574495309028"/>
    <n v="0.65373574495309028"/>
    <n v="0.65373574495309028"/>
    <n v="0.65373574495309028"/>
    <n v="46"/>
    <x v="9"/>
  </r>
  <r>
    <x v="1"/>
    <s v="Peat"/>
    <s v="Ryan"/>
    <n v="0.63946473998067543"/>
    <n v="0.65146473998067544"/>
    <n v="0.65146473998067544"/>
    <n v="0.65146473998067544"/>
    <n v="47"/>
    <x v="9"/>
  </r>
  <r>
    <x v="2"/>
    <s v="Davis"/>
    <s v="Bailey"/>
    <n v="0.64412128535360569"/>
    <n v="0.65112128535360569"/>
    <n v="0.65112128535360569"/>
    <n v="0.65112128535360569"/>
    <n v="29"/>
    <x v="8"/>
  </r>
  <r>
    <x v="4"/>
    <s v="Jinks"/>
    <s v="Eric"/>
    <n v="0.63649566097895616"/>
    <n v="0.64549566097895617"/>
    <n v="0.64549566097895617"/>
    <n v="0.64549566097895617"/>
    <n v="21"/>
    <x v="7"/>
  </r>
  <r>
    <x v="0"/>
    <s v="Olson"/>
    <s v="Katie"/>
    <n v="0.62675307271015313"/>
    <n v="0.64075307271015314"/>
    <n v="0.64075307271015314"/>
    <n v="0.64075307271015314"/>
    <n v="21"/>
    <x v="6"/>
  </r>
  <r>
    <x v="2"/>
    <s v="Jaeckel"/>
    <s v="Mikayla"/>
    <n v="0.63762028138935989"/>
    <n v="0.63762028138935989"/>
    <n v="0.63762028138935989"/>
    <n v="0.63762028138935989"/>
    <n v="30"/>
    <x v="9"/>
  </r>
  <r>
    <x v="0"/>
    <s v="Blow"/>
    <s v="Erik"/>
    <n v="0.63682921236290957"/>
    <n v="0.63682921236290957"/>
    <n v="0.63682921236290957"/>
    <n v="0.63682921236290957"/>
    <n v="22"/>
    <x v="9"/>
  </r>
  <r>
    <x v="0"/>
    <s v="Williams"/>
    <s v="Jake"/>
    <n v="0.63448277137336062"/>
    <n v="0.63448277137336062"/>
    <n v="0.63448277137336062"/>
    <n v="0.63448277137336062"/>
    <n v="23"/>
    <x v="9"/>
  </r>
  <r>
    <x v="1"/>
    <s v="Diaz"/>
    <s v="Adrian"/>
    <n v="0.62818585973381003"/>
    <n v="0.63318585973381003"/>
    <n v="0.63318585973381003"/>
    <n v="0.63318585973381003"/>
    <n v="48"/>
    <x v="9"/>
  </r>
  <r>
    <x v="2"/>
    <s v="Hartfiel"/>
    <s v="Sally"/>
    <n v="0.63077367176717092"/>
    <n v="0.63077367176717092"/>
    <n v="0.63077367176717092"/>
    <n v="0.63077367176717092"/>
    <n v="31"/>
    <x v="9"/>
  </r>
  <r>
    <x v="0"/>
    <s v="Jarvis"/>
    <s v="Madeline"/>
    <n v="0.61952602025700165"/>
    <n v="0.63002602025700161"/>
    <n v="0.63002602025700161"/>
    <n v="0.63002602025700161"/>
    <n v="24"/>
    <x v="9"/>
  </r>
  <r>
    <x v="1"/>
    <s v="Zelinske"/>
    <s v="Keith"/>
    <n v="0.62931426343872021"/>
    <n v="0.62931426343872021"/>
    <n v="0.62931426343872021"/>
    <n v="0.62931426343872021"/>
    <n v="49"/>
    <x v="9"/>
  </r>
  <r>
    <x v="0"/>
    <s v="Augustyn"/>
    <s v="Sean"/>
    <n v="0.62076840188573612"/>
    <n v="0.62076840188573612"/>
    <n v="0.62076840188573612"/>
    <n v="0.62076840188573612"/>
    <n v="25"/>
    <x v="9"/>
  </r>
  <r>
    <x v="2"/>
    <s v="Noto"/>
    <s v="Nicholas"/>
    <n v="0.57276202290475886"/>
    <n v="0.61719445533719131"/>
    <n v="0.61719445533719131"/>
    <n v="0.61719445533719131"/>
    <n v="32"/>
    <x v="9"/>
  </r>
  <r>
    <x v="1"/>
    <s v="Flores"/>
    <s v="Scott"/>
    <n v="0.60967719831486911"/>
    <n v="0.61467719831486911"/>
    <n v="0.61467719831486911"/>
    <n v="0.61467719831486911"/>
    <n v="50"/>
    <x v="9"/>
  </r>
  <r>
    <x v="1"/>
    <s v="McCabe"/>
    <s v="Shaun"/>
    <n v="0.61104761519455664"/>
    <n v="0.61404761519455664"/>
    <n v="0.61404761519455664"/>
    <n v="0.61404761519455664"/>
    <n v="51"/>
    <x v="9"/>
  </r>
  <r>
    <x v="3"/>
    <s v="Strom"/>
    <s v="Kyle"/>
    <n v="0.58248921991777547"/>
    <n v="0.60348921991777549"/>
    <n v="0.60348921991777549"/>
    <n v="0.60348921991777549"/>
    <n v="23"/>
    <x v="9"/>
  </r>
  <r>
    <x v="2"/>
    <s v="Cattelino"/>
    <s v="Amy"/>
    <n v="0.5679932717562759"/>
    <n v="0.60199327175627593"/>
    <n v="0.60199327175627593"/>
    <n v="0.60199327175627593"/>
    <n v="33"/>
    <x v="9"/>
  </r>
  <r>
    <x v="0"/>
    <s v="Kollauf"/>
    <s v="Dan"/>
    <n v="0.58198941969056917"/>
    <n v="0.60098941969056918"/>
    <n v="0.60098941969056918"/>
    <n v="0.60098941969056918"/>
    <n v="22"/>
    <x v="9"/>
  </r>
  <r>
    <x v="2"/>
    <s v="Nagro"/>
    <s v="Cassie"/>
    <n v="0.57403987409696855"/>
    <n v="0.59853987409696852"/>
    <n v="0.59853987409696852"/>
    <n v="0.59853987409696852"/>
    <n v="34"/>
    <x v="9"/>
  </r>
  <r>
    <x v="4"/>
    <s v="Brock-Montgomery"/>
    <s v="Devon"/>
    <n v="0.58305106604183932"/>
    <n v="0.59705106604183933"/>
    <n v="0.59705106604183933"/>
    <n v="0.59705106604183933"/>
    <n v="22"/>
    <x v="9"/>
  </r>
  <r>
    <x v="2"/>
    <s v="Lints"/>
    <s v="Abygail"/>
    <n v="0.58417871982089065"/>
    <n v="0.59417871982089066"/>
    <n v="0.59417871982089066"/>
    <n v="0.59417871982089066"/>
    <n v="35"/>
    <x v="9"/>
  </r>
  <r>
    <x v="2"/>
    <s v="Whalen"/>
    <s v="Lucas"/>
    <n v="0.53464985526411601"/>
    <n v="0.57864985526411605"/>
    <n v="0.57864985526411605"/>
    <n v="0.57864985526411605"/>
    <n v="36"/>
    <x v="9"/>
  </r>
  <r>
    <x v="1"/>
    <s v="Lavey"/>
    <s v="Devin"/>
    <n v="0.55630302950676336"/>
    <n v="0.57630302950676338"/>
    <n v="0.57630302950676338"/>
    <n v="0.57630302950676338"/>
    <n v="52"/>
    <x v="9"/>
  </r>
  <r>
    <x v="2"/>
    <s v="Minkel"/>
    <s v="Daniel"/>
    <n v="0.56652898265815166"/>
    <n v="0.57552898265815167"/>
    <n v="0.57552898265815167"/>
    <n v="0.57552898265815167"/>
    <n v="37"/>
    <x v="9"/>
  </r>
  <r>
    <x v="2"/>
    <s v="Barker"/>
    <s v="Joseph"/>
    <n v="0.54219322683291127"/>
    <n v="0.57469322683291124"/>
    <n v="0.57469322683291124"/>
    <n v="0.57469322683291124"/>
    <n v="38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4" indent="0" outline="1" outlineData="1" multipleFieldFilters="0">
  <location ref="L3:R15" firstHeaderRow="1" firstDataRow="2" firstDataCol="1"/>
  <pivotFields count="9">
    <pivotField axis="axisCol" showAll="0">
      <items count="6">
        <item x="4"/>
        <item x="3"/>
        <item x="1"/>
        <item x="0"/>
        <item x="2"/>
        <item t="default"/>
      </items>
    </pivotField>
    <pivotField dataField="1" showAll="0"/>
    <pivotField showAll="0"/>
    <pivotField numFmtId="165" showAll="0"/>
    <pivotField numFmtId="165" showAll="0"/>
    <pivotField numFmtId="165" showAll="0"/>
    <pivotField numFmtId="165"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0"/>
        <item f="1" x="11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Last" fld="1" subtotal="count" showDataAs="percentOfCol" baseField="0" baseItem="0" numFmtId="10"/>
  </dataFields>
  <formats count="6">
    <format dxfId="5">
      <pivotArea collapsedLevelsAreSubtotals="1" fieldPosition="0">
        <references count="1">
          <reference field="8" count="0"/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fieldPosition="0">
        <references count="1">
          <reference field="8" count="0"/>
        </references>
      </pivotArea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4" indent="0" outline="1" outlineData="1" multipleFieldFilters="0">
  <location ref="L18:Q30" firstHeaderRow="1" firstDataRow="2" firstDataCol="1"/>
  <pivotFields count="9">
    <pivotField axis="axisCol"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numFmtId="165" showAll="0"/>
    <pivotField numFmtId="165" showAll="0"/>
    <pivotField numFmtId="165" showAll="0"/>
    <pivotField dataField="1" numFmtId="165"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0"/>
        <item f="1" x="11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Min of Final" fld="6" subtotal="min" baseField="8" baseItem="0"/>
  </dataFields>
  <formats count="5">
    <format dxfId="10">
      <pivotArea collapsedLevelsAreSubtotals="1" fieldPosition="0">
        <references count="1">
          <reference field="8" count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dataOnly="0" labelOnly="1" fieldPosition="0">
        <references count="1">
          <reference field="8" count="0"/>
        </references>
      </pivotArea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2:AG35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3" sqref="A3"/>
      <selection pane="bottomRight" activeCell="K21" sqref="K21"/>
    </sheetView>
  </sheetViews>
  <sheetFormatPr defaultRowHeight="14.3" x14ac:dyDescent="0.25"/>
  <cols>
    <col min="1" max="2" width="4.625" style="39" customWidth="1"/>
    <col min="3" max="3" width="14" style="39" bestFit="1" customWidth="1"/>
    <col min="4" max="4" width="9.75" style="39" bestFit="1" customWidth="1"/>
    <col min="5" max="5" width="1.625" style="39" customWidth="1"/>
    <col min="6" max="8" width="6.875" style="39" bestFit="1" customWidth="1"/>
    <col min="9" max="9" width="6.875" style="58" customWidth="1"/>
    <col min="10" max="10" width="6" style="39" customWidth="1"/>
    <col min="11" max="11" width="6.125" style="44" bestFit="1" customWidth="1"/>
    <col min="12" max="12" width="1.375" style="39" customWidth="1"/>
    <col min="13" max="19" width="6" style="39" customWidth="1"/>
    <col min="20" max="20" width="2.25" style="39" customWidth="1"/>
    <col min="21" max="21" width="6" style="39" customWidth="1"/>
    <col min="22" max="22" width="1.625" style="39" customWidth="1"/>
    <col min="23" max="24" width="7.125" style="39" customWidth="1"/>
    <col min="25" max="25" width="6" style="60" bestFit="1" customWidth="1"/>
    <col min="26" max="26" width="5.625" style="59" customWidth="1"/>
    <col min="27" max="27" width="29.125" style="39" bestFit="1" customWidth="1"/>
    <col min="28" max="28" width="9" style="39"/>
    <col min="29" max="33" width="5.75" style="39" customWidth="1"/>
    <col min="34" max="16384" width="9" style="39"/>
  </cols>
  <sheetData>
    <row r="2" spans="1:33" x14ac:dyDescent="0.25">
      <c r="A2" s="39">
        <f>SUM(A4:A35)</f>
        <v>29</v>
      </c>
      <c r="F2" s="39">
        <f>SUM(M2:R2)</f>
        <v>1</v>
      </c>
      <c r="M2" s="39">
        <v>7.0000000000000007E-2</v>
      </c>
      <c r="N2" s="39">
        <v>0.1</v>
      </c>
      <c r="O2" s="39">
        <v>0.18</v>
      </c>
      <c r="P2" s="39">
        <v>0.18</v>
      </c>
      <c r="Q2" s="39">
        <v>0.18</v>
      </c>
      <c r="R2" s="39">
        <v>0.28999999999999998</v>
      </c>
      <c r="W2" s="60" t="s">
        <v>33</v>
      </c>
      <c r="AC2" s="39" t="s">
        <v>480</v>
      </c>
    </row>
    <row r="3" spans="1:33" x14ac:dyDescent="0.25">
      <c r="A3" s="39" t="s">
        <v>25</v>
      </c>
      <c r="B3" s="39" t="s">
        <v>40</v>
      </c>
      <c r="C3" s="39" t="s">
        <v>1</v>
      </c>
      <c r="D3" s="39" t="s">
        <v>107</v>
      </c>
      <c r="F3" s="44" t="s">
        <v>10</v>
      </c>
      <c r="G3" s="61" t="s">
        <v>346</v>
      </c>
      <c r="H3" s="44" t="s">
        <v>32</v>
      </c>
      <c r="I3" s="62" t="s">
        <v>18</v>
      </c>
      <c r="J3" s="44" t="s">
        <v>27</v>
      </c>
      <c r="K3" s="44" t="s">
        <v>29</v>
      </c>
      <c r="L3" s="44"/>
      <c r="M3" s="44" t="s">
        <v>108</v>
      </c>
      <c r="N3" s="44" t="s">
        <v>489</v>
      </c>
      <c r="O3" s="44" t="s">
        <v>16</v>
      </c>
      <c r="P3" s="44" t="s">
        <v>17</v>
      </c>
      <c r="Q3" s="44" t="s">
        <v>342</v>
      </c>
      <c r="R3" s="44" t="s">
        <v>18</v>
      </c>
      <c r="S3" s="44" t="s">
        <v>24</v>
      </c>
      <c r="T3" s="44"/>
      <c r="U3" s="44" t="s">
        <v>19</v>
      </c>
      <c r="V3" s="44"/>
      <c r="W3" s="44" t="s">
        <v>108</v>
      </c>
      <c r="X3" s="44" t="s">
        <v>56</v>
      </c>
      <c r="Y3" s="60" t="s">
        <v>26</v>
      </c>
      <c r="Z3" s="60" t="s">
        <v>56</v>
      </c>
      <c r="AA3" s="44" t="s">
        <v>39</v>
      </c>
      <c r="AC3" s="39" t="s">
        <v>481</v>
      </c>
      <c r="AD3" s="39" t="s">
        <v>16</v>
      </c>
      <c r="AE3" s="39" t="s">
        <v>17</v>
      </c>
      <c r="AF3" s="39" t="s">
        <v>342</v>
      </c>
      <c r="AG3" s="39" t="s">
        <v>482</v>
      </c>
    </row>
    <row r="4" spans="1:33" x14ac:dyDescent="0.25">
      <c r="A4" s="39">
        <v>1</v>
      </c>
      <c r="B4" s="39">
        <v>1</v>
      </c>
      <c r="C4" s="28" t="s">
        <v>490</v>
      </c>
      <c r="D4" s="28" t="s">
        <v>219</v>
      </c>
      <c r="F4" s="59">
        <f>(M4*$M$2+N4*$N$2+O4*$O$2+P4*$P$2+Q4*$Q$2+R4*$R$2)/$F$2</f>
        <v>0.90107025891085635</v>
      </c>
      <c r="G4" s="54">
        <f>F4+S4</f>
        <v>0.90107025891085635</v>
      </c>
      <c r="H4" s="54">
        <f>G4</f>
        <v>0.90107025891085635</v>
      </c>
      <c r="I4" s="74">
        <f>H4</f>
        <v>0.90107025891085635</v>
      </c>
      <c r="J4" s="39">
        <f>RANK(I4,$I$4:$I$35)</f>
        <v>8</v>
      </c>
      <c r="K4" s="44" t="s">
        <v>127</v>
      </c>
      <c r="M4" s="63">
        <f>Quiz!H4</f>
        <v>0.99773242630385484</v>
      </c>
      <c r="N4" s="63">
        <f>HW!F4</f>
        <v>0.97272727272727277</v>
      </c>
      <c r="O4" s="64">
        <f>'MT1'!F4</f>
        <v>0.8833333333333333</v>
      </c>
      <c r="P4" s="64">
        <f>'MT2'!F4</f>
        <v>0.9576271186440678</v>
      </c>
      <c r="Q4" s="63">
        <f>'MT3'!F4</f>
        <v>0.81034482758620685</v>
      </c>
      <c r="R4" s="64">
        <f>Final!G4</f>
        <v>0.88524590163934425</v>
      </c>
      <c r="S4" s="59">
        <f>XC!E4</f>
        <v>0</v>
      </c>
      <c r="U4" s="63">
        <f>Quiz!M4</f>
        <v>1</v>
      </c>
      <c r="W4" s="54">
        <f t="shared" ref="W4:W18" si="0">(F4*$F$2-M4*$M$2)/($F$2-$M$2)+S4</f>
        <v>0.89379461190278131</v>
      </c>
      <c r="X4" s="73">
        <f t="shared" ref="X4:X18" si="1">W4-G4</f>
        <v>-7.2756470080750368E-3</v>
      </c>
      <c r="Y4" s="54">
        <f>($F4*$F$2-Q4*$Q$2)/($F$2-$Q$2)+$S4</f>
        <v>0.92098559749431597</v>
      </c>
      <c r="Z4" s="59">
        <f t="shared" ref="Z4:Z18" si="2">IF(Y4="","",Y4-I4)</f>
        <v>1.9915338583459619E-2</v>
      </c>
      <c r="AA4" s="39" t="s">
        <v>602</v>
      </c>
      <c r="AC4" s="63">
        <f t="shared" ref="AC4:AC18" si="3">AVERAGE(O4:R4)</f>
        <v>0.88413779530073811</v>
      </c>
      <c r="AD4" s="72">
        <f t="shared" ref="AD4:AD18" si="4">(O4-$AC4)</f>
        <v>-8.0446196740480147E-4</v>
      </c>
      <c r="AE4" s="72">
        <f t="shared" ref="AE4:AE18" si="5">(P4-$AC4)</f>
        <v>7.3489323343329693E-2</v>
      </c>
      <c r="AF4" s="72">
        <f t="shared" ref="AF4:AF18" si="6">(Q4-$AC4)</f>
        <v>-7.3792967714531255E-2</v>
      </c>
      <c r="AG4" s="72">
        <f t="shared" ref="AG4:AG18" si="7">(R4-$AC4)</f>
        <v>1.1081063386061407E-3</v>
      </c>
    </row>
    <row r="5" spans="1:33" x14ac:dyDescent="0.25">
      <c r="A5" s="39">
        <v>1</v>
      </c>
      <c r="B5" s="39">
        <v>1</v>
      </c>
      <c r="C5" s="28" t="s">
        <v>491</v>
      </c>
      <c r="D5" s="2" t="s">
        <v>492</v>
      </c>
      <c r="F5" s="59">
        <f t="shared" ref="F5:F35" si="8">(M5*$M$2+N5*$N$2+O5*$O$2+P5*$P$2+Q5*$Q$2+R5*$R$2)/$F$2</f>
        <v>0.53204219430870026</v>
      </c>
      <c r="G5" s="54">
        <f t="shared" ref="G5:G35" si="9">F5+S5</f>
        <v>0.54304219430870027</v>
      </c>
      <c r="H5" s="54">
        <f t="shared" ref="H5:I5" si="10">G5</f>
        <v>0.54304219430870027</v>
      </c>
      <c r="I5" s="74">
        <f t="shared" si="10"/>
        <v>0.54304219430870027</v>
      </c>
      <c r="J5" s="39">
        <f t="shared" ref="J5:J35" si="11">RANK(I5,$I$4:$I$35)</f>
        <v>25</v>
      </c>
      <c r="K5" s="44" t="s">
        <v>122</v>
      </c>
      <c r="M5" s="63">
        <f>Quiz!H5</f>
        <v>0.77097505668934241</v>
      </c>
      <c r="N5" s="63">
        <f>HW!F5</f>
        <v>0.60909090909090913</v>
      </c>
      <c r="O5" s="64">
        <f>'MT1'!F5</f>
        <v>0.625</v>
      </c>
      <c r="P5" s="64">
        <f>'MT2'!F5</f>
        <v>0.6271186440677966</v>
      </c>
      <c r="Q5" s="93">
        <f>'MT3'!F5</f>
        <v>0.40517241379310343</v>
      </c>
      <c r="R5" s="92">
        <f>Final!G5</f>
        <v>0.4098360655737705</v>
      </c>
      <c r="S5" s="59">
        <f>XC!E5</f>
        <v>1.0999999999999999E-2</v>
      </c>
      <c r="U5" s="63">
        <f>Quiz!M5</f>
        <v>0.95238095238095233</v>
      </c>
      <c r="W5" s="54">
        <f t="shared" si="0"/>
        <v>0.52505800036607131</v>
      </c>
      <c r="X5" s="73">
        <f t="shared" si="1"/>
        <v>-1.7984193942628957E-2</v>
      </c>
      <c r="Y5" s="44"/>
      <c r="Z5" s="59" t="str">
        <f t="shared" si="2"/>
        <v/>
      </c>
      <c r="AC5" s="63">
        <f t="shared" si="3"/>
        <v>0.51678178085866766</v>
      </c>
      <c r="AD5" s="72">
        <f t="shared" si="4"/>
        <v>0.10821821914133234</v>
      </c>
      <c r="AE5" s="72">
        <f t="shared" si="5"/>
        <v>0.11033686320912894</v>
      </c>
      <c r="AF5" s="72">
        <f t="shared" si="6"/>
        <v>-0.11160936706556424</v>
      </c>
      <c r="AG5" s="72">
        <f t="shared" si="7"/>
        <v>-0.10694571528489716</v>
      </c>
    </row>
    <row r="6" spans="1:33" x14ac:dyDescent="0.25">
      <c r="A6" s="39">
        <v>1</v>
      </c>
      <c r="B6" s="39">
        <v>1</v>
      </c>
      <c r="C6" s="28" t="s">
        <v>493</v>
      </c>
      <c r="D6" s="2" t="s">
        <v>494</v>
      </c>
      <c r="F6" s="59">
        <f t="shared" si="8"/>
        <v>0.49872676160521445</v>
      </c>
      <c r="G6" s="54">
        <f t="shared" si="9"/>
        <v>0.52272676160521447</v>
      </c>
      <c r="H6" s="54">
        <f t="shared" ref="H6:I6" si="12">G6</f>
        <v>0.52272676160521447</v>
      </c>
      <c r="I6" s="74">
        <f t="shared" si="12"/>
        <v>0.52272676160521447</v>
      </c>
      <c r="J6" s="39">
        <f t="shared" si="11"/>
        <v>26</v>
      </c>
      <c r="K6" s="44" t="s">
        <v>122</v>
      </c>
      <c r="M6" s="63">
        <f>Quiz!H6</f>
        <v>0.74829931972789121</v>
      </c>
      <c r="N6" s="63">
        <f>HW!F6</f>
        <v>0.81818181818181823</v>
      </c>
      <c r="O6" s="64">
        <f>'MT1'!F6</f>
        <v>0.6</v>
      </c>
      <c r="P6" s="64">
        <f>'MT2'!F6</f>
        <v>0.5423728813559322</v>
      </c>
      <c r="Q6" s="93">
        <f>'MT3'!F6</f>
        <v>0.30172413793103448</v>
      </c>
      <c r="R6" s="92">
        <f>Final!G6</f>
        <v>0.36065573770491804</v>
      </c>
      <c r="S6" s="59">
        <f>XC!E6</f>
        <v>2.4E-2</v>
      </c>
      <c r="U6" s="63">
        <f>Quiz!M6</f>
        <v>1</v>
      </c>
      <c r="W6" s="54">
        <f t="shared" si="0"/>
        <v>0.50394173034866885</v>
      </c>
      <c r="X6" s="73">
        <f t="shared" si="1"/>
        <v>-1.8785031256545626E-2</v>
      </c>
      <c r="Y6" s="44"/>
      <c r="Z6" s="59" t="str">
        <f t="shared" si="2"/>
        <v/>
      </c>
      <c r="AC6" s="63">
        <f t="shared" si="3"/>
        <v>0.45118818924797116</v>
      </c>
      <c r="AD6" s="72">
        <f t="shared" si="4"/>
        <v>0.14881181075202882</v>
      </c>
      <c r="AE6" s="72">
        <f t="shared" si="5"/>
        <v>9.1184692107961041E-2</v>
      </c>
      <c r="AF6" s="72">
        <f t="shared" si="6"/>
        <v>-0.14946405131693669</v>
      </c>
      <c r="AG6" s="72">
        <f t="shared" si="7"/>
        <v>-9.0532451543053116E-2</v>
      </c>
    </row>
    <row r="7" spans="1:33" x14ac:dyDescent="0.25">
      <c r="A7" s="39">
        <v>1</v>
      </c>
      <c r="B7" s="39">
        <v>1</v>
      </c>
      <c r="C7" s="28" t="s">
        <v>495</v>
      </c>
      <c r="D7" s="2" t="s">
        <v>496</v>
      </c>
      <c r="F7" s="59">
        <f t="shared" si="8"/>
        <v>0.58305106604183932</v>
      </c>
      <c r="G7" s="54">
        <f t="shared" si="9"/>
        <v>0.59705106604183933</v>
      </c>
      <c r="H7" s="54">
        <f t="shared" ref="H7:I7" si="13">G7</f>
        <v>0.59705106604183933</v>
      </c>
      <c r="I7" s="74">
        <f t="shared" si="13"/>
        <v>0.59705106604183933</v>
      </c>
      <c r="J7" s="39">
        <f t="shared" si="11"/>
        <v>22</v>
      </c>
      <c r="K7" s="44" t="s">
        <v>122</v>
      </c>
      <c r="M7" s="63">
        <f>Quiz!H7</f>
        <v>0.88435374149659873</v>
      </c>
      <c r="N7" s="93">
        <f>HW!F7</f>
        <v>0.43636363636363634</v>
      </c>
      <c r="O7" s="64">
        <f>'MT1'!F7</f>
        <v>0.75</v>
      </c>
      <c r="P7" s="64">
        <f>'MT2'!F7</f>
        <v>0.80508474576271183</v>
      </c>
      <c r="Q7" s="93">
        <f>'MT3'!F7</f>
        <v>0.5431034482758621</v>
      </c>
      <c r="R7" s="92">
        <f>Final!G7</f>
        <v>0.34426229508196721</v>
      </c>
      <c r="S7" s="59">
        <f>XC!E7</f>
        <v>1.4E-2</v>
      </c>
      <c r="U7" s="63">
        <f>Quiz!M7</f>
        <v>0.76190476190476186</v>
      </c>
      <c r="W7" s="54">
        <f t="shared" si="0"/>
        <v>0.57437237003986819</v>
      </c>
      <c r="X7" s="73">
        <f t="shared" si="1"/>
        <v>-2.2678696001971144E-2</v>
      </c>
      <c r="Y7" s="44"/>
      <c r="Z7" s="59" t="str">
        <f t="shared" si="2"/>
        <v/>
      </c>
      <c r="AC7" s="63">
        <f t="shared" si="3"/>
        <v>0.61061262228013535</v>
      </c>
      <c r="AD7" s="72">
        <f t="shared" si="4"/>
        <v>0.13938737771986465</v>
      </c>
      <c r="AE7" s="72">
        <f t="shared" si="5"/>
        <v>0.19447212348257648</v>
      </c>
      <c r="AF7" s="72">
        <f t="shared" si="6"/>
        <v>-6.7509174004273254E-2</v>
      </c>
      <c r="AG7" s="72">
        <f t="shared" si="7"/>
        <v>-0.26635032719816815</v>
      </c>
    </row>
    <row r="8" spans="1:33" x14ac:dyDescent="0.25">
      <c r="A8" s="39">
        <v>1</v>
      </c>
      <c r="B8" s="39">
        <v>1</v>
      </c>
      <c r="C8" s="28" t="s">
        <v>497</v>
      </c>
      <c r="D8" s="2" t="s">
        <v>498</v>
      </c>
      <c r="F8" s="59">
        <f t="shared" si="8"/>
        <v>0.94329953025962454</v>
      </c>
      <c r="G8" s="54">
        <f t="shared" si="9"/>
        <v>0.96877572073581497</v>
      </c>
      <c r="H8" s="54">
        <f t="shared" ref="H8:I8" si="14">G8</f>
        <v>0.96877572073581497</v>
      </c>
      <c r="I8" s="74">
        <f t="shared" si="14"/>
        <v>0.96877572073581497</v>
      </c>
      <c r="J8" s="39">
        <f t="shared" si="11"/>
        <v>1</v>
      </c>
      <c r="K8" s="44" t="s">
        <v>127</v>
      </c>
      <c r="M8" s="63">
        <f>Quiz!H8</f>
        <v>1</v>
      </c>
      <c r="N8" s="63">
        <f>HW!F8</f>
        <v>0.99090909090909096</v>
      </c>
      <c r="O8" s="64">
        <f>'MT1'!F8</f>
        <v>0.93333333333333335</v>
      </c>
      <c r="P8" s="64">
        <f>'MT2'!F8</f>
        <v>0.98305084745762716</v>
      </c>
      <c r="Q8" s="63">
        <f>'MT3'!F8</f>
        <v>0.87931034482758619</v>
      </c>
      <c r="R8" s="64">
        <f>Final!G8</f>
        <v>0.93442622950819676</v>
      </c>
      <c r="S8" s="59">
        <f>XC!E8</f>
        <v>2.5476190476190472E-2</v>
      </c>
      <c r="U8" s="63">
        <f>Quiz!M8</f>
        <v>1</v>
      </c>
      <c r="W8" s="54">
        <f t="shared" si="0"/>
        <v>0.96450794344352864</v>
      </c>
      <c r="X8" s="73">
        <f t="shared" si="1"/>
        <v>-4.2677772922863344E-3</v>
      </c>
      <c r="Y8" s="44"/>
      <c r="Z8" s="59" t="str">
        <f t="shared" si="2"/>
        <v/>
      </c>
      <c r="AC8" s="63">
        <f t="shared" si="3"/>
        <v>0.93253018878168581</v>
      </c>
      <c r="AD8" s="72">
        <f t="shared" si="4"/>
        <v>8.0314455164753884E-4</v>
      </c>
      <c r="AE8" s="72">
        <f t="shared" si="5"/>
        <v>5.0520658675941355E-2</v>
      </c>
      <c r="AF8" s="72">
        <f t="shared" si="6"/>
        <v>-5.3219843954099622E-2</v>
      </c>
      <c r="AG8" s="72">
        <f t="shared" si="7"/>
        <v>1.8960407265109502E-3</v>
      </c>
    </row>
    <row r="9" spans="1:33" x14ac:dyDescent="0.25">
      <c r="A9" s="39">
        <v>1</v>
      </c>
      <c r="B9" s="39">
        <v>1</v>
      </c>
      <c r="C9" s="28" t="s">
        <v>499</v>
      </c>
      <c r="D9" s="2" t="s">
        <v>500</v>
      </c>
      <c r="F9" s="59">
        <f t="shared" si="8"/>
        <v>0.90646865595720161</v>
      </c>
      <c r="G9" s="54">
        <f t="shared" si="9"/>
        <v>0.94669773855069095</v>
      </c>
      <c r="H9" s="54">
        <f t="shared" ref="H9:I9" si="15">G9</f>
        <v>0.94669773855069095</v>
      </c>
      <c r="I9" s="74">
        <f t="shared" si="15"/>
        <v>0.94669773855069095</v>
      </c>
      <c r="J9" s="39">
        <f t="shared" si="11"/>
        <v>2</v>
      </c>
      <c r="K9" s="44" t="s">
        <v>127</v>
      </c>
      <c r="M9" s="63">
        <f>Quiz!H9</f>
        <v>1</v>
      </c>
      <c r="N9" s="63">
        <f>HW!F9</f>
        <v>0.96363636363636362</v>
      </c>
      <c r="O9" s="64">
        <f>'MT1'!F9</f>
        <v>0.95</v>
      </c>
      <c r="P9" s="64">
        <f>'MT2'!F9</f>
        <v>0.90677966101694918</v>
      </c>
      <c r="Q9" s="63">
        <f>'MT3'!F9</f>
        <v>0.77586206896551724</v>
      </c>
      <c r="R9" s="64">
        <f>Final!G9</f>
        <v>0.91803278688524592</v>
      </c>
      <c r="S9" s="59">
        <f>XC!E9</f>
        <v>4.0229082593489361E-2</v>
      </c>
      <c r="U9" s="63">
        <f>Quiz!M9</f>
        <v>1</v>
      </c>
      <c r="W9" s="54">
        <f t="shared" si="0"/>
        <v>0.93965774491306109</v>
      </c>
      <c r="X9" s="73">
        <f t="shared" si="1"/>
        <v>-7.03999363762986E-3</v>
      </c>
      <c r="Y9" s="44"/>
      <c r="Z9" s="59" t="str">
        <f t="shared" si="2"/>
        <v/>
      </c>
      <c r="AC9" s="63">
        <f t="shared" si="3"/>
        <v>0.88766862921692813</v>
      </c>
      <c r="AD9" s="72">
        <f t="shared" si="4"/>
        <v>6.2331370783071827E-2</v>
      </c>
      <c r="AE9" s="72">
        <f t="shared" si="5"/>
        <v>1.911103180002105E-2</v>
      </c>
      <c r="AF9" s="72">
        <f t="shared" si="6"/>
        <v>-0.11180656025141089</v>
      </c>
      <c r="AG9" s="72">
        <f t="shared" si="7"/>
        <v>3.0364157668317793E-2</v>
      </c>
    </row>
    <row r="10" spans="1:33" x14ac:dyDescent="0.25">
      <c r="A10" s="39">
        <v>1</v>
      </c>
      <c r="B10" s="39">
        <v>1</v>
      </c>
      <c r="C10" s="28" t="s">
        <v>586</v>
      </c>
      <c r="D10" s="2" t="s">
        <v>580</v>
      </c>
      <c r="F10" s="59">
        <f t="shared" si="8"/>
        <v>0.81978427251075581</v>
      </c>
      <c r="G10" s="54">
        <f t="shared" si="9"/>
        <v>0.81978427251075581</v>
      </c>
      <c r="H10" s="54">
        <f t="shared" ref="H10:I10" si="16">G10</f>
        <v>0.81978427251075581</v>
      </c>
      <c r="I10" s="74">
        <f t="shared" si="16"/>
        <v>0.81978427251075581</v>
      </c>
      <c r="J10" s="39">
        <f t="shared" si="11"/>
        <v>15</v>
      </c>
      <c r="K10" s="44" t="s">
        <v>125</v>
      </c>
      <c r="M10" s="63">
        <f>Quiz!H10</f>
        <v>0.8270676691729324</v>
      </c>
      <c r="N10" s="63">
        <f>HW!F10</f>
        <v>0.90909090909090906</v>
      </c>
      <c r="O10" s="64">
        <f>'MT1'!F10</f>
        <v>0.91666666666666663</v>
      </c>
      <c r="P10" s="64">
        <f>'MT2'!F10</f>
        <v>0.86440677966101698</v>
      </c>
      <c r="Q10" s="63">
        <f>'MT3'!F10</f>
        <v>0.78448275862068961</v>
      </c>
      <c r="R10" s="64">
        <f>Final!G10</f>
        <v>0.72131147540983609</v>
      </c>
      <c r="S10" s="59">
        <f>XC!E10</f>
        <v>0</v>
      </c>
      <c r="U10" s="63">
        <f>Quiz!M10</f>
        <v>1</v>
      </c>
      <c r="W10" s="54">
        <f t="shared" si="0"/>
        <v>0.81923605985876413</v>
      </c>
      <c r="X10" s="73">
        <f t="shared" si="1"/>
        <v>-5.4821265199167524E-4</v>
      </c>
      <c r="Y10" s="44"/>
      <c r="Z10" s="59" t="str">
        <f t="shared" si="2"/>
        <v/>
      </c>
      <c r="AC10" s="63">
        <f t="shared" si="3"/>
        <v>0.82171692008955233</v>
      </c>
      <c r="AD10" s="72">
        <f t="shared" si="4"/>
        <v>9.4949746577114302E-2</v>
      </c>
      <c r="AE10" s="72">
        <f t="shared" si="5"/>
        <v>4.268985957146465E-2</v>
      </c>
      <c r="AF10" s="72">
        <f t="shared" si="6"/>
        <v>-3.7234161468862714E-2</v>
      </c>
      <c r="AG10" s="72">
        <f t="shared" si="7"/>
        <v>-0.10040544467971624</v>
      </c>
    </row>
    <row r="11" spans="1:33" x14ac:dyDescent="0.25">
      <c r="A11" s="39">
        <v>1</v>
      </c>
      <c r="B11" s="39">
        <v>1</v>
      </c>
      <c r="C11" s="28" t="s">
        <v>501</v>
      </c>
      <c r="D11" s="2" t="s">
        <v>502</v>
      </c>
      <c r="F11" s="59">
        <f t="shared" si="8"/>
        <v>0.32492816872068769</v>
      </c>
      <c r="G11" s="54">
        <f t="shared" si="9"/>
        <v>0.32492816872068769</v>
      </c>
      <c r="H11" s="54">
        <f t="shared" ref="H11:I11" si="17">G11</f>
        <v>0.32492816872068769</v>
      </c>
      <c r="I11" s="74">
        <f t="shared" si="17"/>
        <v>0.32492816872068769</v>
      </c>
      <c r="J11" s="39">
        <f t="shared" si="11"/>
        <v>28</v>
      </c>
      <c r="K11" s="44" t="s">
        <v>46</v>
      </c>
      <c r="M11" s="63">
        <f>Quiz!H11</f>
        <v>0.45351473922902497</v>
      </c>
      <c r="N11" s="63">
        <f>HW!F11</f>
        <v>0.27272727272727271</v>
      </c>
      <c r="O11" s="64">
        <f>'MT1'!F11</f>
        <v>0.6166666666666667</v>
      </c>
      <c r="P11" s="64">
        <f>'MT2'!F11</f>
        <v>0.5847457627118644</v>
      </c>
      <c r="Q11" s="93">
        <f>'MT3'!F11</f>
        <v>0.27586206896551724</v>
      </c>
      <c r="R11" s="92">
        <f>Final!G11</f>
        <v>0</v>
      </c>
      <c r="S11" s="59">
        <f>XC!E11</f>
        <v>0</v>
      </c>
      <c r="U11" s="63">
        <f>Quiz!M11</f>
        <v>0.5714285714285714</v>
      </c>
      <c r="W11" s="54">
        <f t="shared" si="0"/>
        <v>0.31524960965016768</v>
      </c>
      <c r="X11" s="73">
        <f t="shared" si="1"/>
        <v>-9.6785590705200097E-3</v>
      </c>
      <c r="Y11" s="44"/>
      <c r="Z11" s="59" t="str">
        <f t="shared" si="2"/>
        <v/>
      </c>
      <c r="AC11" s="63">
        <f t="shared" si="3"/>
        <v>0.36931862458601206</v>
      </c>
      <c r="AD11" s="72">
        <f t="shared" si="4"/>
        <v>0.24734804208065464</v>
      </c>
      <c r="AE11" s="72">
        <f t="shared" si="5"/>
        <v>0.21542713812585235</v>
      </c>
      <c r="AF11" s="72">
        <f t="shared" si="6"/>
        <v>-9.3456555620494819E-2</v>
      </c>
      <c r="AG11" s="72">
        <f t="shared" si="7"/>
        <v>-0.36931862458601206</v>
      </c>
    </row>
    <row r="12" spans="1:33" x14ac:dyDescent="0.25">
      <c r="A12" s="39">
        <v>1</v>
      </c>
      <c r="B12" s="39">
        <v>1</v>
      </c>
      <c r="C12" s="28" t="s">
        <v>503</v>
      </c>
      <c r="D12" s="2" t="s">
        <v>504</v>
      </c>
      <c r="F12" s="59">
        <f t="shared" si="8"/>
        <v>0.84089758983323759</v>
      </c>
      <c r="G12" s="54">
        <f t="shared" si="9"/>
        <v>0.86539758983323756</v>
      </c>
      <c r="H12" s="54">
        <f t="shared" ref="H12:I12" si="18">G12</f>
        <v>0.86539758983323756</v>
      </c>
      <c r="I12" s="74">
        <f t="shared" si="18"/>
        <v>0.86539758983323756</v>
      </c>
      <c r="J12" s="39">
        <f t="shared" si="11"/>
        <v>12</v>
      </c>
      <c r="K12" s="44" t="s">
        <v>121</v>
      </c>
      <c r="M12" s="63">
        <f>Quiz!H12</f>
        <v>0.95238095238095244</v>
      </c>
      <c r="N12" s="63">
        <f>HW!F12</f>
        <v>0.92727272727272725</v>
      </c>
      <c r="O12" s="64">
        <f>'MT1'!F12</f>
        <v>0.95833333333333337</v>
      </c>
      <c r="P12" s="64">
        <f>'MT2'!F12</f>
        <v>0.84745762711864403</v>
      </c>
      <c r="Q12" s="93">
        <f>'MT3'!F12</f>
        <v>0.64655172413793105</v>
      </c>
      <c r="R12" s="64">
        <f>Final!G12</f>
        <v>0.82786885245901642</v>
      </c>
      <c r="S12" s="59">
        <f>XC!E12</f>
        <v>2.4500000000000001E-2</v>
      </c>
      <c r="U12" s="63">
        <f>Quiz!M12</f>
        <v>1</v>
      </c>
      <c r="W12" s="54">
        <f t="shared" si="0"/>
        <v>0.85700636899631288</v>
      </c>
      <c r="X12" s="73">
        <f t="shared" si="1"/>
        <v>-8.3912208369246732E-3</v>
      </c>
      <c r="Y12" s="54">
        <f>($F12*$F$2-Q12*$Q$2)/($F$2-$Q$2)+$S12</f>
        <v>0.90805887742489011</v>
      </c>
      <c r="Z12" s="59">
        <f t="shared" si="2"/>
        <v>4.2661287591652552E-2</v>
      </c>
      <c r="AA12" s="39" t="s">
        <v>596</v>
      </c>
      <c r="AC12" s="63">
        <f t="shared" si="3"/>
        <v>0.82005288426223122</v>
      </c>
      <c r="AD12" s="72">
        <f t="shared" si="4"/>
        <v>0.13828044907110215</v>
      </c>
      <c r="AE12" s="72">
        <f t="shared" si="5"/>
        <v>2.7404742856412811E-2</v>
      </c>
      <c r="AF12" s="72">
        <f t="shared" si="6"/>
        <v>-0.17350116012430017</v>
      </c>
      <c r="AG12" s="72">
        <f t="shared" si="7"/>
        <v>7.8159681967852057E-3</v>
      </c>
    </row>
    <row r="13" spans="1:33" x14ac:dyDescent="0.25">
      <c r="A13" s="39">
        <v>1</v>
      </c>
      <c r="B13" s="39">
        <v>1</v>
      </c>
      <c r="C13" s="28" t="s">
        <v>505</v>
      </c>
      <c r="D13" s="2" t="s">
        <v>506</v>
      </c>
      <c r="F13" s="59">
        <f t="shared" si="8"/>
        <v>0.92264742419797463</v>
      </c>
      <c r="G13" s="54">
        <f t="shared" si="9"/>
        <v>0.93614742419797459</v>
      </c>
      <c r="H13" s="54">
        <f t="shared" ref="H13:I13" si="19">G13</f>
        <v>0.93614742419797459</v>
      </c>
      <c r="I13" s="74">
        <f t="shared" si="19"/>
        <v>0.93614742419797459</v>
      </c>
      <c r="J13" s="39">
        <f t="shared" si="11"/>
        <v>3</v>
      </c>
      <c r="K13" s="44" t="s">
        <v>127</v>
      </c>
      <c r="M13" s="63">
        <f>Quiz!H13</f>
        <v>0.99773242630385484</v>
      </c>
      <c r="N13" s="63">
        <f>HW!F13</f>
        <v>0.94545454545454544</v>
      </c>
      <c r="O13" s="64">
        <f>'MT1'!F13</f>
        <v>0.875</v>
      </c>
      <c r="P13" s="64">
        <f>'MT2'!F13</f>
        <v>0.94067796610169496</v>
      </c>
      <c r="Q13" s="63">
        <f>'MT3'!F13</f>
        <v>0.93103448275862066</v>
      </c>
      <c r="R13" s="64">
        <f>Final!G13</f>
        <v>0.9098360655737705</v>
      </c>
      <c r="S13" s="59">
        <f>XC!E13</f>
        <v>1.35E-2</v>
      </c>
      <c r="U13" s="63">
        <f>Quiz!M13</f>
        <v>1</v>
      </c>
      <c r="W13" s="54">
        <f t="shared" si="0"/>
        <v>0.93049586489968261</v>
      </c>
      <c r="X13" s="73">
        <f t="shared" si="1"/>
        <v>-5.6515592982919749E-3</v>
      </c>
      <c r="Y13" s="44"/>
      <c r="Z13" s="59" t="str">
        <f t="shared" si="2"/>
        <v/>
      </c>
      <c r="AC13" s="63">
        <f t="shared" si="3"/>
        <v>0.91413712860852159</v>
      </c>
      <c r="AD13" s="72">
        <f t="shared" si="4"/>
        <v>-3.9137128608521587E-2</v>
      </c>
      <c r="AE13" s="72">
        <f t="shared" si="5"/>
        <v>2.6540837493173375E-2</v>
      </c>
      <c r="AF13" s="72">
        <f t="shared" si="6"/>
        <v>1.6897354150099075E-2</v>
      </c>
      <c r="AG13" s="72">
        <f t="shared" si="7"/>
        <v>-4.3010630347510848E-3</v>
      </c>
    </row>
    <row r="14" spans="1:33" x14ac:dyDescent="0.25">
      <c r="A14" s="39">
        <v>1</v>
      </c>
      <c r="B14" s="39">
        <v>1</v>
      </c>
      <c r="C14" s="28" t="s">
        <v>507</v>
      </c>
      <c r="D14" s="2" t="s">
        <v>403</v>
      </c>
      <c r="F14" s="59">
        <f t="shared" si="8"/>
        <v>0.63649566097895616</v>
      </c>
      <c r="G14" s="54">
        <f t="shared" si="9"/>
        <v>0.64549566097895617</v>
      </c>
      <c r="H14" s="54">
        <f t="shared" ref="H14:I14" si="20">G14</f>
        <v>0.64549566097895617</v>
      </c>
      <c r="I14" s="74">
        <f t="shared" si="20"/>
        <v>0.64549566097895617</v>
      </c>
      <c r="J14" s="39">
        <f t="shared" si="11"/>
        <v>21</v>
      </c>
      <c r="K14" s="44" t="s">
        <v>126</v>
      </c>
      <c r="M14" s="63">
        <f>Quiz!H14</f>
        <v>0.88435374149659873</v>
      </c>
      <c r="N14" s="63">
        <f>HW!F14</f>
        <v>0.90909090909090906</v>
      </c>
      <c r="O14" s="64">
        <f>'MT1'!F14</f>
        <v>0.71666666666666667</v>
      </c>
      <c r="P14" s="64">
        <f>'MT2'!F14</f>
        <v>0.6271186440677966</v>
      </c>
      <c r="Q14" s="93">
        <f>'MT3'!F14</f>
        <v>0.37931034482758619</v>
      </c>
      <c r="R14" s="64">
        <f>Final!G14</f>
        <v>0.59836065573770492</v>
      </c>
      <c r="S14" s="59">
        <f>XC!E14</f>
        <v>8.9999999999999993E-3</v>
      </c>
      <c r="U14" s="63">
        <f>Quiz!M14</f>
        <v>1</v>
      </c>
      <c r="W14" s="54">
        <f t="shared" si="0"/>
        <v>0.62683967642386484</v>
      </c>
      <c r="X14" s="73">
        <f t="shared" si="1"/>
        <v>-1.8655984555091321E-2</v>
      </c>
      <c r="Y14" s="54">
        <f>($F14*$F$2-Q14*$Q$2)/($F$2-$Q$2)+$S14</f>
        <v>0.70195097428047637</v>
      </c>
      <c r="Z14" s="59">
        <f t="shared" si="2"/>
        <v>5.6455313301520205E-2</v>
      </c>
      <c r="AA14" s="39" t="s">
        <v>597</v>
      </c>
      <c r="AC14" s="63">
        <f t="shared" si="3"/>
        <v>0.5803640778249386</v>
      </c>
      <c r="AD14" s="72">
        <f t="shared" si="4"/>
        <v>0.13630258884172808</v>
      </c>
      <c r="AE14" s="72">
        <f t="shared" si="5"/>
        <v>4.6754566242858009E-2</v>
      </c>
      <c r="AF14" s="72">
        <f t="shared" si="6"/>
        <v>-0.20105373299735241</v>
      </c>
      <c r="AG14" s="72">
        <f t="shared" si="7"/>
        <v>1.7996577912766321E-2</v>
      </c>
    </row>
    <row r="15" spans="1:33" x14ac:dyDescent="0.25">
      <c r="A15" s="39">
        <v>1</v>
      </c>
      <c r="B15" s="39">
        <v>1</v>
      </c>
      <c r="C15" s="28" t="s">
        <v>508</v>
      </c>
      <c r="D15" s="2" t="s">
        <v>509</v>
      </c>
      <c r="F15" s="59">
        <f t="shared" si="8"/>
        <v>0.89163659445631449</v>
      </c>
      <c r="G15" s="54">
        <f t="shared" si="9"/>
        <v>0.93343325564952739</v>
      </c>
      <c r="H15" s="54">
        <f t="shared" ref="H15:I15" si="21">G15</f>
        <v>0.93343325564952739</v>
      </c>
      <c r="I15" s="74">
        <f t="shared" si="21"/>
        <v>0.93343325564952739</v>
      </c>
      <c r="J15" s="39">
        <f t="shared" si="11"/>
        <v>4</v>
      </c>
      <c r="K15" s="44" t="s">
        <v>127</v>
      </c>
      <c r="M15" s="63">
        <f>Quiz!H15</f>
        <v>1</v>
      </c>
      <c r="N15" s="63">
        <f>HW!F15</f>
        <v>1</v>
      </c>
      <c r="O15" s="64">
        <f>'MT1'!F15</f>
        <v>0.76666666666666672</v>
      </c>
      <c r="P15" s="64">
        <f>'MT2'!F15</f>
        <v>0.78813559322033899</v>
      </c>
      <c r="Q15" s="63">
        <f>'MT3'!F15</f>
        <v>0.92241379310344829</v>
      </c>
      <c r="R15" s="64">
        <f>Final!G15</f>
        <v>0.95081967213114749</v>
      </c>
      <c r="S15" s="59">
        <f>XC!E15</f>
        <v>4.179666119321291E-2</v>
      </c>
      <c r="U15" s="63">
        <f>Quiz!M15</f>
        <v>1</v>
      </c>
      <c r="W15" s="54">
        <f t="shared" si="0"/>
        <v>0.92527687028602412</v>
      </c>
      <c r="X15" s="73">
        <f t="shared" si="1"/>
        <v>-8.1563853635032713E-3</v>
      </c>
      <c r="Y15" s="44"/>
      <c r="Z15" s="59" t="str">
        <f t="shared" si="2"/>
        <v/>
      </c>
      <c r="AC15" s="63">
        <f t="shared" si="3"/>
        <v>0.85700893128040034</v>
      </c>
      <c r="AD15" s="72">
        <f t="shared" si="4"/>
        <v>-9.0342264613733625E-2</v>
      </c>
      <c r="AE15" s="72">
        <f t="shared" si="5"/>
        <v>-6.8873338060061351E-2</v>
      </c>
      <c r="AF15" s="72">
        <f t="shared" si="6"/>
        <v>6.5404861823047944E-2</v>
      </c>
      <c r="AG15" s="72">
        <f t="shared" si="7"/>
        <v>9.3810740850747143E-2</v>
      </c>
    </row>
    <row r="16" spans="1:33" x14ac:dyDescent="0.25">
      <c r="A16" s="39">
        <v>1</v>
      </c>
      <c r="B16" s="39">
        <v>1</v>
      </c>
      <c r="C16" s="28" t="s">
        <v>510</v>
      </c>
      <c r="D16" s="2" t="s">
        <v>492</v>
      </c>
      <c r="F16" s="59">
        <f t="shared" si="8"/>
        <v>0.87655295096774533</v>
      </c>
      <c r="G16" s="54">
        <f t="shared" si="9"/>
        <v>0.89105295096774528</v>
      </c>
      <c r="H16" s="54">
        <f t="shared" ref="H16:I16" si="22">G16</f>
        <v>0.89105295096774528</v>
      </c>
      <c r="I16" s="74">
        <f t="shared" si="22"/>
        <v>0.89105295096774528</v>
      </c>
      <c r="J16" s="39">
        <f t="shared" si="11"/>
        <v>9</v>
      </c>
      <c r="K16" s="44" t="s">
        <v>128</v>
      </c>
      <c r="M16" s="63">
        <f>Quiz!H16</f>
        <v>1</v>
      </c>
      <c r="N16" s="63">
        <f>HW!F16</f>
        <v>0.98181818181818181</v>
      </c>
      <c r="O16" s="64">
        <f>'MT1'!F16</f>
        <v>0.90833333333333333</v>
      </c>
      <c r="P16" s="64">
        <f>'MT2'!F16</f>
        <v>0.82203389830508478</v>
      </c>
      <c r="Q16" s="63">
        <f>'MT3'!F16</f>
        <v>0.84482758620689657</v>
      </c>
      <c r="R16" s="64">
        <f>Final!G16</f>
        <v>0.84426229508196726</v>
      </c>
      <c r="S16" s="59">
        <f>XC!E16</f>
        <v>1.4500000000000001E-2</v>
      </c>
      <c r="U16" s="63">
        <f>Quiz!M16</f>
        <v>1</v>
      </c>
      <c r="W16" s="54">
        <f t="shared" si="0"/>
        <v>0.88176123759972624</v>
      </c>
      <c r="X16" s="73">
        <f t="shared" si="1"/>
        <v>-9.2917133680190389E-3</v>
      </c>
      <c r="Y16" s="44"/>
      <c r="Z16" s="59" t="str">
        <f t="shared" si="2"/>
        <v/>
      </c>
      <c r="AC16" s="63">
        <f t="shared" si="3"/>
        <v>0.85486427823182054</v>
      </c>
      <c r="AD16" s="72">
        <f t="shared" si="4"/>
        <v>5.3469055101512786E-2</v>
      </c>
      <c r="AE16" s="72">
        <f t="shared" si="5"/>
        <v>-3.2830379926735764E-2</v>
      </c>
      <c r="AF16" s="72">
        <f t="shared" si="6"/>
        <v>-1.0036692024923966E-2</v>
      </c>
      <c r="AG16" s="72">
        <f t="shared" si="7"/>
        <v>-1.0601983149853278E-2</v>
      </c>
    </row>
    <row r="17" spans="1:33" x14ac:dyDescent="0.25">
      <c r="A17" s="39">
        <v>1</v>
      </c>
      <c r="B17" s="39">
        <v>1</v>
      </c>
      <c r="C17" s="28" t="s">
        <v>511</v>
      </c>
      <c r="D17" s="2" t="s">
        <v>498</v>
      </c>
      <c r="F17" s="59">
        <f t="shared" si="8"/>
        <v>0.83090089288125135</v>
      </c>
      <c r="G17" s="54">
        <f t="shared" si="9"/>
        <v>0.88255168653204497</v>
      </c>
      <c r="H17" s="54">
        <f t="shared" ref="H17:I17" si="23">G17</f>
        <v>0.88255168653204497</v>
      </c>
      <c r="I17" s="74">
        <f t="shared" si="23"/>
        <v>0.88255168653204497</v>
      </c>
      <c r="J17" s="39">
        <f t="shared" si="11"/>
        <v>11</v>
      </c>
      <c r="K17" s="44" t="s">
        <v>121</v>
      </c>
      <c r="M17" s="63">
        <f>Quiz!H17</f>
        <v>1</v>
      </c>
      <c r="N17" s="63">
        <f>HW!F17</f>
        <v>0.96363636363636362</v>
      </c>
      <c r="O17" s="64">
        <f>'MT1'!F17</f>
        <v>0.93333333333333335</v>
      </c>
      <c r="P17" s="64">
        <f>'MT2'!F17</f>
        <v>0.86440677966101698</v>
      </c>
      <c r="Q17" s="93">
        <f>'MT3'!F17</f>
        <v>0.56034482758620685</v>
      </c>
      <c r="R17" s="64">
        <f>Final!G17</f>
        <v>0.82786885245901642</v>
      </c>
      <c r="S17" s="59">
        <f>XC!E17</f>
        <v>5.1650793650793642E-2</v>
      </c>
      <c r="U17" s="63">
        <f>Quiz!M17</f>
        <v>1</v>
      </c>
      <c r="W17" s="54">
        <f t="shared" si="0"/>
        <v>0.8698237967489133</v>
      </c>
      <c r="X17" s="73">
        <f t="shared" si="1"/>
        <v>-1.2727889783131663E-2</v>
      </c>
      <c r="Y17" s="54">
        <f>($F17*$F$2-Q17*$Q$2)/($F$2-$Q$2)+$S17</f>
        <v>0.94194204232851808</v>
      </c>
      <c r="Z17" s="59">
        <f t="shared" si="2"/>
        <v>5.9390355796473115E-2</v>
      </c>
      <c r="AC17" s="63">
        <f t="shared" si="3"/>
        <v>0.7964884482598934</v>
      </c>
      <c r="AD17" s="72">
        <f t="shared" si="4"/>
        <v>0.13684488507343995</v>
      </c>
      <c r="AE17" s="72">
        <f t="shared" si="5"/>
        <v>6.7918331401123577E-2</v>
      </c>
      <c r="AF17" s="72">
        <f t="shared" si="6"/>
        <v>-0.23614362067368655</v>
      </c>
      <c r="AG17" s="72">
        <f t="shared" si="7"/>
        <v>3.1380404199123024E-2</v>
      </c>
    </row>
    <row r="18" spans="1:33" x14ac:dyDescent="0.25">
      <c r="A18" s="39">
        <v>1</v>
      </c>
      <c r="B18" s="39">
        <v>1</v>
      </c>
      <c r="C18" s="28" t="s">
        <v>512</v>
      </c>
      <c r="D18" s="2" t="s">
        <v>513</v>
      </c>
      <c r="F18" s="59">
        <f t="shared" si="8"/>
        <v>0.70673370516567868</v>
      </c>
      <c r="G18" s="54">
        <f t="shared" si="9"/>
        <v>0.70673370516567868</v>
      </c>
      <c r="H18" s="54">
        <f t="shared" ref="H18:I18" si="24">G18</f>
        <v>0.70673370516567868</v>
      </c>
      <c r="I18" s="74">
        <f t="shared" si="24"/>
        <v>0.70673370516567868</v>
      </c>
      <c r="J18" s="39">
        <f t="shared" si="11"/>
        <v>20</v>
      </c>
      <c r="K18" s="44" t="s">
        <v>124</v>
      </c>
      <c r="M18" s="63">
        <f>Quiz!H18</f>
        <v>0.49886621315192742</v>
      </c>
      <c r="N18" s="63">
        <f>HW!F18</f>
        <v>0.81818181818181823</v>
      </c>
      <c r="O18" s="64">
        <f>'MT1'!F18</f>
        <v>0.92500000000000004</v>
      </c>
      <c r="P18" s="64">
        <f>'MT2'!F18</f>
        <v>0.84745762711864403</v>
      </c>
      <c r="Q18" s="93">
        <f>'MT3'!F18</f>
        <v>0.42241379310344829</v>
      </c>
      <c r="R18" s="64">
        <f>Final!G18</f>
        <v>0.67213114754098358</v>
      </c>
      <c r="S18" s="59">
        <f>XC!E18</f>
        <v>0</v>
      </c>
      <c r="U18" s="63">
        <f>Quiz!M18</f>
        <v>0.76190476190476186</v>
      </c>
      <c r="W18" s="54">
        <f t="shared" si="0"/>
        <v>0.72237964542477828</v>
      </c>
      <c r="X18" s="73">
        <f t="shared" si="1"/>
        <v>1.56459402590996E-2</v>
      </c>
      <c r="Y18" s="54">
        <f>($F18*$F$2-Q18*$Q$2)/($F$2-$Q$2)+$S18</f>
        <v>0.76914539317933894</v>
      </c>
      <c r="Z18" s="59">
        <f t="shared" si="2"/>
        <v>6.241168801366026E-2</v>
      </c>
      <c r="AC18" s="63">
        <f t="shared" si="3"/>
        <v>0.71675064194076898</v>
      </c>
      <c r="AD18" s="72">
        <f t="shared" si="4"/>
        <v>0.20824935805923106</v>
      </c>
      <c r="AE18" s="72">
        <f t="shared" si="5"/>
        <v>0.13070698517787505</v>
      </c>
      <c r="AF18" s="72">
        <f t="shared" si="6"/>
        <v>-0.2943368488373207</v>
      </c>
      <c r="AG18" s="72">
        <f t="shared" si="7"/>
        <v>-4.4619494399785409E-2</v>
      </c>
    </row>
    <row r="19" spans="1:33" s="91" customFormat="1" x14ac:dyDescent="0.25">
      <c r="A19" s="91">
        <v>0</v>
      </c>
      <c r="B19" s="91">
        <v>1</v>
      </c>
      <c r="C19" s="91" t="s">
        <v>514</v>
      </c>
      <c r="D19" s="91" t="s">
        <v>515</v>
      </c>
      <c r="Z19" s="97"/>
    </row>
    <row r="20" spans="1:33" x14ac:dyDescent="0.25">
      <c r="A20" s="39">
        <v>1</v>
      </c>
      <c r="B20" s="39">
        <v>1</v>
      </c>
      <c r="C20" s="28" t="s">
        <v>516</v>
      </c>
      <c r="D20" s="2" t="s">
        <v>517</v>
      </c>
      <c r="F20" s="59">
        <f t="shared" si="8"/>
        <v>0.75689799516800305</v>
      </c>
      <c r="G20" s="54">
        <f t="shared" si="9"/>
        <v>0.75689799516800305</v>
      </c>
      <c r="H20" s="54">
        <f t="shared" ref="H20:I20" si="25">G20</f>
        <v>0.75689799516800305</v>
      </c>
      <c r="I20" s="74">
        <f t="shared" si="25"/>
        <v>0.75689799516800305</v>
      </c>
      <c r="J20" s="39">
        <f t="shared" si="11"/>
        <v>18</v>
      </c>
      <c r="K20" s="44" t="s">
        <v>123</v>
      </c>
      <c r="M20" s="63">
        <f>Quiz!H20</f>
        <v>0.74829931972789121</v>
      </c>
      <c r="N20" s="93">
        <f>HW!F20</f>
        <v>0.59090909090909094</v>
      </c>
      <c r="O20" s="64">
        <f>'MT1'!F20</f>
        <v>0.8666666666666667</v>
      </c>
      <c r="P20" s="64">
        <f>'MT2'!F20</f>
        <v>0.88983050847457623</v>
      </c>
      <c r="Q20" s="93">
        <f>'MT3'!F20</f>
        <v>0.50862068965517238</v>
      </c>
      <c r="R20" s="64">
        <f>Final!G20</f>
        <v>0.81967213114754101</v>
      </c>
      <c r="S20" s="59">
        <f>XC!E20</f>
        <v>0</v>
      </c>
      <c r="U20" s="63">
        <f>Quiz!M20</f>
        <v>0.7142857142857143</v>
      </c>
      <c r="W20" s="54">
        <f>(F20*$F$2-M20*$M$2)/($F$2-$M$2)+S20</f>
        <v>0.75754520729790398</v>
      </c>
      <c r="X20" s="73">
        <f>W20-G20</f>
        <v>6.4721212990093147E-4</v>
      </c>
      <c r="Y20" s="54">
        <f>($F20*$F$2-Q20*$Q$2)/($F$2-$Q$2)+$S20</f>
        <v>0.81139789150008779</v>
      </c>
      <c r="Z20" s="59">
        <f>IF(Y20="","",Y20-I20)</f>
        <v>5.4499896332084741E-2</v>
      </c>
      <c r="AA20" s="39" t="s">
        <v>603</v>
      </c>
      <c r="AC20" s="63">
        <f>AVERAGE(O20:R20)</f>
        <v>0.77119749898598899</v>
      </c>
      <c r="AD20" s="72">
        <f t="shared" ref="AD20:AG22" si="26">(O20-$AC20)</f>
        <v>9.5469167680677702E-2</v>
      </c>
      <c r="AE20" s="72">
        <f t="shared" si="26"/>
        <v>0.11863300948858724</v>
      </c>
      <c r="AF20" s="72">
        <f t="shared" si="26"/>
        <v>-0.26257680933081662</v>
      </c>
      <c r="AG20" s="72">
        <f t="shared" si="26"/>
        <v>4.8474632161552011E-2</v>
      </c>
    </row>
    <row r="21" spans="1:33" x14ac:dyDescent="0.25">
      <c r="A21" s="39">
        <v>1</v>
      </c>
      <c r="B21" s="39">
        <v>1</v>
      </c>
      <c r="C21" s="28" t="s">
        <v>518</v>
      </c>
      <c r="D21" s="2" t="s">
        <v>519</v>
      </c>
      <c r="F21" s="59">
        <f t="shared" si="8"/>
        <v>0.88882864057501165</v>
      </c>
      <c r="G21" s="54">
        <f t="shared" si="9"/>
        <v>0.91332864057501162</v>
      </c>
      <c r="H21" s="54">
        <f t="shared" ref="H21:I21" si="27">G21</f>
        <v>0.91332864057501162</v>
      </c>
      <c r="I21" s="74">
        <f t="shared" si="27"/>
        <v>0.91332864057501162</v>
      </c>
      <c r="J21" s="39">
        <f t="shared" si="11"/>
        <v>7</v>
      </c>
      <c r="K21" s="44" t="s">
        <v>127</v>
      </c>
      <c r="M21" s="63">
        <f>Quiz!H21</f>
        <v>0.92857142857142871</v>
      </c>
      <c r="N21" s="63">
        <f>HW!F21</f>
        <v>0.88181818181818183</v>
      </c>
      <c r="O21" s="64">
        <f>'MT1'!F21</f>
        <v>0.94166666666666665</v>
      </c>
      <c r="P21" s="64">
        <f>'MT2'!F21</f>
        <v>0.92372881355932202</v>
      </c>
      <c r="Q21" s="93">
        <f>'MT3'!F21</f>
        <v>0.68965517241379315</v>
      </c>
      <c r="R21" s="64">
        <f>Final!G21</f>
        <v>0.95081967213114749</v>
      </c>
      <c r="S21" s="59">
        <f>XC!E21</f>
        <v>2.4500000000000001E-2</v>
      </c>
      <c r="U21" s="63">
        <f>Quiz!M21</f>
        <v>1</v>
      </c>
      <c r="W21" s="54">
        <f>(F21*$F$2-M21*$M$2)/($F$2-$M$2)+S21</f>
        <v>0.91033724793012005</v>
      </c>
      <c r="X21" s="73">
        <f>W21-G21</f>
        <v>-2.9913926448915662E-3</v>
      </c>
      <c r="Y21" s="54">
        <f>($F21*$F$2-Q21*$Q$2)/($F$2-$Q$2)+$S21</f>
        <v>0.95704964578113261</v>
      </c>
      <c r="Z21" s="59">
        <f>IF(Y21="","",Y21-I21)</f>
        <v>4.3721005206120989E-2</v>
      </c>
      <c r="AC21" s="63">
        <f>AVERAGE(O21:R21)</f>
        <v>0.87646758119273227</v>
      </c>
      <c r="AD21" s="72">
        <f t="shared" si="26"/>
        <v>6.5199085473934382E-2</v>
      </c>
      <c r="AE21" s="72">
        <f t="shared" si="26"/>
        <v>4.7261232366589745E-2</v>
      </c>
      <c r="AF21" s="72">
        <f t="shared" si="26"/>
        <v>-0.18681240877893912</v>
      </c>
      <c r="AG21" s="72">
        <f t="shared" si="26"/>
        <v>7.4352090938415216E-2</v>
      </c>
    </row>
    <row r="22" spans="1:33" x14ac:dyDescent="0.25">
      <c r="A22" s="39">
        <v>1</v>
      </c>
      <c r="B22" s="39">
        <v>1</v>
      </c>
      <c r="C22" s="28" t="s">
        <v>579</v>
      </c>
      <c r="D22" s="2" t="s">
        <v>580</v>
      </c>
      <c r="F22" s="59">
        <f t="shared" si="8"/>
        <v>0.84742827335353521</v>
      </c>
      <c r="G22" s="54">
        <f t="shared" si="9"/>
        <v>0.84742827335353521</v>
      </c>
      <c r="H22" s="54">
        <f t="shared" ref="H22:I22" si="28">G22</f>
        <v>0.84742827335353521</v>
      </c>
      <c r="I22" s="74">
        <f t="shared" si="28"/>
        <v>0.84742827335353521</v>
      </c>
      <c r="J22" s="39">
        <f t="shared" si="11"/>
        <v>13</v>
      </c>
      <c r="K22" s="44" t="s">
        <v>125</v>
      </c>
      <c r="M22" s="63">
        <f>Quiz!H22</f>
        <v>1</v>
      </c>
      <c r="N22" s="63">
        <f>HW!F22</f>
        <v>0.97272727272727277</v>
      </c>
      <c r="O22" s="64">
        <f>'MT1'!F22</f>
        <v>0.85833333333333328</v>
      </c>
      <c r="P22" s="64">
        <f>'MT2'!F22</f>
        <v>0.77966101694915257</v>
      </c>
      <c r="Q22" s="63">
        <f>'MT3'!F22</f>
        <v>0.76724137931034486</v>
      </c>
      <c r="R22" s="64">
        <f>Final!G22</f>
        <v>0.85245901639344257</v>
      </c>
      <c r="S22" s="59">
        <f>XC!E22</f>
        <v>0</v>
      </c>
      <c r="U22" s="63">
        <f>Quiz!M22</f>
        <v>1</v>
      </c>
      <c r="W22" s="54">
        <f>(F22*$F$2-M22*$M$2)/($F$2-$M$2)+S22</f>
        <v>0.8359443799500379</v>
      </c>
      <c r="X22" s="73">
        <f>W22-G22</f>
        <v>-1.1483893403497314E-2</v>
      </c>
      <c r="Y22" s="44"/>
      <c r="Z22" s="59" t="str">
        <f>IF(Y22="","",Y22-I22)</f>
        <v/>
      </c>
      <c r="AC22" s="63">
        <f>AVERAGE(O22:R22)</f>
        <v>0.81442368649656838</v>
      </c>
      <c r="AD22" s="72">
        <f t="shared" si="26"/>
        <v>4.3909646836764904E-2</v>
      </c>
      <c r="AE22" s="72">
        <f t="shared" si="26"/>
        <v>-3.4762669547415803E-2</v>
      </c>
      <c r="AF22" s="72">
        <f t="shared" si="26"/>
        <v>-4.7182307186223515E-2</v>
      </c>
      <c r="AG22" s="72">
        <f t="shared" si="26"/>
        <v>3.8035329896874193E-2</v>
      </c>
    </row>
    <row r="23" spans="1:33" s="91" customFormat="1" x14ac:dyDescent="0.25">
      <c r="A23" s="91">
        <v>0</v>
      </c>
      <c r="B23" s="91">
        <v>1</v>
      </c>
      <c r="C23" s="91" t="s">
        <v>520</v>
      </c>
      <c r="D23" s="91" t="s">
        <v>409</v>
      </c>
      <c r="Z23" s="97"/>
    </row>
    <row r="24" spans="1:33" s="91" customFormat="1" x14ac:dyDescent="0.25">
      <c r="A24" s="91">
        <v>0</v>
      </c>
      <c r="B24" s="91">
        <v>1</v>
      </c>
      <c r="C24" s="91" t="s">
        <v>521</v>
      </c>
      <c r="D24" s="91" t="s">
        <v>522</v>
      </c>
      <c r="Z24" s="97"/>
    </row>
    <row r="25" spans="1:33" x14ac:dyDescent="0.25">
      <c r="A25" s="39">
        <v>1</v>
      </c>
      <c r="B25" s="39">
        <v>1</v>
      </c>
      <c r="C25" s="28" t="s">
        <v>523</v>
      </c>
      <c r="D25" s="2" t="s">
        <v>397</v>
      </c>
      <c r="F25" s="59">
        <f t="shared" si="8"/>
        <v>0.56074184748288669</v>
      </c>
      <c r="G25" s="54">
        <f t="shared" si="9"/>
        <v>0.56074184748288669</v>
      </c>
      <c r="H25" s="54">
        <f t="shared" ref="H25:I25" si="29">G25</f>
        <v>0.56074184748288669</v>
      </c>
      <c r="I25" s="74">
        <f t="shared" si="29"/>
        <v>0.56074184748288669</v>
      </c>
      <c r="J25" s="39">
        <f t="shared" si="11"/>
        <v>24</v>
      </c>
      <c r="K25" s="44" t="s">
        <v>122</v>
      </c>
      <c r="M25" s="63">
        <f>Quiz!H25</f>
        <v>0.7142857142857143</v>
      </c>
      <c r="N25" s="63">
        <f>HW!F25</f>
        <v>0.75454545454545452</v>
      </c>
      <c r="O25" s="92">
        <f>'MT1'!F25</f>
        <v>0.45</v>
      </c>
      <c r="P25" s="64">
        <f>'MT2'!F25</f>
        <v>0.75423728813559321</v>
      </c>
      <c r="Q25" s="93">
        <f>'MT3'!F25</f>
        <v>0.25</v>
      </c>
      <c r="R25" s="64">
        <f>Final!G25</f>
        <v>0.59836065573770492</v>
      </c>
      <c r="S25" s="59">
        <f>XC!E25</f>
        <v>0</v>
      </c>
      <c r="U25" s="63">
        <f>Quiz!M25</f>
        <v>1</v>
      </c>
      <c r="W25" s="54">
        <f t="shared" ref="W25:W35" si="30">(F25*$F$2-M25*$M$2)/($F$2-$M$2)+S25</f>
        <v>0.54918478223966305</v>
      </c>
      <c r="X25" s="73">
        <f t="shared" ref="X25:X35" si="31">W25-G25</f>
        <v>-1.1557065243223641E-2</v>
      </c>
      <c r="Y25" s="54">
        <f>($F25*$F$2-Q25*$Q$2)/($F$2-$Q$2)+$S25</f>
        <v>0.62895347254010558</v>
      </c>
      <c r="Z25" s="59">
        <f t="shared" ref="Z25:Z35" si="32">IF(Y25="","",Y25-I25)</f>
        <v>6.8211625057218894E-2</v>
      </c>
      <c r="AC25" s="63">
        <f t="shared" ref="AC25:AC35" si="33">AVERAGE(O25:R25)</f>
        <v>0.51314948596832455</v>
      </c>
      <c r="AD25" s="72">
        <f t="shared" ref="AD25:AD35" si="34">(O25-$AC25)</f>
        <v>-6.3149485968324537E-2</v>
      </c>
      <c r="AE25" s="72">
        <f t="shared" ref="AE25:AE35" si="35">(P25-$AC25)</f>
        <v>0.24108780216726866</v>
      </c>
      <c r="AF25" s="72">
        <f t="shared" ref="AF25:AF35" si="36">(Q25-$AC25)</f>
        <v>-0.26314948596832455</v>
      </c>
      <c r="AG25" s="72">
        <f t="shared" ref="AG25:AG35" si="37">(R25-$AC25)</f>
        <v>8.5211169769380368E-2</v>
      </c>
    </row>
    <row r="26" spans="1:33" x14ac:dyDescent="0.25">
      <c r="A26" s="39">
        <v>1</v>
      </c>
      <c r="B26" s="39">
        <v>1</v>
      </c>
      <c r="C26" s="28" t="s">
        <v>524</v>
      </c>
      <c r="D26" s="2" t="s">
        <v>525</v>
      </c>
      <c r="F26" s="59">
        <f t="shared" si="8"/>
        <v>0.91524926034959941</v>
      </c>
      <c r="G26" s="54">
        <f t="shared" si="9"/>
        <v>0.93024926034959943</v>
      </c>
      <c r="H26" s="54">
        <f t="shared" ref="H26:I26" si="38">G26</f>
        <v>0.93024926034959943</v>
      </c>
      <c r="I26" s="74">
        <f t="shared" si="38"/>
        <v>0.93024926034959943</v>
      </c>
      <c r="J26" s="39">
        <f t="shared" si="11"/>
        <v>5</v>
      </c>
      <c r="K26" s="44" t="s">
        <v>127</v>
      </c>
      <c r="M26" s="63">
        <f>Quiz!H26</f>
        <v>0.81632653061224492</v>
      </c>
      <c r="N26" s="93">
        <f>HW!F26</f>
        <v>0.63636363636363635</v>
      </c>
      <c r="O26" s="64">
        <f>'MT1'!F26</f>
        <v>0.95833333333333337</v>
      </c>
      <c r="P26" s="64">
        <f>'MT2'!F26</f>
        <v>1</v>
      </c>
      <c r="Q26" s="63">
        <f>'MT3'!F26</f>
        <v>0.87068965517241381</v>
      </c>
      <c r="R26" s="64">
        <f>Final!G26</f>
        <v>0.98360655737704916</v>
      </c>
      <c r="S26" s="59">
        <f>XC!E26</f>
        <v>1.4999999999999999E-2</v>
      </c>
      <c r="U26" s="63">
        <f>Quiz!M26</f>
        <v>0.95238095238095233</v>
      </c>
      <c r="W26" s="54">
        <f t="shared" si="30"/>
        <v>0.93769505721155089</v>
      </c>
      <c r="X26" s="73">
        <f t="shared" si="31"/>
        <v>7.4457968619514592E-3</v>
      </c>
      <c r="Y26" s="44"/>
      <c r="Z26" s="59" t="str">
        <f t="shared" si="32"/>
        <v/>
      </c>
      <c r="AC26" s="63">
        <f t="shared" si="33"/>
        <v>0.95315738647069903</v>
      </c>
      <c r="AD26" s="72">
        <f t="shared" si="34"/>
        <v>5.1759468626343397E-3</v>
      </c>
      <c r="AE26" s="72">
        <f t="shared" si="35"/>
        <v>4.6842613529300969E-2</v>
      </c>
      <c r="AF26" s="72">
        <f t="shared" si="36"/>
        <v>-8.2467731298285218E-2</v>
      </c>
      <c r="AG26" s="72">
        <f t="shared" si="37"/>
        <v>3.0449170906350131E-2</v>
      </c>
    </row>
    <row r="27" spans="1:33" x14ac:dyDescent="0.25">
      <c r="A27" s="39">
        <v>1</v>
      </c>
      <c r="B27" s="39">
        <v>1</v>
      </c>
      <c r="C27" s="28" t="s">
        <v>526</v>
      </c>
      <c r="D27" s="2" t="s">
        <v>219</v>
      </c>
      <c r="F27" s="59">
        <f t="shared" si="8"/>
        <v>0.56696141561440361</v>
      </c>
      <c r="G27" s="54">
        <f t="shared" si="9"/>
        <v>0.56696141561440361</v>
      </c>
      <c r="H27" s="54">
        <f t="shared" ref="H27:I27" si="39">G27</f>
        <v>0.56696141561440361</v>
      </c>
      <c r="I27" s="74">
        <f t="shared" si="39"/>
        <v>0.56696141561440361</v>
      </c>
      <c r="J27" s="39">
        <f t="shared" si="11"/>
        <v>23</v>
      </c>
      <c r="K27" s="44" t="s">
        <v>122</v>
      </c>
      <c r="M27" s="63">
        <f>Quiz!H27</f>
        <v>1</v>
      </c>
      <c r="N27" s="63">
        <f>HW!F27</f>
        <v>0.73636363636363633</v>
      </c>
      <c r="O27" s="64">
        <f>'MT1'!F27</f>
        <v>0.71666666666666667</v>
      </c>
      <c r="P27" s="64">
        <f>'MT2'!F27</f>
        <v>0.66101694915254239</v>
      </c>
      <c r="Q27" s="93">
        <f>'MT3'!F27</f>
        <v>0.35344827586206895</v>
      </c>
      <c r="R27" s="92">
        <f>Final!G27</f>
        <v>0.38524590163934425</v>
      </c>
      <c r="S27" s="59">
        <f>XC!E27</f>
        <v>0</v>
      </c>
      <c r="U27" s="63">
        <f>Quiz!M27</f>
        <v>0.8571428571428571</v>
      </c>
      <c r="W27" s="54">
        <f t="shared" si="30"/>
        <v>0.5343671135638749</v>
      </c>
      <c r="X27" s="73">
        <f t="shared" si="31"/>
        <v>-3.2594302050528712E-2</v>
      </c>
      <c r="Y27" s="44"/>
      <c r="Z27" s="59" t="str">
        <f t="shared" si="32"/>
        <v/>
      </c>
      <c r="AC27" s="63">
        <f t="shared" si="33"/>
        <v>0.52909444833015562</v>
      </c>
      <c r="AD27" s="72">
        <f t="shared" si="34"/>
        <v>0.18757221833651105</v>
      </c>
      <c r="AE27" s="72">
        <f t="shared" si="35"/>
        <v>0.13192250082238677</v>
      </c>
      <c r="AF27" s="72">
        <f t="shared" si="36"/>
        <v>-0.17564617246808667</v>
      </c>
      <c r="AG27" s="72">
        <f t="shared" si="37"/>
        <v>-0.14384854669081137</v>
      </c>
    </row>
    <row r="28" spans="1:33" x14ac:dyDescent="0.25">
      <c r="A28" s="39">
        <v>1</v>
      </c>
      <c r="B28" s="39">
        <v>1</v>
      </c>
      <c r="C28" s="28" t="s">
        <v>584</v>
      </c>
      <c r="D28" s="2" t="s">
        <v>585</v>
      </c>
      <c r="F28" s="59">
        <f t="shared" si="8"/>
        <v>0.77430099389191276</v>
      </c>
      <c r="G28" s="54">
        <f t="shared" si="9"/>
        <v>0.77430099389191276</v>
      </c>
      <c r="H28" s="54">
        <f t="shared" ref="H28:I28" si="40">G28</f>
        <v>0.77430099389191276</v>
      </c>
      <c r="I28" s="74">
        <f t="shared" si="40"/>
        <v>0.77430099389191276</v>
      </c>
      <c r="J28" s="39">
        <f t="shared" si="11"/>
        <v>17</v>
      </c>
      <c r="K28" s="44" t="s">
        <v>123</v>
      </c>
      <c r="M28" s="63">
        <f>Quiz!H28</f>
        <v>0.8270676691729324</v>
      </c>
      <c r="N28" s="63">
        <f>HW!F28</f>
        <v>0.71818181818181814</v>
      </c>
      <c r="O28" s="64">
        <f>'MT1'!F28</f>
        <v>0.81666666666666665</v>
      </c>
      <c r="P28" s="64">
        <f>'MT2'!F28</f>
        <v>0.89830508474576276</v>
      </c>
      <c r="Q28" s="93">
        <f>'MT3'!F28</f>
        <v>0.63793103448275867</v>
      </c>
      <c r="R28" s="64">
        <f>Final!G28</f>
        <v>0.76229508196721307</v>
      </c>
      <c r="S28" s="59">
        <f>XC!E28</f>
        <v>0</v>
      </c>
      <c r="U28" s="63">
        <f>Quiz!M28</f>
        <v>0.94736842105263153</v>
      </c>
      <c r="W28" s="54">
        <f t="shared" si="30"/>
        <v>0.77032930865570703</v>
      </c>
      <c r="X28" s="73">
        <f t="shared" si="31"/>
        <v>-3.9716852362057242E-3</v>
      </c>
      <c r="Y28" s="54">
        <f>($F28*$F$2-Q28*$Q$2)/($F$2-$Q$2)+$S28</f>
        <v>0.80423586303050743</v>
      </c>
      <c r="Z28" s="59">
        <f t="shared" si="32"/>
        <v>2.9934869138594666E-2</v>
      </c>
      <c r="AA28" s="39" t="s">
        <v>598</v>
      </c>
      <c r="AC28" s="63">
        <f t="shared" si="33"/>
        <v>0.77879946696560032</v>
      </c>
      <c r="AD28" s="72">
        <f t="shared" si="34"/>
        <v>3.7867199701066334E-2</v>
      </c>
      <c r="AE28" s="72">
        <f t="shared" si="35"/>
        <v>0.11950561778016244</v>
      </c>
      <c r="AF28" s="72">
        <f t="shared" si="36"/>
        <v>-0.14086843248284164</v>
      </c>
      <c r="AG28" s="72">
        <f t="shared" si="37"/>
        <v>-1.6504384998387245E-2</v>
      </c>
    </row>
    <row r="29" spans="1:33" x14ac:dyDescent="0.25">
      <c r="A29" s="39">
        <v>1</v>
      </c>
      <c r="B29" s="39">
        <v>1</v>
      </c>
      <c r="C29" s="28" t="s">
        <v>527</v>
      </c>
      <c r="D29" s="2" t="s">
        <v>72</v>
      </c>
      <c r="F29" s="59">
        <f t="shared" si="8"/>
        <v>0.80623108093155804</v>
      </c>
      <c r="G29" s="54">
        <f t="shared" si="9"/>
        <v>0.80623108093155804</v>
      </c>
      <c r="H29" s="54">
        <f t="shared" ref="H29:I29" si="41">G29</f>
        <v>0.80623108093155804</v>
      </c>
      <c r="I29" s="74">
        <f t="shared" si="41"/>
        <v>0.80623108093155804</v>
      </c>
      <c r="J29" s="39">
        <f t="shared" si="11"/>
        <v>16</v>
      </c>
      <c r="K29" s="44" t="s">
        <v>123</v>
      </c>
      <c r="M29" s="63">
        <f>Quiz!H29</f>
        <v>0.97505668934240375</v>
      </c>
      <c r="N29" s="63">
        <f>HW!F29</f>
        <v>0.90909090909090906</v>
      </c>
      <c r="O29" s="64">
        <f>'MT1'!F29</f>
        <v>0.84166666666666667</v>
      </c>
      <c r="P29" s="64">
        <f>'MT2'!F29</f>
        <v>0.88983050847457623</v>
      </c>
      <c r="Q29" s="63">
        <f>'MT3'!F29</f>
        <v>0.76724137931034486</v>
      </c>
      <c r="R29" s="64">
        <f>Final!G29</f>
        <v>0.68032786885245899</v>
      </c>
      <c r="S29" s="59">
        <f>XC!E29</f>
        <v>0</v>
      </c>
      <c r="U29" s="63">
        <f>Quiz!M29</f>
        <v>1</v>
      </c>
      <c r="W29" s="54">
        <f t="shared" si="30"/>
        <v>0.79352377707267729</v>
      </c>
      <c r="X29" s="73">
        <f t="shared" si="31"/>
        <v>-1.2707303858880747E-2</v>
      </c>
      <c r="Y29" s="44"/>
      <c r="Z29" s="59" t="str">
        <f t="shared" si="32"/>
        <v/>
      </c>
      <c r="AC29" s="63">
        <f t="shared" si="33"/>
        <v>0.79476660582601166</v>
      </c>
      <c r="AD29" s="72">
        <f t="shared" si="34"/>
        <v>4.6900060840655011E-2</v>
      </c>
      <c r="AE29" s="72">
        <f t="shared" si="35"/>
        <v>9.5063902648564569E-2</v>
      </c>
      <c r="AF29" s="72">
        <f t="shared" si="36"/>
        <v>-2.7525226515666801E-2</v>
      </c>
      <c r="AG29" s="72">
        <f t="shared" si="37"/>
        <v>-0.11443873697355267</v>
      </c>
    </row>
    <row r="30" spans="1:33" x14ac:dyDescent="0.25">
      <c r="A30" s="39">
        <v>1</v>
      </c>
      <c r="B30" s="39">
        <v>1</v>
      </c>
      <c r="C30" s="28" t="s">
        <v>528</v>
      </c>
      <c r="D30" s="2" t="s">
        <v>529</v>
      </c>
      <c r="F30" s="59">
        <f t="shared" si="8"/>
        <v>0.87648398762805058</v>
      </c>
      <c r="G30" s="54">
        <f t="shared" si="9"/>
        <v>0.91665065429471726</v>
      </c>
      <c r="H30" s="54">
        <f t="shared" ref="H30:I30" si="42">G30</f>
        <v>0.91665065429471726</v>
      </c>
      <c r="I30" s="74">
        <f t="shared" si="42"/>
        <v>0.91665065429471726</v>
      </c>
      <c r="J30" s="39">
        <f t="shared" si="11"/>
        <v>6</v>
      </c>
      <c r="K30" s="44" t="s">
        <v>127</v>
      </c>
      <c r="M30" s="63">
        <f>Quiz!H30</f>
        <v>1</v>
      </c>
      <c r="N30" s="63">
        <f>HW!F30</f>
        <v>0.99090909090909096</v>
      </c>
      <c r="O30" s="64">
        <f>'MT1'!F30</f>
        <v>0.85</v>
      </c>
      <c r="P30" s="64">
        <f>'MT2'!F30</f>
        <v>0.88135593220338981</v>
      </c>
      <c r="Q30" s="63">
        <f>'MT3'!F30</f>
        <v>0.73275862068965514</v>
      </c>
      <c r="R30" s="64">
        <f>Final!G30</f>
        <v>0.9098360655737705</v>
      </c>
      <c r="S30" s="59">
        <f>XC!E30</f>
        <v>4.0166666666666656E-2</v>
      </c>
      <c r="U30" s="63">
        <f>Quiz!M30</f>
        <v>1</v>
      </c>
      <c r="W30" s="54">
        <f t="shared" si="30"/>
        <v>0.90735375013768882</v>
      </c>
      <c r="X30" s="73">
        <f t="shared" si="31"/>
        <v>-9.2969041570284405E-3</v>
      </c>
      <c r="Y30" s="44"/>
      <c r="Z30" s="59" t="str">
        <f t="shared" si="32"/>
        <v/>
      </c>
      <c r="AC30" s="63">
        <f t="shared" si="33"/>
        <v>0.84348765461670383</v>
      </c>
      <c r="AD30" s="72">
        <f t="shared" si="34"/>
        <v>6.5123453832961475E-3</v>
      </c>
      <c r="AE30" s="72">
        <f t="shared" si="35"/>
        <v>3.7868277586685983E-2</v>
      </c>
      <c r="AF30" s="72">
        <f t="shared" si="36"/>
        <v>-0.11072903392704869</v>
      </c>
      <c r="AG30" s="72">
        <f t="shared" si="37"/>
        <v>6.6348410957066672E-2</v>
      </c>
    </row>
    <row r="31" spans="1:33" x14ac:dyDescent="0.25">
      <c r="A31" s="39">
        <v>1</v>
      </c>
      <c r="B31" s="39">
        <v>1</v>
      </c>
      <c r="C31" s="28" t="s">
        <v>434</v>
      </c>
      <c r="D31" s="2" t="s">
        <v>435</v>
      </c>
      <c r="F31" s="59">
        <f t="shared" si="8"/>
        <v>0.49151647206242832</v>
      </c>
      <c r="G31" s="54">
        <f t="shared" si="9"/>
        <v>0.50551647206242833</v>
      </c>
      <c r="H31" s="54">
        <f t="shared" ref="H31:I31" si="43">G31</f>
        <v>0.50551647206242833</v>
      </c>
      <c r="I31" s="74">
        <f t="shared" si="43"/>
        <v>0.50551647206242833</v>
      </c>
      <c r="J31" s="39">
        <f t="shared" si="11"/>
        <v>27</v>
      </c>
      <c r="K31" s="44" t="s">
        <v>122</v>
      </c>
      <c r="M31" s="63">
        <f>Quiz!H31</f>
        <v>0.85034013605442182</v>
      </c>
      <c r="N31" s="63">
        <f>HW!F31</f>
        <v>0.62727272727272732</v>
      </c>
      <c r="O31" s="92">
        <f>'MT1'!F31</f>
        <v>0.43333333333333335</v>
      </c>
      <c r="P31" s="92">
        <f>'MT2'!F31</f>
        <v>0.50847457627118642</v>
      </c>
      <c r="Q31" s="93">
        <f>'MT3'!F31</f>
        <v>0.39655172413793105</v>
      </c>
      <c r="R31" s="92">
        <f>Final!G31</f>
        <v>0.44262295081967212</v>
      </c>
      <c r="S31" s="59">
        <f>XC!E31</f>
        <v>1.4E-2</v>
      </c>
      <c r="U31" s="63">
        <f>Quiz!M31</f>
        <v>0.95238095238095233</v>
      </c>
      <c r="W31" s="54">
        <f t="shared" si="30"/>
        <v>0.47850823928883746</v>
      </c>
      <c r="X31" s="73">
        <f t="shared" si="31"/>
        <v>-2.7008232773590879E-2</v>
      </c>
      <c r="Y31" s="44"/>
      <c r="Z31" s="59" t="str">
        <f t="shared" si="32"/>
        <v/>
      </c>
      <c r="AC31" s="63">
        <f t="shared" si="33"/>
        <v>0.44524564614053075</v>
      </c>
      <c r="AD31" s="72">
        <f t="shared" si="34"/>
        <v>-1.19123128071974E-2</v>
      </c>
      <c r="AE31" s="72">
        <f t="shared" si="35"/>
        <v>6.3228930130655669E-2</v>
      </c>
      <c r="AF31" s="72">
        <f t="shared" si="36"/>
        <v>-4.8693922002599699E-2</v>
      </c>
      <c r="AG31" s="72">
        <f t="shared" si="37"/>
        <v>-2.6226953208586257E-3</v>
      </c>
    </row>
    <row r="32" spans="1:33" x14ac:dyDescent="0.25">
      <c r="A32" s="39">
        <v>1</v>
      </c>
      <c r="B32" s="39">
        <v>1</v>
      </c>
      <c r="C32" s="28" t="s">
        <v>530</v>
      </c>
      <c r="D32" s="2" t="s">
        <v>82</v>
      </c>
      <c r="F32" s="59">
        <f t="shared" si="8"/>
        <v>0.86779323584311563</v>
      </c>
      <c r="G32" s="54">
        <f t="shared" si="9"/>
        <v>0.88968212473200448</v>
      </c>
      <c r="H32" s="54">
        <f t="shared" ref="H32:I32" si="44">G32</f>
        <v>0.88968212473200448</v>
      </c>
      <c r="I32" s="74">
        <f t="shared" si="44"/>
        <v>0.88968212473200448</v>
      </c>
      <c r="J32" s="39">
        <f t="shared" si="11"/>
        <v>10</v>
      </c>
      <c r="K32" s="44" t="s">
        <v>128</v>
      </c>
      <c r="M32" s="63">
        <f>Quiz!H32</f>
        <v>1</v>
      </c>
      <c r="N32" s="63">
        <f>HW!F32</f>
        <v>0.97272727272727277</v>
      </c>
      <c r="O32" s="64">
        <f>'MT1'!F32</f>
        <v>0.95</v>
      </c>
      <c r="P32" s="64">
        <f>'MT2'!F32</f>
        <v>0.90677966101694918</v>
      </c>
      <c r="Q32" s="63">
        <f>'MT3'!F32</f>
        <v>0.76724137931034486</v>
      </c>
      <c r="R32" s="64">
        <f>Final!G32</f>
        <v>0.78688524590163933</v>
      </c>
      <c r="S32" s="59">
        <f>XC!E32</f>
        <v>2.1888888888888881E-2</v>
      </c>
      <c r="U32" s="63">
        <f>Quiz!M32</f>
        <v>1</v>
      </c>
      <c r="W32" s="54">
        <f t="shared" si="30"/>
        <v>0.87973107796750794</v>
      </c>
      <c r="X32" s="73">
        <f t="shared" si="31"/>
        <v>-9.9510467644965406E-3</v>
      </c>
      <c r="Y32" s="44"/>
      <c r="Z32" s="59" t="str">
        <f t="shared" si="32"/>
        <v/>
      </c>
      <c r="AC32" s="63">
        <f t="shared" si="33"/>
        <v>0.8527265715572333</v>
      </c>
      <c r="AD32" s="72">
        <f t="shared" si="34"/>
        <v>9.7273428442766652E-2</v>
      </c>
      <c r="AE32" s="72">
        <f t="shared" si="35"/>
        <v>5.4053089459715875E-2</v>
      </c>
      <c r="AF32" s="72">
        <f t="shared" si="36"/>
        <v>-8.5485192246888442E-2</v>
      </c>
      <c r="AG32" s="72">
        <f t="shared" si="37"/>
        <v>-6.5841325655593974E-2</v>
      </c>
    </row>
    <row r="33" spans="1:33" x14ac:dyDescent="0.25">
      <c r="A33" s="39">
        <v>1</v>
      </c>
      <c r="B33" s="39">
        <v>1</v>
      </c>
      <c r="C33" s="28" t="s">
        <v>531</v>
      </c>
      <c r="D33" s="2" t="s">
        <v>532</v>
      </c>
      <c r="F33" s="59">
        <f t="shared" si="8"/>
        <v>0.81723754639263246</v>
      </c>
      <c r="G33" s="54">
        <f t="shared" si="9"/>
        <v>0.84623754639263249</v>
      </c>
      <c r="H33" s="54">
        <f t="shared" ref="H33:I33" si="45">G33</f>
        <v>0.84623754639263249</v>
      </c>
      <c r="I33" s="74">
        <f t="shared" si="45"/>
        <v>0.84623754639263249</v>
      </c>
      <c r="J33" s="39">
        <f t="shared" si="11"/>
        <v>14</v>
      </c>
      <c r="K33" s="44" t="s">
        <v>125</v>
      </c>
      <c r="M33" s="63">
        <f>Quiz!H33</f>
        <v>1</v>
      </c>
      <c r="N33" s="63">
        <f>HW!F33</f>
        <v>0.91818181818181821</v>
      </c>
      <c r="O33" s="92">
        <f>'MT1'!F33</f>
        <v>0.69166666666666665</v>
      </c>
      <c r="P33" s="64">
        <f>'MT2'!F33</f>
        <v>0.88135593220338981</v>
      </c>
      <c r="Q33" s="93">
        <f>'MT3'!F33</f>
        <v>0.65517241379310343</v>
      </c>
      <c r="R33" s="64">
        <f>Final!G33</f>
        <v>0.87704918032786883</v>
      </c>
      <c r="S33" s="59">
        <f>XC!E33</f>
        <v>2.9000000000000001E-2</v>
      </c>
      <c r="U33" s="63">
        <f>Quiz!M33</f>
        <v>1</v>
      </c>
      <c r="W33" s="54">
        <f t="shared" si="30"/>
        <v>0.83248123268024998</v>
      </c>
      <c r="X33" s="73">
        <f t="shared" si="31"/>
        <v>-1.3756313712382506E-2</v>
      </c>
      <c r="Y33" s="54">
        <f>($F33*$F$2-Q33*$Q$2)/($F$2-$Q$2)+$S33</f>
        <v>0.88181281940228506</v>
      </c>
      <c r="Z33" s="59">
        <f t="shared" si="32"/>
        <v>3.5575273009652575E-2</v>
      </c>
      <c r="AC33" s="63">
        <f t="shared" si="33"/>
        <v>0.7763110482477571</v>
      </c>
      <c r="AD33" s="72">
        <f t="shared" si="34"/>
        <v>-8.4644381581090444E-2</v>
      </c>
      <c r="AE33" s="72">
        <f t="shared" si="35"/>
        <v>0.10504488395563272</v>
      </c>
      <c r="AF33" s="72">
        <f t="shared" si="36"/>
        <v>-0.12113863445465367</v>
      </c>
      <c r="AG33" s="72">
        <f t="shared" si="37"/>
        <v>0.10073813208011173</v>
      </c>
    </row>
    <row r="34" spans="1:33" x14ac:dyDescent="0.25">
      <c r="A34" s="39">
        <v>1</v>
      </c>
      <c r="B34" s="39">
        <v>1</v>
      </c>
      <c r="C34" s="28" t="s">
        <v>533</v>
      </c>
      <c r="D34" s="2" t="s">
        <v>397</v>
      </c>
      <c r="F34" s="59">
        <f t="shared" si="8"/>
        <v>0.30390733402984416</v>
      </c>
      <c r="G34" s="54">
        <f t="shared" si="9"/>
        <v>0.30390733402984416</v>
      </c>
      <c r="H34" s="54">
        <f t="shared" ref="H34:I34" si="46">G34</f>
        <v>0.30390733402984416</v>
      </c>
      <c r="I34" s="74">
        <f t="shared" si="46"/>
        <v>0.30390733402984416</v>
      </c>
      <c r="J34" s="39">
        <f t="shared" si="11"/>
        <v>29</v>
      </c>
      <c r="K34" s="44" t="s">
        <v>46</v>
      </c>
      <c r="M34" s="63">
        <f>Quiz!H34</f>
        <v>0.49886621315192742</v>
      </c>
      <c r="N34" s="63">
        <f>HW!F34</f>
        <v>9.0909090909090912E-2</v>
      </c>
      <c r="O34" s="92">
        <f>'MT1'!F34</f>
        <v>0.40833333333333333</v>
      </c>
      <c r="P34" s="92">
        <f>'MT2'!F34</f>
        <v>0.44915254237288138</v>
      </c>
      <c r="Q34" s="93">
        <f>'MT3'!F34</f>
        <v>0.16379310344827586</v>
      </c>
      <c r="R34" s="92">
        <f>Final!G34</f>
        <v>0.26229508196721313</v>
      </c>
      <c r="S34" s="59">
        <f>XC!E34</f>
        <v>0</v>
      </c>
      <c r="U34" s="63">
        <f>Quiz!M34</f>
        <v>0.76190476190476186</v>
      </c>
      <c r="W34" s="54">
        <f t="shared" si="30"/>
        <v>0.28923300979484867</v>
      </c>
      <c r="X34" s="73">
        <f t="shared" si="31"/>
        <v>-1.4674324234995484E-2</v>
      </c>
      <c r="Y34" s="44"/>
      <c r="Z34" s="59" t="str">
        <f t="shared" si="32"/>
        <v/>
      </c>
      <c r="AC34" s="63">
        <f t="shared" si="33"/>
        <v>0.32089351528042592</v>
      </c>
      <c r="AD34" s="72">
        <f t="shared" si="34"/>
        <v>8.7439818052907403E-2</v>
      </c>
      <c r="AE34" s="72">
        <f t="shared" si="35"/>
        <v>0.12825902709245546</v>
      </c>
      <c r="AF34" s="72">
        <f t="shared" si="36"/>
        <v>-0.15710041183215007</v>
      </c>
      <c r="AG34" s="72">
        <f t="shared" si="37"/>
        <v>-5.8598433313212794E-2</v>
      </c>
    </row>
    <row r="35" spans="1:33" x14ac:dyDescent="0.25">
      <c r="A35" s="39">
        <v>1</v>
      </c>
      <c r="B35" s="39">
        <v>1</v>
      </c>
      <c r="C35" s="28" t="s">
        <v>534</v>
      </c>
      <c r="D35" s="2" t="s">
        <v>535</v>
      </c>
      <c r="F35" s="59">
        <f t="shared" si="8"/>
        <v>0.72073189391689263</v>
      </c>
      <c r="G35" s="54">
        <f t="shared" si="9"/>
        <v>0.74773189391689265</v>
      </c>
      <c r="H35" s="54">
        <f t="shared" ref="H35:I35" si="47">G35</f>
        <v>0.74773189391689265</v>
      </c>
      <c r="I35" s="74">
        <f t="shared" si="47"/>
        <v>0.74773189391689265</v>
      </c>
      <c r="J35" s="39">
        <f t="shared" si="11"/>
        <v>19</v>
      </c>
      <c r="K35" s="44" t="s">
        <v>129</v>
      </c>
      <c r="M35" s="63">
        <f>Quiz!H35</f>
        <v>1</v>
      </c>
      <c r="N35" s="63">
        <f>HW!F35</f>
        <v>0.9</v>
      </c>
      <c r="O35" s="92">
        <f>'MT1'!F35</f>
        <v>0.57499999999999996</v>
      </c>
      <c r="P35" s="92">
        <f>'MT2'!F35</f>
        <v>0.59322033898305082</v>
      </c>
      <c r="Q35" s="93">
        <f>'MT3'!F35</f>
        <v>0.56034482758620685</v>
      </c>
      <c r="R35" s="64">
        <f>Final!G35</f>
        <v>0.86065573770491799</v>
      </c>
      <c r="S35" s="59">
        <f>XC!E35</f>
        <v>2.7E-2</v>
      </c>
      <c r="U35" s="63">
        <f>Quiz!M35</f>
        <v>1</v>
      </c>
      <c r="W35" s="54">
        <f t="shared" si="30"/>
        <v>0.72671171388913203</v>
      </c>
      <c r="X35" s="73">
        <f t="shared" si="31"/>
        <v>-2.1020180027760627E-2</v>
      </c>
      <c r="Y35" s="44"/>
      <c r="Z35" s="59" t="str">
        <f t="shared" si="32"/>
        <v/>
      </c>
      <c r="AA35" s="39" t="s">
        <v>599</v>
      </c>
      <c r="AC35" s="63">
        <f t="shared" si="33"/>
        <v>0.6473052260685439</v>
      </c>
      <c r="AD35" s="72">
        <f t="shared" si="34"/>
        <v>-7.2305226068543949E-2</v>
      </c>
      <c r="AE35" s="72">
        <f t="shared" si="35"/>
        <v>-5.4084887085493083E-2</v>
      </c>
      <c r="AF35" s="72">
        <f t="shared" si="36"/>
        <v>-8.6960398482337053E-2</v>
      </c>
      <c r="AG35" s="72">
        <f t="shared" si="37"/>
        <v>0.21335051163637409</v>
      </c>
    </row>
  </sheetData>
  <phoneticPr fontId="1" type="noConversion"/>
  <printOptions horizontalCentered="1" verticalCentered="1" gridLines="1"/>
  <pageMargins left="0.5" right="0.5" top="0.5" bottom="0.5" header="0.5" footer="0.5"/>
  <pageSetup scale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132"/>
  <sheetViews>
    <sheetView zoomScale="80" zoomScaleNormal="80" workbookViewId="0">
      <pane xSplit="14" ySplit="3" topLeftCell="AJ4" activePane="bottomRight" state="frozen"/>
      <selection pane="topRight" activeCell="K1" sqref="K1"/>
      <selection pane="bottomLeft" activeCell="A4" sqref="A4"/>
      <selection pane="bottomRight" activeCell="AR34" sqref="AR34"/>
    </sheetView>
  </sheetViews>
  <sheetFormatPr defaultColWidth="9.125" defaultRowHeight="14.3" x14ac:dyDescent="0.25"/>
  <cols>
    <col min="1" max="1" width="4.125" style="8" bestFit="1" customWidth="1"/>
    <col min="2" max="2" width="12.375" style="8" bestFit="1" customWidth="1"/>
    <col min="3" max="3" width="10.25" style="8" bestFit="1" customWidth="1"/>
    <col min="4" max="4" width="1.75" style="8" customWidth="1"/>
    <col min="5" max="6" width="5.75" style="8" customWidth="1"/>
    <col min="7" max="9" width="6.875" style="8" customWidth="1"/>
    <col min="10" max="10" width="1.5" style="8" customWidth="1"/>
    <col min="11" max="11" width="6.375" style="8" bestFit="1" customWidth="1"/>
    <col min="12" max="12" width="5.5" style="8" bestFit="1" customWidth="1"/>
    <col min="13" max="13" width="6.375" style="8" customWidth="1"/>
    <col min="14" max="14" width="2" style="8" customWidth="1"/>
    <col min="15" max="25" width="3.625" style="10" customWidth="1"/>
    <col min="26" max="27" width="3.625" style="55" customWidth="1"/>
    <col min="28" max="28" width="4.375" style="1" bestFit="1" customWidth="1"/>
    <col min="29" max="29" width="3.625" style="10" customWidth="1"/>
    <col min="30" max="30" width="4.375" style="1" bestFit="1" customWidth="1"/>
    <col min="31" max="31" width="3.625" style="1" customWidth="1"/>
    <col min="32" max="34" width="3.625" style="10" customWidth="1"/>
    <col min="35" max="37" width="3.625" style="55" customWidth="1"/>
    <col min="38" max="38" width="3.625" style="10" customWidth="1"/>
    <col min="39" max="40" width="3.625" style="1" customWidth="1"/>
    <col min="41" max="59" width="3.625" style="10" customWidth="1"/>
    <col min="60" max="16384" width="9.125" style="8"/>
  </cols>
  <sheetData>
    <row r="1" spans="1:59" x14ac:dyDescent="0.25">
      <c r="A1" s="8">
        <f>SUM(A4:A4)</f>
        <v>1</v>
      </c>
      <c r="E1" s="8">
        <f>SUM(O1:BF1)</f>
        <v>63</v>
      </c>
      <c r="F1" s="11"/>
      <c r="K1" s="23">
        <f>COUNTA(O1:BF1)</f>
        <v>21</v>
      </c>
      <c r="L1" s="23"/>
      <c r="M1" s="23"/>
      <c r="O1" s="10">
        <v>3</v>
      </c>
      <c r="P1" s="10">
        <v>3</v>
      </c>
      <c r="Q1" s="10">
        <v>3</v>
      </c>
      <c r="T1" s="10">
        <v>3</v>
      </c>
      <c r="U1" s="10">
        <v>3</v>
      </c>
      <c r="V1" s="10">
        <v>3</v>
      </c>
      <c r="X1" s="10">
        <v>3</v>
      </c>
      <c r="Y1" s="10">
        <v>3</v>
      </c>
      <c r="Z1" s="10">
        <v>3</v>
      </c>
      <c r="AA1"/>
      <c r="AC1" s="10">
        <v>3</v>
      </c>
      <c r="AD1" s="1">
        <v>3</v>
      </c>
      <c r="AE1" s="1">
        <v>3</v>
      </c>
      <c r="AF1" s="10">
        <v>3</v>
      </c>
      <c r="AG1" s="10">
        <v>3</v>
      </c>
      <c r="AI1" s="10">
        <v>3</v>
      </c>
      <c r="AJ1"/>
      <c r="AK1"/>
      <c r="AL1" s="10">
        <v>3</v>
      </c>
      <c r="AM1" s="1">
        <v>3</v>
      </c>
      <c r="AO1" s="10">
        <v>3</v>
      </c>
      <c r="AP1" s="10">
        <v>3</v>
      </c>
      <c r="AQ1" s="10">
        <v>3</v>
      </c>
      <c r="AR1" s="10">
        <v>3</v>
      </c>
    </row>
    <row r="2" spans="1:59" ht="13.6" x14ac:dyDescent="0.25">
      <c r="E2" s="10"/>
      <c r="F2" s="20"/>
      <c r="G2" s="10"/>
      <c r="H2" s="10" t="s">
        <v>112</v>
      </c>
      <c r="I2" s="10" t="s">
        <v>24</v>
      </c>
      <c r="J2" s="10"/>
      <c r="K2" s="10"/>
      <c r="L2" s="10"/>
      <c r="M2" s="10"/>
      <c r="O2" s="105">
        <v>1</v>
      </c>
      <c r="P2" s="105"/>
      <c r="Q2" s="105">
        <v>2</v>
      </c>
      <c r="R2" s="105"/>
      <c r="S2" s="105"/>
      <c r="T2" s="105">
        <v>3</v>
      </c>
      <c r="U2" s="105"/>
      <c r="V2" s="105"/>
      <c r="W2" s="105">
        <v>4</v>
      </c>
      <c r="X2" s="105"/>
      <c r="Y2" s="105"/>
      <c r="Z2" s="105">
        <v>5</v>
      </c>
      <c r="AA2" s="105"/>
      <c r="AB2" s="105"/>
      <c r="AC2" s="105">
        <v>6</v>
      </c>
      <c r="AD2" s="105"/>
      <c r="AE2" s="105"/>
      <c r="AF2" s="105">
        <v>7</v>
      </c>
      <c r="AG2" s="105"/>
      <c r="AH2" s="105"/>
      <c r="AI2" s="105">
        <v>8</v>
      </c>
      <c r="AJ2" s="105"/>
      <c r="AK2" s="105"/>
      <c r="AL2" s="105">
        <v>9</v>
      </c>
      <c r="AM2" s="105"/>
      <c r="AN2" s="105"/>
      <c r="AO2" s="105">
        <v>10</v>
      </c>
      <c r="AP2" s="105"/>
      <c r="AQ2" s="105"/>
      <c r="AR2" s="105">
        <v>11</v>
      </c>
      <c r="AS2" s="105"/>
      <c r="AT2" s="105"/>
      <c r="AU2" s="105">
        <v>12</v>
      </c>
      <c r="AV2" s="105"/>
      <c r="AW2" s="105"/>
      <c r="AX2" s="105">
        <v>13</v>
      </c>
      <c r="AY2" s="105"/>
      <c r="AZ2" s="105"/>
      <c r="BA2" s="105">
        <v>14</v>
      </c>
      <c r="BB2" s="105"/>
      <c r="BC2" s="105"/>
      <c r="BD2" s="105">
        <v>15</v>
      </c>
      <c r="BE2" s="105"/>
      <c r="BF2" s="105"/>
      <c r="BG2" s="19"/>
    </row>
    <row r="3" spans="1:59" s="12" customFormat="1" ht="13.6" x14ac:dyDescent="0.25">
      <c r="A3" s="5" t="s">
        <v>40</v>
      </c>
      <c r="B3" s="5" t="s">
        <v>1</v>
      </c>
      <c r="C3" s="5" t="s">
        <v>107</v>
      </c>
      <c r="E3" s="19" t="s">
        <v>109</v>
      </c>
      <c r="F3" s="21" t="s">
        <v>49</v>
      </c>
      <c r="G3" s="19" t="s">
        <v>11</v>
      </c>
      <c r="H3" s="88" t="s">
        <v>11</v>
      </c>
      <c r="I3" s="88" t="s">
        <v>11</v>
      </c>
      <c r="J3" s="88"/>
      <c r="K3" s="88" t="s">
        <v>119</v>
      </c>
      <c r="L3" s="88" t="s">
        <v>452</v>
      </c>
      <c r="M3" s="88" t="s">
        <v>120</v>
      </c>
      <c r="O3" s="50" t="s">
        <v>36</v>
      </c>
      <c r="P3" s="50" t="s">
        <v>46</v>
      </c>
      <c r="Q3" s="50" t="s">
        <v>41</v>
      </c>
      <c r="R3" s="50" t="s">
        <v>36</v>
      </c>
      <c r="S3" s="50" t="s">
        <v>46</v>
      </c>
      <c r="T3" s="50" t="s">
        <v>41</v>
      </c>
      <c r="U3" s="50" t="s">
        <v>36</v>
      </c>
      <c r="V3" s="50" t="s">
        <v>46</v>
      </c>
      <c r="W3" s="50" t="s">
        <v>41</v>
      </c>
      <c r="X3" s="50" t="s">
        <v>36</v>
      </c>
      <c r="Y3" s="50" t="s">
        <v>46</v>
      </c>
      <c r="Z3" t="s">
        <v>41</v>
      </c>
      <c r="AA3" t="s">
        <v>36</v>
      </c>
      <c r="AB3" t="s">
        <v>46</v>
      </c>
      <c r="AC3" t="s">
        <v>41</v>
      </c>
      <c r="AD3" t="s">
        <v>36</v>
      </c>
      <c r="AE3" t="s">
        <v>46</v>
      </c>
      <c r="AF3" t="s">
        <v>41</v>
      </c>
      <c r="AG3" t="s">
        <v>36</v>
      </c>
      <c r="AH3" t="s">
        <v>46</v>
      </c>
      <c r="AI3" t="s">
        <v>41</v>
      </c>
      <c r="AJ3" t="s">
        <v>36</v>
      </c>
      <c r="AK3" t="s">
        <v>46</v>
      </c>
      <c r="AL3" t="s">
        <v>41</v>
      </c>
      <c r="AM3" s="50" t="s">
        <v>36</v>
      </c>
      <c r="AN3" s="50" t="s">
        <v>46</v>
      </c>
      <c r="AO3" s="50" t="s">
        <v>41</v>
      </c>
      <c r="AP3" s="50" t="s">
        <v>36</v>
      </c>
      <c r="AQ3" s="50" t="s">
        <v>46</v>
      </c>
      <c r="AR3" s="50" t="s">
        <v>41</v>
      </c>
      <c r="AS3" s="50" t="s">
        <v>36</v>
      </c>
      <c r="AT3" s="50" t="s">
        <v>46</v>
      </c>
      <c r="AU3" s="50" t="s">
        <v>41</v>
      </c>
      <c r="AV3" s="50" t="s">
        <v>36</v>
      </c>
      <c r="AW3" s="50" t="s">
        <v>46</v>
      </c>
      <c r="AX3" s="50" t="s">
        <v>41</v>
      </c>
      <c r="AY3" s="50" t="s">
        <v>36</v>
      </c>
      <c r="AZ3" s="50" t="s">
        <v>46</v>
      </c>
      <c r="BA3" s="50" t="s">
        <v>41</v>
      </c>
      <c r="BB3" s="50" t="s">
        <v>36</v>
      </c>
      <c r="BC3" s="50" t="s">
        <v>46</v>
      </c>
      <c r="BD3" s="50" t="s">
        <v>41</v>
      </c>
      <c r="BE3" s="50" t="s">
        <v>36</v>
      </c>
      <c r="BF3" s="50" t="s">
        <v>46</v>
      </c>
      <c r="BG3" s="19"/>
    </row>
    <row r="4" spans="1:59" customFormat="1" ht="13.6" x14ac:dyDescent="0.25">
      <c r="A4">
        <v>1</v>
      </c>
      <c r="B4" s="28" t="s">
        <v>490</v>
      </c>
      <c r="C4" s="28" t="s">
        <v>219</v>
      </c>
      <c r="E4" s="8">
        <f>SUM(O4:BF4)</f>
        <v>44</v>
      </c>
      <c r="F4">
        <f>-3*L4</f>
        <v>0</v>
      </c>
      <c r="G4" s="48">
        <f>E4/($E$1+F4)</f>
        <v>0.69841269841269837</v>
      </c>
      <c r="H4" s="90">
        <f>IF(G4&gt;0.7,1,G4/0.7)</f>
        <v>0.99773242630385484</v>
      </c>
      <c r="I4" s="48" t="str">
        <f>IF(G4&gt;0.8,(G4-0.8)/10,"")</f>
        <v/>
      </c>
      <c r="K4">
        <f>COUNTA(O4:BF4)</f>
        <v>21</v>
      </c>
      <c r="M4" s="89">
        <f>K4/($K$1-L4)</f>
        <v>1</v>
      </c>
      <c r="O4" s="71">
        <v>3</v>
      </c>
      <c r="P4" s="10">
        <v>3</v>
      </c>
      <c r="Q4" s="71">
        <v>3</v>
      </c>
      <c r="R4" s="71"/>
      <c r="S4" s="71"/>
      <c r="T4" s="71">
        <v>0</v>
      </c>
      <c r="U4" s="71">
        <v>1</v>
      </c>
      <c r="V4" s="71">
        <v>3</v>
      </c>
      <c r="W4" s="71"/>
      <c r="X4" s="71">
        <v>3</v>
      </c>
      <c r="Y4" s="71">
        <v>3</v>
      </c>
      <c r="Z4" s="71">
        <v>0</v>
      </c>
      <c r="AA4" s="71"/>
      <c r="AB4" s="71"/>
      <c r="AC4" s="71">
        <v>0</v>
      </c>
      <c r="AD4" s="71">
        <v>3</v>
      </c>
      <c r="AE4" s="71">
        <v>3</v>
      </c>
      <c r="AF4" s="71">
        <v>3</v>
      </c>
      <c r="AG4" s="71">
        <v>3</v>
      </c>
      <c r="AH4" s="71"/>
      <c r="AI4" s="71">
        <v>3</v>
      </c>
      <c r="AJ4" s="71"/>
      <c r="AK4" s="71"/>
      <c r="AL4" s="71">
        <v>3</v>
      </c>
      <c r="AM4" s="71">
        <v>3</v>
      </c>
      <c r="AN4" s="10"/>
      <c r="AO4" s="71">
        <v>0</v>
      </c>
      <c r="AP4" s="71">
        <v>0</v>
      </c>
      <c r="AQ4" s="71">
        <v>3</v>
      </c>
      <c r="AR4" s="71">
        <v>1</v>
      </c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</row>
    <row r="5" spans="1:59" x14ac:dyDescent="0.25">
      <c r="A5">
        <v>1</v>
      </c>
      <c r="B5" s="28" t="s">
        <v>491</v>
      </c>
      <c r="C5" s="2" t="s">
        <v>492</v>
      </c>
      <c r="E5" s="8">
        <f t="shared" ref="E5:E35" si="0">SUM(O5:BF5)</f>
        <v>34</v>
      </c>
      <c r="F5">
        <f t="shared" ref="F5:F35" si="1">-3*L5</f>
        <v>0</v>
      </c>
      <c r="G5" s="48">
        <f t="shared" ref="G5:G35" si="2">E5/($E$1+F5)</f>
        <v>0.53968253968253965</v>
      </c>
      <c r="H5" s="90">
        <f t="shared" ref="H5:H35" si="3">IF(G5&gt;0.7,1,G5/0.7)</f>
        <v>0.77097505668934241</v>
      </c>
      <c r="I5" s="48" t="str">
        <f t="shared" ref="I5:I35" si="4">IF(G5&gt;0.8,(G5-0.8)/10,"")</f>
        <v/>
      </c>
      <c r="J5"/>
      <c r="K5">
        <f t="shared" ref="K5:K35" si="5">COUNTA(O5:BF5)</f>
        <v>20</v>
      </c>
      <c r="M5" s="89">
        <f t="shared" ref="M5:M35" si="6">K5/($K$1-L5)</f>
        <v>0.95238095238095233</v>
      </c>
      <c r="O5" s="10">
        <v>3</v>
      </c>
      <c r="P5" s="10">
        <v>3</v>
      </c>
      <c r="Q5" s="10">
        <v>3</v>
      </c>
      <c r="T5" s="10">
        <v>1</v>
      </c>
      <c r="U5" s="10">
        <v>3</v>
      </c>
      <c r="V5" s="10">
        <v>0</v>
      </c>
      <c r="X5" s="10">
        <v>1</v>
      </c>
      <c r="Y5" s="10">
        <v>3</v>
      </c>
      <c r="Z5" s="10">
        <v>3</v>
      </c>
      <c r="AA5" s="71"/>
      <c r="AB5" s="71"/>
      <c r="AC5" s="10">
        <v>0</v>
      </c>
      <c r="AD5" s="10">
        <v>0</v>
      </c>
      <c r="AE5" s="71">
        <v>2</v>
      </c>
      <c r="AF5" s="71">
        <v>0</v>
      </c>
      <c r="AG5" s="71">
        <v>3</v>
      </c>
      <c r="AH5" s="71"/>
      <c r="AI5" s="71">
        <v>0</v>
      </c>
      <c r="AJ5" s="71"/>
      <c r="AK5" s="71"/>
      <c r="AL5" s="71">
        <v>0</v>
      </c>
      <c r="AM5" s="1">
        <v>3</v>
      </c>
      <c r="AO5" s="10">
        <v>3</v>
      </c>
      <c r="AP5" s="10">
        <v>0</v>
      </c>
      <c r="AQ5" s="10">
        <v>3</v>
      </c>
    </row>
    <row r="6" spans="1:59" x14ac:dyDescent="0.25">
      <c r="A6">
        <v>1</v>
      </c>
      <c r="B6" s="28" t="s">
        <v>493</v>
      </c>
      <c r="C6" s="2" t="s">
        <v>494</v>
      </c>
      <c r="E6" s="8">
        <f t="shared" si="0"/>
        <v>33</v>
      </c>
      <c r="F6">
        <f t="shared" si="1"/>
        <v>0</v>
      </c>
      <c r="G6" s="48">
        <f t="shared" si="2"/>
        <v>0.52380952380952384</v>
      </c>
      <c r="H6" s="90">
        <f t="shared" si="3"/>
        <v>0.74829931972789121</v>
      </c>
      <c r="I6" s="48" t="str">
        <f t="shared" si="4"/>
        <v/>
      </c>
      <c r="J6"/>
      <c r="K6">
        <f t="shared" si="5"/>
        <v>21</v>
      </c>
      <c r="M6" s="89">
        <f t="shared" si="6"/>
        <v>1</v>
      </c>
      <c r="O6" s="10">
        <v>3</v>
      </c>
      <c r="P6" s="10">
        <v>3</v>
      </c>
      <c r="Q6" s="10">
        <v>3</v>
      </c>
      <c r="T6" s="10">
        <v>0</v>
      </c>
      <c r="U6" s="10">
        <v>0</v>
      </c>
      <c r="V6" s="10">
        <v>3</v>
      </c>
      <c r="X6" s="10">
        <v>3</v>
      </c>
      <c r="Y6" s="10">
        <v>0</v>
      </c>
      <c r="Z6" s="10">
        <v>3</v>
      </c>
      <c r="AA6" s="71"/>
      <c r="AB6" s="71"/>
      <c r="AC6" s="10">
        <v>1</v>
      </c>
      <c r="AD6" s="10">
        <v>0</v>
      </c>
      <c r="AE6" s="71">
        <v>2</v>
      </c>
      <c r="AF6" s="71">
        <v>3</v>
      </c>
      <c r="AG6" s="71">
        <v>3</v>
      </c>
      <c r="AH6" s="71"/>
      <c r="AI6" s="71">
        <v>0</v>
      </c>
      <c r="AJ6" s="71"/>
      <c r="AK6" s="71"/>
      <c r="AL6" s="71">
        <v>0</v>
      </c>
      <c r="AM6" s="1">
        <v>3</v>
      </c>
      <c r="AO6" s="71">
        <v>0</v>
      </c>
      <c r="AP6" s="71">
        <v>0</v>
      </c>
      <c r="AQ6" s="10">
        <v>3</v>
      </c>
      <c r="AR6" s="71">
        <v>0</v>
      </c>
    </row>
    <row r="7" spans="1:59" x14ac:dyDescent="0.25">
      <c r="A7">
        <v>1</v>
      </c>
      <c r="B7" s="28" t="s">
        <v>495</v>
      </c>
      <c r="C7" s="2" t="s">
        <v>496</v>
      </c>
      <c r="E7" s="8">
        <f t="shared" si="0"/>
        <v>39</v>
      </c>
      <c r="F7">
        <f t="shared" si="1"/>
        <v>0</v>
      </c>
      <c r="G7" s="48">
        <f t="shared" si="2"/>
        <v>0.61904761904761907</v>
      </c>
      <c r="H7" s="90">
        <f t="shared" si="3"/>
        <v>0.88435374149659873</v>
      </c>
      <c r="I7" s="48" t="str">
        <f t="shared" si="4"/>
        <v/>
      </c>
      <c r="J7"/>
      <c r="K7">
        <f t="shared" si="5"/>
        <v>16</v>
      </c>
      <c r="M7" s="89">
        <f t="shared" si="6"/>
        <v>0.76190476190476186</v>
      </c>
      <c r="O7" s="10">
        <v>3</v>
      </c>
      <c r="P7" s="10">
        <v>3</v>
      </c>
      <c r="Q7" s="10">
        <v>3</v>
      </c>
      <c r="T7" s="10">
        <v>3</v>
      </c>
      <c r="U7" s="10">
        <v>3</v>
      </c>
      <c r="V7" s="10">
        <v>3</v>
      </c>
      <c r="Y7" s="10">
        <v>0</v>
      </c>
      <c r="Z7" s="10">
        <v>0</v>
      </c>
      <c r="AA7" s="71"/>
      <c r="AB7" s="71"/>
      <c r="AC7" s="71">
        <v>3</v>
      </c>
      <c r="AD7" s="71">
        <v>3</v>
      </c>
      <c r="AE7" s="71"/>
      <c r="AF7" s="71"/>
      <c r="AG7" s="71">
        <v>3</v>
      </c>
      <c r="AH7" s="71"/>
      <c r="AI7" s="71">
        <v>3</v>
      </c>
      <c r="AJ7" s="71"/>
      <c r="AK7" s="71"/>
      <c r="AL7" s="71"/>
      <c r="AM7" s="1">
        <v>3</v>
      </c>
      <c r="AO7" s="10">
        <v>3</v>
      </c>
      <c r="AP7" s="10">
        <v>0</v>
      </c>
      <c r="AQ7" s="10">
        <v>3</v>
      </c>
    </row>
    <row r="8" spans="1:59" x14ac:dyDescent="0.25">
      <c r="A8">
        <v>1</v>
      </c>
      <c r="B8" s="28" t="s">
        <v>497</v>
      </c>
      <c r="C8" s="2" t="s">
        <v>498</v>
      </c>
      <c r="E8" s="8">
        <f t="shared" si="0"/>
        <v>57</v>
      </c>
      <c r="F8">
        <f t="shared" si="1"/>
        <v>0</v>
      </c>
      <c r="G8" s="48">
        <f t="shared" si="2"/>
        <v>0.90476190476190477</v>
      </c>
      <c r="H8" s="90">
        <f t="shared" si="3"/>
        <v>1</v>
      </c>
      <c r="I8" s="48">
        <f t="shared" si="4"/>
        <v>1.0476190476190472E-2</v>
      </c>
      <c r="J8"/>
      <c r="K8">
        <f t="shared" si="5"/>
        <v>21</v>
      </c>
      <c r="M8" s="89">
        <f t="shared" si="6"/>
        <v>1</v>
      </c>
      <c r="O8" s="10">
        <v>3</v>
      </c>
      <c r="P8" s="10">
        <v>0</v>
      </c>
      <c r="Q8" s="10">
        <v>3</v>
      </c>
      <c r="T8" s="10">
        <v>3</v>
      </c>
      <c r="U8" s="10">
        <v>3</v>
      </c>
      <c r="V8" s="10">
        <v>3</v>
      </c>
      <c r="X8" s="10">
        <v>3</v>
      </c>
      <c r="Y8" s="10">
        <v>3</v>
      </c>
      <c r="Z8" s="10">
        <v>3</v>
      </c>
      <c r="AA8" s="71"/>
      <c r="AB8" s="71"/>
      <c r="AC8" s="10">
        <v>3</v>
      </c>
      <c r="AD8" s="10">
        <v>3</v>
      </c>
      <c r="AE8" s="71">
        <v>3</v>
      </c>
      <c r="AF8" s="71">
        <v>3</v>
      </c>
      <c r="AG8" s="71">
        <v>3</v>
      </c>
      <c r="AH8" s="71"/>
      <c r="AI8" s="71">
        <v>3</v>
      </c>
      <c r="AJ8" s="71"/>
      <c r="AK8" s="71"/>
      <c r="AL8" s="71">
        <v>3</v>
      </c>
      <c r="AM8" s="1">
        <v>3</v>
      </c>
      <c r="AO8" s="10">
        <v>3</v>
      </c>
      <c r="AP8" s="10">
        <v>0</v>
      </c>
      <c r="AQ8" s="10">
        <v>3</v>
      </c>
      <c r="AR8" s="10">
        <v>3</v>
      </c>
    </row>
    <row r="9" spans="1:59" x14ac:dyDescent="0.25">
      <c r="A9">
        <v>1</v>
      </c>
      <c r="B9" s="28" t="s">
        <v>499</v>
      </c>
      <c r="C9" s="2" t="s">
        <v>500</v>
      </c>
      <c r="E9" s="8">
        <f t="shared" si="0"/>
        <v>51.5</v>
      </c>
      <c r="F9">
        <f t="shared" si="1"/>
        <v>0</v>
      </c>
      <c r="G9" s="48">
        <f t="shared" si="2"/>
        <v>0.81746031746031744</v>
      </c>
      <c r="H9" s="90">
        <f t="shared" si="3"/>
        <v>1</v>
      </c>
      <c r="I9" s="48">
        <f t="shared" si="4"/>
        <v>1.7460317460317397E-3</v>
      </c>
      <c r="J9"/>
      <c r="K9">
        <f t="shared" si="5"/>
        <v>21</v>
      </c>
      <c r="M9" s="89">
        <f t="shared" si="6"/>
        <v>1</v>
      </c>
      <c r="O9" s="10">
        <v>3</v>
      </c>
      <c r="P9" s="10">
        <v>3</v>
      </c>
      <c r="Q9" s="10">
        <v>3</v>
      </c>
      <c r="T9" s="10">
        <v>0</v>
      </c>
      <c r="U9" s="10">
        <v>3</v>
      </c>
      <c r="V9" s="10">
        <v>3</v>
      </c>
      <c r="X9" s="10">
        <v>3</v>
      </c>
      <c r="Y9" s="10">
        <v>3</v>
      </c>
      <c r="Z9" s="10">
        <v>0</v>
      </c>
      <c r="AA9" s="71"/>
      <c r="AB9" s="71"/>
      <c r="AC9" s="10">
        <v>3</v>
      </c>
      <c r="AD9" s="10">
        <v>3</v>
      </c>
      <c r="AE9" s="71">
        <v>3</v>
      </c>
      <c r="AF9" s="71">
        <v>3</v>
      </c>
      <c r="AG9" s="71">
        <v>3</v>
      </c>
      <c r="AH9" s="71"/>
      <c r="AI9" s="71">
        <v>3</v>
      </c>
      <c r="AJ9" s="71"/>
      <c r="AK9" s="71"/>
      <c r="AL9" s="71">
        <v>3</v>
      </c>
      <c r="AM9" s="1">
        <v>3</v>
      </c>
      <c r="AO9" s="10">
        <v>0</v>
      </c>
      <c r="AP9" s="10">
        <v>0.5</v>
      </c>
      <c r="AQ9" s="10">
        <v>3</v>
      </c>
      <c r="AR9" s="10">
        <v>3</v>
      </c>
    </row>
    <row r="10" spans="1:59" x14ac:dyDescent="0.25">
      <c r="A10">
        <v>1</v>
      </c>
      <c r="B10" s="28" t="s">
        <v>586</v>
      </c>
      <c r="C10" s="2" t="s">
        <v>580</v>
      </c>
      <c r="E10" s="8">
        <f t="shared" ref="E10" si="7">SUM(O10:BF10)</f>
        <v>33</v>
      </c>
      <c r="F10">
        <f t="shared" ref="F10" si="8">-3*L10</f>
        <v>-6</v>
      </c>
      <c r="G10" s="48">
        <f t="shared" ref="G10" si="9">E10/($E$1+F10)</f>
        <v>0.57894736842105265</v>
      </c>
      <c r="H10" s="90">
        <f t="shared" ref="H10" si="10">IF(G10&gt;0.7,1,G10/0.7)</f>
        <v>0.8270676691729324</v>
      </c>
      <c r="I10" s="48" t="str">
        <f t="shared" ref="I10" si="11">IF(G10&gt;0.8,(G10-0.8)/10,"")</f>
        <v/>
      </c>
      <c r="J10"/>
      <c r="K10">
        <f t="shared" ref="K10" si="12">COUNTA(O10:BF10)</f>
        <v>19</v>
      </c>
      <c r="L10" s="8">
        <v>2</v>
      </c>
      <c r="M10" s="89">
        <f t="shared" ref="M10" si="13">K10/($K$1-L10)</f>
        <v>1</v>
      </c>
      <c r="Q10" s="10">
        <v>3</v>
      </c>
      <c r="T10" s="10">
        <v>1</v>
      </c>
      <c r="U10" s="10">
        <v>3</v>
      </c>
      <c r="V10" s="10">
        <v>0</v>
      </c>
      <c r="X10" s="10">
        <v>3</v>
      </c>
      <c r="Y10" s="10">
        <v>3</v>
      </c>
      <c r="Z10" s="10">
        <v>3</v>
      </c>
      <c r="AA10" s="71"/>
      <c r="AB10" s="71"/>
      <c r="AC10" s="10">
        <v>0</v>
      </c>
      <c r="AD10" s="10">
        <v>0</v>
      </c>
      <c r="AE10" s="71">
        <v>3</v>
      </c>
      <c r="AF10" s="71">
        <v>3</v>
      </c>
      <c r="AG10" s="71">
        <v>3</v>
      </c>
      <c r="AH10" s="71"/>
      <c r="AI10" s="10">
        <v>0</v>
      </c>
      <c r="AJ10" s="71"/>
      <c r="AK10" s="71"/>
      <c r="AL10" s="71">
        <v>0</v>
      </c>
      <c r="AM10" s="1">
        <v>3</v>
      </c>
      <c r="AO10" s="10">
        <v>0</v>
      </c>
      <c r="AP10" s="10">
        <v>1</v>
      </c>
      <c r="AQ10" s="10">
        <v>3</v>
      </c>
      <c r="AR10" s="10">
        <v>1</v>
      </c>
    </row>
    <row r="11" spans="1:59" x14ac:dyDescent="0.25">
      <c r="A11">
        <v>1</v>
      </c>
      <c r="B11" s="28" t="s">
        <v>501</v>
      </c>
      <c r="C11" s="2" t="s">
        <v>502</v>
      </c>
      <c r="E11" s="8">
        <f t="shared" si="0"/>
        <v>20</v>
      </c>
      <c r="F11">
        <f t="shared" si="1"/>
        <v>0</v>
      </c>
      <c r="G11" s="48">
        <f t="shared" si="2"/>
        <v>0.31746031746031744</v>
      </c>
      <c r="H11" s="90">
        <f t="shared" si="3"/>
        <v>0.45351473922902497</v>
      </c>
      <c r="I11" s="48" t="str">
        <f t="shared" si="4"/>
        <v/>
      </c>
      <c r="J11"/>
      <c r="K11">
        <f t="shared" si="5"/>
        <v>12</v>
      </c>
      <c r="M11" s="89">
        <f t="shared" si="6"/>
        <v>0.5714285714285714</v>
      </c>
      <c r="O11" s="10">
        <v>3</v>
      </c>
      <c r="P11" s="10">
        <v>0</v>
      </c>
      <c r="Q11" s="10">
        <v>3</v>
      </c>
      <c r="T11" s="10">
        <v>3</v>
      </c>
      <c r="X11" s="10">
        <v>0</v>
      </c>
      <c r="Y11" s="10">
        <v>3</v>
      </c>
      <c r="Z11" s="10">
        <v>0</v>
      </c>
      <c r="AA11" s="71"/>
      <c r="AB11" s="71"/>
      <c r="AC11" s="10">
        <v>1</v>
      </c>
      <c r="AD11" s="71"/>
      <c r="AE11" s="71"/>
      <c r="AF11" s="71"/>
      <c r="AG11" s="71">
        <v>3</v>
      </c>
      <c r="AH11" s="71"/>
      <c r="AI11" s="71">
        <v>3</v>
      </c>
      <c r="AJ11" s="71"/>
      <c r="AK11" s="71"/>
      <c r="AL11" s="71">
        <v>0</v>
      </c>
      <c r="AM11" s="1">
        <v>1</v>
      </c>
    </row>
    <row r="12" spans="1:59" x14ac:dyDescent="0.25">
      <c r="A12">
        <v>1</v>
      </c>
      <c r="B12" s="28" t="s">
        <v>503</v>
      </c>
      <c r="C12" s="2" t="s">
        <v>504</v>
      </c>
      <c r="E12" s="8">
        <f t="shared" si="0"/>
        <v>36</v>
      </c>
      <c r="F12">
        <f t="shared" si="1"/>
        <v>-9</v>
      </c>
      <c r="G12" s="48">
        <f t="shared" si="2"/>
        <v>0.66666666666666663</v>
      </c>
      <c r="H12" s="90">
        <f t="shared" si="3"/>
        <v>0.95238095238095244</v>
      </c>
      <c r="I12" s="48" t="str">
        <f t="shared" si="4"/>
        <v/>
      </c>
      <c r="J12"/>
      <c r="K12">
        <f t="shared" si="5"/>
        <v>18</v>
      </c>
      <c r="L12" s="8">
        <v>3</v>
      </c>
      <c r="M12" s="89">
        <f t="shared" si="6"/>
        <v>1</v>
      </c>
      <c r="O12" s="10">
        <v>3</v>
      </c>
      <c r="P12" s="10">
        <v>3</v>
      </c>
      <c r="Q12" s="10">
        <v>3</v>
      </c>
      <c r="T12" s="10">
        <v>3</v>
      </c>
      <c r="U12" s="10">
        <v>1</v>
      </c>
      <c r="V12" s="10">
        <v>3</v>
      </c>
      <c r="X12" s="10">
        <v>3</v>
      </c>
      <c r="Y12" s="10">
        <v>3</v>
      </c>
      <c r="Z12" s="10">
        <v>1</v>
      </c>
      <c r="AA12" s="71"/>
      <c r="AB12" s="71"/>
      <c r="AC12" s="10">
        <v>1</v>
      </c>
      <c r="AD12" s="10">
        <v>3</v>
      </c>
      <c r="AE12" s="71">
        <v>3</v>
      </c>
      <c r="AF12" s="71">
        <v>0</v>
      </c>
      <c r="AG12" s="71">
        <v>3</v>
      </c>
      <c r="AH12" s="71"/>
      <c r="AI12" s="71">
        <v>1</v>
      </c>
      <c r="AJ12" s="71"/>
      <c r="AK12" s="71"/>
      <c r="AL12" s="71">
        <v>0</v>
      </c>
      <c r="AM12" s="1">
        <v>2</v>
      </c>
      <c r="AR12" s="10">
        <v>0</v>
      </c>
    </row>
    <row r="13" spans="1:59" x14ac:dyDescent="0.25">
      <c r="A13">
        <v>1</v>
      </c>
      <c r="B13" s="28" t="s">
        <v>505</v>
      </c>
      <c r="C13" s="2" t="s">
        <v>506</v>
      </c>
      <c r="E13" s="8">
        <f t="shared" si="0"/>
        <v>44</v>
      </c>
      <c r="F13">
        <f t="shared" si="1"/>
        <v>0</v>
      </c>
      <c r="G13" s="48">
        <f t="shared" si="2"/>
        <v>0.69841269841269837</v>
      </c>
      <c r="H13" s="90">
        <f t="shared" si="3"/>
        <v>0.99773242630385484</v>
      </c>
      <c r="I13" s="48" t="str">
        <f t="shared" si="4"/>
        <v/>
      </c>
      <c r="J13"/>
      <c r="K13">
        <f t="shared" si="5"/>
        <v>21</v>
      </c>
      <c r="M13" s="89">
        <f t="shared" si="6"/>
        <v>1</v>
      </c>
      <c r="O13" s="10">
        <v>3</v>
      </c>
      <c r="P13" s="10">
        <v>0</v>
      </c>
      <c r="Q13" s="10">
        <v>3</v>
      </c>
      <c r="T13" s="10">
        <v>0</v>
      </c>
      <c r="U13" s="10">
        <v>1</v>
      </c>
      <c r="V13" s="10">
        <v>3</v>
      </c>
      <c r="X13" s="10">
        <v>3</v>
      </c>
      <c r="Y13" s="10">
        <v>3</v>
      </c>
      <c r="Z13" s="10">
        <v>0</v>
      </c>
      <c r="AA13" s="71"/>
      <c r="AB13" s="71"/>
      <c r="AC13" s="10">
        <v>0</v>
      </c>
      <c r="AD13" s="10">
        <v>0</v>
      </c>
      <c r="AE13" s="71">
        <v>3</v>
      </c>
      <c r="AF13" s="71">
        <v>3</v>
      </c>
      <c r="AG13" s="71">
        <v>3</v>
      </c>
      <c r="AH13" s="71"/>
      <c r="AI13" s="71">
        <v>1</v>
      </c>
      <c r="AJ13" s="71"/>
      <c r="AK13" s="71"/>
      <c r="AL13" s="71">
        <v>3</v>
      </c>
      <c r="AM13" s="1">
        <v>3</v>
      </c>
      <c r="AO13" s="10">
        <v>3</v>
      </c>
      <c r="AP13" s="10">
        <v>3</v>
      </c>
      <c r="AQ13" s="10">
        <v>3</v>
      </c>
      <c r="AR13" s="10">
        <v>3</v>
      </c>
    </row>
    <row r="14" spans="1:59" x14ac:dyDescent="0.25">
      <c r="A14">
        <v>1</v>
      </c>
      <c r="B14" s="28" t="s">
        <v>507</v>
      </c>
      <c r="C14" s="2" t="s">
        <v>403</v>
      </c>
      <c r="E14" s="8">
        <f t="shared" si="0"/>
        <v>39</v>
      </c>
      <c r="F14">
        <f t="shared" si="1"/>
        <v>0</v>
      </c>
      <c r="G14" s="48">
        <f t="shared" si="2"/>
        <v>0.61904761904761907</v>
      </c>
      <c r="H14" s="90">
        <f t="shared" si="3"/>
        <v>0.88435374149659873</v>
      </c>
      <c r="I14" s="48" t="str">
        <f t="shared" si="4"/>
        <v/>
      </c>
      <c r="J14"/>
      <c r="K14">
        <f t="shared" si="5"/>
        <v>21</v>
      </c>
      <c r="M14" s="89">
        <f t="shared" si="6"/>
        <v>1</v>
      </c>
      <c r="O14" s="10">
        <v>3</v>
      </c>
      <c r="P14" s="10">
        <v>3</v>
      </c>
      <c r="Q14" s="10">
        <v>3</v>
      </c>
      <c r="T14" s="10">
        <v>3</v>
      </c>
      <c r="U14" s="10">
        <v>0</v>
      </c>
      <c r="V14" s="10">
        <v>0</v>
      </c>
      <c r="X14" s="10">
        <v>3</v>
      </c>
      <c r="Y14" s="10">
        <v>0</v>
      </c>
      <c r="Z14" s="10">
        <v>0</v>
      </c>
      <c r="AA14" s="71"/>
      <c r="AB14" s="71"/>
      <c r="AC14" s="10">
        <v>0</v>
      </c>
      <c r="AD14" s="10">
        <v>3</v>
      </c>
      <c r="AE14" s="71">
        <v>3</v>
      </c>
      <c r="AF14" s="71">
        <v>3</v>
      </c>
      <c r="AG14" s="71">
        <v>3</v>
      </c>
      <c r="AH14" s="71"/>
      <c r="AI14" s="71">
        <v>3</v>
      </c>
      <c r="AJ14" s="71"/>
      <c r="AK14" s="71"/>
      <c r="AL14" s="71">
        <v>3</v>
      </c>
      <c r="AM14" s="1">
        <v>3</v>
      </c>
      <c r="AO14" s="10">
        <v>0</v>
      </c>
      <c r="AP14" s="10">
        <v>0</v>
      </c>
      <c r="AQ14" s="10">
        <v>3</v>
      </c>
      <c r="AR14" s="10">
        <v>0</v>
      </c>
    </row>
    <row r="15" spans="1:59" x14ac:dyDescent="0.25">
      <c r="A15">
        <v>1</v>
      </c>
      <c r="B15" s="28" t="s">
        <v>508</v>
      </c>
      <c r="C15" s="2" t="s">
        <v>509</v>
      </c>
      <c r="E15" s="8">
        <f t="shared" si="0"/>
        <v>50.5</v>
      </c>
      <c r="F15">
        <f t="shared" si="1"/>
        <v>0</v>
      </c>
      <c r="G15" s="48">
        <f t="shared" si="2"/>
        <v>0.80158730158730163</v>
      </c>
      <c r="H15" s="90">
        <f t="shared" si="3"/>
        <v>1</v>
      </c>
      <c r="I15" s="48">
        <f t="shared" si="4"/>
        <v>1.5873015873015816E-4</v>
      </c>
      <c r="J15"/>
      <c r="K15">
        <f t="shared" si="5"/>
        <v>21</v>
      </c>
      <c r="M15" s="89">
        <f t="shared" si="6"/>
        <v>1</v>
      </c>
      <c r="O15" s="10">
        <v>3</v>
      </c>
      <c r="P15" s="10">
        <v>0</v>
      </c>
      <c r="Q15" s="10">
        <v>3</v>
      </c>
      <c r="T15" s="10">
        <v>3</v>
      </c>
      <c r="U15" s="10">
        <v>0</v>
      </c>
      <c r="V15" s="10">
        <v>3</v>
      </c>
      <c r="X15" s="10">
        <v>3</v>
      </c>
      <c r="Y15" s="10">
        <v>3</v>
      </c>
      <c r="Z15" s="10">
        <v>0</v>
      </c>
      <c r="AA15" s="71"/>
      <c r="AB15" s="71"/>
      <c r="AC15" s="10">
        <v>3</v>
      </c>
      <c r="AD15" s="10">
        <v>3</v>
      </c>
      <c r="AE15" s="71">
        <v>3</v>
      </c>
      <c r="AF15" s="71">
        <v>1.5</v>
      </c>
      <c r="AG15" s="71">
        <v>3</v>
      </c>
      <c r="AH15" s="71"/>
      <c r="AI15" s="71">
        <v>3</v>
      </c>
      <c r="AJ15" s="71"/>
      <c r="AK15" s="71"/>
      <c r="AL15" s="71">
        <v>3</v>
      </c>
      <c r="AM15" s="1">
        <v>3</v>
      </c>
      <c r="AO15" s="10">
        <v>1</v>
      </c>
      <c r="AP15" s="10">
        <v>3</v>
      </c>
      <c r="AQ15" s="10">
        <v>3</v>
      </c>
      <c r="AR15" s="10">
        <v>3</v>
      </c>
    </row>
    <row r="16" spans="1:59" x14ac:dyDescent="0.25">
      <c r="A16">
        <v>1</v>
      </c>
      <c r="B16" s="28" t="s">
        <v>510</v>
      </c>
      <c r="C16" s="2" t="s">
        <v>492</v>
      </c>
      <c r="E16" s="8">
        <f t="shared" si="0"/>
        <v>43</v>
      </c>
      <c r="F16">
        <f t="shared" si="1"/>
        <v>-9</v>
      </c>
      <c r="G16" s="48">
        <f t="shared" si="2"/>
        <v>0.79629629629629628</v>
      </c>
      <c r="H16" s="90">
        <f t="shared" si="3"/>
        <v>1</v>
      </c>
      <c r="I16" s="48" t="str">
        <f t="shared" si="4"/>
        <v/>
      </c>
      <c r="J16"/>
      <c r="K16">
        <f t="shared" si="5"/>
        <v>18</v>
      </c>
      <c r="L16" s="8">
        <v>3</v>
      </c>
      <c r="M16" s="89">
        <f t="shared" si="6"/>
        <v>1</v>
      </c>
      <c r="O16" s="10">
        <v>3</v>
      </c>
      <c r="Q16" s="10">
        <v>1</v>
      </c>
      <c r="T16" s="10">
        <v>3</v>
      </c>
      <c r="U16" s="10">
        <v>3</v>
      </c>
      <c r="V16" s="10">
        <v>3</v>
      </c>
      <c r="X16" s="10">
        <v>3</v>
      </c>
      <c r="Y16" s="10">
        <v>3</v>
      </c>
      <c r="Z16" s="10">
        <v>3</v>
      </c>
      <c r="AA16" s="71"/>
      <c r="AB16" s="71"/>
      <c r="AC16" s="10">
        <v>0</v>
      </c>
      <c r="AD16" s="10">
        <v>0</v>
      </c>
      <c r="AE16" s="71">
        <v>3</v>
      </c>
      <c r="AF16" s="71">
        <v>3</v>
      </c>
      <c r="AG16" s="71">
        <v>3</v>
      </c>
      <c r="AH16" s="71"/>
      <c r="AI16" s="71">
        <v>3</v>
      </c>
      <c r="AJ16" s="71"/>
      <c r="AK16" s="71"/>
      <c r="AL16" s="71"/>
      <c r="AM16" s="71"/>
      <c r="AO16" s="10">
        <v>0</v>
      </c>
      <c r="AP16" s="10">
        <v>3</v>
      </c>
      <c r="AQ16" s="10">
        <v>3</v>
      </c>
      <c r="AR16" s="10">
        <v>3</v>
      </c>
    </row>
    <row r="17" spans="1:44" x14ac:dyDescent="0.25">
      <c r="A17">
        <v>1</v>
      </c>
      <c r="B17" s="28" t="s">
        <v>511</v>
      </c>
      <c r="C17" s="2" t="s">
        <v>498</v>
      </c>
      <c r="E17" s="8">
        <f t="shared" si="0"/>
        <v>59</v>
      </c>
      <c r="F17">
        <f t="shared" si="1"/>
        <v>0</v>
      </c>
      <c r="G17" s="48">
        <f t="shared" si="2"/>
        <v>0.93650793650793651</v>
      </c>
      <c r="H17" s="90">
        <f t="shared" si="3"/>
        <v>1</v>
      </c>
      <c r="I17" s="48">
        <f t="shared" si="4"/>
        <v>1.3650793650793646E-2</v>
      </c>
      <c r="J17"/>
      <c r="K17">
        <f t="shared" si="5"/>
        <v>21</v>
      </c>
      <c r="M17" s="89">
        <f t="shared" si="6"/>
        <v>1</v>
      </c>
      <c r="O17" s="10">
        <v>3</v>
      </c>
      <c r="P17" s="10">
        <v>3</v>
      </c>
      <c r="Q17" s="10">
        <v>3</v>
      </c>
      <c r="T17" s="10">
        <v>3</v>
      </c>
      <c r="U17" s="10">
        <v>1</v>
      </c>
      <c r="V17" s="10">
        <v>3</v>
      </c>
      <c r="X17" s="10">
        <v>3</v>
      </c>
      <c r="Y17" s="10">
        <v>3</v>
      </c>
      <c r="Z17" s="10">
        <v>3</v>
      </c>
      <c r="AA17" s="71"/>
      <c r="AB17" s="71"/>
      <c r="AC17" s="10">
        <v>1</v>
      </c>
      <c r="AD17" s="10">
        <v>3</v>
      </c>
      <c r="AE17" s="71">
        <v>3</v>
      </c>
      <c r="AF17" s="71">
        <v>3</v>
      </c>
      <c r="AG17" s="71">
        <v>3</v>
      </c>
      <c r="AH17" s="71"/>
      <c r="AI17" s="71">
        <v>3</v>
      </c>
      <c r="AJ17" s="71"/>
      <c r="AK17" s="71"/>
      <c r="AL17" s="71">
        <v>3</v>
      </c>
      <c r="AM17" s="1">
        <v>3</v>
      </c>
      <c r="AO17" s="10">
        <v>3</v>
      </c>
      <c r="AP17" s="10">
        <v>3</v>
      </c>
      <c r="AQ17" s="10">
        <v>3</v>
      </c>
      <c r="AR17" s="10">
        <v>3</v>
      </c>
    </row>
    <row r="18" spans="1:44" x14ac:dyDescent="0.25">
      <c r="A18">
        <v>1</v>
      </c>
      <c r="B18" s="28" t="s">
        <v>512</v>
      </c>
      <c r="C18" s="2" t="s">
        <v>513</v>
      </c>
      <c r="E18" s="8">
        <f t="shared" si="0"/>
        <v>22</v>
      </c>
      <c r="F18">
        <f t="shared" si="1"/>
        <v>0</v>
      </c>
      <c r="G18" s="48">
        <f t="shared" si="2"/>
        <v>0.34920634920634919</v>
      </c>
      <c r="H18" s="90">
        <f t="shared" si="3"/>
        <v>0.49886621315192742</v>
      </c>
      <c r="I18" s="48" t="str">
        <f t="shared" si="4"/>
        <v/>
      </c>
      <c r="J18"/>
      <c r="K18">
        <f t="shared" si="5"/>
        <v>16</v>
      </c>
      <c r="M18" s="89">
        <f t="shared" si="6"/>
        <v>0.76190476190476186</v>
      </c>
      <c r="O18" s="10">
        <v>3</v>
      </c>
      <c r="P18" s="10">
        <v>0</v>
      </c>
      <c r="Q18" s="10">
        <v>3</v>
      </c>
      <c r="U18" s="10">
        <v>1</v>
      </c>
      <c r="V18" s="10">
        <v>0</v>
      </c>
      <c r="X18" s="10">
        <v>3</v>
      </c>
      <c r="Y18" s="10">
        <v>0</v>
      </c>
      <c r="Z18" s="10">
        <v>0</v>
      </c>
      <c r="AA18" s="71"/>
      <c r="AB18" s="71"/>
      <c r="AC18" s="71"/>
      <c r="AD18" s="71">
        <v>0</v>
      </c>
      <c r="AE18" s="71"/>
      <c r="AF18" s="71">
        <v>0</v>
      </c>
      <c r="AG18" s="71">
        <v>3</v>
      </c>
      <c r="AH18" s="71"/>
      <c r="AI18" s="71">
        <v>3</v>
      </c>
      <c r="AJ18" s="71"/>
      <c r="AK18" s="71"/>
      <c r="AL18" s="71"/>
      <c r="AM18" s="1">
        <v>3</v>
      </c>
      <c r="AO18" s="10">
        <v>3</v>
      </c>
      <c r="AP18" s="71">
        <v>0</v>
      </c>
      <c r="AR18" s="10">
        <v>0</v>
      </c>
    </row>
    <row r="19" spans="1:44" s="91" customFormat="1" x14ac:dyDescent="0.25">
      <c r="A19" s="91">
        <v>1</v>
      </c>
      <c r="B19" s="91" t="s">
        <v>514</v>
      </c>
      <c r="C19" s="91" t="s">
        <v>515</v>
      </c>
      <c r="O19" s="91">
        <v>3</v>
      </c>
      <c r="P19" s="91">
        <v>0</v>
      </c>
      <c r="Q19" s="91">
        <v>0</v>
      </c>
      <c r="T19" s="91">
        <v>0</v>
      </c>
      <c r="U19" s="91">
        <v>0</v>
      </c>
      <c r="V19" s="91">
        <v>1</v>
      </c>
      <c r="X19" s="91">
        <v>0</v>
      </c>
      <c r="Y19" s="91">
        <v>3</v>
      </c>
      <c r="Z19" s="91">
        <v>0</v>
      </c>
      <c r="AC19" s="91">
        <v>0</v>
      </c>
      <c r="AD19" s="91">
        <v>0</v>
      </c>
      <c r="AE19" s="91">
        <v>2</v>
      </c>
      <c r="AF19" s="91">
        <v>0</v>
      </c>
      <c r="AG19" s="91">
        <v>3</v>
      </c>
      <c r="AI19" s="91">
        <v>0</v>
      </c>
      <c r="AL19" s="91">
        <v>0</v>
      </c>
      <c r="AM19" s="91">
        <v>0</v>
      </c>
    </row>
    <row r="20" spans="1:44" x14ac:dyDescent="0.25">
      <c r="A20">
        <v>1</v>
      </c>
      <c r="B20" s="28" t="s">
        <v>516</v>
      </c>
      <c r="C20" s="2" t="s">
        <v>517</v>
      </c>
      <c r="E20" s="8">
        <f t="shared" si="0"/>
        <v>33</v>
      </c>
      <c r="F20">
        <f t="shared" si="1"/>
        <v>0</v>
      </c>
      <c r="G20" s="48">
        <f t="shared" si="2"/>
        <v>0.52380952380952384</v>
      </c>
      <c r="H20" s="90">
        <f t="shared" si="3"/>
        <v>0.74829931972789121</v>
      </c>
      <c r="I20" s="48" t="str">
        <f t="shared" si="4"/>
        <v/>
      </c>
      <c r="J20"/>
      <c r="K20">
        <f t="shared" si="5"/>
        <v>15</v>
      </c>
      <c r="M20" s="89">
        <f t="shared" si="6"/>
        <v>0.7142857142857143</v>
      </c>
      <c r="O20" s="10">
        <v>3</v>
      </c>
      <c r="P20" s="10">
        <v>3</v>
      </c>
      <c r="Q20" s="10">
        <v>3</v>
      </c>
      <c r="T20" s="10">
        <v>3</v>
      </c>
      <c r="Y20" s="10">
        <v>3</v>
      </c>
      <c r="Z20" s="71">
        <v>3</v>
      </c>
      <c r="AA20" s="71"/>
      <c r="AB20" s="71"/>
      <c r="AC20" s="71"/>
      <c r="AD20" s="10">
        <v>0</v>
      </c>
      <c r="AE20" s="71">
        <v>3</v>
      </c>
      <c r="AF20" s="71">
        <v>3</v>
      </c>
      <c r="AG20" s="71">
        <v>3</v>
      </c>
      <c r="AH20" s="71"/>
      <c r="AI20" s="10">
        <v>0</v>
      </c>
      <c r="AJ20" s="71"/>
      <c r="AK20" s="71"/>
      <c r="AL20" s="71"/>
      <c r="AM20" s="1">
        <v>3</v>
      </c>
      <c r="AO20" s="10">
        <v>0</v>
      </c>
      <c r="AP20" s="10">
        <v>3</v>
      </c>
      <c r="AR20" s="10">
        <v>0</v>
      </c>
    </row>
    <row r="21" spans="1:44" x14ac:dyDescent="0.25">
      <c r="A21">
        <v>1</v>
      </c>
      <c r="B21" s="28" t="s">
        <v>518</v>
      </c>
      <c r="C21" s="2" t="s">
        <v>519</v>
      </c>
      <c r="E21" s="8">
        <f t="shared" si="0"/>
        <v>39</v>
      </c>
      <c r="F21">
        <f t="shared" si="1"/>
        <v>-3</v>
      </c>
      <c r="G21" s="48">
        <f t="shared" si="2"/>
        <v>0.65</v>
      </c>
      <c r="H21" s="90">
        <f t="shared" si="3"/>
        <v>0.92857142857142871</v>
      </c>
      <c r="I21" s="48" t="str">
        <f t="shared" si="4"/>
        <v/>
      </c>
      <c r="J21"/>
      <c r="K21">
        <f t="shared" si="5"/>
        <v>20</v>
      </c>
      <c r="L21" s="8">
        <v>1</v>
      </c>
      <c r="M21" s="89">
        <f t="shared" si="6"/>
        <v>1</v>
      </c>
      <c r="O21" s="10">
        <v>3</v>
      </c>
      <c r="P21" s="10">
        <v>3</v>
      </c>
      <c r="Q21" s="10">
        <v>3</v>
      </c>
      <c r="T21" s="10">
        <v>0</v>
      </c>
      <c r="U21" s="10">
        <v>3</v>
      </c>
      <c r="V21" s="10">
        <v>0</v>
      </c>
      <c r="X21" s="10">
        <v>3</v>
      </c>
      <c r="Y21" s="10">
        <v>3</v>
      </c>
      <c r="Z21" s="10">
        <v>3</v>
      </c>
      <c r="AA21" s="71"/>
      <c r="AB21" s="71"/>
      <c r="AC21" s="10">
        <v>1</v>
      </c>
      <c r="AD21" s="10">
        <v>1</v>
      </c>
      <c r="AE21" s="71"/>
      <c r="AF21" s="71">
        <v>0</v>
      </c>
      <c r="AG21" s="71">
        <v>0</v>
      </c>
      <c r="AH21" s="71"/>
      <c r="AI21" s="71">
        <v>3</v>
      </c>
      <c r="AJ21" s="71"/>
      <c r="AK21" s="71"/>
      <c r="AL21" s="71">
        <v>0</v>
      </c>
      <c r="AM21" s="1">
        <v>1</v>
      </c>
      <c r="AO21" s="10">
        <v>3</v>
      </c>
      <c r="AP21" s="10">
        <v>3</v>
      </c>
      <c r="AQ21" s="10">
        <v>3</v>
      </c>
      <c r="AR21" s="10">
        <v>3</v>
      </c>
    </row>
    <row r="22" spans="1:44" x14ac:dyDescent="0.25">
      <c r="A22">
        <v>1</v>
      </c>
      <c r="B22" s="28" t="s">
        <v>579</v>
      </c>
      <c r="C22" s="2" t="s">
        <v>580</v>
      </c>
      <c r="E22" s="8">
        <f t="shared" si="0"/>
        <v>45</v>
      </c>
      <c r="F22">
        <f t="shared" si="1"/>
        <v>-3</v>
      </c>
      <c r="G22" s="48">
        <f t="shared" si="2"/>
        <v>0.75</v>
      </c>
      <c r="H22" s="90">
        <f t="shared" si="3"/>
        <v>1</v>
      </c>
      <c r="I22" s="48" t="str">
        <f t="shared" si="4"/>
        <v/>
      </c>
      <c r="J22"/>
      <c r="K22">
        <f t="shared" si="5"/>
        <v>20</v>
      </c>
      <c r="L22" s="8">
        <v>1</v>
      </c>
      <c r="M22" s="89">
        <f t="shared" si="6"/>
        <v>1</v>
      </c>
      <c r="O22" s="10">
        <v>3</v>
      </c>
      <c r="Q22" s="10">
        <v>3</v>
      </c>
      <c r="T22" s="10">
        <v>1</v>
      </c>
      <c r="U22" s="10">
        <v>1</v>
      </c>
      <c r="V22" s="10">
        <v>1</v>
      </c>
      <c r="X22" s="10">
        <v>3</v>
      </c>
      <c r="Y22" s="10">
        <v>3</v>
      </c>
      <c r="Z22" s="10">
        <v>0</v>
      </c>
      <c r="AA22" s="71"/>
      <c r="AB22" s="71"/>
      <c r="AC22" s="10">
        <v>0</v>
      </c>
      <c r="AD22" s="10">
        <v>3</v>
      </c>
      <c r="AE22" s="71">
        <v>3</v>
      </c>
      <c r="AF22" s="71">
        <v>3</v>
      </c>
      <c r="AG22" s="71">
        <v>3</v>
      </c>
      <c r="AH22" s="71"/>
      <c r="AI22" s="71">
        <v>3</v>
      </c>
      <c r="AJ22" s="71"/>
      <c r="AK22" s="71"/>
      <c r="AL22" s="71">
        <v>3</v>
      </c>
      <c r="AM22" s="1">
        <v>3</v>
      </c>
      <c r="AO22" s="10">
        <v>0</v>
      </c>
      <c r="AP22" s="10">
        <v>3</v>
      </c>
      <c r="AQ22" s="10">
        <v>3</v>
      </c>
      <c r="AR22" s="10">
        <v>3</v>
      </c>
    </row>
    <row r="23" spans="1:44" s="91" customFormat="1" x14ac:dyDescent="0.25">
      <c r="A23" s="91">
        <v>1</v>
      </c>
      <c r="B23" s="91" t="s">
        <v>520</v>
      </c>
      <c r="C23" s="91" t="s">
        <v>409</v>
      </c>
      <c r="O23" s="91">
        <v>3</v>
      </c>
      <c r="P23" s="91">
        <v>3</v>
      </c>
      <c r="Q23" s="91">
        <v>3</v>
      </c>
      <c r="T23" s="91">
        <v>3</v>
      </c>
      <c r="V23" s="91">
        <v>0</v>
      </c>
      <c r="Y23" s="91">
        <v>0</v>
      </c>
      <c r="AC23" s="91">
        <v>3</v>
      </c>
      <c r="AD23" s="91">
        <v>1</v>
      </c>
      <c r="AE23" s="91">
        <v>3</v>
      </c>
      <c r="AG23" s="91">
        <v>0</v>
      </c>
      <c r="AI23" s="91">
        <v>3</v>
      </c>
    </row>
    <row r="24" spans="1:44" s="91" customFormat="1" x14ac:dyDescent="0.25">
      <c r="A24" s="91">
        <v>1</v>
      </c>
      <c r="B24" s="91" t="s">
        <v>521</v>
      </c>
      <c r="C24" s="91" t="s">
        <v>522</v>
      </c>
      <c r="Q24" s="91">
        <v>1</v>
      </c>
      <c r="T24" s="91">
        <v>3</v>
      </c>
      <c r="U24" s="91">
        <v>0</v>
      </c>
      <c r="V24" s="91">
        <v>0</v>
      </c>
      <c r="X24" s="91">
        <v>1</v>
      </c>
      <c r="Y24" s="91">
        <v>3</v>
      </c>
      <c r="Z24" s="91">
        <v>0</v>
      </c>
      <c r="AC24" s="91">
        <v>0</v>
      </c>
      <c r="AD24" s="91">
        <v>0</v>
      </c>
      <c r="AE24" s="91">
        <v>3</v>
      </c>
      <c r="AF24" s="91">
        <v>0</v>
      </c>
      <c r="AG24" s="91">
        <v>3</v>
      </c>
      <c r="AI24" s="91">
        <v>0</v>
      </c>
      <c r="AL24" s="91">
        <v>0</v>
      </c>
    </row>
    <row r="25" spans="1:44" x14ac:dyDescent="0.25">
      <c r="A25">
        <v>1</v>
      </c>
      <c r="B25" s="28" t="s">
        <v>523</v>
      </c>
      <c r="C25" s="2" t="s">
        <v>397</v>
      </c>
      <c r="E25" s="8">
        <f t="shared" si="0"/>
        <v>31.5</v>
      </c>
      <c r="F25">
        <f t="shared" si="1"/>
        <v>0</v>
      </c>
      <c r="G25" s="48">
        <f t="shared" si="2"/>
        <v>0.5</v>
      </c>
      <c r="H25" s="90">
        <f t="shared" si="3"/>
        <v>0.7142857142857143</v>
      </c>
      <c r="I25" s="48" t="str">
        <f t="shared" si="4"/>
        <v/>
      </c>
      <c r="J25"/>
      <c r="K25">
        <f t="shared" si="5"/>
        <v>21</v>
      </c>
      <c r="M25" s="89">
        <f t="shared" si="6"/>
        <v>1</v>
      </c>
      <c r="O25" s="10">
        <v>3</v>
      </c>
      <c r="P25" s="10">
        <v>1.5</v>
      </c>
      <c r="Q25" s="10">
        <v>3</v>
      </c>
      <c r="T25" s="10">
        <v>0</v>
      </c>
      <c r="U25" s="10">
        <v>0</v>
      </c>
      <c r="V25" s="10">
        <v>0</v>
      </c>
      <c r="X25" s="10">
        <v>0</v>
      </c>
      <c r="Y25" s="10">
        <v>0</v>
      </c>
      <c r="Z25" s="10">
        <v>3</v>
      </c>
      <c r="AA25" s="71"/>
      <c r="AB25" s="71"/>
      <c r="AC25" s="10">
        <v>3</v>
      </c>
      <c r="AD25" s="10">
        <v>3</v>
      </c>
      <c r="AE25" s="71">
        <v>3</v>
      </c>
      <c r="AF25" s="71">
        <v>0</v>
      </c>
      <c r="AG25" s="71">
        <v>3</v>
      </c>
      <c r="AH25" s="71"/>
      <c r="AI25" s="71">
        <v>0</v>
      </c>
      <c r="AJ25" s="71"/>
      <c r="AK25" s="71"/>
      <c r="AL25" s="71">
        <v>0</v>
      </c>
      <c r="AM25" s="1">
        <v>0</v>
      </c>
      <c r="AO25" s="10">
        <v>3</v>
      </c>
      <c r="AP25" s="10">
        <v>3</v>
      </c>
      <c r="AQ25" s="10">
        <v>3</v>
      </c>
      <c r="AR25" s="10">
        <v>0</v>
      </c>
    </row>
    <row r="26" spans="1:44" x14ac:dyDescent="0.25">
      <c r="A26">
        <v>1</v>
      </c>
      <c r="B26" s="28" t="s">
        <v>524</v>
      </c>
      <c r="C26" s="2" t="s">
        <v>525</v>
      </c>
      <c r="E26" s="8">
        <f t="shared" si="0"/>
        <v>36</v>
      </c>
      <c r="F26">
        <f t="shared" si="1"/>
        <v>0</v>
      </c>
      <c r="G26" s="48">
        <f t="shared" si="2"/>
        <v>0.5714285714285714</v>
      </c>
      <c r="H26" s="90">
        <f t="shared" si="3"/>
        <v>0.81632653061224492</v>
      </c>
      <c r="I26" s="48" t="str">
        <f t="shared" si="4"/>
        <v/>
      </c>
      <c r="J26"/>
      <c r="K26">
        <f t="shared" si="5"/>
        <v>20</v>
      </c>
      <c r="M26" s="89">
        <f t="shared" si="6"/>
        <v>0.95238095238095233</v>
      </c>
      <c r="O26" s="10">
        <v>3</v>
      </c>
      <c r="P26" s="10">
        <v>3</v>
      </c>
      <c r="Q26" s="10">
        <v>3</v>
      </c>
      <c r="T26" s="10">
        <v>0</v>
      </c>
      <c r="U26" s="10">
        <v>0</v>
      </c>
      <c r="V26" s="10">
        <v>0</v>
      </c>
      <c r="X26" s="10">
        <v>3</v>
      </c>
      <c r="Y26" s="10">
        <v>3</v>
      </c>
      <c r="Z26" s="10">
        <v>0</v>
      </c>
      <c r="AA26" s="71"/>
      <c r="AB26" s="71"/>
      <c r="AC26" s="10">
        <v>0</v>
      </c>
      <c r="AD26" s="71"/>
      <c r="AE26" s="71">
        <v>3</v>
      </c>
      <c r="AF26" s="71">
        <v>0</v>
      </c>
      <c r="AG26" s="71">
        <v>3</v>
      </c>
      <c r="AH26" s="71"/>
      <c r="AI26" s="71">
        <v>3</v>
      </c>
      <c r="AJ26" s="71"/>
      <c r="AK26" s="71"/>
      <c r="AL26" s="71">
        <v>3</v>
      </c>
      <c r="AM26" s="1">
        <v>3</v>
      </c>
      <c r="AO26" s="10">
        <v>0</v>
      </c>
      <c r="AP26" s="10">
        <v>1</v>
      </c>
      <c r="AQ26" s="10">
        <v>3</v>
      </c>
      <c r="AR26" s="10">
        <v>2</v>
      </c>
    </row>
    <row r="27" spans="1:44" x14ac:dyDescent="0.25">
      <c r="A27">
        <v>1</v>
      </c>
      <c r="B27" s="28" t="s">
        <v>526</v>
      </c>
      <c r="C27" s="2" t="s">
        <v>219</v>
      </c>
      <c r="E27" s="8">
        <f t="shared" si="0"/>
        <v>45</v>
      </c>
      <c r="F27">
        <f t="shared" si="1"/>
        <v>0</v>
      </c>
      <c r="G27" s="48">
        <f t="shared" si="2"/>
        <v>0.7142857142857143</v>
      </c>
      <c r="H27" s="90">
        <f t="shared" si="3"/>
        <v>1</v>
      </c>
      <c r="I27" s="48" t="str">
        <f t="shared" si="4"/>
        <v/>
      </c>
      <c r="J27"/>
      <c r="K27">
        <f t="shared" si="5"/>
        <v>18</v>
      </c>
      <c r="M27" s="89">
        <f t="shared" si="6"/>
        <v>0.8571428571428571</v>
      </c>
      <c r="O27" s="10">
        <v>3</v>
      </c>
      <c r="P27" s="10">
        <v>3</v>
      </c>
      <c r="Q27" s="10">
        <v>3</v>
      </c>
      <c r="T27" s="10">
        <v>3</v>
      </c>
      <c r="U27" s="10">
        <v>3</v>
      </c>
      <c r="X27" s="10">
        <v>3</v>
      </c>
      <c r="Y27" s="10">
        <v>3</v>
      </c>
      <c r="Z27" s="10">
        <v>3</v>
      </c>
      <c r="AA27" s="71"/>
      <c r="AB27" s="71"/>
      <c r="AC27" s="71"/>
      <c r="AD27" s="71">
        <v>3</v>
      </c>
      <c r="AE27" s="71">
        <v>3</v>
      </c>
      <c r="AF27" s="71">
        <v>0</v>
      </c>
      <c r="AG27" s="71">
        <v>3</v>
      </c>
      <c r="AH27" s="71"/>
      <c r="AI27" s="71">
        <v>3</v>
      </c>
      <c r="AJ27" s="71"/>
      <c r="AK27" s="71"/>
      <c r="AL27" s="71">
        <v>3</v>
      </c>
      <c r="AM27" s="1">
        <v>1</v>
      </c>
      <c r="AP27" s="10">
        <v>0</v>
      </c>
      <c r="AQ27" s="10">
        <v>3</v>
      </c>
      <c r="AR27" s="10">
        <v>2</v>
      </c>
    </row>
    <row r="28" spans="1:44" x14ac:dyDescent="0.25">
      <c r="A28">
        <v>1</v>
      </c>
      <c r="B28" s="28" t="s">
        <v>584</v>
      </c>
      <c r="C28" s="2" t="s">
        <v>585</v>
      </c>
      <c r="E28" s="8">
        <f t="shared" si="0"/>
        <v>33</v>
      </c>
      <c r="F28">
        <f t="shared" si="1"/>
        <v>-6</v>
      </c>
      <c r="G28" s="48">
        <f t="shared" si="2"/>
        <v>0.57894736842105265</v>
      </c>
      <c r="H28" s="90">
        <f t="shared" si="3"/>
        <v>0.8270676691729324</v>
      </c>
      <c r="I28" s="48" t="str">
        <f t="shared" si="4"/>
        <v/>
      </c>
      <c r="J28"/>
      <c r="K28">
        <f t="shared" si="5"/>
        <v>18</v>
      </c>
      <c r="L28" s="8">
        <v>2</v>
      </c>
      <c r="M28" s="89">
        <f t="shared" si="6"/>
        <v>0.94736842105263153</v>
      </c>
      <c r="Q28" s="10">
        <v>3</v>
      </c>
      <c r="T28" s="10">
        <v>1</v>
      </c>
      <c r="U28" s="10">
        <v>0</v>
      </c>
      <c r="V28" s="10">
        <v>3</v>
      </c>
      <c r="X28" s="10">
        <v>3</v>
      </c>
      <c r="Y28" s="10">
        <v>3</v>
      </c>
      <c r="Z28" s="10">
        <v>0</v>
      </c>
      <c r="AA28" s="71"/>
      <c r="AB28" s="71"/>
      <c r="AC28" s="10">
        <v>0</v>
      </c>
      <c r="AD28" s="10">
        <v>3</v>
      </c>
      <c r="AE28" s="71">
        <v>3</v>
      </c>
      <c r="AF28" s="71">
        <v>3</v>
      </c>
      <c r="AG28" s="71">
        <v>3</v>
      </c>
      <c r="AH28" s="71"/>
      <c r="AI28" s="71">
        <v>0.5</v>
      </c>
      <c r="AJ28" s="71"/>
      <c r="AK28" s="71"/>
      <c r="AL28" s="71">
        <v>0</v>
      </c>
      <c r="AM28" s="1">
        <v>1</v>
      </c>
      <c r="AO28" s="10">
        <v>3</v>
      </c>
      <c r="AP28" s="10">
        <v>0.5</v>
      </c>
      <c r="AQ28" s="10">
        <v>3</v>
      </c>
    </row>
    <row r="29" spans="1:44" x14ac:dyDescent="0.25">
      <c r="A29">
        <v>1</v>
      </c>
      <c r="B29" s="28" t="s">
        <v>527</v>
      </c>
      <c r="C29" s="2" t="s">
        <v>72</v>
      </c>
      <c r="E29" s="8">
        <f t="shared" si="0"/>
        <v>43</v>
      </c>
      <c r="F29">
        <f t="shared" si="1"/>
        <v>0</v>
      </c>
      <c r="G29" s="48">
        <f t="shared" si="2"/>
        <v>0.68253968253968256</v>
      </c>
      <c r="H29" s="90">
        <f t="shared" si="3"/>
        <v>0.97505668934240375</v>
      </c>
      <c r="I29" s="48" t="str">
        <f t="shared" si="4"/>
        <v/>
      </c>
      <c r="J29"/>
      <c r="K29">
        <f t="shared" si="5"/>
        <v>21</v>
      </c>
      <c r="M29" s="89">
        <f t="shared" si="6"/>
        <v>1</v>
      </c>
      <c r="O29" s="10">
        <v>3</v>
      </c>
      <c r="P29" s="10">
        <v>3</v>
      </c>
      <c r="Q29" s="10">
        <v>3</v>
      </c>
      <c r="T29" s="10">
        <v>0</v>
      </c>
      <c r="U29" s="10">
        <v>3</v>
      </c>
      <c r="V29" s="10">
        <v>0</v>
      </c>
      <c r="X29" s="10">
        <v>3</v>
      </c>
      <c r="Y29" s="10">
        <v>3</v>
      </c>
      <c r="Z29" s="10">
        <v>0</v>
      </c>
      <c r="AA29" s="71"/>
      <c r="AB29" s="71"/>
      <c r="AC29" s="10">
        <v>1</v>
      </c>
      <c r="AD29" s="10">
        <v>0</v>
      </c>
      <c r="AE29" s="71">
        <v>3</v>
      </c>
      <c r="AF29" s="71">
        <v>3</v>
      </c>
      <c r="AG29" s="71">
        <v>3</v>
      </c>
      <c r="AH29" s="71"/>
      <c r="AI29" s="71">
        <v>3</v>
      </c>
      <c r="AJ29" s="71"/>
      <c r="AK29" s="71"/>
      <c r="AL29" s="71">
        <v>3</v>
      </c>
      <c r="AM29" s="1">
        <v>3</v>
      </c>
      <c r="AO29" s="10">
        <v>3</v>
      </c>
      <c r="AP29" s="10">
        <v>0</v>
      </c>
      <c r="AQ29" s="10">
        <v>3</v>
      </c>
      <c r="AR29" s="10">
        <v>0</v>
      </c>
    </row>
    <row r="30" spans="1:44" x14ac:dyDescent="0.25">
      <c r="A30">
        <v>1</v>
      </c>
      <c r="B30" s="28" t="s">
        <v>528</v>
      </c>
      <c r="C30" s="2" t="s">
        <v>529</v>
      </c>
      <c r="E30" s="8">
        <f t="shared" si="0"/>
        <v>55</v>
      </c>
      <c r="F30">
        <f t="shared" si="1"/>
        <v>-3</v>
      </c>
      <c r="G30" s="48">
        <f t="shared" si="2"/>
        <v>0.91666666666666663</v>
      </c>
      <c r="H30" s="90">
        <f t="shared" si="3"/>
        <v>1</v>
      </c>
      <c r="I30" s="48">
        <f t="shared" si="4"/>
        <v>1.1666666666666659E-2</v>
      </c>
      <c r="J30"/>
      <c r="K30">
        <f t="shared" si="5"/>
        <v>20</v>
      </c>
      <c r="L30" s="8">
        <v>1</v>
      </c>
      <c r="M30" s="89">
        <f t="shared" si="6"/>
        <v>1</v>
      </c>
      <c r="O30" s="10">
        <v>3</v>
      </c>
      <c r="P30" s="10">
        <v>3</v>
      </c>
      <c r="Q30" s="10">
        <v>3</v>
      </c>
      <c r="T30" s="10">
        <v>3</v>
      </c>
      <c r="U30" s="10">
        <v>3</v>
      </c>
      <c r="V30" s="10">
        <v>3</v>
      </c>
      <c r="X30" s="10">
        <v>3</v>
      </c>
      <c r="Y30" s="10">
        <v>3</v>
      </c>
      <c r="Z30" s="10">
        <v>3</v>
      </c>
      <c r="AA30" s="71"/>
      <c r="AB30" s="71"/>
      <c r="AC30" s="10">
        <v>3</v>
      </c>
      <c r="AD30" s="10">
        <v>3</v>
      </c>
      <c r="AE30" s="71">
        <v>3</v>
      </c>
      <c r="AF30" s="71">
        <v>3</v>
      </c>
      <c r="AG30" s="71">
        <v>3</v>
      </c>
      <c r="AH30" s="71"/>
      <c r="AI30" s="71">
        <v>3</v>
      </c>
      <c r="AJ30" s="71"/>
      <c r="AK30" s="71"/>
      <c r="AL30" s="71">
        <v>3</v>
      </c>
      <c r="AM30" s="1">
        <v>1</v>
      </c>
      <c r="AP30" s="10">
        <v>0</v>
      </c>
      <c r="AQ30" s="10">
        <v>3</v>
      </c>
      <c r="AR30" s="10">
        <v>3</v>
      </c>
    </row>
    <row r="31" spans="1:44" x14ac:dyDescent="0.25">
      <c r="A31">
        <v>1</v>
      </c>
      <c r="B31" s="28" t="s">
        <v>434</v>
      </c>
      <c r="C31" s="2" t="s">
        <v>435</v>
      </c>
      <c r="E31" s="8">
        <f t="shared" si="0"/>
        <v>37.5</v>
      </c>
      <c r="F31">
        <f t="shared" si="1"/>
        <v>0</v>
      </c>
      <c r="G31" s="48">
        <f t="shared" si="2"/>
        <v>0.59523809523809523</v>
      </c>
      <c r="H31" s="90">
        <f t="shared" si="3"/>
        <v>0.85034013605442182</v>
      </c>
      <c r="I31" s="48" t="str">
        <f t="shared" si="4"/>
        <v/>
      </c>
      <c r="J31"/>
      <c r="K31">
        <f t="shared" si="5"/>
        <v>20</v>
      </c>
      <c r="M31" s="89">
        <f t="shared" si="6"/>
        <v>0.95238095238095233</v>
      </c>
      <c r="O31" s="10">
        <v>3</v>
      </c>
      <c r="P31" s="10">
        <v>1.5</v>
      </c>
      <c r="Q31" s="10">
        <v>3</v>
      </c>
      <c r="T31" s="10">
        <v>3</v>
      </c>
      <c r="U31" s="10">
        <v>3</v>
      </c>
      <c r="X31" s="10">
        <v>3</v>
      </c>
      <c r="Y31" s="10">
        <v>3</v>
      </c>
      <c r="Z31" s="10">
        <v>3</v>
      </c>
      <c r="AA31" s="71"/>
      <c r="AB31" s="71"/>
      <c r="AC31" s="10">
        <v>0</v>
      </c>
      <c r="AD31" s="10">
        <v>3</v>
      </c>
      <c r="AE31" s="71">
        <v>3</v>
      </c>
      <c r="AF31" s="71">
        <v>0</v>
      </c>
      <c r="AG31" s="71">
        <v>3</v>
      </c>
      <c r="AH31" s="71"/>
      <c r="AI31" s="71">
        <v>0</v>
      </c>
      <c r="AJ31" s="71"/>
      <c r="AK31" s="71"/>
      <c r="AL31" s="71">
        <v>0</v>
      </c>
      <c r="AM31" s="1">
        <v>3</v>
      </c>
      <c r="AO31" s="10">
        <v>0</v>
      </c>
      <c r="AP31" s="10">
        <v>0</v>
      </c>
      <c r="AQ31" s="10">
        <v>3</v>
      </c>
      <c r="AR31" s="10">
        <v>0</v>
      </c>
    </row>
    <row r="32" spans="1:44" x14ac:dyDescent="0.25">
      <c r="A32">
        <v>1</v>
      </c>
      <c r="B32" s="28" t="s">
        <v>530</v>
      </c>
      <c r="C32" s="2" t="s">
        <v>82</v>
      </c>
      <c r="E32" s="8">
        <f t="shared" si="0"/>
        <v>48</v>
      </c>
      <c r="F32">
        <f t="shared" si="1"/>
        <v>-9</v>
      </c>
      <c r="G32" s="48">
        <f t="shared" si="2"/>
        <v>0.88888888888888884</v>
      </c>
      <c r="H32" s="90">
        <f t="shared" si="3"/>
        <v>1</v>
      </c>
      <c r="I32" s="48">
        <f t="shared" si="4"/>
        <v>8.8888888888888802E-3</v>
      </c>
      <c r="J32"/>
      <c r="K32">
        <f t="shared" si="5"/>
        <v>18</v>
      </c>
      <c r="L32" s="8">
        <v>3</v>
      </c>
      <c r="M32" s="89">
        <f t="shared" si="6"/>
        <v>1</v>
      </c>
      <c r="O32" s="10">
        <v>3</v>
      </c>
      <c r="P32" s="10">
        <v>3</v>
      </c>
      <c r="Q32" s="10">
        <v>3</v>
      </c>
      <c r="T32" s="10">
        <v>0</v>
      </c>
      <c r="U32" s="10">
        <v>3</v>
      </c>
      <c r="V32" s="10">
        <v>3</v>
      </c>
      <c r="X32" s="10">
        <v>3</v>
      </c>
      <c r="Y32" s="10">
        <v>3</v>
      </c>
      <c r="Z32" s="10">
        <v>3</v>
      </c>
      <c r="AA32" s="71"/>
      <c r="AB32" s="71"/>
      <c r="AC32" s="10">
        <v>0</v>
      </c>
      <c r="AD32" s="10">
        <v>3</v>
      </c>
      <c r="AE32" s="71">
        <v>3</v>
      </c>
      <c r="AF32" s="71">
        <v>3</v>
      </c>
      <c r="AG32" s="71">
        <v>3</v>
      </c>
      <c r="AH32" s="71"/>
      <c r="AI32" s="71"/>
      <c r="AJ32" s="71"/>
      <c r="AK32" s="71"/>
      <c r="AL32" s="71">
        <v>3</v>
      </c>
      <c r="AM32" s="1">
        <v>3</v>
      </c>
      <c r="AO32" s="10">
        <v>3</v>
      </c>
      <c r="AP32" s="10">
        <v>3</v>
      </c>
    </row>
    <row r="33" spans="1:44" x14ac:dyDescent="0.25">
      <c r="A33">
        <v>1</v>
      </c>
      <c r="B33" s="28" t="s">
        <v>531</v>
      </c>
      <c r="C33" s="2" t="s">
        <v>532</v>
      </c>
      <c r="E33" s="8">
        <f t="shared" si="0"/>
        <v>45</v>
      </c>
      <c r="F33">
        <f t="shared" si="1"/>
        <v>0</v>
      </c>
      <c r="G33" s="48">
        <f t="shared" si="2"/>
        <v>0.7142857142857143</v>
      </c>
      <c r="H33" s="90">
        <f t="shared" si="3"/>
        <v>1</v>
      </c>
      <c r="I33" s="48" t="str">
        <f t="shared" si="4"/>
        <v/>
      </c>
      <c r="J33"/>
      <c r="K33">
        <f t="shared" si="5"/>
        <v>21</v>
      </c>
      <c r="M33" s="89">
        <f t="shared" si="6"/>
        <v>1</v>
      </c>
      <c r="O33" s="10">
        <v>3</v>
      </c>
      <c r="P33" s="10">
        <v>0</v>
      </c>
      <c r="Q33" s="10">
        <v>3</v>
      </c>
      <c r="T33" s="10">
        <v>3</v>
      </c>
      <c r="U33" s="10">
        <v>1</v>
      </c>
      <c r="V33" s="10">
        <v>0</v>
      </c>
      <c r="X33" s="10">
        <v>3</v>
      </c>
      <c r="Y33" s="10">
        <v>0</v>
      </c>
      <c r="Z33" s="10">
        <v>3</v>
      </c>
      <c r="AA33" s="71"/>
      <c r="AB33" s="71"/>
      <c r="AC33" s="10">
        <v>1</v>
      </c>
      <c r="AD33" s="10">
        <v>3</v>
      </c>
      <c r="AE33" s="71">
        <v>3</v>
      </c>
      <c r="AF33" s="71">
        <v>3</v>
      </c>
      <c r="AG33" s="71">
        <v>3</v>
      </c>
      <c r="AH33" s="71"/>
      <c r="AI33" s="71">
        <v>3</v>
      </c>
      <c r="AJ33" s="71"/>
      <c r="AK33" s="71"/>
      <c r="AL33" s="71">
        <v>0</v>
      </c>
      <c r="AM33" s="1">
        <v>3</v>
      </c>
      <c r="AO33" s="10">
        <v>3</v>
      </c>
      <c r="AP33" s="10">
        <v>3</v>
      </c>
      <c r="AQ33" s="10">
        <v>3</v>
      </c>
      <c r="AR33" s="10">
        <v>1</v>
      </c>
    </row>
    <row r="34" spans="1:44" x14ac:dyDescent="0.25">
      <c r="A34">
        <v>1</v>
      </c>
      <c r="B34" s="28" t="s">
        <v>533</v>
      </c>
      <c r="C34" s="2" t="s">
        <v>397</v>
      </c>
      <c r="E34" s="8">
        <f t="shared" si="0"/>
        <v>22</v>
      </c>
      <c r="F34">
        <f t="shared" si="1"/>
        <v>0</v>
      </c>
      <c r="G34" s="48">
        <f t="shared" si="2"/>
        <v>0.34920634920634919</v>
      </c>
      <c r="H34" s="90">
        <f t="shared" si="3"/>
        <v>0.49886621315192742</v>
      </c>
      <c r="I34" s="48" t="str">
        <f t="shared" si="4"/>
        <v/>
      </c>
      <c r="J34"/>
      <c r="K34">
        <f t="shared" si="5"/>
        <v>16</v>
      </c>
      <c r="M34" s="89">
        <f t="shared" si="6"/>
        <v>0.76190476190476186</v>
      </c>
      <c r="O34" s="10">
        <v>3</v>
      </c>
      <c r="P34" s="10">
        <v>0</v>
      </c>
      <c r="Q34" s="10">
        <v>3</v>
      </c>
      <c r="U34" s="10">
        <v>0</v>
      </c>
      <c r="V34" s="10">
        <v>3</v>
      </c>
      <c r="Z34" s="10">
        <v>1</v>
      </c>
      <c r="AA34" s="71"/>
      <c r="AB34" s="71"/>
      <c r="AC34" s="10">
        <v>0</v>
      </c>
      <c r="AD34" s="71">
        <v>0</v>
      </c>
      <c r="AE34" s="71">
        <v>3</v>
      </c>
      <c r="AF34" s="71">
        <v>0</v>
      </c>
      <c r="AG34" s="71">
        <v>3</v>
      </c>
      <c r="AH34" s="71"/>
      <c r="AI34" s="71">
        <v>3</v>
      </c>
      <c r="AJ34" s="71"/>
      <c r="AK34" s="71"/>
      <c r="AL34" s="71"/>
      <c r="AM34" s="1">
        <v>0</v>
      </c>
      <c r="AO34" s="10">
        <v>0</v>
      </c>
      <c r="AP34" s="10">
        <v>0</v>
      </c>
      <c r="AQ34" s="10">
        <v>3</v>
      </c>
    </row>
    <row r="35" spans="1:44" x14ac:dyDescent="0.25">
      <c r="A35">
        <v>1</v>
      </c>
      <c r="B35" s="28" t="s">
        <v>534</v>
      </c>
      <c r="C35" s="2" t="s">
        <v>535</v>
      </c>
      <c r="E35" s="8">
        <f t="shared" si="0"/>
        <v>45</v>
      </c>
      <c r="F35">
        <f t="shared" si="1"/>
        <v>0</v>
      </c>
      <c r="G35" s="48">
        <f t="shared" si="2"/>
        <v>0.7142857142857143</v>
      </c>
      <c r="H35" s="90">
        <f t="shared" si="3"/>
        <v>1</v>
      </c>
      <c r="I35" s="48" t="str">
        <f t="shared" si="4"/>
        <v/>
      </c>
      <c r="J35"/>
      <c r="K35">
        <f t="shared" si="5"/>
        <v>21</v>
      </c>
      <c r="M35" s="89">
        <f t="shared" si="6"/>
        <v>1</v>
      </c>
      <c r="O35" s="10">
        <v>3</v>
      </c>
      <c r="P35" s="10">
        <v>3</v>
      </c>
      <c r="Q35" s="10">
        <v>3</v>
      </c>
      <c r="T35" s="10">
        <v>0</v>
      </c>
      <c r="U35" s="10">
        <v>0</v>
      </c>
      <c r="V35" s="10">
        <v>3</v>
      </c>
      <c r="X35" s="10">
        <v>3</v>
      </c>
      <c r="Y35" s="10">
        <v>3</v>
      </c>
      <c r="Z35" s="10">
        <v>0</v>
      </c>
      <c r="AA35" s="71"/>
      <c r="AB35" s="71"/>
      <c r="AC35" s="10">
        <v>3</v>
      </c>
      <c r="AD35" s="10">
        <v>3</v>
      </c>
      <c r="AE35" s="71">
        <v>3</v>
      </c>
      <c r="AF35" s="71">
        <v>3</v>
      </c>
      <c r="AG35" s="71">
        <v>3</v>
      </c>
      <c r="AH35" s="71"/>
      <c r="AI35" s="71">
        <v>1</v>
      </c>
      <c r="AJ35" s="71"/>
      <c r="AK35" s="71"/>
      <c r="AL35" s="71">
        <v>3</v>
      </c>
      <c r="AM35" s="1">
        <v>3</v>
      </c>
      <c r="AO35" s="10">
        <v>0</v>
      </c>
      <c r="AP35" s="10">
        <v>0</v>
      </c>
      <c r="AQ35" s="10">
        <v>3</v>
      </c>
      <c r="AR35" s="10">
        <v>2</v>
      </c>
    </row>
    <row r="36" spans="1:44" x14ac:dyDescent="0.25"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44" x14ac:dyDescent="0.25"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44" x14ac:dyDescent="0.25"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44" x14ac:dyDescent="0.25"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44" x14ac:dyDescent="0.25"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44" x14ac:dyDescent="0.25"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44" x14ac:dyDescent="0.25"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44" x14ac:dyDescent="0.25"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44" x14ac:dyDescent="0.25"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44" x14ac:dyDescent="0.25"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44" x14ac:dyDescent="0.25"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44" x14ac:dyDescent="0.25"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44" x14ac:dyDescent="0.25"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26:38" x14ac:dyDescent="0.25"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26:38" x14ac:dyDescent="0.25"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26:38" x14ac:dyDescent="0.25"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26:38" x14ac:dyDescent="0.25"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26:38" x14ac:dyDescent="0.25"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26:38" x14ac:dyDescent="0.25"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26:38" x14ac:dyDescent="0.25"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26:38" x14ac:dyDescent="0.25"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26:38" x14ac:dyDescent="0.25"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26:38" x14ac:dyDescent="0.25"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26:38" x14ac:dyDescent="0.25"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26:38" x14ac:dyDescent="0.25"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26:38" x14ac:dyDescent="0.25"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26:38" x14ac:dyDescent="0.25"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26:38" x14ac:dyDescent="0.25"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26:38" x14ac:dyDescent="0.25"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26:38" x14ac:dyDescent="0.25"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26:38" x14ac:dyDescent="0.25"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26:38" x14ac:dyDescent="0.25"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26:38" x14ac:dyDescent="0.25"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26:38" x14ac:dyDescent="0.25"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26:38" x14ac:dyDescent="0.25"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26:38" x14ac:dyDescent="0.25"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26:38" x14ac:dyDescent="0.25"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26:38" x14ac:dyDescent="0.25"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26:38" x14ac:dyDescent="0.25"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26:38" x14ac:dyDescent="0.25"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26:38" x14ac:dyDescent="0.25"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26:38" x14ac:dyDescent="0.25"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26:38" x14ac:dyDescent="0.25"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26:38" x14ac:dyDescent="0.25"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26:38" x14ac:dyDescent="0.25"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26:38" x14ac:dyDescent="0.25"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26:38" x14ac:dyDescent="0.25"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26:38" x14ac:dyDescent="0.25"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26:38" x14ac:dyDescent="0.25"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26:38" x14ac:dyDescent="0.25"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26:38" x14ac:dyDescent="0.25"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26:38" x14ac:dyDescent="0.25"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26:38" x14ac:dyDescent="0.25"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26:38" x14ac:dyDescent="0.25"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26:38" x14ac:dyDescent="0.25"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26:38" x14ac:dyDescent="0.25"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26:38" x14ac:dyDescent="0.25"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26:38" x14ac:dyDescent="0.25"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26:38" x14ac:dyDescent="0.25"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26:38" x14ac:dyDescent="0.25"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26:38" x14ac:dyDescent="0.25"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26:38" x14ac:dyDescent="0.25"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26:38" x14ac:dyDescent="0.25"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26:38" x14ac:dyDescent="0.25"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26:38" x14ac:dyDescent="0.25"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26:38" x14ac:dyDescent="0.25"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26:38" x14ac:dyDescent="0.25"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26:38" x14ac:dyDescent="0.25"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26:38" x14ac:dyDescent="0.25"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26:38" x14ac:dyDescent="0.25"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26:38" x14ac:dyDescent="0.25"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26:38" x14ac:dyDescent="0.25"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26:38" x14ac:dyDescent="0.25"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26:38" x14ac:dyDescent="0.25"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26:38" x14ac:dyDescent="0.25"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26:38" x14ac:dyDescent="0.25"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26:38" x14ac:dyDescent="0.25"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26:38" x14ac:dyDescent="0.25"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26:38" x14ac:dyDescent="0.25"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26:38" x14ac:dyDescent="0.25"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26:38" x14ac:dyDescent="0.25"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26:38" x14ac:dyDescent="0.25"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26:38" x14ac:dyDescent="0.25"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26:38" x14ac:dyDescent="0.25"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26:38" x14ac:dyDescent="0.25"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26:38" x14ac:dyDescent="0.25"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26:38" x14ac:dyDescent="0.25"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26:38" x14ac:dyDescent="0.25"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26:38" x14ac:dyDescent="0.25"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26:38" x14ac:dyDescent="0.25"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26:38" x14ac:dyDescent="0.25"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26:38" x14ac:dyDescent="0.25"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26:38" x14ac:dyDescent="0.25"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26:38" x14ac:dyDescent="0.25"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26:38" x14ac:dyDescent="0.25"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26:38" x14ac:dyDescent="0.25"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26:38" x14ac:dyDescent="0.25"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26:38" x14ac:dyDescent="0.25"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26:38" x14ac:dyDescent="0.25"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26:38" x14ac:dyDescent="0.25"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26:38" x14ac:dyDescent="0.25"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26:38" x14ac:dyDescent="0.25"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26:38" x14ac:dyDescent="0.25"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26:38" x14ac:dyDescent="0.25"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26:38" x14ac:dyDescent="0.25"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26:38" x14ac:dyDescent="0.25"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26:38" x14ac:dyDescent="0.25"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26:38" x14ac:dyDescent="0.25"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26:38" x14ac:dyDescent="0.25"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26:38" x14ac:dyDescent="0.25"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26:38" x14ac:dyDescent="0.25"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26:38" x14ac:dyDescent="0.25"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26:38" x14ac:dyDescent="0.25"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26:38" x14ac:dyDescent="0.25"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26:38" x14ac:dyDescent="0.25"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26:38" x14ac:dyDescent="0.25"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26:38" x14ac:dyDescent="0.25"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26:38" x14ac:dyDescent="0.25"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26:38" x14ac:dyDescent="0.25"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26:38" x14ac:dyDescent="0.25"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26:38" x14ac:dyDescent="0.25"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26:38" x14ac:dyDescent="0.25"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26:38" x14ac:dyDescent="0.25"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26:38" x14ac:dyDescent="0.25"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26:38" x14ac:dyDescent="0.25"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26:38" x14ac:dyDescent="0.25"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26:38" x14ac:dyDescent="0.25"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26:38" x14ac:dyDescent="0.25"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26:38" x14ac:dyDescent="0.25"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26:38" x14ac:dyDescent="0.25"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26:38" x14ac:dyDescent="0.25"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26:38" x14ac:dyDescent="0.25"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26:38" x14ac:dyDescent="0.25"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26:38" x14ac:dyDescent="0.25"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26:38" x14ac:dyDescent="0.25"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26:38" x14ac:dyDescent="0.25"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26:38" x14ac:dyDescent="0.25"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26:38" x14ac:dyDescent="0.25"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26:38" x14ac:dyDescent="0.25"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26:38" x14ac:dyDescent="0.25"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26:38" x14ac:dyDescent="0.25"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26:38" x14ac:dyDescent="0.25"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26:38" x14ac:dyDescent="0.25"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26:38" x14ac:dyDescent="0.25"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26:38" x14ac:dyDescent="0.25"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26:38" x14ac:dyDescent="0.25"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26:38" x14ac:dyDescent="0.25"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26:38" x14ac:dyDescent="0.25"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26:38" x14ac:dyDescent="0.25"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26:38" x14ac:dyDescent="0.25"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26:38" x14ac:dyDescent="0.25"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26:38" x14ac:dyDescent="0.25"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26:38" x14ac:dyDescent="0.25"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26:38" x14ac:dyDescent="0.25"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26:38" x14ac:dyDescent="0.25"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26:38" x14ac:dyDescent="0.25"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26:38" x14ac:dyDescent="0.25"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26:38" x14ac:dyDescent="0.25"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26:38" x14ac:dyDescent="0.25"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26:38" x14ac:dyDescent="0.25"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26:38" x14ac:dyDescent="0.25"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26:38" x14ac:dyDescent="0.25"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26:38" x14ac:dyDescent="0.25"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26:38" x14ac:dyDescent="0.25"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26:38" x14ac:dyDescent="0.25"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26:38" x14ac:dyDescent="0.25"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26:38" x14ac:dyDescent="0.25"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26:38" x14ac:dyDescent="0.25"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26:38" x14ac:dyDescent="0.25"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26:38" x14ac:dyDescent="0.25"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26:38" x14ac:dyDescent="0.25"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26:38" x14ac:dyDescent="0.25"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26:38" x14ac:dyDescent="0.25"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26:38" x14ac:dyDescent="0.25"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26:38" x14ac:dyDescent="0.25"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26:38" x14ac:dyDescent="0.25"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26:38" x14ac:dyDescent="0.25"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26:38" x14ac:dyDescent="0.25"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26:38" x14ac:dyDescent="0.25"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26:38" x14ac:dyDescent="0.25"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26:38" x14ac:dyDescent="0.25"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26:38" x14ac:dyDescent="0.25"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26:38" x14ac:dyDescent="0.25"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26:38" x14ac:dyDescent="0.25"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26:38" x14ac:dyDescent="0.25"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26:38" x14ac:dyDescent="0.25"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26:38" x14ac:dyDescent="0.25"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26:38" x14ac:dyDescent="0.25"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26:38" x14ac:dyDescent="0.25"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26:38" x14ac:dyDescent="0.25"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26:38" x14ac:dyDescent="0.25"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26:38" x14ac:dyDescent="0.25"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26:38" x14ac:dyDescent="0.25"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26:38" x14ac:dyDescent="0.25"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26:38" x14ac:dyDescent="0.25"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26:38" x14ac:dyDescent="0.25"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26:38" x14ac:dyDescent="0.25"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26:38" x14ac:dyDescent="0.25"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26:38" x14ac:dyDescent="0.25"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26:38" x14ac:dyDescent="0.25"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26:38" x14ac:dyDescent="0.25"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26:38" x14ac:dyDescent="0.25"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26:38" x14ac:dyDescent="0.25"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26:38" x14ac:dyDescent="0.25"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26:38" x14ac:dyDescent="0.25"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26:38" x14ac:dyDescent="0.25"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26:38" x14ac:dyDescent="0.25"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26:38" x14ac:dyDescent="0.25"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26:38" x14ac:dyDescent="0.25"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26:38" x14ac:dyDescent="0.25"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26:38" x14ac:dyDescent="0.25"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26:38" x14ac:dyDescent="0.25"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26:38" x14ac:dyDescent="0.25"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26:38" x14ac:dyDescent="0.25"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26:38" x14ac:dyDescent="0.25"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26:38" x14ac:dyDescent="0.25"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26:38" x14ac:dyDescent="0.25"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26:38" x14ac:dyDescent="0.25"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26:38" x14ac:dyDescent="0.25"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26:38" x14ac:dyDescent="0.25"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26:38" x14ac:dyDescent="0.25"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26:38" x14ac:dyDescent="0.25"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26:38" x14ac:dyDescent="0.25"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26:38" x14ac:dyDescent="0.25"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26:38" x14ac:dyDescent="0.25"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26:38" x14ac:dyDescent="0.25"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26:38" x14ac:dyDescent="0.25"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26:38" x14ac:dyDescent="0.25"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26:38" x14ac:dyDescent="0.25"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26:38" x14ac:dyDescent="0.25"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26:38" x14ac:dyDescent="0.25"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26:38" x14ac:dyDescent="0.25"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26:38" x14ac:dyDescent="0.25"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26:38" x14ac:dyDescent="0.25"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26:38" x14ac:dyDescent="0.25"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26:38" x14ac:dyDescent="0.25"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26:38" x14ac:dyDescent="0.25"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26:38" x14ac:dyDescent="0.25"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26:38" x14ac:dyDescent="0.25"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26:38" x14ac:dyDescent="0.25"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26:38" x14ac:dyDescent="0.25"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26:38" x14ac:dyDescent="0.25"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26:38" x14ac:dyDescent="0.25"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26:38" x14ac:dyDescent="0.25"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26:38" x14ac:dyDescent="0.25"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26:38" x14ac:dyDescent="0.25"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26:38" x14ac:dyDescent="0.25"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26:38" x14ac:dyDescent="0.25"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26:38" x14ac:dyDescent="0.25"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26:38" x14ac:dyDescent="0.25"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26:38" x14ac:dyDescent="0.25"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26:38" x14ac:dyDescent="0.25"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26:38" x14ac:dyDescent="0.25"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26:38" x14ac:dyDescent="0.25"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26:38" x14ac:dyDescent="0.25"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26:38" x14ac:dyDescent="0.25"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26:38" x14ac:dyDescent="0.25"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26:38" x14ac:dyDescent="0.25"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26:38" x14ac:dyDescent="0.25"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26:38" x14ac:dyDescent="0.25"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26:38" x14ac:dyDescent="0.25"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26:38" x14ac:dyDescent="0.25"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26:38" x14ac:dyDescent="0.25"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26:38" x14ac:dyDescent="0.25"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26:38" x14ac:dyDescent="0.25"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26:38" x14ac:dyDescent="0.25"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26:38" x14ac:dyDescent="0.25"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26:38" x14ac:dyDescent="0.25"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26:38" x14ac:dyDescent="0.25"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26:38" x14ac:dyDescent="0.25"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26:38" x14ac:dyDescent="0.25"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26:38" x14ac:dyDescent="0.25"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26:38" x14ac:dyDescent="0.25"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26:38" x14ac:dyDescent="0.25"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26:38" x14ac:dyDescent="0.25"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26:38" x14ac:dyDescent="0.25"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26:38" x14ac:dyDescent="0.25"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26:38" x14ac:dyDescent="0.25"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26:38" x14ac:dyDescent="0.25"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26:38" x14ac:dyDescent="0.25"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26:38" x14ac:dyDescent="0.25"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26:38" x14ac:dyDescent="0.25"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26:38" x14ac:dyDescent="0.25"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26:38" x14ac:dyDescent="0.25"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26:38" x14ac:dyDescent="0.25"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26:38" x14ac:dyDescent="0.25"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26:38" x14ac:dyDescent="0.25"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26:38" x14ac:dyDescent="0.25"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26:38" x14ac:dyDescent="0.25"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26:38" x14ac:dyDescent="0.25"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26:38" x14ac:dyDescent="0.25"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26:38" x14ac:dyDescent="0.25"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26:38" x14ac:dyDescent="0.25"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26:38" x14ac:dyDescent="0.25"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26:38" x14ac:dyDescent="0.25"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26:38" x14ac:dyDescent="0.25"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26:38" x14ac:dyDescent="0.25"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26:38" x14ac:dyDescent="0.25"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26:38" x14ac:dyDescent="0.25"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26:38" x14ac:dyDescent="0.25"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26:38" x14ac:dyDescent="0.25"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26:38" x14ac:dyDescent="0.25"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26:38" x14ac:dyDescent="0.25"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26:38" x14ac:dyDescent="0.25"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26:38" x14ac:dyDescent="0.25"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26:38" x14ac:dyDescent="0.25"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26:38" x14ac:dyDescent="0.25"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26:38" x14ac:dyDescent="0.25"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26:38" x14ac:dyDescent="0.25"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26:38" x14ac:dyDescent="0.25"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26:38" x14ac:dyDescent="0.25"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26:38" x14ac:dyDescent="0.25"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26:38" x14ac:dyDescent="0.25"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26:38" x14ac:dyDescent="0.25"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26:38" x14ac:dyDescent="0.25"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26:38" x14ac:dyDescent="0.25"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26:38" x14ac:dyDescent="0.25"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26:38" x14ac:dyDescent="0.25"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26:38" x14ac:dyDescent="0.25"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26:38" x14ac:dyDescent="0.25"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26:38" x14ac:dyDescent="0.25"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26:38" x14ac:dyDescent="0.25"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26:38" x14ac:dyDescent="0.25"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26:38" x14ac:dyDescent="0.25"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26:38" x14ac:dyDescent="0.25"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26:38" x14ac:dyDescent="0.25"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26:38" x14ac:dyDescent="0.25"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26:38" x14ac:dyDescent="0.25"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26:38" x14ac:dyDescent="0.25"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26:38" x14ac:dyDescent="0.25"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26:38" x14ac:dyDescent="0.25"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26:38" x14ac:dyDescent="0.25"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26:38" x14ac:dyDescent="0.25"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26:38" x14ac:dyDescent="0.25"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26:38" x14ac:dyDescent="0.25"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26:38" x14ac:dyDescent="0.25"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26:38" x14ac:dyDescent="0.25"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26:38" x14ac:dyDescent="0.25"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26:38" x14ac:dyDescent="0.25"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26:38" x14ac:dyDescent="0.25"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26:38" x14ac:dyDescent="0.25"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26:38" x14ac:dyDescent="0.25"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26:38" x14ac:dyDescent="0.25"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26:38" x14ac:dyDescent="0.25"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26:38" x14ac:dyDescent="0.25"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26:38" x14ac:dyDescent="0.25"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26:38" x14ac:dyDescent="0.25"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26:38" x14ac:dyDescent="0.25"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26:38" x14ac:dyDescent="0.25"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26:38" x14ac:dyDescent="0.25"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26:38" x14ac:dyDescent="0.25"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26:38" x14ac:dyDescent="0.25"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26:38" x14ac:dyDescent="0.25"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26:38" x14ac:dyDescent="0.25"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26:38" x14ac:dyDescent="0.25"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26:38" x14ac:dyDescent="0.25"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26:38" x14ac:dyDescent="0.25"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26:38" x14ac:dyDescent="0.25"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26:38" x14ac:dyDescent="0.25"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26:38" x14ac:dyDescent="0.25"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26:38" x14ac:dyDescent="0.25"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26:38" x14ac:dyDescent="0.25"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26:38" x14ac:dyDescent="0.25"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26:38" x14ac:dyDescent="0.25"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26:38" x14ac:dyDescent="0.25"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26:38" x14ac:dyDescent="0.25"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26:38" x14ac:dyDescent="0.25"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26:38" x14ac:dyDescent="0.25"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26:38" x14ac:dyDescent="0.25"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26:38" x14ac:dyDescent="0.25"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26:38" x14ac:dyDescent="0.25"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26:38" x14ac:dyDescent="0.25"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26:38" x14ac:dyDescent="0.25"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26:38" x14ac:dyDescent="0.25"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26:38" x14ac:dyDescent="0.25"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26:38" x14ac:dyDescent="0.25"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26:38" x14ac:dyDescent="0.25"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26:38" x14ac:dyDescent="0.25"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26:38" x14ac:dyDescent="0.25"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26:38" x14ac:dyDescent="0.25"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26:38" x14ac:dyDescent="0.25"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26:38" x14ac:dyDescent="0.25"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26:38" x14ac:dyDescent="0.25"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26:38" x14ac:dyDescent="0.25"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26:38" x14ac:dyDescent="0.25"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26:38" x14ac:dyDescent="0.25"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26:38" x14ac:dyDescent="0.25"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26:38" x14ac:dyDescent="0.25"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26:38" x14ac:dyDescent="0.25"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26:38" x14ac:dyDescent="0.25"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26:38" x14ac:dyDescent="0.25"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26:38" x14ac:dyDescent="0.25"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26:38" x14ac:dyDescent="0.25"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26:38" x14ac:dyDescent="0.25"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26:38" x14ac:dyDescent="0.25"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26:38" x14ac:dyDescent="0.25"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26:38" x14ac:dyDescent="0.25"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26:38" x14ac:dyDescent="0.25"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26:38" x14ac:dyDescent="0.25"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26:38" x14ac:dyDescent="0.25"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26:38" x14ac:dyDescent="0.25"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26:38" x14ac:dyDescent="0.25"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26:38" x14ac:dyDescent="0.25"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26:38" x14ac:dyDescent="0.25"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26:38" x14ac:dyDescent="0.25"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26:38" x14ac:dyDescent="0.25"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26:38" x14ac:dyDescent="0.25"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26:38" x14ac:dyDescent="0.25"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26:38" x14ac:dyDescent="0.25"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26:38" x14ac:dyDescent="0.25"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26:38" x14ac:dyDescent="0.25"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26:38" x14ac:dyDescent="0.25"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26:38" x14ac:dyDescent="0.25"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26:38" x14ac:dyDescent="0.25"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26:38" x14ac:dyDescent="0.25"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26:38" x14ac:dyDescent="0.25"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26:38" x14ac:dyDescent="0.25"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26:38" x14ac:dyDescent="0.25"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26:38" x14ac:dyDescent="0.25"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26:38" x14ac:dyDescent="0.25"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26:38" x14ac:dyDescent="0.25"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26:38" x14ac:dyDescent="0.25"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26:38" x14ac:dyDescent="0.25"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26:38" x14ac:dyDescent="0.25"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26:38" x14ac:dyDescent="0.25"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26:38" x14ac:dyDescent="0.25"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26:38" x14ac:dyDescent="0.25"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26:38" x14ac:dyDescent="0.25"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26:38" x14ac:dyDescent="0.25"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26:38" x14ac:dyDescent="0.25"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26:38" x14ac:dyDescent="0.25"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26:38" x14ac:dyDescent="0.25"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26:38" x14ac:dyDescent="0.25"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26:38" x14ac:dyDescent="0.25"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26:38" x14ac:dyDescent="0.25"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26:38" x14ac:dyDescent="0.25"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26:38" x14ac:dyDescent="0.25"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26:38" x14ac:dyDescent="0.25"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26:38" x14ac:dyDescent="0.25"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26:38" x14ac:dyDescent="0.25"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26:38" x14ac:dyDescent="0.25"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26:38" x14ac:dyDescent="0.25"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26:38" x14ac:dyDescent="0.25"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26:38" x14ac:dyDescent="0.25"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26:38" x14ac:dyDescent="0.25"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26:38" x14ac:dyDescent="0.25"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26:38" x14ac:dyDescent="0.25"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26:38" x14ac:dyDescent="0.25"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26:38" x14ac:dyDescent="0.25"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26:38" x14ac:dyDescent="0.25"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26:38" x14ac:dyDescent="0.25"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26:38" x14ac:dyDescent="0.25"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26:38" x14ac:dyDescent="0.25"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26:38" x14ac:dyDescent="0.25"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26:38" x14ac:dyDescent="0.25"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26:38" x14ac:dyDescent="0.25"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26:38" x14ac:dyDescent="0.25"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 spans="26:38" x14ac:dyDescent="0.25"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 spans="26:38" x14ac:dyDescent="0.25"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 spans="26:38" x14ac:dyDescent="0.25"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 spans="26:38" x14ac:dyDescent="0.25"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 spans="26:38" x14ac:dyDescent="0.25"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 spans="26:38" x14ac:dyDescent="0.25"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 spans="26:38" x14ac:dyDescent="0.25"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 spans="26:38" x14ac:dyDescent="0.25"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 spans="26:38" x14ac:dyDescent="0.25"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 spans="26:38" x14ac:dyDescent="0.25"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 spans="26:38" x14ac:dyDescent="0.25"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 spans="26:38" x14ac:dyDescent="0.25"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 spans="26:38" x14ac:dyDescent="0.25"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 spans="26:38" x14ac:dyDescent="0.25"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 spans="26:38" x14ac:dyDescent="0.25"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 spans="26:38" x14ac:dyDescent="0.25"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 spans="26:38" x14ac:dyDescent="0.25"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 spans="26:38" x14ac:dyDescent="0.25"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 spans="26:38" x14ac:dyDescent="0.25"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 spans="26:38" x14ac:dyDescent="0.25"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 spans="26:38" x14ac:dyDescent="0.25"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 spans="26:38" x14ac:dyDescent="0.25"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 spans="26:38" x14ac:dyDescent="0.25"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 spans="26:38" x14ac:dyDescent="0.25"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 spans="26:38" x14ac:dyDescent="0.25"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 spans="26:38" x14ac:dyDescent="0.25"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 spans="26:38" x14ac:dyDescent="0.25"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 spans="26:38" x14ac:dyDescent="0.25"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 spans="26:38" x14ac:dyDescent="0.25"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 spans="26:38" x14ac:dyDescent="0.25"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 spans="26:38" x14ac:dyDescent="0.25"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 spans="26:38" x14ac:dyDescent="0.25"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 spans="26:38" x14ac:dyDescent="0.25"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 spans="26:38" x14ac:dyDescent="0.25"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 spans="26:38" x14ac:dyDescent="0.25"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 spans="26:38" x14ac:dyDescent="0.25"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 spans="26:38" x14ac:dyDescent="0.25"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 spans="26:38" x14ac:dyDescent="0.25"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 spans="26:38" x14ac:dyDescent="0.25"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 spans="26:38" x14ac:dyDescent="0.25"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 spans="26:38" x14ac:dyDescent="0.25"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 spans="26:38" x14ac:dyDescent="0.25"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 spans="26:38" x14ac:dyDescent="0.25"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 spans="26:38" x14ac:dyDescent="0.25"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 spans="26:38" x14ac:dyDescent="0.25"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 spans="26:38" x14ac:dyDescent="0.25"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 spans="26:38" x14ac:dyDescent="0.25"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 spans="26:38" x14ac:dyDescent="0.25"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 spans="26:38" x14ac:dyDescent="0.25"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 spans="26:38" x14ac:dyDescent="0.25"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 spans="26:38" x14ac:dyDescent="0.25"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 spans="26:38" x14ac:dyDescent="0.25"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 spans="26:38" x14ac:dyDescent="0.25"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 spans="26:38" x14ac:dyDescent="0.25"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 spans="26:38" x14ac:dyDescent="0.25"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 spans="26:38" x14ac:dyDescent="0.25"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 spans="26:38" x14ac:dyDescent="0.25"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 spans="26:38" x14ac:dyDescent="0.25"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 spans="26:38" x14ac:dyDescent="0.25"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 spans="26:38" x14ac:dyDescent="0.25"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 spans="26:38" x14ac:dyDescent="0.25"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 spans="26:38" x14ac:dyDescent="0.25"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 spans="26:38" x14ac:dyDescent="0.25"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 spans="26:38" x14ac:dyDescent="0.25"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 spans="26:38" x14ac:dyDescent="0.25"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 spans="26:38" x14ac:dyDescent="0.25"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 spans="26:38" x14ac:dyDescent="0.25"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 spans="26:38" x14ac:dyDescent="0.25"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 spans="26:38" x14ac:dyDescent="0.25"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 spans="26:38" x14ac:dyDescent="0.25"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 spans="26:38" x14ac:dyDescent="0.25"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 spans="26:38" x14ac:dyDescent="0.25"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 spans="26:38" x14ac:dyDescent="0.25"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 spans="26:38" x14ac:dyDescent="0.25"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 spans="26:38" x14ac:dyDescent="0.25"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 spans="26:38" x14ac:dyDescent="0.25"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 spans="26:38" x14ac:dyDescent="0.25"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 spans="26:38" x14ac:dyDescent="0.25"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 spans="26:38" x14ac:dyDescent="0.25"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 spans="26:38" x14ac:dyDescent="0.25"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 spans="26:38" x14ac:dyDescent="0.25"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 spans="26:38" x14ac:dyDescent="0.25"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 spans="26:38" x14ac:dyDescent="0.25"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 spans="26:38" x14ac:dyDescent="0.25"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 spans="26:38" x14ac:dyDescent="0.25"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 spans="26:38" x14ac:dyDescent="0.25"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 spans="26:38" x14ac:dyDescent="0.25"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 spans="26:38" x14ac:dyDescent="0.25"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 spans="26:38" x14ac:dyDescent="0.25"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 spans="26:38" x14ac:dyDescent="0.25"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 spans="26:38" x14ac:dyDescent="0.25"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 spans="26:38" x14ac:dyDescent="0.25"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 spans="26:38" x14ac:dyDescent="0.25"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 spans="26:38" x14ac:dyDescent="0.25"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 spans="26:38" x14ac:dyDescent="0.25"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 spans="26:38" x14ac:dyDescent="0.25"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 spans="26:38" x14ac:dyDescent="0.25"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 spans="26:38" x14ac:dyDescent="0.25"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 spans="26:38" x14ac:dyDescent="0.25"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 spans="26:38" x14ac:dyDescent="0.25"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 spans="26:38" x14ac:dyDescent="0.25"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 spans="26:38" x14ac:dyDescent="0.25"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 spans="26:38" x14ac:dyDescent="0.25"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 spans="26:38" x14ac:dyDescent="0.25"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 spans="26:38" x14ac:dyDescent="0.25"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 spans="26:38" x14ac:dyDescent="0.25"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 spans="26:38" x14ac:dyDescent="0.25"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 spans="26:38" x14ac:dyDescent="0.25"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 spans="26:38" x14ac:dyDescent="0.25"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 spans="26:38" x14ac:dyDescent="0.25"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 spans="26:38" x14ac:dyDescent="0.25"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 spans="26:38" x14ac:dyDescent="0.25"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 spans="26:38" x14ac:dyDescent="0.25"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 spans="26:38" x14ac:dyDescent="0.25"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 spans="26:38" x14ac:dyDescent="0.25"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 spans="26:38" x14ac:dyDescent="0.25"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 spans="26:38" x14ac:dyDescent="0.25"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 spans="26:38" x14ac:dyDescent="0.25"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 spans="26:38" x14ac:dyDescent="0.25"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 spans="26:38" x14ac:dyDescent="0.25"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 spans="26:38" x14ac:dyDescent="0.25"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 spans="26:38" x14ac:dyDescent="0.25"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26:38" x14ac:dyDescent="0.25"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26:38" x14ac:dyDescent="0.25"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 spans="26:38" x14ac:dyDescent="0.25"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 spans="26:38" x14ac:dyDescent="0.25"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 spans="26:38" x14ac:dyDescent="0.25"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 spans="26:38" x14ac:dyDescent="0.25"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 spans="26:38" x14ac:dyDescent="0.25"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 spans="26:38" x14ac:dyDescent="0.25"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 spans="26:38" x14ac:dyDescent="0.25"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 spans="26:38" x14ac:dyDescent="0.25"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 spans="26:38" x14ac:dyDescent="0.25"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 spans="26:38" x14ac:dyDescent="0.25"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 spans="26:38" x14ac:dyDescent="0.25"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 spans="26:38" x14ac:dyDescent="0.25"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 spans="26:38" x14ac:dyDescent="0.25"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 spans="26:38" x14ac:dyDescent="0.25"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 spans="26:38" x14ac:dyDescent="0.25"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 spans="26:38" x14ac:dyDescent="0.25"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 spans="26:38" x14ac:dyDescent="0.25"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 spans="26:38" x14ac:dyDescent="0.25"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 spans="26:38" x14ac:dyDescent="0.25"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 spans="26:38" x14ac:dyDescent="0.25"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 spans="26:38" x14ac:dyDescent="0.25"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 spans="26:38" x14ac:dyDescent="0.25"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 spans="26:38" x14ac:dyDescent="0.25"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 spans="26:38" x14ac:dyDescent="0.25"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 spans="26:38" x14ac:dyDescent="0.25"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 spans="26:38" x14ac:dyDescent="0.25"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 spans="26:38" x14ac:dyDescent="0.25"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 spans="26:38" x14ac:dyDescent="0.25"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 spans="26:38" x14ac:dyDescent="0.25"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 spans="26:38" x14ac:dyDescent="0.25"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 spans="26:38" x14ac:dyDescent="0.25"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 spans="26:38" x14ac:dyDescent="0.25"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 spans="26:38" x14ac:dyDescent="0.25"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 spans="26:38" x14ac:dyDescent="0.25"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 spans="26:38" x14ac:dyDescent="0.25"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 spans="26:38" x14ac:dyDescent="0.25"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 spans="26:38" x14ac:dyDescent="0.25"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 spans="26:38" x14ac:dyDescent="0.25"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 spans="26:38" x14ac:dyDescent="0.25"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 spans="26:38" x14ac:dyDescent="0.25"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 spans="26:38" x14ac:dyDescent="0.25"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 spans="26:38" x14ac:dyDescent="0.25"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 spans="26:38" x14ac:dyDescent="0.25"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 spans="26:38" x14ac:dyDescent="0.25"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 spans="26:38" x14ac:dyDescent="0.25"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 spans="26:38" x14ac:dyDescent="0.25"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 spans="26:38" x14ac:dyDescent="0.25"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 spans="26:38" x14ac:dyDescent="0.25"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 spans="26:38" x14ac:dyDescent="0.25"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 spans="26:38" x14ac:dyDescent="0.25"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 spans="26:38" x14ac:dyDescent="0.25"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 spans="26:38" x14ac:dyDescent="0.25"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 spans="26:38" x14ac:dyDescent="0.25"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 spans="26:38" x14ac:dyDescent="0.25"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 spans="26:38" x14ac:dyDescent="0.25"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 spans="26:38" x14ac:dyDescent="0.25"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 spans="26:38" x14ac:dyDescent="0.25"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 spans="26:38" x14ac:dyDescent="0.25"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 spans="26:38" x14ac:dyDescent="0.25"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 spans="26:38" x14ac:dyDescent="0.25"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 spans="26:38" x14ac:dyDescent="0.25"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 spans="26:38" x14ac:dyDescent="0.25"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 spans="26:38" x14ac:dyDescent="0.25"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 spans="26:38" x14ac:dyDescent="0.25"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 spans="26:38" x14ac:dyDescent="0.25"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 spans="26:38" x14ac:dyDescent="0.25"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 spans="26:38" x14ac:dyDescent="0.25"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 spans="26:38" x14ac:dyDescent="0.25"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 spans="26:38" x14ac:dyDescent="0.25"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 spans="26:38" x14ac:dyDescent="0.25"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 spans="26:38" x14ac:dyDescent="0.25"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 spans="26:38" x14ac:dyDescent="0.25"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 spans="26:38" x14ac:dyDescent="0.25"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 spans="26:38" x14ac:dyDescent="0.25"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 spans="26:38" x14ac:dyDescent="0.25"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 spans="26:38" x14ac:dyDescent="0.25"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 spans="26:38" x14ac:dyDescent="0.25"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 spans="26:38" x14ac:dyDescent="0.25"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 spans="26:38" x14ac:dyDescent="0.25"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 spans="26:38" x14ac:dyDescent="0.25"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 spans="26:38" x14ac:dyDescent="0.25"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 spans="26:38" x14ac:dyDescent="0.25"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 spans="26:38" x14ac:dyDescent="0.25"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 spans="26:38" x14ac:dyDescent="0.25"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 spans="26:38" x14ac:dyDescent="0.25"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 spans="26:38" x14ac:dyDescent="0.25"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 spans="26:38" x14ac:dyDescent="0.25"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 spans="26:38" x14ac:dyDescent="0.25"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 spans="26:38" x14ac:dyDescent="0.25"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 spans="26:38" x14ac:dyDescent="0.25"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 spans="26:38" x14ac:dyDescent="0.25"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 spans="26:38" x14ac:dyDescent="0.25"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 spans="26:38" x14ac:dyDescent="0.25"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 spans="26:38" x14ac:dyDescent="0.25"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 spans="26:38" x14ac:dyDescent="0.25"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 spans="26:38" x14ac:dyDescent="0.25"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 spans="26:38" x14ac:dyDescent="0.25"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 spans="26:38" x14ac:dyDescent="0.25"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 spans="26:38" x14ac:dyDescent="0.25"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 spans="26:38" x14ac:dyDescent="0.25"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 spans="26:38" x14ac:dyDescent="0.25"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 spans="26:38" x14ac:dyDescent="0.25"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 spans="26:38" x14ac:dyDescent="0.25"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 spans="26:38" x14ac:dyDescent="0.25"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 spans="26:38" x14ac:dyDescent="0.25"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 spans="26:38" x14ac:dyDescent="0.25"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 spans="26:38" x14ac:dyDescent="0.25"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 spans="26:38" x14ac:dyDescent="0.25"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 spans="26:38" x14ac:dyDescent="0.25"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 spans="26:38" x14ac:dyDescent="0.25"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 spans="26:38" x14ac:dyDescent="0.25"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 spans="26:38" x14ac:dyDescent="0.25"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 spans="26:38" x14ac:dyDescent="0.25"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 spans="26:38" x14ac:dyDescent="0.25"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 spans="26:38" x14ac:dyDescent="0.25"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 spans="26:38" x14ac:dyDescent="0.25"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 spans="26:38" x14ac:dyDescent="0.25"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 spans="26:38" x14ac:dyDescent="0.25"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 spans="26:38" x14ac:dyDescent="0.25"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 spans="26:38" x14ac:dyDescent="0.25"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 spans="26:38" x14ac:dyDescent="0.25"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 spans="26:38" x14ac:dyDescent="0.25"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 spans="26:38" x14ac:dyDescent="0.25"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 spans="26:38" x14ac:dyDescent="0.25"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 spans="26:38" x14ac:dyDescent="0.25"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 spans="26:38" x14ac:dyDescent="0.25"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 spans="26:38" x14ac:dyDescent="0.25"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 spans="26:38" x14ac:dyDescent="0.25"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 spans="26:38" x14ac:dyDescent="0.25"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 spans="26:38" x14ac:dyDescent="0.25"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 spans="26:38" x14ac:dyDescent="0.25"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 spans="26:38" x14ac:dyDescent="0.25"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 spans="26:38" x14ac:dyDescent="0.25"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 spans="26:38" x14ac:dyDescent="0.25"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 spans="26:38" x14ac:dyDescent="0.25"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 spans="26:38" x14ac:dyDescent="0.25"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 spans="26:38" x14ac:dyDescent="0.25"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 spans="26:38" x14ac:dyDescent="0.25"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 spans="26:38" x14ac:dyDescent="0.25"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 spans="26:38" x14ac:dyDescent="0.25"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 spans="26:38" x14ac:dyDescent="0.25"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 spans="26:38" x14ac:dyDescent="0.25"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 spans="26:38" x14ac:dyDescent="0.25"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 spans="26:38" x14ac:dyDescent="0.25"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 spans="26:38" x14ac:dyDescent="0.25"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 spans="26:38" x14ac:dyDescent="0.25"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 spans="26:38" x14ac:dyDescent="0.25"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 spans="26:38" x14ac:dyDescent="0.25"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 spans="26:38" x14ac:dyDescent="0.25"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 spans="26:38" x14ac:dyDescent="0.25"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 spans="26:38" x14ac:dyDescent="0.25"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 spans="26:38" x14ac:dyDescent="0.25"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 spans="26:38" x14ac:dyDescent="0.25"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 spans="26:38" x14ac:dyDescent="0.25"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 spans="26:38" x14ac:dyDescent="0.25"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 spans="26:38" x14ac:dyDescent="0.25"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 spans="26:38" x14ac:dyDescent="0.25"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 spans="26:38" x14ac:dyDescent="0.25"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 spans="26:38" x14ac:dyDescent="0.25"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 spans="26:38" x14ac:dyDescent="0.25"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 spans="26:38" x14ac:dyDescent="0.25"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 spans="26:38" x14ac:dyDescent="0.25"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 spans="26:38" x14ac:dyDescent="0.25"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 spans="26:38" x14ac:dyDescent="0.25"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 spans="26:38" x14ac:dyDescent="0.25"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 spans="26:38" x14ac:dyDescent="0.25"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 spans="26:38" x14ac:dyDescent="0.25"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 spans="26:38" x14ac:dyDescent="0.25"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 spans="26:38" x14ac:dyDescent="0.25"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 spans="26:38" x14ac:dyDescent="0.25"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 spans="26:38" x14ac:dyDescent="0.25"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 spans="26:38" x14ac:dyDescent="0.25"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 spans="26:38" x14ac:dyDescent="0.25"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 spans="26:38" x14ac:dyDescent="0.25"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 spans="26:38" x14ac:dyDescent="0.25"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 spans="26:38" x14ac:dyDescent="0.25"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 spans="26:38" x14ac:dyDescent="0.25"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 spans="26:38" x14ac:dyDescent="0.25"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 spans="26:38" x14ac:dyDescent="0.25"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 spans="26:38" x14ac:dyDescent="0.25"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 spans="26:38" x14ac:dyDescent="0.25"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 spans="26:38" x14ac:dyDescent="0.25"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26:38" x14ac:dyDescent="0.25"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 spans="26:38" x14ac:dyDescent="0.25"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 spans="26:38" x14ac:dyDescent="0.25"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 spans="26:38" x14ac:dyDescent="0.25"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 spans="26:38" x14ac:dyDescent="0.25"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 spans="26:38" x14ac:dyDescent="0.25"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 spans="26:38" x14ac:dyDescent="0.25"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 spans="26:38" x14ac:dyDescent="0.25"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 spans="26:38" x14ac:dyDescent="0.25"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 spans="26:38" x14ac:dyDescent="0.25"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 spans="26:38" x14ac:dyDescent="0.25"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 spans="26:38" x14ac:dyDescent="0.25"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 spans="26:38" x14ac:dyDescent="0.25"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 spans="26:38" x14ac:dyDescent="0.25"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 spans="26:38" x14ac:dyDescent="0.25"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 spans="26:38" x14ac:dyDescent="0.25"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 spans="26:38" x14ac:dyDescent="0.25"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 spans="26:38" x14ac:dyDescent="0.25"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 spans="26:38" x14ac:dyDescent="0.25"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 spans="26:38" x14ac:dyDescent="0.25"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 spans="26:38" x14ac:dyDescent="0.25"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 spans="26:38" x14ac:dyDescent="0.25"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 spans="26:38" x14ac:dyDescent="0.25"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 spans="26:38" x14ac:dyDescent="0.25"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 spans="26:38" x14ac:dyDescent="0.25"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 spans="26:38" x14ac:dyDescent="0.25"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 spans="26:38" x14ac:dyDescent="0.25"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 spans="26:38" x14ac:dyDescent="0.25"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 spans="26:38" x14ac:dyDescent="0.25"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 spans="26:38" x14ac:dyDescent="0.25"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 spans="26:38" x14ac:dyDescent="0.25"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 spans="26:38" x14ac:dyDescent="0.25"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 spans="26:38" x14ac:dyDescent="0.25"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 spans="26:38" x14ac:dyDescent="0.25"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 spans="26:38" x14ac:dyDescent="0.25"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 spans="26:38" x14ac:dyDescent="0.25"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 spans="26:38" x14ac:dyDescent="0.25"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 spans="26:38" x14ac:dyDescent="0.25"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 spans="26:38" x14ac:dyDescent="0.25"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 spans="26:38" x14ac:dyDescent="0.25"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 spans="26:38" x14ac:dyDescent="0.25"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 spans="26:38" x14ac:dyDescent="0.25"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 spans="26:38" x14ac:dyDescent="0.25"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 spans="26:38" x14ac:dyDescent="0.25"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 spans="26:38" x14ac:dyDescent="0.25"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 spans="26:38" x14ac:dyDescent="0.25"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 spans="26:38" x14ac:dyDescent="0.25"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 spans="26:38" x14ac:dyDescent="0.25"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 spans="26:38" x14ac:dyDescent="0.25"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 spans="26:38" x14ac:dyDescent="0.25"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 spans="26:38" x14ac:dyDescent="0.25"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 spans="26:38" x14ac:dyDescent="0.25"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 spans="26:38" x14ac:dyDescent="0.25"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 spans="26:38" x14ac:dyDescent="0.25"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 spans="26:38" x14ac:dyDescent="0.25"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 spans="26:38" x14ac:dyDescent="0.25"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 spans="26:38" x14ac:dyDescent="0.25"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 spans="26:38" x14ac:dyDescent="0.25"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 spans="26:38" x14ac:dyDescent="0.25"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 spans="26:38" x14ac:dyDescent="0.25"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 spans="26:38" x14ac:dyDescent="0.25"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 spans="26:38" x14ac:dyDescent="0.25"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 spans="26:38" x14ac:dyDescent="0.25"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 spans="26:38" x14ac:dyDescent="0.25"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 spans="26:38" x14ac:dyDescent="0.25"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 spans="26:38" x14ac:dyDescent="0.25"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 spans="26:38" x14ac:dyDescent="0.25"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 spans="26:38" x14ac:dyDescent="0.25"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 spans="26:38" x14ac:dyDescent="0.25"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 spans="26:38" x14ac:dyDescent="0.25"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 spans="26:38" x14ac:dyDescent="0.25"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 spans="26:38" x14ac:dyDescent="0.25"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 spans="26:38" x14ac:dyDescent="0.25"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 spans="26:38" x14ac:dyDescent="0.25"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 spans="26:38" x14ac:dyDescent="0.25"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 spans="26:38" x14ac:dyDescent="0.25"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 spans="26:38" x14ac:dyDescent="0.25"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 spans="26:38" x14ac:dyDescent="0.25"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 spans="26:38" x14ac:dyDescent="0.25"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 spans="26:38" x14ac:dyDescent="0.25"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 spans="26:38" x14ac:dyDescent="0.25"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 spans="26:38" x14ac:dyDescent="0.25"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 spans="26:38" x14ac:dyDescent="0.25"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 spans="26:38" x14ac:dyDescent="0.25"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 spans="26:38" x14ac:dyDescent="0.25"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 spans="26:38" x14ac:dyDescent="0.25"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 spans="26:38" x14ac:dyDescent="0.25"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 spans="26:38" x14ac:dyDescent="0.25"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 spans="26:38" x14ac:dyDescent="0.25"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 spans="26:38" x14ac:dyDescent="0.25"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 spans="26:38" x14ac:dyDescent="0.25"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 spans="26:38" x14ac:dyDescent="0.25"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 spans="26:38" x14ac:dyDescent="0.25"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 spans="26:38" x14ac:dyDescent="0.25"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 spans="26:38" x14ac:dyDescent="0.25"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 spans="26:38" x14ac:dyDescent="0.25"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 spans="26:38" x14ac:dyDescent="0.25"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 spans="26:38" x14ac:dyDescent="0.25"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 spans="26:38" x14ac:dyDescent="0.25"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 spans="26:38" x14ac:dyDescent="0.25"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 spans="26:38" x14ac:dyDescent="0.25"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 spans="26:38" x14ac:dyDescent="0.25"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 spans="26:38" x14ac:dyDescent="0.25"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 spans="26:38" x14ac:dyDescent="0.25"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 spans="26:38" x14ac:dyDescent="0.25"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 spans="26:38" x14ac:dyDescent="0.25"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 spans="26:38" x14ac:dyDescent="0.25"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 spans="26:38" x14ac:dyDescent="0.25"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 spans="26:38" x14ac:dyDescent="0.25"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 spans="26:38" x14ac:dyDescent="0.25"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 spans="26:38" x14ac:dyDescent="0.25"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 spans="26:38" x14ac:dyDescent="0.25"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 spans="26:38" x14ac:dyDescent="0.25"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 spans="26:38" x14ac:dyDescent="0.25"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 spans="26:38" x14ac:dyDescent="0.25"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 spans="26:38" x14ac:dyDescent="0.25"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 spans="26:38" x14ac:dyDescent="0.25"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 spans="26:38" x14ac:dyDescent="0.25"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 spans="26:38" x14ac:dyDescent="0.25"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 spans="26:38" x14ac:dyDescent="0.25"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 spans="26:38" x14ac:dyDescent="0.25"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 spans="26:38" x14ac:dyDescent="0.25"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 spans="26:38" x14ac:dyDescent="0.25"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 spans="26:38" x14ac:dyDescent="0.25"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 spans="26:38" x14ac:dyDescent="0.25"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 spans="26:38" x14ac:dyDescent="0.25"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 spans="26:38" x14ac:dyDescent="0.25"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 spans="26:38" x14ac:dyDescent="0.25"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 spans="26:38" x14ac:dyDescent="0.25"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 spans="26:38" x14ac:dyDescent="0.25"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 spans="26:38" x14ac:dyDescent="0.25"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 spans="26:38" x14ac:dyDescent="0.25"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 spans="26:38" x14ac:dyDescent="0.25"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 spans="26:38" x14ac:dyDescent="0.25"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 spans="26:38" x14ac:dyDescent="0.25"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 spans="26:38" x14ac:dyDescent="0.25"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 spans="26:38" x14ac:dyDescent="0.25"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 spans="26:38" x14ac:dyDescent="0.25"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 spans="26:38" x14ac:dyDescent="0.25"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 spans="26:38" x14ac:dyDescent="0.25"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 spans="26:38" x14ac:dyDescent="0.25"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 spans="26:38" x14ac:dyDescent="0.25"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 spans="26:38" x14ac:dyDescent="0.25"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 spans="26:38" x14ac:dyDescent="0.25"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 spans="26:38" x14ac:dyDescent="0.25"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 spans="26:38" x14ac:dyDescent="0.25"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 spans="26:38" x14ac:dyDescent="0.25"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 spans="26:38" x14ac:dyDescent="0.25"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 spans="26:38" x14ac:dyDescent="0.25"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 spans="26:38" x14ac:dyDescent="0.25"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 spans="26:38" x14ac:dyDescent="0.25"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 spans="26:38" x14ac:dyDescent="0.25"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 spans="26:38" x14ac:dyDescent="0.25"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 spans="26:38" x14ac:dyDescent="0.25"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 spans="26:38" x14ac:dyDescent="0.25"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 spans="26:38" x14ac:dyDescent="0.25"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 spans="26:38" x14ac:dyDescent="0.25"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 spans="26:38" x14ac:dyDescent="0.25"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 spans="26:38" x14ac:dyDescent="0.25"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 spans="26:38" x14ac:dyDescent="0.25"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 spans="26:38" x14ac:dyDescent="0.25"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 spans="26:38" x14ac:dyDescent="0.25"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 spans="26:38" x14ac:dyDescent="0.25"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 spans="26:38" x14ac:dyDescent="0.25"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 spans="26:38" x14ac:dyDescent="0.25"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 spans="26:38" x14ac:dyDescent="0.25"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 spans="26:38" x14ac:dyDescent="0.25"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 spans="26:38" x14ac:dyDescent="0.25"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 spans="26:38" x14ac:dyDescent="0.25"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 spans="26:38" x14ac:dyDescent="0.25"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 spans="26:38" x14ac:dyDescent="0.25"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 spans="26:38" x14ac:dyDescent="0.25"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 spans="26:38" x14ac:dyDescent="0.25"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 spans="26:38" x14ac:dyDescent="0.25"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 spans="26:38" x14ac:dyDescent="0.25"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 spans="26:38" x14ac:dyDescent="0.25"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 spans="26:38" x14ac:dyDescent="0.25"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 spans="26:38" x14ac:dyDescent="0.25"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 spans="26:38" x14ac:dyDescent="0.25"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 spans="26:38" x14ac:dyDescent="0.25"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 spans="26:38" x14ac:dyDescent="0.25"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 spans="26:38" x14ac:dyDescent="0.25"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 spans="26:38" x14ac:dyDescent="0.25"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 spans="26:38" x14ac:dyDescent="0.25"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 spans="26:38" x14ac:dyDescent="0.25"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 spans="26:38" x14ac:dyDescent="0.25"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 spans="26:38" x14ac:dyDescent="0.25"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 spans="26:38" x14ac:dyDescent="0.25"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 spans="26:38" x14ac:dyDescent="0.25"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 spans="26:38" x14ac:dyDescent="0.25"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 spans="26:38" x14ac:dyDescent="0.25"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 spans="26:38" x14ac:dyDescent="0.25"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 spans="26:38" x14ac:dyDescent="0.25"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 spans="26:38" x14ac:dyDescent="0.25"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 spans="26:38" x14ac:dyDescent="0.25"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 spans="26:38" x14ac:dyDescent="0.25"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 spans="26:38" x14ac:dyDescent="0.25"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 spans="26:38" x14ac:dyDescent="0.25"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 spans="26:38" x14ac:dyDescent="0.25"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 spans="26:38" x14ac:dyDescent="0.25"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 spans="26:38" x14ac:dyDescent="0.25"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 spans="26:38" x14ac:dyDescent="0.25"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  <row r="1001" spans="26:38" x14ac:dyDescent="0.25"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 spans="26:38" x14ac:dyDescent="0.25"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</row>
    <row r="1003" spans="26:38" x14ac:dyDescent="0.25"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</row>
    <row r="1004" spans="26:38" x14ac:dyDescent="0.25"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</row>
    <row r="1005" spans="26:38" x14ac:dyDescent="0.25"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</row>
    <row r="1006" spans="26:38" x14ac:dyDescent="0.25"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</row>
    <row r="1007" spans="26:38" x14ac:dyDescent="0.25"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</row>
    <row r="1008" spans="26:38" x14ac:dyDescent="0.25"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</row>
    <row r="1009" spans="26:38" x14ac:dyDescent="0.25"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</row>
    <row r="1010" spans="26:38" x14ac:dyDescent="0.25"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</row>
    <row r="1011" spans="26:38" x14ac:dyDescent="0.25"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</row>
    <row r="1012" spans="26:38" x14ac:dyDescent="0.25"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</row>
    <row r="1013" spans="26:38" x14ac:dyDescent="0.25"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</row>
    <row r="1014" spans="26:38" x14ac:dyDescent="0.25"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</row>
    <row r="1015" spans="26:38" x14ac:dyDescent="0.25"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</row>
    <row r="1016" spans="26:38" x14ac:dyDescent="0.25"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</row>
    <row r="1017" spans="26:38" x14ac:dyDescent="0.25"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</row>
    <row r="1018" spans="26:38" x14ac:dyDescent="0.25"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</row>
    <row r="1019" spans="26:38" x14ac:dyDescent="0.25"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</row>
    <row r="1020" spans="26:38" x14ac:dyDescent="0.25"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</row>
    <row r="1021" spans="26:38" x14ac:dyDescent="0.25"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</row>
    <row r="1022" spans="26:38" x14ac:dyDescent="0.25"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</row>
    <row r="1023" spans="26:38" x14ac:dyDescent="0.25"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</row>
    <row r="1024" spans="26:38" x14ac:dyDescent="0.25"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</row>
    <row r="1025" spans="26:38" x14ac:dyDescent="0.25"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</row>
    <row r="1026" spans="26:38" x14ac:dyDescent="0.25"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</row>
    <row r="1027" spans="26:38" x14ac:dyDescent="0.25"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</row>
    <row r="1028" spans="26:38" x14ac:dyDescent="0.25"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</row>
    <row r="1029" spans="26:38" x14ac:dyDescent="0.25"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</row>
    <row r="1030" spans="26:38" x14ac:dyDescent="0.25"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</row>
    <row r="1031" spans="26:38" x14ac:dyDescent="0.25"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</row>
    <row r="1032" spans="26:38" x14ac:dyDescent="0.25"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</row>
    <row r="1033" spans="26:38" x14ac:dyDescent="0.25"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</row>
    <row r="1034" spans="26:38" x14ac:dyDescent="0.25"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</row>
    <row r="1035" spans="26:38" x14ac:dyDescent="0.25"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</row>
    <row r="1036" spans="26:38" x14ac:dyDescent="0.25"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</row>
    <row r="1037" spans="26:38" x14ac:dyDescent="0.25"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</row>
    <row r="1038" spans="26:38" x14ac:dyDescent="0.25"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</row>
    <row r="1039" spans="26:38" x14ac:dyDescent="0.25"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</row>
    <row r="1040" spans="26:38" x14ac:dyDescent="0.25"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</row>
    <row r="1041" spans="26:38" x14ac:dyDescent="0.25"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</row>
    <row r="1042" spans="26:38" x14ac:dyDescent="0.25"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</row>
    <row r="1043" spans="26:38" x14ac:dyDescent="0.25"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</row>
    <row r="1044" spans="26:38" x14ac:dyDescent="0.25"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</row>
    <row r="1045" spans="26:38" x14ac:dyDescent="0.25"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</row>
    <row r="1046" spans="26:38" x14ac:dyDescent="0.25"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</row>
    <row r="1047" spans="26:38" x14ac:dyDescent="0.25"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</row>
    <row r="1048" spans="26:38" x14ac:dyDescent="0.25"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</row>
    <row r="1049" spans="26:38" x14ac:dyDescent="0.25"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</row>
    <row r="1050" spans="26:38" x14ac:dyDescent="0.25"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</row>
    <row r="1051" spans="26:38" x14ac:dyDescent="0.25"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</row>
    <row r="1052" spans="26:38" x14ac:dyDescent="0.25"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</row>
    <row r="1053" spans="26:38" x14ac:dyDescent="0.25"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</row>
    <row r="1054" spans="26:38" x14ac:dyDescent="0.25"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</row>
    <row r="1055" spans="26:38" x14ac:dyDescent="0.25"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</row>
    <row r="1056" spans="26:38" x14ac:dyDescent="0.25"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</row>
    <row r="1057" spans="26:38" x14ac:dyDescent="0.25"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</row>
    <row r="1058" spans="26:38" x14ac:dyDescent="0.25"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</row>
    <row r="1059" spans="26:38" x14ac:dyDescent="0.25"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</row>
    <row r="1060" spans="26:38" x14ac:dyDescent="0.25"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</row>
    <row r="1061" spans="26:38" x14ac:dyDescent="0.25"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</row>
    <row r="1062" spans="26:38" x14ac:dyDescent="0.25"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</row>
    <row r="1063" spans="26:38" x14ac:dyDescent="0.25"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</row>
    <row r="1064" spans="26:38" x14ac:dyDescent="0.25"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</row>
    <row r="1065" spans="26:38" x14ac:dyDescent="0.25"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</row>
    <row r="1066" spans="26:38" x14ac:dyDescent="0.25"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</row>
    <row r="1067" spans="26:38" x14ac:dyDescent="0.25"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</row>
    <row r="1068" spans="26:38" x14ac:dyDescent="0.25"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</row>
    <row r="1069" spans="26:38" x14ac:dyDescent="0.25"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</row>
    <row r="1070" spans="26:38" x14ac:dyDescent="0.25"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</row>
    <row r="1071" spans="26:38" x14ac:dyDescent="0.25"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 spans="26:38" x14ac:dyDescent="0.25"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 spans="26:38" x14ac:dyDescent="0.25"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 spans="26:38" x14ac:dyDescent="0.25"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 spans="26:38" x14ac:dyDescent="0.25"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 spans="26:38" x14ac:dyDescent="0.25"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 spans="26:38" x14ac:dyDescent="0.25"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 spans="26:38" x14ac:dyDescent="0.25"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 spans="26:38" x14ac:dyDescent="0.25"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 spans="26:38" x14ac:dyDescent="0.25"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 spans="26:38" x14ac:dyDescent="0.25"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 spans="26:38" x14ac:dyDescent="0.25"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 spans="26:38" x14ac:dyDescent="0.25"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 spans="26:38" x14ac:dyDescent="0.25"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 spans="26:38" x14ac:dyDescent="0.25"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 spans="26:38" x14ac:dyDescent="0.25"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 spans="26:38" x14ac:dyDescent="0.25"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 spans="26:38" x14ac:dyDescent="0.25"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 spans="26:38" x14ac:dyDescent="0.25"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 spans="26:38" x14ac:dyDescent="0.25"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 spans="26:38" x14ac:dyDescent="0.25"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 spans="26:38" x14ac:dyDescent="0.25"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 spans="26:38" x14ac:dyDescent="0.25"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 spans="26:38" x14ac:dyDescent="0.25"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 spans="26:38" x14ac:dyDescent="0.25"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 spans="26:38" x14ac:dyDescent="0.25"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 spans="26:38" x14ac:dyDescent="0.25"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 spans="26:38" x14ac:dyDescent="0.25"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 spans="26:38" x14ac:dyDescent="0.25"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 spans="26:38" x14ac:dyDescent="0.25"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 spans="26:38" x14ac:dyDescent="0.25"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 spans="26:38" x14ac:dyDescent="0.25"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 spans="26:38" x14ac:dyDescent="0.25"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 spans="26:38" x14ac:dyDescent="0.25"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 spans="26:38" x14ac:dyDescent="0.25"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</row>
    <row r="1106" spans="26:38" x14ac:dyDescent="0.25"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 spans="26:38" x14ac:dyDescent="0.25"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</row>
    <row r="1108" spans="26:38" x14ac:dyDescent="0.25"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</row>
    <row r="1109" spans="26:38" x14ac:dyDescent="0.25"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</row>
    <row r="1110" spans="26:38" x14ac:dyDescent="0.25"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 spans="26:38" x14ac:dyDescent="0.25"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</row>
    <row r="1112" spans="26:38" x14ac:dyDescent="0.25"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</row>
    <row r="1113" spans="26:38" x14ac:dyDescent="0.25"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</row>
    <row r="1114" spans="26:38" x14ac:dyDescent="0.25"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</row>
    <row r="1115" spans="26:38" x14ac:dyDescent="0.25"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</row>
    <row r="1116" spans="26:38" x14ac:dyDescent="0.25"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</row>
    <row r="1117" spans="26:38" x14ac:dyDescent="0.25"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</row>
    <row r="1118" spans="26:38" x14ac:dyDescent="0.25"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</row>
    <row r="1119" spans="26:38" x14ac:dyDescent="0.25"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</row>
    <row r="1120" spans="26:38" x14ac:dyDescent="0.25"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</row>
    <row r="1121" spans="26:38" x14ac:dyDescent="0.25"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</row>
    <row r="1122" spans="26:38" x14ac:dyDescent="0.25"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</row>
    <row r="1123" spans="26:38" x14ac:dyDescent="0.25"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</row>
    <row r="1124" spans="26:38" x14ac:dyDescent="0.25"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</row>
    <row r="1125" spans="26:38" x14ac:dyDescent="0.25"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</row>
    <row r="1126" spans="26:38" x14ac:dyDescent="0.25"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</row>
    <row r="1127" spans="26:38" x14ac:dyDescent="0.25"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</row>
    <row r="1128" spans="26:38" x14ac:dyDescent="0.25"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</row>
    <row r="1129" spans="26:38" x14ac:dyDescent="0.25"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</row>
    <row r="1130" spans="26:38" x14ac:dyDescent="0.25"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</row>
    <row r="1131" spans="26:38" x14ac:dyDescent="0.25"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</row>
    <row r="1132" spans="26:38" x14ac:dyDescent="0.25"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</row>
  </sheetData>
  <mergeCells count="15">
    <mergeCell ref="AC2:AE2"/>
    <mergeCell ref="O2:P2"/>
    <mergeCell ref="Q2:S2"/>
    <mergeCell ref="T2:V2"/>
    <mergeCell ref="W2:Y2"/>
    <mergeCell ref="Z2:AB2"/>
    <mergeCell ref="AX2:AZ2"/>
    <mergeCell ref="BA2:BC2"/>
    <mergeCell ref="BD2:BF2"/>
    <mergeCell ref="AF2:AH2"/>
    <mergeCell ref="AI2:AK2"/>
    <mergeCell ref="AL2:AN2"/>
    <mergeCell ref="AO2:AQ2"/>
    <mergeCell ref="AR2:AT2"/>
    <mergeCell ref="AU2:AW2"/>
  </mergeCells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L35"/>
  <sheetViews>
    <sheetView zoomScale="85" zoomScaleNormal="85" workbookViewId="0">
      <pane ySplit="3" topLeftCell="A4" activePane="bottomLeft" state="frozen"/>
      <selection pane="bottomLeft" activeCell="R4" sqref="R4"/>
    </sheetView>
  </sheetViews>
  <sheetFormatPr defaultColWidth="9.125" defaultRowHeight="13.6" x14ac:dyDescent="0.25"/>
  <cols>
    <col min="1" max="1" width="4.125" style="4" bestFit="1" customWidth="1"/>
    <col min="2" max="2" width="14.375" style="4" bestFit="1" customWidth="1"/>
    <col min="3" max="3" width="9.125" style="4" bestFit="1" customWidth="1"/>
    <col min="4" max="4" width="6.125" style="4" bestFit="1" customWidth="1"/>
    <col min="5" max="5" width="6.875" style="4" bestFit="1" customWidth="1"/>
    <col min="6" max="6" width="7" style="4" customWidth="1"/>
    <col min="7" max="7" width="2.75" style="4" customWidth="1"/>
    <col min="8" max="8" width="5.125" style="4" bestFit="1" customWidth="1"/>
    <col min="9" max="9" width="4.125" style="4" bestFit="1" customWidth="1"/>
    <col min="10" max="13" width="5.125" style="4" bestFit="1" customWidth="1"/>
    <col min="14" max="14" width="6" style="4" bestFit="1" customWidth="1"/>
    <col min="15" max="16" width="5.125" style="4" bestFit="1" customWidth="1"/>
    <col min="17" max="17" width="6" style="4" bestFit="1" customWidth="1"/>
    <col min="18" max="18" width="6.125" style="4" bestFit="1" customWidth="1"/>
    <col min="19" max="19" width="6.125" style="4" customWidth="1"/>
    <col min="20" max="20" width="6" style="4" bestFit="1" customWidth="1"/>
    <col min="21" max="22" width="6.625" style="4" customWidth="1"/>
    <col min="23" max="23" width="3" style="4" customWidth="1"/>
    <col min="24" max="24" width="6.125" style="4" bestFit="1" customWidth="1"/>
    <col min="25" max="26" width="4.875" style="4" customWidth="1"/>
    <col min="27" max="27" width="6.875" style="4" bestFit="1" customWidth="1"/>
    <col min="28" max="38" width="7.25" style="4" customWidth="1"/>
    <col min="39" max="16384" width="9.125" style="4"/>
  </cols>
  <sheetData>
    <row r="2" spans="1:38" x14ac:dyDescent="0.25">
      <c r="D2" s="4">
        <f>SUM(H2:U2)</f>
        <v>55</v>
      </c>
      <c r="H2" s="4">
        <v>5</v>
      </c>
      <c r="I2" s="4">
        <v>5</v>
      </c>
      <c r="J2" s="4">
        <v>5</v>
      </c>
      <c r="K2" s="4">
        <v>5</v>
      </c>
      <c r="L2" s="4">
        <v>5</v>
      </c>
      <c r="M2" s="4">
        <v>5</v>
      </c>
      <c r="N2" s="4">
        <v>5</v>
      </c>
      <c r="O2" s="4">
        <v>5</v>
      </c>
      <c r="P2" s="4">
        <v>5</v>
      </c>
      <c r="Q2" s="4">
        <v>5</v>
      </c>
      <c r="R2" s="4">
        <v>5</v>
      </c>
      <c r="Y2" s="4">
        <f>COUNT(H2:T2)</f>
        <v>11</v>
      </c>
      <c r="AB2" s="4" t="s">
        <v>60</v>
      </c>
    </row>
    <row r="3" spans="1:38" s="6" customFormat="1" x14ac:dyDescent="0.25">
      <c r="A3" s="5" t="s">
        <v>40</v>
      </c>
      <c r="B3" s="5" t="s">
        <v>1</v>
      </c>
      <c r="C3" s="5" t="s">
        <v>107</v>
      </c>
      <c r="D3" s="13" t="s">
        <v>7</v>
      </c>
      <c r="E3" s="13" t="s">
        <v>8</v>
      </c>
      <c r="F3" s="13" t="s">
        <v>186</v>
      </c>
      <c r="G3" s="13"/>
      <c r="H3" s="13" t="s">
        <v>118</v>
      </c>
      <c r="I3" s="13" t="s">
        <v>2</v>
      </c>
      <c r="J3" s="13" t="s">
        <v>3</v>
      </c>
      <c r="K3" s="13" t="s">
        <v>53</v>
      </c>
      <c r="L3" s="13" t="s">
        <v>4</v>
      </c>
      <c r="M3" s="13" t="s">
        <v>5</v>
      </c>
      <c r="N3" s="13" t="s">
        <v>590</v>
      </c>
      <c r="O3" s="13" t="s">
        <v>591</v>
      </c>
      <c r="P3" s="13" t="s">
        <v>6</v>
      </c>
      <c r="Q3" s="13" t="s">
        <v>131</v>
      </c>
      <c r="R3" s="13" t="s">
        <v>132</v>
      </c>
      <c r="S3" s="13" t="s">
        <v>133</v>
      </c>
      <c r="T3" s="13" t="s">
        <v>185</v>
      </c>
      <c r="U3" s="13"/>
      <c r="V3" s="13" t="s">
        <v>24</v>
      </c>
      <c r="X3" s="13" t="s">
        <v>184</v>
      </c>
      <c r="Y3" s="13" t="s">
        <v>110</v>
      </c>
      <c r="AA3" s="13" t="s">
        <v>57</v>
      </c>
      <c r="AB3" s="13" t="s">
        <v>118</v>
      </c>
      <c r="AC3" s="13" t="s">
        <v>2</v>
      </c>
      <c r="AD3" s="13" t="s">
        <v>3</v>
      </c>
      <c r="AE3" s="13" t="s">
        <v>53</v>
      </c>
      <c r="AF3" s="13" t="s">
        <v>4</v>
      </c>
      <c r="AG3" s="13" t="s">
        <v>5</v>
      </c>
      <c r="AH3" s="13" t="s">
        <v>130</v>
      </c>
      <c r="AI3" s="13" t="s">
        <v>6</v>
      </c>
      <c r="AJ3" s="13" t="s">
        <v>131</v>
      </c>
      <c r="AK3" s="13" t="s">
        <v>132</v>
      </c>
      <c r="AL3" s="13" t="s">
        <v>133</v>
      </c>
    </row>
    <row r="4" spans="1:38" x14ac:dyDescent="0.25">
      <c r="A4">
        <v>1</v>
      </c>
      <c r="B4" s="28" t="s">
        <v>490</v>
      </c>
      <c r="C4" s="28" t="s">
        <v>219</v>
      </c>
      <c r="D4" s="4">
        <f t="shared" ref="D4" si="0">SUM(H4:U4)</f>
        <v>53.5</v>
      </c>
      <c r="E4" s="14">
        <f t="shared" ref="E4" si="1">D4/$D$2</f>
        <v>0.97272727272727277</v>
      </c>
      <c r="F4" s="14">
        <f>IF(X4="Yes",AA4,E4)</f>
        <v>0.97272727272727277</v>
      </c>
      <c r="H4" s="15">
        <v>5</v>
      </c>
      <c r="I4" s="15">
        <v>5</v>
      </c>
      <c r="J4" s="15">
        <v>5</v>
      </c>
      <c r="K4" s="15">
        <v>4.5</v>
      </c>
      <c r="L4" s="15">
        <v>5</v>
      </c>
      <c r="M4" s="15">
        <v>4.5</v>
      </c>
      <c r="N4" s="15">
        <v>5</v>
      </c>
      <c r="O4" s="15">
        <v>5</v>
      </c>
      <c r="P4" s="15">
        <v>5</v>
      </c>
      <c r="Q4" s="4">
        <v>5</v>
      </c>
      <c r="R4" s="15">
        <v>4.5</v>
      </c>
      <c r="S4" s="15"/>
      <c r="T4" s="15"/>
      <c r="U4" s="15"/>
      <c r="V4" s="15"/>
      <c r="X4" s="4" t="s">
        <v>286</v>
      </c>
      <c r="Y4" s="4">
        <f>COUNT(H4:T4)</f>
        <v>11</v>
      </c>
      <c r="AA4" s="14">
        <f t="shared" ref="AA4" si="2">IF(X4="Yes",MAX(AB4:AL4),E4)</f>
        <v>0.97272727272727277</v>
      </c>
      <c r="AB4" s="14">
        <f t="shared" ref="AB4:AL4" si="3">IF(H4="","",($D4-H4)/($D$2-H$2))</f>
        <v>0.97</v>
      </c>
      <c r="AC4" s="14">
        <f t="shared" si="3"/>
        <v>0.97</v>
      </c>
      <c r="AD4" s="14">
        <f t="shared" si="3"/>
        <v>0.97</v>
      </c>
      <c r="AE4" s="14">
        <f t="shared" si="3"/>
        <v>0.98</v>
      </c>
      <c r="AF4" s="14">
        <f t="shared" si="3"/>
        <v>0.97</v>
      </c>
      <c r="AG4" s="14">
        <f t="shared" si="3"/>
        <v>0.98</v>
      </c>
      <c r="AH4" s="14">
        <f t="shared" si="3"/>
        <v>0.97</v>
      </c>
      <c r="AI4" s="14">
        <f t="shared" si="3"/>
        <v>0.97</v>
      </c>
      <c r="AJ4" s="14">
        <f t="shared" si="3"/>
        <v>0.97</v>
      </c>
      <c r="AK4" s="14">
        <f t="shared" si="3"/>
        <v>0.97</v>
      </c>
      <c r="AL4" s="14">
        <f t="shared" si="3"/>
        <v>0.98</v>
      </c>
    </row>
    <row r="5" spans="1:38" ht="14.3" x14ac:dyDescent="0.25">
      <c r="A5">
        <v>1</v>
      </c>
      <c r="B5" s="28" t="s">
        <v>491</v>
      </c>
      <c r="C5" s="2" t="s">
        <v>492</v>
      </c>
      <c r="D5" s="4">
        <f t="shared" ref="D5:D35" si="4">SUM(H5:U5)</f>
        <v>33.5</v>
      </c>
      <c r="E5" s="14">
        <f t="shared" ref="E5:E35" si="5">D5/$D$2</f>
        <v>0.60909090909090913</v>
      </c>
      <c r="F5" s="14">
        <f t="shared" ref="F5:F35" si="6">IF(X5="Yes",AA5,E5)</f>
        <v>0.60909090909090913</v>
      </c>
      <c r="H5" s="4">
        <v>5</v>
      </c>
      <c r="I5" s="4">
        <v>5</v>
      </c>
      <c r="J5" s="4">
        <v>2.5</v>
      </c>
      <c r="K5" s="4">
        <v>5</v>
      </c>
      <c r="L5" s="4">
        <v>3</v>
      </c>
      <c r="M5" s="4">
        <v>5</v>
      </c>
      <c r="P5" s="4">
        <v>5</v>
      </c>
      <c r="Q5" s="4">
        <v>3</v>
      </c>
    </row>
    <row r="6" spans="1:38" ht="14.3" x14ac:dyDescent="0.25">
      <c r="A6">
        <v>1</v>
      </c>
      <c r="B6" s="28" t="s">
        <v>493</v>
      </c>
      <c r="C6" s="2" t="s">
        <v>494</v>
      </c>
      <c r="D6" s="4">
        <f t="shared" si="4"/>
        <v>45</v>
      </c>
      <c r="E6" s="14">
        <f t="shared" si="5"/>
        <v>0.81818181818181823</v>
      </c>
      <c r="F6" s="14">
        <f t="shared" si="6"/>
        <v>0.81818181818181823</v>
      </c>
      <c r="H6" s="4">
        <v>5</v>
      </c>
      <c r="I6" s="4">
        <v>5</v>
      </c>
      <c r="J6" s="4">
        <v>4</v>
      </c>
      <c r="K6" s="4">
        <v>5</v>
      </c>
      <c r="L6" s="4">
        <v>5</v>
      </c>
      <c r="M6" s="4">
        <v>2.5</v>
      </c>
      <c r="N6" s="4">
        <v>5</v>
      </c>
      <c r="O6" s="4">
        <v>5</v>
      </c>
      <c r="P6" s="4">
        <v>5</v>
      </c>
      <c r="Q6" s="4">
        <v>3.5</v>
      </c>
    </row>
    <row r="7" spans="1:38" ht="14.3" x14ac:dyDescent="0.25">
      <c r="A7">
        <v>1</v>
      </c>
      <c r="B7" s="28" t="s">
        <v>495</v>
      </c>
      <c r="C7" s="2" t="s">
        <v>496</v>
      </c>
      <c r="D7" s="4">
        <f t="shared" si="4"/>
        <v>24</v>
      </c>
      <c r="E7" s="14">
        <f t="shared" si="5"/>
        <v>0.43636363636363634</v>
      </c>
      <c r="F7" s="14">
        <f t="shared" si="6"/>
        <v>0.43636363636363634</v>
      </c>
      <c r="H7" s="4">
        <v>5</v>
      </c>
      <c r="I7" s="4">
        <v>5</v>
      </c>
      <c r="K7" s="4">
        <v>5</v>
      </c>
      <c r="L7" s="4">
        <v>4</v>
      </c>
      <c r="P7" s="4">
        <v>5</v>
      </c>
    </row>
    <row r="8" spans="1:38" ht="14.3" x14ac:dyDescent="0.25">
      <c r="A8">
        <v>1</v>
      </c>
      <c r="B8" s="28" t="s">
        <v>497</v>
      </c>
      <c r="C8" s="2" t="s">
        <v>498</v>
      </c>
      <c r="D8" s="4">
        <f t="shared" si="4"/>
        <v>54.5</v>
      </c>
      <c r="E8" s="14">
        <f t="shared" si="5"/>
        <v>0.99090909090909096</v>
      </c>
      <c r="F8" s="14">
        <f t="shared" si="6"/>
        <v>0.99090909090909096</v>
      </c>
      <c r="H8" s="4">
        <v>5</v>
      </c>
      <c r="I8" s="4">
        <v>5</v>
      </c>
      <c r="J8" s="4">
        <v>5</v>
      </c>
      <c r="K8" s="4">
        <v>5</v>
      </c>
      <c r="L8" s="4">
        <v>4.5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</row>
    <row r="9" spans="1:38" ht="14.3" x14ac:dyDescent="0.25">
      <c r="A9">
        <v>1</v>
      </c>
      <c r="B9" s="28" t="s">
        <v>499</v>
      </c>
      <c r="C9" s="2" t="s">
        <v>500</v>
      </c>
      <c r="D9" s="4">
        <f t="shared" si="4"/>
        <v>53</v>
      </c>
      <c r="E9" s="14">
        <f t="shared" si="5"/>
        <v>0.96363636363636362</v>
      </c>
      <c r="F9" s="14">
        <f t="shared" si="6"/>
        <v>0.96363636363636362</v>
      </c>
      <c r="H9" s="4">
        <v>5</v>
      </c>
      <c r="I9" s="4">
        <v>5</v>
      </c>
      <c r="J9" s="4">
        <v>5</v>
      </c>
      <c r="K9" s="4">
        <v>5</v>
      </c>
      <c r="L9" s="4">
        <v>4</v>
      </c>
      <c r="M9" s="4">
        <v>5</v>
      </c>
      <c r="N9" s="4">
        <v>4.5</v>
      </c>
      <c r="O9" s="4">
        <v>5</v>
      </c>
      <c r="P9" s="4">
        <v>5</v>
      </c>
      <c r="Q9" s="4">
        <v>4.5</v>
      </c>
      <c r="R9" s="4">
        <v>5</v>
      </c>
    </row>
    <row r="10" spans="1:38" ht="14.3" x14ac:dyDescent="0.25">
      <c r="A10">
        <v>1</v>
      </c>
      <c r="B10" s="28" t="s">
        <v>586</v>
      </c>
      <c r="C10" s="2" t="s">
        <v>580</v>
      </c>
      <c r="D10" s="4">
        <f t="shared" si="4"/>
        <v>50</v>
      </c>
      <c r="E10" s="14">
        <f t="shared" si="5"/>
        <v>0.90909090909090906</v>
      </c>
      <c r="F10" s="14">
        <f t="shared" si="6"/>
        <v>0.90909090909090906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 s="4">
        <v>5</v>
      </c>
      <c r="O10" s="4">
        <v>5</v>
      </c>
      <c r="P10" s="4">
        <v>5</v>
      </c>
      <c r="Q10" s="4">
        <v>5</v>
      </c>
    </row>
    <row r="11" spans="1:38" ht="14.3" x14ac:dyDescent="0.25">
      <c r="A11">
        <v>1</v>
      </c>
      <c r="B11" s="28" t="s">
        <v>501</v>
      </c>
      <c r="C11" s="2" t="s">
        <v>502</v>
      </c>
      <c r="D11" s="4">
        <f t="shared" si="4"/>
        <v>15</v>
      </c>
      <c r="E11" s="14">
        <f t="shared" si="5"/>
        <v>0.27272727272727271</v>
      </c>
      <c r="F11" s="14">
        <f t="shared" si="6"/>
        <v>0.27272727272727271</v>
      </c>
      <c r="I11" s="4">
        <v>5</v>
      </c>
      <c r="J11" s="4">
        <v>5</v>
      </c>
      <c r="P11" s="4">
        <v>5</v>
      </c>
    </row>
    <row r="12" spans="1:38" ht="14.3" x14ac:dyDescent="0.25">
      <c r="A12">
        <v>1</v>
      </c>
      <c r="B12" s="28" t="s">
        <v>503</v>
      </c>
      <c r="C12" s="2" t="s">
        <v>504</v>
      </c>
      <c r="D12" s="4">
        <f t="shared" si="4"/>
        <v>51</v>
      </c>
      <c r="E12" s="14">
        <f t="shared" si="5"/>
        <v>0.92727272727272725</v>
      </c>
      <c r="F12" s="14">
        <f t="shared" si="6"/>
        <v>0.92727272727272725</v>
      </c>
      <c r="H12" s="4">
        <v>5</v>
      </c>
      <c r="I12" s="4">
        <v>5</v>
      </c>
      <c r="J12" s="4">
        <v>5</v>
      </c>
      <c r="K12" s="4">
        <v>5</v>
      </c>
      <c r="L12" s="4">
        <v>5</v>
      </c>
      <c r="M12" s="4">
        <v>4.5</v>
      </c>
      <c r="N12" s="4">
        <v>5</v>
      </c>
      <c r="O12" s="4">
        <v>5</v>
      </c>
      <c r="P12" s="4">
        <v>5</v>
      </c>
      <c r="Q12" s="4">
        <v>2</v>
      </c>
      <c r="R12" s="4">
        <v>4.5</v>
      </c>
    </row>
    <row r="13" spans="1:38" ht="14.3" x14ac:dyDescent="0.25">
      <c r="A13">
        <v>1</v>
      </c>
      <c r="B13" s="28" t="s">
        <v>505</v>
      </c>
      <c r="C13" s="2" t="s">
        <v>506</v>
      </c>
      <c r="D13" s="4">
        <f t="shared" si="4"/>
        <v>52</v>
      </c>
      <c r="E13" s="14">
        <f t="shared" si="5"/>
        <v>0.94545454545454544</v>
      </c>
      <c r="F13" s="14">
        <f t="shared" si="6"/>
        <v>0.94545454545454544</v>
      </c>
      <c r="H13" s="4">
        <v>5</v>
      </c>
      <c r="I13" s="4">
        <v>4.5</v>
      </c>
      <c r="J13" s="4">
        <v>4</v>
      </c>
      <c r="K13" s="4">
        <v>5</v>
      </c>
      <c r="L13" s="4">
        <v>4.5</v>
      </c>
      <c r="M13" s="4">
        <v>4.5</v>
      </c>
      <c r="N13" s="4">
        <v>5</v>
      </c>
      <c r="O13" s="4">
        <v>5</v>
      </c>
      <c r="P13" s="4">
        <v>5</v>
      </c>
      <c r="Q13" s="4">
        <v>5</v>
      </c>
      <c r="R13" s="4">
        <v>4.5</v>
      </c>
    </row>
    <row r="14" spans="1:38" ht="14.3" x14ac:dyDescent="0.25">
      <c r="A14">
        <v>1</v>
      </c>
      <c r="B14" s="28" t="s">
        <v>507</v>
      </c>
      <c r="C14" s="2" t="s">
        <v>403</v>
      </c>
      <c r="D14" s="4">
        <f t="shared" si="4"/>
        <v>50</v>
      </c>
      <c r="E14" s="14">
        <f t="shared" si="5"/>
        <v>0.90909090909090906</v>
      </c>
      <c r="F14" s="14">
        <f t="shared" si="6"/>
        <v>0.90909090909090906</v>
      </c>
      <c r="H14" s="4">
        <v>5</v>
      </c>
      <c r="I14" s="4">
        <v>4</v>
      </c>
      <c r="J14" s="4">
        <v>3</v>
      </c>
      <c r="K14" s="4">
        <v>5</v>
      </c>
      <c r="L14" s="4">
        <v>4.5</v>
      </c>
      <c r="M14" s="4">
        <v>4.5</v>
      </c>
      <c r="N14" s="4">
        <v>5</v>
      </c>
      <c r="O14" s="4">
        <v>5</v>
      </c>
      <c r="P14" s="4">
        <v>5</v>
      </c>
      <c r="Q14" s="4">
        <v>4.5</v>
      </c>
      <c r="R14" s="4">
        <v>4.5</v>
      </c>
    </row>
    <row r="15" spans="1:38" ht="14.3" x14ac:dyDescent="0.25">
      <c r="A15">
        <v>1</v>
      </c>
      <c r="B15" s="28" t="s">
        <v>508</v>
      </c>
      <c r="C15" s="2" t="s">
        <v>509</v>
      </c>
      <c r="D15" s="4">
        <f t="shared" si="4"/>
        <v>55</v>
      </c>
      <c r="E15" s="14">
        <f t="shared" si="5"/>
        <v>1</v>
      </c>
      <c r="F15" s="14">
        <f t="shared" si="6"/>
        <v>1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</row>
    <row r="16" spans="1:38" ht="14.3" x14ac:dyDescent="0.25">
      <c r="A16">
        <v>1</v>
      </c>
      <c r="B16" s="28" t="s">
        <v>510</v>
      </c>
      <c r="C16" s="2" t="s">
        <v>492</v>
      </c>
      <c r="D16" s="4">
        <f t="shared" si="4"/>
        <v>54</v>
      </c>
      <c r="E16" s="14">
        <f t="shared" si="5"/>
        <v>0.98181818181818181</v>
      </c>
      <c r="F16" s="14">
        <f t="shared" si="6"/>
        <v>0.98181818181818181</v>
      </c>
      <c r="H16" s="4">
        <v>5</v>
      </c>
      <c r="I16" s="4">
        <v>5</v>
      </c>
      <c r="J16" s="4">
        <v>5</v>
      </c>
      <c r="K16" s="4">
        <v>5</v>
      </c>
      <c r="L16" s="4">
        <v>4.5</v>
      </c>
      <c r="M16" s="4">
        <v>5</v>
      </c>
      <c r="N16" s="4">
        <v>5</v>
      </c>
      <c r="O16" s="4">
        <v>5</v>
      </c>
      <c r="P16" s="4">
        <v>5</v>
      </c>
      <c r="Q16" s="4">
        <v>4.5</v>
      </c>
      <c r="R16" s="4">
        <v>5</v>
      </c>
    </row>
    <row r="17" spans="1:18" ht="14.3" x14ac:dyDescent="0.25">
      <c r="A17">
        <v>1</v>
      </c>
      <c r="B17" s="28" t="s">
        <v>511</v>
      </c>
      <c r="C17" s="2" t="s">
        <v>498</v>
      </c>
      <c r="D17" s="4">
        <f t="shared" si="4"/>
        <v>53</v>
      </c>
      <c r="E17" s="14">
        <f t="shared" si="5"/>
        <v>0.96363636363636362</v>
      </c>
      <c r="F17" s="14">
        <f t="shared" si="6"/>
        <v>0.96363636363636362</v>
      </c>
      <c r="H17" s="4">
        <v>5</v>
      </c>
      <c r="I17" s="4">
        <v>5</v>
      </c>
      <c r="J17" s="4">
        <v>5</v>
      </c>
      <c r="K17" s="4">
        <v>5</v>
      </c>
      <c r="L17" s="4">
        <v>5</v>
      </c>
      <c r="M17" s="4">
        <v>5</v>
      </c>
      <c r="N17" s="4">
        <v>5</v>
      </c>
      <c r="O17" s="4">
        <v>5</v>
      </c>
      <c r="P17" s="4">
        <v>5</v>
      </c>
      <c r="Q17" s="4">
        <v>3</v>
      </c>
      <c r="R17" s="4">
        <v>5</v>
      </c>
    </row>
    <row r="18" spans="1:18" ht="14.3" x14ac:dyDescent="0.25">
      <c r="A18">
        <v>1</v>
      </c>
      <c r="B18" s="28" t="s">
        <v>512</v>
      </c>
      <c r="C18" s="2" t="s">
        <v>513</v>
      </c>
      <c r="D18" s="4">
        <f t="shared" si="4"/>
        <v>45</v>
      </c>
      <c r="E18" s="14">
        <f t="shared" si="5"/>
        <v>0.81818181818181823</v>
      </c>
      <c r="F18" s="14">
        <f t="shared" si="6"/>
        <v>0.81818181818181823</v>
      </c>
      <c r="H18" s="4">
        <v>5</v>
      </c>
      <c r="J18" s="4">
        <v>2.5</v>
      </c>
      <c r="K18" s="4">
        <v>5</v>
      </c>
      <c r="L18" s="4">
        <v>5</v>
      </c>
      <c r="M18" s="4">
        <v>5</v>
      </c>
      <c r="N18" s="4">
        <v>5</v>
      </c>
      <c r="O18" s="4">
        <v>5</v>
      </c>
      <c r="P18" s="4">
        <v>5</v>
      </c>
      <c r="Q18" s="4">
        <v>2.5</v>
      </c>
      <c r="R18" s="4">
        <v>5</v>
      </c>
    </row>
    <row r="19" spans="1:18" s="91" customFormat="1" ht="14.3" x14ac:dyDescent="0.25">
      <c r="A19" s="91">
        <v>1</v>
      </c>
      <c r="B19" s="91" t="s">
        <v>514</v>
      </c>
      <c r="C19" s="91" t="s">
        <v>515</v>
      </c>
      <c r="I19" s="91">
        <v>5</v>
      </c>
      <c r="J19" s="91">
        <v>3</v>
      </c>
      <c r="K19" s="91">
        <v>5</v>
      </c>
      <c r="N19" s="91">
        <v>4</v>
      </c>
      <c r="O19" s="91">
        <v>5</v>
      </c>
    </row>
    <row r="20" spans="1:18" ht="14.3" x14ac:dyDescent="0.25">
      <c r="A20">
        <v>1</v>
      </c>
      <c r="B20" s="28" t="s">
        <v>516</v>
      </c>
      <c r="C20" s="2" t="s">
        <v>517</v>
      </c>
      <c r="D20" s="4">
        <f t="shared" si="4"/>
        <v>32.5</v>
      </c>
      <c r="E20" s="14">
        <f t="shared" si="5"/>
        <v>0.59090909090909094</v>
      </c>
      <c r="F20" s="14">
        <f t="shared" si="6"/>
        <v>0.59090909090909094</v>
      </c>
      <c r="H20" s="4">
        <v>5</v>
      </c>
      <c r="J20" s="4">
        <v>4</v>
      </c>
      <c r="K20" s="4">
        <v>5</v>
      </c>
      <c r="L20" s="4">
        <v>5</v>
      </c>
      <c r="O20" s="4">
        <v>5</v>
      </c>
      <c r="P20" s="4">
        <v>2</v>
      </c>
      <c r="Q20" s="4">
        <v>2</v>
      </c>
      <c r="R20" s="4">
        <v>4.5</v>
      </c>
    </row>
    <row r="21" spans="1:18" ht="14.3" x14ac:dyDescent="0.25">
      <c r="A21">
        <v>1</v>
      </c>
      <c r="B21" s="28" t="s">
        <v>518</v>
      </c>
      <c r="C21" s="2" t="s">
        <v>519</v>
      </c>
      <c r="D21" s="4">
        <f t="shared" si="4"/>
        <v>48.5</v>
      </c>
      <c r="E21" s="14">
        <f t="shared" si="5"/>
        <v>0.88181818181818183</v>
      </c>
      <c r="F21" s="14">
        <f t="shared" si="6"/>
        <v>0.88181818181818183</v>
      </c>
      <c r="H21" s="4">
        <v>5</v>
      </c>
      <c r="I21" s="4">
        <v>5</v>
      </c>
      <c r="J21" s="4">
        <v>5</v>
      </c>
      <c r="K21" s="4">
        <v>4.5</v>
      </c>
      <c r="L21" s="4">
        <v>5</v>
      </c>
      <c r="M21" s="4">
        <v>4</v>
      </c>
      <c r="N21" s="4">
        <v>5</v>
      </c>
      <c r="O21" s="4">
        <v>5</v>
      </c>
      <c r="P21" s="4">
        <v>3</v>
      </c>
      <c r="Q21" s="4">
        <v>4.5</v>
      </c>
      <c r="R21" s="4">
        <v>2.5</v>
      </c>
    </row>
    <row r="22" spans="1:18" ht="14.3" x14ac:dyDescent="0.25">
      <c r="A22">
        <v>1</v>
      </c>
      <c r="B22" s="28" t="s">
        <v>579</v>
      </c>
      <c r="C22" s="2" t="s">
        <v>580</v>
      </c>
      <c r="D22" s="4">
        <f t="shared" si="4"/>
        <v>53.5</v>
      </c>
      <c r="E22" s="14">
        <f t="shared" si="5"/>
        <v>0.97272727272727277</v>
      </c>
      <c r="F22" s="14">
        <f t="shared" si="6"/>
        <v>0.97272727272727277</v>
      </c>
      <c r="H22" s="4">
        <v>5</v>
      </c>
      <c r="I22" s="4">
        <v>5</v>
      </c>
      <c r="J22" s="4">
        <v>5</v>
      </c>
      <c r="K22" s="4">
        <v>4</v>
      </c>
      <c r="L22" s="4">
        <v>4.5</v>
      </c>
      <c r="M22" s="4">
        <v>5</v>
      </c>
      <c r="N22" s="4">
        <v>5</v>
      </c>
      <c r="O22" s="4">
        <v>5</v>
      </c>
      <c r="P22" s="4">
        <v>5</v>
      </c>
      <c r="Q22" s="4">
        <v>5</v>
      </c>
      <c r="R22" s="4">
        <v>5</v>
      </c>
    </row>
    <row r="23" spans="1:18" s="91" customFormat="1" ht="14.3" x14ac:dyDescent="0.25">
      <c r="A23" s="91">
        <v>1</v>
      </c>
      <c r="B23" s="91" t="s">
        <v>520</v>
      </c>
      <c r="C23" s="91" t="s">
        <v>409</v>
      </c>
      <c r="H23" s="91">
        <v>5</v>
      </c>
      <c r="I23" s="91">
        <v>5</v>
      </c>
      <c r="J23" s="91">
        <v>3</v>
      </c>
      <c r="K23" s="91">
        <v>3</v>
      </c>
      <c r="L23" s="91">
        <v>5</v>
      </c>
    </row>
    <row r="24" spans="1:18" s="91" customFormat="1" ht="14.3" x14ac:dyDescent="0.25">
      <c r="A24" s="91">
        <v>1</v>
      </c>
      <c r="B24" s="91" t="s">
        <v>521</v>
      </c>
      <c r="C24" s="91" t="s">
        <v>522</v>
      </c>
      <c r="H24" s="91">
        <v>5</v>
      </c>
      <c r="J24" s="91">
        <v>0</v>
      </c>
      <c r="L24" s="91">
        <v>5</v>
      </c>
      <c r="M24" s="91">
        <v>5</v>
      </c>
    </row>
    <row r="25" spans="1:18" ht="14.3" x14ac:dyDescent="0.25">
      <c r="A25">
        <v>1</v>
      </c>
      <c r="B25" s="28" t="s">
        <v>523</v>
      </c>
      <c r="C25" s="2" t="s">
        <v>397</v>
      </c>
      <c r="D25" s="4">
        <f t="shared" si="4"/>
        <v>41.5</v>
      </c>
      <c r="E25" s="14">
        <f t="shared" si="5"/>
        <v>0.75454545454545452</v>
      </c>
      <c r="F25" s="14">
        <f t="shared" si="6"/>
        <v>0.75454545454545452</v>
      </c>
      <c r="H25" s="4">
        <v>5</v>
      </c>
      <c r="I25" s="4">
        <v>0</v>
      </c>
      <c r="J25" s="4">
        <v>4</v>
      </c>
      <c r="K25" s="4">
        <v>5</v>
      </c>
      <c r="M25" s="4">
        <v>3</v>
      </c>
      <c r="N25" s="4">
        <v>5</v>
      </c>
      <c r="O25" s="4">
        <v>5</v>
      </c>
      <c r="P25" s="4">
        <v>4.5</v>
      </c>
      <c r="Q25" s="4">
        <v>5</v>
      </c>
      <c r="R25" s="4">
        <v>5</v>
      </c>
    </row>
    <row r="26" spans="1:18" ht="14.3" x14ac:dyDescent="0.25">
      <c r="A26">
        <v>1</v>
      </c>
      <c r="B26" s="28" t="s">
        <v>524</v>
      </c>
      <c r="C26" s="2" t="s">
        <v>525</v>
      </c>
      <c r="D26" s="4">
        <f t="shared" si="4"/>
        <v>35</v>
      </c>
      <c r="E26" s="14">
        <f t="shared" si="5"/>
        <v>0.63636363636363635</v>
      </c>
      <c r="F26" s="14">
        <f t="shared" si="6"/>
        <v>0.63636363636363635</v>
      </c>
      <c r="J26" s="4">
        <v>5</v>
      </c>
      <c r="K26" s="4">
        <v>5</v>
      </c>
      <c r="M26" s="4">
        <v>5</v>
      </c>
      <c r="N26" s="4">
        <v>5</v>
      </c>
      <c r="O26" s="4">
        <v>5</v>
      </c>
      <c r="P26" s="4">
        <v>5</v>
      </c>
      <c r="R26" s="4">
        <v>5</v>
      </c>
    </row>
    <row r="27" spans="1:18" ht="14.3" x14ac:dyDescent="0.25">
      <c r="A27">
        <v>1</v>
      </c>
      <c r="B27" s="28" t="s">
        <v>526</v>
      </c>
      <c r="C27" s="2" t="s">
        <v>219</v>
      </c>
      <c r="D27" s="4">
        <f t="shared" si="4"/>
        <v>40.5</v>
      </c>
      <c r="E27" s="14">
        <f t="shared" si="5"/>
        <v>0.73636363636363633</v>
      </c>
      <c r="F27" s="14">
        <f t="shared" si="6"/>
        <v>0.73636363636363633</v>
      </c>
      <c r="H27" s="4">
        <v>5</v>
      </c>
      <c r="I27" s="4">
        <v>3</v>
      </c>
      <c r="J27" s="4">
        <v>4</v>
      </c>
      <c r="K27" s="4">
        <v>5</v>
      </c>
      <c r="L27" s="4">
        <v>4.5</v>
      </c>
      <c r="M27" s="4">
        <v>4.5</v>
      </c>
      <c r="N27" s="4">
        <v>5</v>
      </c>
      <c r="O27" s="4">
        <v>5</v>
      </c>
      <c r="P27" s="4">
        <v>4.5</v>
      </c>
    </row>
    <row r="28" spans="1:18" ht="14.3" x14ac:dyDescent="0.25">
      <c r="A28">
        <v>1</v>
      </c>
      <c r="B28" s="28" t="s">
        <v>584</v>
      </c>
      <c r="C28" s="2" t="s">
        <v>585</v>
      </c>
      <c r="D28" s="4">
        <f t="shared" si="4"/>
        <v>39.5</v>
      </c>
      <c r="E28" s="14">
        <f t="shared" si="5"/>
        <v>0.71818181818181814</v>
      </c>
      <c r="F28" s="14">
        <f t="shared" si="6"/>
        <v>0.71818181818181814</v>
      </c>
      <c r="H28" s="4">
        <v>5</v>
      </c>
      <c r="I28" s="4">
        <v>3</v>
      </c>
      <c r="K28" s="4">
        <v>5</v>
      </c>
      <c r="L28" s="4">
        <v>4</v>
      </c>
      <c r="M28" s="4">
        <v>3.5</v>
      </c>
      <c r="N28" s="4">
        <v>5</v>
      </c>
      <c r="O28" s="4">
        <v>5</v>
      </c>
      <c r="P28" s="4">
        <v>5</v>
      </c>
      <c r="Q28" s="4">
        <v>4</v>
      </c>
    </row>
    <row r="29" spans="1:18" ht="14.3" x14ac:dyDescent="0.25">
      <c r="A29">
        <v>1</v>
      </c>
      <c r="B29" s="28" t="s">
        <v>527</v>
      </c>
      <c r="C29" s="2" t="s">
        <v>72</v>
      </c>
      <c r="D29" s="4">
        <f t="shared" si="4"/>
        <v>50</v>
      </c>
      <c r="E29" s="14">
        <f t="shared" si="5"/>
        <v>0.90909090909090906</v>
      </c>
      <c r="F29" s="14">
        <f t="shared" si="6"/>
        <v>0.90909090909090906</v>
      </c>
      <c r="H29" s="4">
        <v>5</v>
      </c>
      <c r="I29" s="4">
        <v>4</v>
      </c>
      <c r="J29" s="4">
        <v>2.5</v>
      </c>
      <c r="K29" s="4">
        <v>5</v>
      </c>
      <c r="L29" s="4">
        <v>5</v>
      </c>
      <c r="M29" s="4">
        <v>4.5</v>
      </c>
      <c r="N29" s="4">
        <v>5</v>
      </c>
      <c r="O29" s="4">
        <v>5</v>
      </c>
      <c r="P29" s="4">
        <v>4.5</v>
      </c>
      <c r="Q29" s="4">
        <v>5</v>
      </c>
      <c r="R29" s="4">
        <v>4.5</v>
      </c>
    </row>
    <row r="30" spans="1:18" ht="14.3" x14ac:dyDescent="0.25">
      <c r="A30">
        <v>1</v>
      </c>
      <c r="B30" s="28" t="s">
        <v>528</v>
      </c>
      <c r="C30" s="2" t="s">
        <v>529</v>
      </c>
      <c r="D30" s="4">
        <f t="shared" si="4"/>
        <v>54.5</v>
      </c>
      <c r="E30" s="14">
        <f t="shared" si="5"/>
        <v>0.99090909090909096</v>
      </c>
      <c r="F30" s="14">
        <f t="shared" si="6"/>
        <v>0.99090909090909096</v>
      </c>
      <c r="H30" s="4">
        <v>5</v>
      </c>
      <c r="I30" s="4">
        <v>5</v>
      </c>
      <c r="J30" s="4">
        <v>4.5</v>
      </c>
      <c r="K30" s="4">
        <v>5</v>
      </c>
      <c r="L30" s="4">
        <v>5</v>
      </c>
      <c r="M30" s="4">
        <v>5</v>
      </c>
      <c r="N30" s="4">
        <v>5</v>
      </c>
      <c r="O30" s="4">
        <v>5</v>
      </c>
      <c r="P30" s="4">
        <v>5</v>
      </c>
      <c r="Q30" s="4">
        <v>5</v>
      </c>
      <c r="R30" s="4">
        <v>5</v>
      </c>
    </row>
    <row r="31" spans="1:18" ht="14.3" x14ac:dyDescent="0.25">
      <c r="A31">
        <v>1</v>
      </c>
      <c r="B31" s="28" t="s">
        <v>434</v>
      </c>
      <c r="C31" s="2" t="s">
        <v>435</v>
      </c>
      <c r="D31" s="4">
        <f t="shared" si="4"/>
        <v>34.5</v>
      </c>
      <c r="E31" s="14">
        <f t="shared" si="5"/>
        <v>0.62727272727272732</v>
      </c>
      <c r="F31" s="14">
        <f t="shared" si="6"/>
        <v>0.62727272727272732</v>
      </c>
      <c r="H31" s="4">
        <v>5</v>
      </c>
      <c r="I31" s="4">
        <v>5</v>
      </c>
      <c r="K31" s="4">
        <v>5</v>
      </c>
      <c r="L31" s="4">
        <v>4</v>
      </c>
      <c r="N31" s="4">
        <v>4.5</v>
      </c>
      <c r="O31" s="4">
        <v>5</v>
      </c>
      <c r="P31" s="4">
        <v>2</v>
      </c>
      <c r="R31" s="4">
        <v>4</v>
      </c>
    </row>
    <row r="32" spans="1:18" ht="14.3" x14ac:dyDescent="0.25">
      <c r="A32">
        <v>1</v>
      </c>
      <c r="B32" s="28" t="s">
        <v>530</v>
      </c>
      <c r="C32" s="2" t="s">
        <v>82</v>
      </c>
      <c r="D32" s="4">
        <f t="shared" si="4"/>
        <v>53.5</v>
      </c>
      <c r="E32" s="14">
        <f t="shared" si="5"/>
        <v>0.97272727272727277</v>
      </c>
      <c r="F32" s="14">
        <f t="shared" si="6"/>
        <v>0.97272727272727277</v>
      </c>
      <c r="H32" s="4">
        <v>5</v>
      </c>
      <c r="I32" s="4">
        <v>5</v>
      </c>
      <c r="J32" s="4">
        <v>5</v>
      </c>
      <c r="K32" s="4">
        <v>5</v>
      </c>
      <c r="L32" s="4">
        <v>5</v>
      </c>
      <c r="M32" s="4">
        <v>5</v>
      </c>
      <c r="N32" s="4">
        <v>4</v>
      </c>
      <c r="O32" s="4">
        <v>5</v>
      </c>
      <c r="P32" s="4">
        <v>5</v>
      </c>
      <c r="Q32" s="4">
        <v>5</v>
      </c>
      <c r="R32" s="4">
        <v>4.5</v>
      </c>
    </row>
    <row r="33" spans="1:18" ht="14.3" x14ac:dyDescent="0.25">
      <c r="A33">
        <v>1</v>
      </c>
      <c r="B33" s="28" t="s">
        <v>531</v>
      </c>
      <c r="C33" s="2" t="s">
        <v>532</v>
      </c>
      <c r="D33" s="4">
        <f t="shared" si="4"/>
        <v>50.5</v>
      </c>
      <c r="E33" s="14">
        <f t="shared" si="5"/>
        <v>0.91818181818181821</v>
      </c>
      <c r="F33" s="14">
        <f t="shared" si="6"/>
        <v>0.91818181818181821</v>
      </c>
      <c r="H33" s="4">
        <v>5</v>
      </c>
      <c r="I33" s="4">
        <v>4</v>
      </c>
      <c r="J33" s="4">
        <v>3</v>
      </c>
      <c r="K33" s="4">
        <v>5</v>
      </c>
      <c r="L33" s="4">
        <v>4</v>
      </c>
      <c r="M33" s="4">
        <v>5</v>
      </c>
      <c r="N33" s="4">
        <v>5</v>
      </c>
      <c r="O33" s="4">
        <v>5</v>
      </c>
      <c r="P33" s="4">
        <v>5</v>
      </c>
      <c r="Q33" s="4">
        <v>4.5</v>
      </c>
      <c r="R33" s="4">
        <v>5</v>
      </c>
    </row>
    <row r="34" spans="1:18" ht="14.3" x14ac:dyDescent="0.25">
      <c r="A34">
        <v>1</v>
      </c>
      <c r="B34" s="28" t="s">
        <v>533</v>
      </c>
      <c r="C34" s="2" t="s">
        <v>397</v>
      </c>
      <c r="D34" s="4">
        <f t="shared" si="4"/>
        <v>5</v>
      </c>
      <c r="E34" s="14">
        <f t="shared" si="5"/>
        <v>9.0909090909090912E-2</v>
      </c>
      <c r="F34" s="14">
        <f t="shared" si="6"/>
        <v>9.0909090909090912E-2</v>
      </c>
      <c r="H34" s="4">
        <v>5</v>
      </c>
    </row>
    <row r="35" spans="1:18" ht="14.3" x14ac:dyDescent="0.25">
      <c r="A35">
        <v>1</v>
      </c>
      <c r="B35" s="28" t="s">
        <v>534</v>
      </c>
      <c r="C35" s="2" t="s">
        <v>535</v>
      </c>
      <c r="D35" s="4">
        <f t="shared" si="4"/>
        <v>49.5</v>
      </c>
      <c r="E35" s="14">
        <f t="shared" si="5"/>
        <v>0.9</v>
      </c>
      <c r="F35" s="14">
        <f t="shared" si="6"/>
        <v>0.9</v>
      </c>
      <c r="H35" s="4">
        <v>5</v>
      </c>
      <c r="I35" s="4">
        <v>5</v>
      </c>
      <c r="J35" s="4">
        <v>3</v>
      </c>
      <c r="K35" s="4">
        <v>5</v>
      </c>
      <c r="L35" s="4">
        <v>5</v>
      </c>
      <c r="M35" s="4">
        <v>4.5</v>
      </c>
      <c r="N35" s="4">
        <v>3.5</v>
      </c>
      <c r="O35" s="4">
        <v>5</v>
      </c>
      <c r="P35" s="4">
        <v>5</v>
      </c>
      <c r="Q35" s="4">
        <v>5</v>
      </c>
      <c r="R35" s="4">
        <v>3.5</v>
      </c>
    </row>
  </sheetData>
  <phoneticPr fontId="1" type="noConversion"/>
  <printOptions gridLines="1"/>
  <pageMargins left="0.75" right="0.75" top="1" bottom="1" header="0.5" footer="0.5"/>
  <pageSetup scale="42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35"/>
  <sheetViews>
    <sheetView zoomScale="85" zoomScaleNormal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A24" activeCellId="1" sqref="A19:XFD19 A24:XFD24"/>
    </sheetView>
  </sheetViews>
  <sheetFormatPr defaultColWidth="9.125" defaultRowHeight="14.3" x14ac:dyDescent="0.25"/>
  <cols>
    <col min="1" max="1" width="4.125" style="2" bestFit="1" customWidth="1"/>
    <col min="2" max="2" width="11" style="2" bestFit="1" customWidth="1"/>
    <col min="3" max="3" width="9.125" style="2" bestFit="1" customWidth="1"/>
    <col min="4" max="4" width="1.125" style="2" customWidth="1"/>
    <col min="5" max="5" width="5.75" style="2" customWidth="1"/>
    <col min="6" max="6" width="7.5" style="2" customWidth="1"/>
    <col min="7" max="7" width="1.375" style="2" customWidth="1"/>
    <col min="8" max="8" width="3.5" style="3" bestFit="1" customWidth="1"/>
    <col min="9" max="9" width="1.375" style="2" customWidth="1"/>
    <col min="10" max="27" width="8.25" style="2" customWidth="1"/>
    <col min="28" max="28" width="1.625" style="2" customWidth="1"/>
    <col min="29" max="29" width="8.25" style="56" customWidth="1"/>
    <col min="30" max="30" width="16.125" style="2" bestFit="1" customWidth="1"/>
    <col min="31" max="31" width="1.375" style="2" customWidth="1"/>
    <col min="32" max="16384" width="9.125" style="2"/>
  </cols>
  <sheetData>
    <row r="1" spans="1:49" x14ac:dyDescent="0.25">
      <c r="AC1" s="56">
        <f>COUNTA(#REF!)</f>
        <v>1</v>
      </c>
    </row>
    <row r="2" spans="1:49" x14ac:dyDescent="0.25">
      <c r="E2" s="51">
        <f>SUM(J2:Y2)</f>
        <v>60</v>
      </c>
      <c r="J2" s="52">
        <v>2</v>
      </c>
      <c r="K2" s="52">
        <v>3</v>
      </c>
      <c r="L2" s="52">
        <v>2</v>
      </c>
      <c r="M2" s="52">
        <v>4</v>
      </c>
      <c r="N2" s="52">
        <v>5</v>
      </c>
      <c r="O2" s="52">
        <v>2</v>
      </c>
      <c r="P2" s="52">
        <v>4</v>
      </c>
      <c r="Q2" s="52">
        <v>2</v>
      </c>
      <c r="R2" s="52">
        <v>4</v>
      </c>
      <c r="S2" s="52">
        <v>10</v>
      </c>
      <c r="T2" s="52">
        <v>6</v>
      </c>
      <c r="U2" s="52">
        <v>5</v>
      </c>
      <c r="V2" s="52">
        <v>2</v>
      </c>
      <c r="W2" s="52">
        <v>3</v>
      </c>
      <c r="X2" s="52">
        <v>3</v>
      </c>
      <c r="Y2" s="52">
        <v>3</v>
      </c>
      <c r="Z2" s="52"/>
      <c r="AA2" s="52"/>
      <c r="AB2" s="52"/>
    </row>
    <row r="3" spans="1:49" x14ac:dyDescent="0.25">
      <c r="A3" s="22" t="s">
        <v>40</v>
      </c>
      <c r="B3" s="22" t="s">
        <v>1</v>
      </c>
      <c r="C3" s="22" t="s">
        <v>107</v>
      </c>
      <c r="E3" s="2" t="s">
        <v>10</v>
      </c>
      <c r="F3" s="2" t="s">
        <v>11</v>
      </c>
      <c r="H3" s="3" t="s">
        <v>31</v>
      </c>
      <c r="J3" s="25" t="s">
        <v>456</v>
      </c>
      <c r="K3" s="25" t="s">
        <v>455</v>
      </c>
      <c r="L3" s="25" t="s">
        <v>454</v>
      </c>
      <c r="M3" s="25" t="s">
        <v>457</v>
      </c>
      <c r="N3" s="25" t="s">
        <v>458</v>
      </c>
      <c r="O3" s="26" t="s">
        <v>459</v>
      </c>
      <c r="P3" s="26" t="s">
        <v>460</v>
      </c>
      <c r="Q3" s="26" t="s">
        <v>461</v>
      </c>
      <c r="R3" s="26" t="s">
        <v>462</v>
      </c>
      <c r="S3" s="26" t="s">
        <v>50</v>
      </c>
      <c r="T3" s="26" t="s">
        <v>13</v>
      </c>
      <c r="U3" s="26" t="s">
        <v>51</v>
      </c>
      <c r="V3" s="26" t="s">
        <v>52</v>
      </c>
      <c r="W3" s="26" t="s">
        <v>14</v>
      </c>
      <c r="X3" s="26" t="s">
        <v>42</v>
      </c>
      <c r="Y3" s="26" t="s">
        <v>43</v>
      </c>
      <c r="Z3" s="26" t="s">
        <v>44</v>
      </c>
      <c r="AA3" s="26" t="s">
        <v>47</v>
      </c>
      <c r="AB3" s="26"/>
      <c r="AC3" s="52" t="s">
        <v>453</v>
      </c>
      <c r="AD3" s="25" t="s">
        <v>464</v>
      </c>
      <c r="AF3" s="2" t="str">
        <f>CONCATENATE("p.",J3)</f>
        <v>p.mcVrblty</v>
      </c>
      <c r="AG3" s="2" t="str">
        <f t="shared" ref="AG3:AW3" si="0">CONCATENATE("p.",K3)</f>
        <v>p.mcDefn</v>
      </c>
      <c r="AH3" s="2" t="str">
        <f t="shared" si="0"/>
        <v>p.mcVar</v>
      </c>
      <c r="AI3" s="2" t="str">
        <f t="shared" si="0"/>
        <v>p.mcUEDA</v>
      </c>
      <c r="AJ3" s="2" t="str">
        <f t="shared" si="0"/>
        <v>p.mcNorm</v>
      </c>
      <c r="AK3" s="2" t="str">
        <f t="shared" si="0"/>
        <v>p.calcMean</v>
      </c>
      <c r="AL3" s="2" t="str">
        <f t="shared" si="0"/>
        <v>p.calcSD</v>
      </c>
      <c r="AM3" s="2" t="str">
        <f t="shared" si="0"/>
        <v>p.calcMDN</v>
      </c>
      <c r="AN3" s="2" t="str">
        <f t="shared" si="0"/>
        <v>p.calcIQR</v>
      </c>
      <c r="AO3" s="2" t="str">
        <f t="shared" si="0"/>
        <v>p.norm</v>
      </c>
      <c r="AP3" s="2" t="str">
        <f t="shared" si="0"/>
        <v>p.IVPPSS</v>
      </c>
      <c r="AQ3" s="2" t="str">
        <f t="shared" si="0"/>
        <v>p.qUEDA</v>
      </c>
      <c r="AR3" s="2" t="str">
        <f t="shared" si="0"/>
        <v>p.cUEDA</v>
      </c>
      <c r="AS3" s="2" t="str">
        <f t="shared" si="0"/>
        <v>p.SA1</v>
      </c>
      <c r="AT3" s="2" t="str">
        <f t="shared" si="0"/>
        <v>p.SA2</v>
      </c>
      <c r="AU3" s="2" t="str">
        <f t="shared" si="0"/>
        <v>p.SA3</v>
      </c>
      <c r="AV3" s="2" t="str">
        <f t="shared" si="0"/>
        <v>p.SA4</v>
      </c>
      <c r="AW3" s="2" t="str">
        <f t="shared" si="0"/>
        <v>p.SA5</v>
      </c>
    </row>
    <row r="4" spans="1:49" s="39" customFormat="1" x14ac:dyDescent="0.25">
      <c r="A4" s="39">
        <v>1</v>
      </c>
      <c r="B4" s="28" t="s">
        <v>490</v>
      </c>
      <c r="C4" s="28" t="s">
        <v>219</v>
      </c>
      <c r="E4" s="2">
        <f>SUM(J4:AA4)</f>
        <v>53</v>
      </c>
      <c r="F4" s="54">
        <f>E4/$E$2</f>
        <v>0.8833333333333333</v>
      </c>
      <c r="H4" s="44" t="s">
        <v>41</v>
      </c>
      <c r="J4" s="39">
        <v>2</v>
      </c>
      <c r="K4" s="39">
        <v>2</v>
      </c>
      <c r="L4" s="39">
        <v>2</v>
      </c>
      <c r="M4" s="39">
        <v>3</v>
      </c>
      <c r="N4" s="39">
        <v>4</v>
      </c>
      <c r="O4" s="39">
        <v>2</v>
      </c>
      <c r="P4" s="39">
        <v>4</v>
      </c>
      <c r="Q4" s="39">
        <v>2</v>
      </c>
      <c r="R4" s="39">
        <v>1</v>
      </c>
      <c r="S4" s="39">
        <v>9</v>
      </c>
      <c r="T4" s="39">
        <v>6</v>
      </c>
      <c r="U4" s="39">
        <v>5</v>
      </c>
      <c r="V4" s="39">
        <v>2</v>
      </c>
      <c r="X4" s="39">
        <v>3</v>
      </c>
      <c r="Z4" s="39">
        <v>3</v>
      </c>
      <c r="AA4" s="39">
        <v>3</v>
      </c>
      <c r="AC4" s="57"/>
      <c r="AF4" s="39">
        <f>J4/J$2</f>
        <v>1</v>
      </c>
      <c r="AG4" s="39">
        <f t="shared" ref="AG4:AR4" si="1">K4/K$2</f>
        <v>0.66666666666666663</v>
      </c>
      <c r="AH4" s="39">
        <f t="shared" si="1"/>
        <v>1</v>
      </c>
      <c r="AI4" s="39">
        <f t="shared" si="1"/>
        <v>0.75</v>
      </c>
      <c r="AJ4" s="39">
        <f t="shared" si="1"/>
        <v>0.8</v>
      </c>
      <c r="AK4" s="39">
        <f t="shared" si="1"/>
        <v>1</v>
      </c>
      <c r="AL4" s="39">
        <f t="shared" si="1"/>
        <v>1</v>
      </c>
      <c r="AM4" s="39">
        <f t="shared" si="1"/>
        <v>1</v>
      </c>
      <c r="AN4" s="39">
        <f t="shared" si="1"/>
        <v>0.25</v>
      </c>
      <c r="AO4" s="39">
        <f t="shared" si="1"/>
        <v>0.9</v>
      </c>
      <c r="AP4" s="39">
        <f t="shared" si="1"/>
        <v>1</v>
      </c>
      <c r="AQ4" s="39">
        <f t="shared" si="1"/>
        <v>1</v>
      </c>
      <c r="AR4" s="39">
        <f t="shared" si="1"/>
        <v>1</v>
      </c>
      <c r="AS4" s="39" t="str">
        <f>IF(W4="","",W4/3)</f>
        <v/>
      </c>
      <c r="AT4" s="39">
        <f t="shared" ref="AT4:AW4" si="2">IF(X4="","",X4/3)</f>
        <v>1</v>
      </c>
      <c r="AU4" s="39" t="str">
        <f t="shared" si="2"/>
        <v/>
      </c>
      <c r="AV4" s="39">
        <f t="shared" si="2"/>
        <v>1</v>
      </c>
      <c r="AW4" s="39">
        <f t="shared" si="2"/>
        <v>1</v>
      </c>
    </row>
    <row r="5" spans="1:49" x14ac:dyDescent="0.25">
      <c r="A5" s="39">
        <v>1</v>
      </c>
      <c r="B5" s="28" t="s">
        <v>491</v>
      </c>
      <c r="C5" s="2" t="s">
        <v>492</v>
      </c>
      <c r="E5" s="2">
        <f t="shared" ref="E5:E35" si="3">SUM(J5:AA5)</f>
        <v>37.5</v>
      </c>
      <c r="F5" s="54">
        <f t="shared" ref="F5:F35" si="4">E5/$E$2</f>
        <v>0.625</v>
      </c>
      <c r="H5" s="44" t="s">
        <v>41</v>
      </c>
      <c r="J5" s="39">
        <v>2</v>
      </c>
      <c r="K5" s="39">
        <v>1</v>
      </c>
      <c r="L5" s="39">
        <v>1</v>
      </c>
      <c r="M5" s="39">
        <v>1</v>
      </c>
      <c r="N5" s="39">
        <v>3</v>
      </c>
      <c r="O5" s="2">
        <v>2</v>
      </c>
      <c r="P5" s="2">
        <v>4</v>
      </c>
      <c r="Q5" s="2">
        <v>2</v>
      </c>
      <c r="R5" s="2">
        <v>4</v>
      </c>
      <c r="S5" s="2">
        <v>8</v>
      </c>
      <c r="T5" s="2">
        <v>2.5</v>
      </c>
      <c r="U5" s="2">
        <v>1</v>
      </c>
      <c r="V5" s="2">
        <v>0</v>
      </c>
      <c r="X5" s="2">
        <v>3</v>
      </c>
      <c r="Y5" s="2">
        <v>0</v>
      </c>
      <c r="Z5" s="2">
        <v>3</v>
      </c>
      <c r="AF5" s="39">
        <f t="shared" ref="AF5:AF35" si="5">J5/J$2</f>
        <v>1</v>
      </c>
      <c r="AG5" s="39">
        <f t="shared" ref="AG5:AG35" si="6">K5/K$2</f>
        <v>0.33333333333333331</v>
      </c>
      <c r="AH5" s="39">
        <f t="shared" ref="AH5:AH35" si="7">L5/L$2</f>
        <v>0.5</v>
      </c>
      <c r="AI5" s="39">
        <f t="shared" ref="AI5:AI35" si="8">M5/M$2</f>
        <v>0.25</v>
      </c>
      <c r="AJ5" s="39">
        <f t="shared" ref="AJ5:AJ35" si="9">N5/N$2</f>
        <v>0.6</v>
      </c>
      <c r="AK5" s="39">
        <f t="shared" ref="AK5:AK35" si="10">O5/O$2</f>
        <v>1</v>
      </c>
      <c r="AL5" s="39">
        <f t="shared" ref="AL5:AL35" si="11">P5/P$2</f>
        <v>1</v>
      </c>
      <c r="AM5" s="39">
        <f t="shared" ref="AM5:AM35" si="12">Q5/Q$2</f>
        <v>1</v>
      </c>
      <c r="AN5" s="39">
        <f t="shared" ref="AN5:AN35" si="13">R5/R$2</f>
        <v>1</v>
      </c>
      <c r="AO5" s="39">
        <f t="shared" ref="AO5:AO35" si="14">S5/S$2</f>
        <v>0.8</v>
      </c>
      <c r="AP5" s="39">
        <f t="shared" ref="AP5:AP35" si="15">T5/T$2</f>
        <v>0.41666666666666669</v>
      </c>
      <c r="AQ5" s="39">
        <f t="shared" ref="AQ5:AQ35" si="16">U5/U$2</f>
        <v>0.2</v>
      </c>
      <c r="AR5" s="39">
        <f t="shared" ref="AR5:AR35" si="17">V5/V$2</f>
        <v>0</v>
      </c>
      <c r="AS5" s="39" t="str">
        <f t="shared" ref="AS5:AS35" si="18">IF(W5="","",W5/3)</f>
        <v/>
      </c>
      <c r="AT5" s="39">
        <f t="shared" ref="AT5:AT35" si="19">IF(X5="","",X5/3)</f>
        <v>1</v>
      </c>
      <c r="AU5" s="39">
        <f t="shared" ref="AU5:AU35" si="20">IF(Y5="","",Y5/3)</f>
        <v>0</v>
      </c>
      <c r="AV5" s="39">
        <f t="shared" ref="AV5:AV35" si="21">IF(Z5="","",Z5/3)</f>
        <v>1</v>
      </c>
      <c r="AW5" s="39" t="str">
        <f t="shared" ref="AW5:AW35" si="22">IF(AA5="","",AA5/3)</f>
        <v/>
      </c>
    </row>
    <row r="6" spans="1:49" x14ac:dyDescent="0.25">
      <c r="A6" s="39">
        <v>1</v>
      </c>
      <c r="B6" s="28" t="s">
        <v>493</v>
      </c>
      <c r="C6" s="2" t="s">
        <v>494</v>
      </c>
      <c r="E6" s="2">
        <f t="shared" si="3"/>
        <v>36</v>
      </c>
      <c r="F6" s="54">
        <f t="shared" si="4"/>
        <v>0.6</v>
      </c>
      <c r="H6" s="3" t="s">
        <v>463</v>
      </c>
      <c r="J6" s="2">
        <v>2</v>
      </c>
      <c r="K6" s="2">
        <v>2</v>
      </c>
      <c r="L6" s="2">
        <v>2</v>
      </c>
      <c r="M6" s="2">
        <v>4</v>
      </c>
      <c r="N6" s="2">
        <v>3</v>
      </c>
      <c r="O6" s="2">
        <v>2</v>
      </c>
      <c r="P6" s="2">
        <v>3</v>
      </c>
      <c r="Q6" s="2">
        <v>1</v>
      </c>
      <c r="R6" s="2">
        <v>0</v>
      </c>
      <c r="S6" s="2">
        <v>8</v>
      </c>
      <c r="T6" s="2">
        <v>4</v>
      </c>
      <c r="U6" s="2">
        <v>0</v>
      </c>
      <c r="V6" s="2">
        <v>1</v>
      </c>
      <c r="X6" s="2">
        <v>2.5</v>
      </c>
      <c r="Y6" s="2">
        <v>1</v>
      </c>
      <c r="AA6" s="2">
        <v>0.5</v>
      </c>
      <c r="AD6" s="2" t="s">
        <v>588</v>
      </c>
      <c r="AF6" s="39">
        <f t="shared" si="5"/>
        <v>1</v>
      </c>
      <c r="AG6" s="39">
        <f t="shared" si="6"/>
        <v>0.66666666666666663</v>
      </c>
      <c r="AH6" s="39">
        <f t="shared" si="7"/>
        <v>1</v>
      </c>
      <c r="AI6" s="39">
        <f t="shared" si="8"/>
        <v>1</v>
      </c>
      <c r="AJ6" s="39">
        <f t="shared" si="9"/>
        <v>0.6</v>
      </c>
      <c r="AK6" s="39">
        <f t="shared" si="10"/>
        <v>1</v>
      </c>
      <c r="AL6" s="39">
        <f t="shared" si="11"/>
        <v>0.75</v>
      </c>
      <c r="AM6" s="39">
        <f t="shared" si="12"/>
        <v>0.5</v>
      </c>
      <c r="AN6" s="39">
        <f t="shared" si="13"/>
        <v>0</v>
      </c>
      <c r="AO6" s="39">
        <f t="shared" si="14"/>
        <v>0.8</v>
      </c>
      <c r="AP6" s="39">
        <f t="shared" si="15"/>
        <v>0.66666666666666663</v>
      </c>
      <c r="AQ6" s="39">
        <f t="shared" si="16"/>
        <v>0</v>
      </c>
      <c r="AR6" s="39">
        <f t="shared" si="17"/>
        <v>0.5</v>
      </c>
      <c r="AS6" s="39" t="str">
        <f t="shared" si="18"/>
        <v/>
      </c>
      <c r="AT6" s="39">
        <f t="shared" si="19"/>
        <v>0.83333333333333337</v>
      </c>
      <c r="AU6" s="39">
        <f t="shared" si="20"/>
        <v>0.33333333333333331</v>
      </c>
      <c r="AV6" s="39" t="str">
        <f t="shared" si="21"/>
        <v/>
      </c>
      <c r="AW6" s="39">
        <f t="shared" si="22"/>
        <v>0.16666666666666666</v>
      </c>
    </row>
    <row r="7" spans="1:49" x14ac:dyDescent="0.25">
      <c r="A7" s="39">
        <v>1</v>
      </c>
      <c r="B7" s="28" t="s">
        <v>495</v>
      </c>
      <c r="C7" s="2" t="s">
        <v>496</v>
      </c>
      <c r="E7" s="2">
        <f t="shared" si="3"/>
        <v>45</v>
      </c>
      <c r="F7" s="54">
        <f t="shared" si="4"/>
        <v>0.75</v>
      </c>
      <c r="H7" s="3" t="s">
        <v>463</v>
      </c>
      <c r="J7" s="2">
        <v>2</v>
      </c>
      <c r="K7" s="2">
        <v>2</v>
      </c>
      <c r="L7" s="2">
        <v>2</v>
      </c>
      <c r="M7" s="2">
        <v>1</v>
      </c>
      <c r="N7" s="2">
        <v>4</v>
      </c>
      <c r="O7" s="2">
        <v>2</v>
      </c>
      <c r="P7" s="2">
        <v>4</v>
      </c>
      <c r="Q7" s="2">
        <v>2</v>
      </c>
      <c r="R7" s="2">
        <v>4</v>
      </c>
      <c r="S7" s="2">
        <v>5</v>
      </c>
      <c r="T7" s="2">
        <v>6</v>
      </c>
      <c r="U7" s="2">
        <v>4.5</v>
      </c>
      <c r="V7" s="2">
        <v>2</v>
      </c>
      <c r="W7" s="2">
        <v>1</v>
      </c>
      <c r="X7" s="2">
        <v>2</v>
      </c>
      <c r="AA7" s="2">
        <v>1.5</v>
      </c>
      <c r="AF7" s="39">
        <f t="shared" si="5"/>
        <v>1</v>
      </c>
      <c r="AG7" s="39">
        <f t="shared" si="6"/>
        <v>0.66666666666666663</v>
      </c>
      <c r="AH7" s="39">
        <f t="shared" si="7"/>
        <v>1</v>
      </c>
      <c r="AI7" s="39">
        <f t="shared" si="8"/>
        <v>0.25</v>
      </c>
      <c r="AJ7" s="39">
        <f t="shared" si="9"/>
        <v>0.8</v>
      </c>
      <c r="AK7" s="39">
        <f t="shared" si="10"/>
        <v>1</v>
      </c>
      <c r="AL7" s="39">
        <f t="shared" si="11"/>
        <v>1</v>
      </c>
      <c r="AM7" s="39">
        <f t="shared" si="12"/>
        <v>1</v>
      </c>
      <c r="AN7" s="39">
        <f t="shared" si="13"/>
        <v>1</v>
      </c>
      <c r="AO7" s="39">
        <f t="shared" si="14"/>
        <v>0.5</v>
      </c>
      <c r="AP7" s="39">
        <f t="shared" si="15"/>
        <v>1</v>
      </c>
      <c r="AQ7" s="39">
        <f t="shared" si="16"/>
        <v>0.9</v>
      </c>
      <c r="AR7" s="39">
        <f t="shared" si="17"/>
        <v>1</v>
      </c>
      <c r="AS7" s="39">
        <f t="shared" si="18"/>
        <v>0.33333333333333331</v>
      </c>
      <c r="AT7" s="39">
        <f t="shared" si="19"/>
        <v>0.66666666666666663</v>
      </c>
      <c r="AU7" s="39" t="str">
        <f t="shared" si="20"/>
        <v/>
      </c>
      <c r="AV7" s="39" t="str">
        <f t="shared" si="21"/>
        <v/>
      </c>
      <c r="AW7" s="39">
        <f t="shared" si="22"/>
        <v>0.5</v>
      </c>
    </row>
    <row r="8" spans="1:49" x14ac:dyDescent="0.25">
      <c r="A8" s="39">
        <v>1</v>
      </c>
      <c r="B8" s="28" t="s">
        <v>497</v>
      </c>
      <c r="C8" s="2" t="s">
        <v>498</v>
      </c>
      <c r="E8" s="2">
        <f t="shared" si="3"/>
        <v>56</v>
      </c>
      <c r="F8" s="54">
        <f t="shared" si="4"/>
        <v>0.93333333333333335</v>
      </c>
      <c r="H8" s="44" t="s">
        <v>41</v>
      </c>
      <c r="J8" s="2">
        <v>2</v>
      </c>
      <c r="K8" s="2">
        <v>2</v>
      </c>
      <c r="L8" s="2">
        <v>2</v>
      </c>
      <c r="M8" s="2">
        <v>4</v>
      </c>
      <c r="N8" s="2">
        <v>5</v>
      </c>
      <c r="O8" s="2">
        <v>2</v>
      </c>
      <c r="P8" s="2">
        <v>4</v>
      </c>
      <c r="Q8" s="2">
        <v>2</v>
      </c>
      <c r="R8" s="2">
        <v>4</v>
      </c>
      <c r="S8" s="2">
        <v>10</v>
      </c>
      <c r="T8" s="2">
        <v>6</v>
      </c>
      <c r="U8" s="2">
        <v>5</v>
      </c>
      <c r="V8" s="2">
        <v>2</v>
      </c>
      <c r="W8" s="2">
        <v>2</v>
      </c>
      <c r="X8" s="2">
        <v>2</v>
      </c>
      <c r="Y8" s="2">
        <v>2</v>
      </c>
      <c r="AF8" s="39">
        <f t="shared" si="5"/>
        <v>1</v>
      </c>
      <c r="AG8" s="39">
        <f t="shared" si="6"/>
        <v>0.66666666666666663</v>
      </c>
      <c r="AH8" s="39">
        <f t="shared" si="7"/>
        <v>1</v>
      </c>
      <c r="AI8" s="39">
        <f t="shared" si="8"/>
        <v>1</v>
      </c>
      <c r="AJ8" s="39">
        <f t="shared" si="9"/>
        <v>1</v>
      </c>
      <c r="AK8" s="39">
        <f t="shared" si="10"/>
        <v>1</v>
      </c>
      <c r="AL8" s="39">
        <f t="shared" si="11"/>
        <v>1</v>
      </c>
      <c r="AM8" s="39">
        <f t="shared" si="12"/>
        <v>1</v>
      </c>
      <c r="AN8" s="39">
        <f t="shared" si="13"/>
        <v>1</v>
      </c>
      <c r="AO8" s="39">
        <f t="shared" si="14"/>
        <v>1</v>
      </c>
      <c r="AP8" s="39">
        <f t="shared" si="15"/>
        <v>1</v>
      </c>
      <c r="AQ8" s="39">
        <f t="shared" si="16"/>
        <v>1</v>
      </c>
      <c r="AR8" s="39">
        <f t="shared" si="17"/>
        <v>1</v>
      </c>
      <c r="AS8" s="39">
        <f t="shared" si="18"/>
        <v>0.66666666666666663</v>
      </c>
      <c r="AT8" s="39">
        <f t="shared" si="19"/>
        <v>0.66666666666666663</v>
      </c>
      <c r="AU8" s="39">
        <f t="shared" si="20"/>
        <v>0.66666666666666663</v>
      </c>
      <c r="AV8" s="39" t="str">
        <f t="shared" si="21"/>
        <v/>
      </c>
      <c r="AW8" s="39" t="str">
        <f t="shared" si="22"/>
        <v/>
      </c>
    </row>
    <row r="9" spans="1:49" x14ac:dyDescent="0.25">
      <c r="A9" s="39">
        <v>1</v>
      </c>
      <c r="B9" s="28" t="s">
        <v>499</v>
      </c>
      <c r="C9" s="2" t="s">
        <v>500</v>
      </c>
      <c r="E9" s="2">
        <f t="shared" si="3"/>
        <v>57</v>
      </c>
      <c r="F9" s="54">
        <f t="shared" si="4"/>
        <v>0.95</v>
      </c>
      <c r="H9" s="44" t="s">
        <v>41</v>
      </c>
      <c r="J9" s="2">
        <v>2</v>
      </c>
      <c r="K9" s="2">
        <v>2</v>
      </c>
      <c r="L9" s="2">
        <v>2</v>
      </c>
      <c r="M9" s="2">
        <v>4</v>
      </c>
      <c r="N9" s="2">
        <v>5</v>
      </c>
      <c r="O9" s="2">
        <v>2</v>
      </c>
      <c r="P9" s="2">
        <v>4</v>
      </c>
      <c r="Q9" s="2">
        <v>2</v>
      </c>
      <c r="R9" s="2">
        <v>4</v>
      </c>
      <c r="S9" s="2">
        <v>10</v>
      </c>
      <c r="T9" s="2">
        <v>5</v>
      </c>
      <c r="U9" s="2">
        <v>5</v>
      </c>
      <c r="V9" s="2">
        <v>2</v>
      </c>
      <c r="W9" s="2">
        <v>2</v>
      </c>
      <c r="X9" s="2">
        <v>3</v>
      </c>
      <c r="Z9" s="2">
        <v>3</v>
      </c>
      <c r="AF9" s="39">
        <f t="shared" si="5"/>
        <v>1</v>
      </c>
      <c r="AG9" s="39">
        <f t="shared" si="6"/>
        <v>0.66666666666666663</v>
      </c>
      <c r="AH9" s="39">
        <f t="shared" si="7"/>
        <v>1</v>
      </c>
      <c r="AI9" s="39">
        <f t="shared" si="8"/>
        <v>1</v>
      </c>
      <c r="AJ9" s="39">
        <f t="shared" si="9"/>
        <v>1</v>
      </c>
      <c r="AK9" s="39">
        <f t="shared" si="10"/>
        <v>1</v>
      </c>
      <c r="AL9" s="39">
        <f t="shared" si="11"/>
        <v>1</v>
      </c>
      <c r="AM9" s="39">
        <f t="shared" si="12"/>
        <v>1</v>
      </c>
      <c r="AN9" s="39">
        <f t="shared" si="13"/>
        <v>1</v>
      </c>
      <c r="AO9" s="39">
        <f t="shared" si="14"/>
        <v>1</v>
      </c>
      <c r="AP9" s="39">
        <f t="shared" si="15"/>
        <v>0.83333333333333337</v>
      </c>
      <c r="AQ9" s="39">
        <f t="shared" si="16"/>
        <v>1</v>
      </c>
      <c r="AR9" s="39">
        <f t="shared" si="17"/>
        <v>1</v>
      </c>
      <c r="AS9" s="39">
        <f t="shared" si="18"/>
        <v>0.66666666666666663</v>
      </c>
      <c r="AT9" s="39">
        <f t="shared" si="19"/>
        <v>1</v>
      </c>
      <c r="AU9" s="39" t="str">
        <f t="shared" si="20"/>
        <v/>
      </c>
      <c r="AV9" s="39">
        <f t="shared" si="21"/>
        <v>1</v>
      </c>
      <c r="AW9" s="39" t="str">
        <f t="shared" si="22"/>
        <v/>
      </c>
    </row>
    <row r="10" spans="1:49" x14ac:dyDescent="0.25">
      <c r="A10" s="39">
        <v>1</v>
      </c>
      <c r="B10" s="28" t="s">
        <v>586</v>
      </c>
      <c r="C10" s="2" t="s">
        <v>580</v>
      </c>
      <c r="E10" s="2">
        <f t="shared" si="3"/>
        <v>55</v>
      </c>
      <c r="F10" s="54">
        <f t="shared" si="4"/>
        <v>0.91666666666666663</v>
      </c>
      <c r="H10" s="3" t="s">
        <v>463</v>
      </c>
      <c r="J10" s="2">
        <v>1</v>
      </c>
      <c r="K10" s="2">
        <v>3</v>
      </c>
      <c r="L10" s="2">
        <v>2</v>
      </c>
      <c r="M10" s="2">
        <v>3</v>
      </c>
      <c r="N10" s="2">
        <v>5</v>
      </c>
      <c r="O10" s="2">
        <v>2</v>
      </c>
      <c r="P10" s="2">
        <v>4</v>
      </c>
      <c r="Q10" s="2">
        <v>2</v>
      </c>
      <c r="R10" s="2">
        <v>3.5</v>
      </c>
      <c r="S10" s="2">
        <v>10</v>
      </c>
      <c r="T10" s="2">
        <v>5</v>
      </c>
      <c r="U10" s="2">
        <v>5</v>
      </c>
      <c r="V10" s="2">
        <v>2</v>
      </c>
      <c r="X10" s="2">
        <v>3</v>
      </c>
      <c r="Z10" s="2">
        <v>1.5</v>
      </c>
      <c r="AA10" s="2">
        <v>3</v>
      </c>
      <c r="AF10" s="39">
        <f t="shared" si="5"/>
        <v>0.5</v>
      </c>
      <c r="AG10" s="39">
        <f t="shared" si="6"/>
        <v>1</v>
      </c>
      <c r="AH10" s="39">
        <f t="shared" si="7"/>
        <v>1</v>
      </c>
      <c r="AI10" s="39">
        <f t="shared" si="8"/>
        <v>0.75</v>
      </c>
      <c r="AJ10" s="39">
        <f t="shared" si="9"/>
        <v>1</v>
      </c>
      <c r="AK10" s="39">
        <f t="shared" si="10"/>
        <v>1</v>
      </c>
      <c r="AL10" s="39">
        <f t="shared" si="11"/>
        <v>1</v>
      </c>
      <c r="AM10" s="39">
        <f t="shared" si="12"/>
        <v>1</v>
      </c>
      <c r="AN10" s="39">
        <f t="shared" si="13"/>
        <v>0.875</v>
      </c>
      <c r="AO10" s="39">
        <f t="shared" si="14"/>
        <v>1</v>
      </c>
      <c r="AP10" s="39">
        <f t="shared" si="15"/>
        <v>0.83333333333333337</v>
      </c>
      <c r="AQ10" s="39">
        <f t="shared" si="16"/>
        <v>1</v>
      </c>
      <c r="AR10" s="39">
        <f t="shared" si="17"/>
        <v>1</v>
      </c>
      <c r="AS10" s="39" t="str">
        <f t="shared" si="18"/>
        <v/>
      </c>
      <c r="AT10" s="39">
        <f t="shared" si="19"/>
        <v>1</v>
      </c>
      <c r="AU10" s="39" t="str">
        <f t="shared" si="20"/>
        <v/>
      </c>
      <c r="AV10" s="39">
        <f t="shared" si="21"/>
        <v>0.5</v>
      </c>
      <c r="AW10" s="39">
        <f t="shared" si="22"/>
        <v>1</v>
      </c>
    </row>
    <row r="11" spans="1:49" x14ac:dyDescent="0.25">
      <c r="A11" s="39">
        <v>1</v>
      </c>
      <c r="B11" s="28" t="s">
        <v>501</v>
      </c>
      <c r="C11" s="2" t="s">
        <v>502</v>
      </c>
      <c r="E11" s="2">
        <f t="shared" si="3"/>
        <v>37</v>
      </c>
      <c r="F11" s="54">
        <f t="shared" si="4"/>
        <v>0.6166666666666667</v>
      </c>
      <c r="H11" s="44" t="s">
        <v>41</v>
      </c>
      <c r="J11" s="2">
        <v>2</v>
      </c>
      <c r="K11" s="2">
        <v>0</v>
      </c>
      <c r="L11" s="2">
        <v>1</v>
      </c>
      <c r="M11" s="2">
        <v>3</v>
      </c>
      <c r="N11" s="2">
        <v>3</v>
      </c>
      <c r="O11" s="2">
        <v>2</v>
      </c>
      <c r="P11" s="2">
        <v>2</v>
      </c>
      <c r="Q11" s="2">
        <v>2</v>
      </c>
      <c r="R11" s="2">
        <v>2</v>
      </c>
      <c r="S11" s="2">
        <v>8</v>
      </c>
      <c r="T11" s="2">
        <v>4</v>
      </c>
      <c r="U11" s="2">
        <v>2</v>
      </c>
      <c r="V11" s="2">
        <v>1</v>
      </c>
      <c r="W11" s="2">
        <v>0.5</v>
      </c>
      <c r="X11" s="2">
        <v>3</v>
      </c>
      <c r="Z11" s="2">
        <v>1.5</v>
      </c>
      <c r="AF11" s="39">
        <f t="shared" si="5"/>
        <v>1</v>
      </c>
      <c r="AG11" s="39">
        <f t="shared" si="6"/>
        <v>0</v>
      </c>
      <c r="AH11" s="39">
        <f t="shared" si="7"/>
        <v>0.5</v>
      </c>
      <c r="AI11" s="39">
        <f t="shared" si="8"/>
        <v>0.75</v>
      </c>
      <c r="AJ11" s="39">
        <f t="shared" si="9"/>
        <v>0.6</v>
      </c>
      <c r="AK11" s="39">
        <f t="shared" si="10"/>
        <v>1</v>
      </c>
      <c r="AL11" s="39">
        <f t="shared" si="11"/>
        <v>0.5</v>
      </c>
      <c r="AM11" s="39">
        <f t="shared" si="12"/>
        <v>1</v>
      </c>
      <c r="AN11" s="39">
        <f t="shared" si="13"/>
        <v>0.5</v>
      </c>
      <c r="AO11" s="39">
        <f t="shared" si="14"/>
        <v>0.8</v>
      </c>
      <c r="AP11" s="39">
        <f t="shared" si="15"/>
        <v>0.66666666666666663</v>
      </c>
      <c r="AQ11" s="39">
        <f t="shared" si="16"/>
        <v>0.4</v>
      </c>
      <c r="AR11" s="39">
        <f t="shared" si="17"/>
        <v>0.5</v>
      </c>
      <c r="AS11" s="39">
        <f t="shared" si="18"/>
        <v>0.16666666666666666</v>
      </c>
      <c r="AT11" s="39">
        <f t="shared" si="19"/>
        <v>1</v>
      </c>
      <c r="AU11" s="39" t="str">
        <f t="shared" si="20"/>
        <v/>
      </c>
      <c r="AV11" s="39">
        <f t="shared" si="21"/>
        <v>0.5</v>
      </c>
      <c r="AW11" s="39" t="str">
        <f t="shared" si="22"/>
        <v/>
      </c>
    </row>
    <row r="12" spans="1:49" x14ac:dyDescent="0.25">
      <c r="A12" s="39">
        <v>1</v>
      </c>
      <c r="B12" s="28" t="s">
        <v>503</v>
      </c>
      <c r="C12" s="2" t="s">
        <v>504</v>
      </c>
      <c r="E12" s="2">
        <f t="shared" si="3"/>
        <v>57.5</v>
      </c>
      <c r="F12" s="54">
        <f t="shared" si="4"/>
        <v>0.95833333333333337</v>
      </c>
      <c r="H12" s="44" t="s">
        <v>41</v>
      </c>
      <c r="J12" s="2">
        <v>2</v>
      </c>
      <c r="K12" s="2">
        <v>3</v>
      </c>
      <c r="L12" s="2">
        <v>2</v>
      </c>
      <c r="M12" s="2">
        <v>4</v>
      </c>
      <c r="N12" s="2">
        <v>5</v>
      </c>
      <c r="O12" s="2">
        <v>2</v>
      </c>
      <c r="P12" s="2">
        <v>4</v>
      </c>
      <c r="Q12" s="2">
        <v>2</v>
      </c>
      <c r="R12" s="2">
        <v>4</v>
      </c>
      <c r="S12" s="2">
        <v>10</v>
      </c>
      <c r="T12" s="2">
        <v>5</v>
      </c>
      <c r="U12" s="2">
        <v>5</v>
      </c>
      <c r="V12" s="2">
        <v>2</v>
      </c>
      <c r="X12" s="2">
        <v>3</v>
      </c>
      <c r="Z12" s="2">
        <v>3</v>
      </c>
      <c r="AA12" s="2">
        <v>1.5</v>
      </c>
      <c r="AF12" s="39">
        <f t="shared" si="5"/>
        <v>1</v>
      </c>
      <c r="AG12" s="39">
        <f t="shared" si="6"/>
        <v>1</v>
      </c>
      <c r="AH12" s="39">
        <f t="shared" si="7"/>
        <v>1</v>
      </c>
      <c r="AI12" s="39">
        <f t="shared" si="8"/>
        <v>1</v>
      </c>
      <c r="AJ12" s="39">
        <f t="shared" si="9"/>
        <v>1</v>
      </c>
      <c r="AK12" s="39">
        <f t="shared" si="10"/>
        <v>1</v>
      </c>
      <c r="AL12" s="39">
        <f t="shared" si="11"/>
        <v>1</v>
      </c>
      <c r="AM12" s="39">
        <f t="shared" si="12"/>
        <v>1</v>
      </c>
      <c r="AN12" s="39">
        <f t="shared" si="13"/>
        <v>1</v>
      </c>
      <c r="AO12" s="39">
        <f t="shared" si="14"/>
        <v>1</v>
      </c>
      <c r="AP12" s="39">
        <f t="shared" si="15"/>
        <v>0.83333333333333337</v>
      </c>
      <c r="AQ12" s="39">
        <f t="shared" si="16"/>
        <v>1</v>
      </c>
      <c r="AR12" s="39">
        <f t="shared" si="17"/>
        <v>1</v>
      </c>
      <c r="AS12" s="39" t="str">
        <f t="shared" si="18"/>
        <v/>
      </c>
      <c r="AT12" s="39">
        <f t="shared" si="19"/>
        <v>1</v>
      </c>
      <c r="AU12" s="39" t="str">
        <f t="shared" si="20"/>
        <v/>
      </c>
      <c r="AV12" s="39">
        <f t="shared" si="21"/>
        <v>1</v>
      </c>
      <c r="AW12" s="39">
        <f t="shared" si="22"/>
        <v>0.5</v>
      </c>
    </row>
    <row r="13" spans="1:49" x14ac:dyDescent="0.25">
      <c r="A13" s="39">
        <v>1</v>
      </c>
      <c r="B13" s="28" t="s">
        <v>505</v>
      </c>
      <c r="C13" s="2" t="s">
        <v>506</v>
      </c>
      <c r="E13" s="2">
        <f t="shared" si="3"/>
        <v>52.5</v>
      </c>
      <c r="F13" s="54">
        <f t="shared" si="4"/>
        <v>0.875</v>
      </c>
      <c r="H13" s="3" t="s">
        <v>463</v>
      </c>
      <c r="J13" s="2">
        <v>2</v>
      </c>
      <c r="K13" s="2">
        <v>3</v>
      </c>
      <c r="L13" s="2">
        <v>2</v>
      </c>
      <c r="M13" s="2">
        <v>3</v>
      </c>
      <c r="N13" s="2">
        <v>5</v>
      </c>
      <c r="O13" s="2">
        <v>2</v>
      </c>
      <c r="P13" s="2">
        <v>4</v>
      </c>
      <c r="Q13" s="2">
        <v>2</v>
      </c>
      <c r="R13" s="2">
        <v>1</v>
      </c>
      <c r="S13" s="2">
        <v>8</v>
      </c>
      <c r="T13" s="2">
        <v>6</v>
      </c>
      <c r="U13" s="2">
        <v>5</v>
      </c>
      <c r="V13" s="2">
        <v>2</v>
      </c>
      <c r="W13" s="2">
        <v>1.5</v>
      </c>
      <c r="X13" s="2">
        <v>3</v>
      </c>
      <c r="Z13" s="2">
        <v>3</v>
      </c>
      <c r="AD13" s="2" t="s">
        <v>588</v>
      </c>
      <c r="AF13" s="39">
        <f t="shared" si="5"/>
        <v>1</v>
      </c>
      <c r="AG13" s="39">
        <f t="shared" si="6"/>
        <v>1</v>
      </c>
      <c r="AH13" s="39">
        <f t="shared" si="7"/>
        <v>1</v>
      </c>
      <c r="AI13" s="39">
        <f t="shared" si="8"/>
        <v>0.75</v>
      </c>
      <c r="AJ13" s="39">
        <f t="shared" si="9"/>
        <v>1</v>
      </c>
      <c r="AK13" s="39">
        <f t="shared" si="10"/>
        <v>1</v>
      </c>
      <c r="AL13" s="39">
        <f t="shared" si="11"/>
        <v>1</v>
      </c>
      <c r="AM13" s="39">
        <f t="shared" si="12"/>
        <v>1</v>
      </c>
      <c r="AN13" s="39">
        <f t="shared" si="13"/>
        <v>0.25</v>
      </c>
      <c r="AO13" s="39">
        <f t="shared" si="14"/>
        <v>0.8</v>
      </c>
      <c r="AP13" s="39">
        <f t="shared" si="15"/>
        <v>1</v>
      </c>
      <c r="AQ13" s="39">
        <f t="shared" si="16"/>
        <v>1</v>
      </c>
      <c r="AR13" s="39">
        <f t="shared" si="17"/>
        <v>1</v>
      </c>
      <c r="AS13" s="39">
        <f t="shared" si="18"/>
        <v>0.5</v>
      </c>
      <c r="AT13" s="39">
        <f t="shared" si="19"/>
        <v>1</v>
      </c>
      <c r="AU13" s="39" t="str">
        <f t="shared" si="20"/>
        <v/>
      </c>
      <c r="AV13" s="39">
        <f t="shared" si="21"/>
        <v>1</v>
      </c>
      <c r="AW13" s="39" t="str">
        <f t="shared" si="22"/>
        <v/>
      </c>
    </row>
    <row r="14" spans="1:49" x14ac:dyDescent="0.25">
      <c r="A14" s="39">
        <v>1</v>
      </c>
      <c r="B14" s="28" t="s">
        <v>507</v>
      </c>
      <c r="C14" s="2" t="s">
        <v>403</v>
      </c>
      <c r="E14" s="2">
        <f t="shared" si="3"/>
        <v>43</v>
      </c>
      <c r="F14" s="54">
        <f t="shared" si="4"/>
        <v>0.71666666666666667</v>
      </c>
      <c r="H14" s="3" t="s">
        <v>463</v>
      </c>
      <c r="J14" s="2">
        <v>2</v>
      </c>
      <c r="K14" s="2">
        <v>3</v>
      </c>
      <c r="L14" s="2">
        <v>2</v>
      </c>
      <c r="M14" s="2">
        <v>2</v>
      </c>
      <c r="N14" s="2">
        <v>3</v>
      </c>
      <c r="O14" s="2">
        <v>2</v>
      </c>
      <c r="P14" s="2">
        <v>2</v>
      </c>
      <c r="Q14" s="2">
        <v>2</v>
      </c>
      <c r="R14" s="2">
        <v>4</v>
      </c>
      <c r="S14" s="2">
        <v>10</v>
      </c>
      <c r="T14" s="2">
        <v>4</v>
      </c>
      <c r="U14" s="2">
        <v>3</v>
      </c>
      <c r="V14" s="2">
        <v>2</v>
      </c>
      <c r="X14" s="2">
        <v>0.5</v>
      </c>
      <c r="Y14" s="2">
        <v>1</v>
      </c>
      <c r="AA14" s="2">
        <v>0.5</v>
      </c>
      <c r="AF14" s="39">
        <f t="shared" si="5"/>
        <v>1</v>
      </c>
      <c r="AG14" s="39">
        <f t="shared" si="6"/>
        <v>1</v>
      </c>
      <c r="AH14" s="39">
        <f t="shared" si="7"/>
        <v>1</v>
      </c>
      <c r="AI14" s="39">
        <f t="shared" si="8"/>
        <v>0.5</v>
      </c>
      <c r="AJ14" s="39">
        <f t="shared" si="9"/>
        <v>0.6</v>
      </c>
      <c r="AK14" s="39">
        <f t="shared" si="10"/>
        <v>1</v>
      </c>
      <c r="AL14" s="39">
        <f t="shared" si="11"/>
        <v>0.5</v>
      </c>
      <c r="AM14" s="39">
        <f t="shared" si="12"/>
        <v>1</v>
      </c>
      <c r="AN14" s="39">
        <f t="shared" si="13"/>
        <v>1</v>
      </c>
      <c r="AO14" s="39">
        <f t="shared" si="14"/>
        <v>1</v>
      </c>
      <c r="AP14" s="39">
        <f t="shared" si="15"/>
        <v>0.66666666666666663</v>
      </c>
      <c r="AQ14" s="39">
        <f t="shared" si="16"/>
        <v>0.6</v>
      </c>
      <c r="AR14" s="39">
        <f t="shared" si="17"/>
        <v>1</v>
      </c>
      <c r="AS14" s="39" t="str">
        <f t="shared" si="18"/>
        <v/>
      </c>
      <c r="AT14" s="39">
        <f t="shared" si="19"/>
        <v>0.16666666666666666</v>
      </c>
      <c r="AU14" s="39">
        <f t="shared" si="20"/>
        <v>0.33333333333333331</v>
      </c>
      <c r="AV14" s="39" t="str">
        <f t="shared" si="21"/>
        <v/>
      </c>
      <c r="AW14" s="39">
        <f t="shared" si="22"/>
        <v>0.16666666666666666</v>
      </c>
    </row>
    <row r="15" spans="1:49" x14ac:dyDescent="0.25">
      <c r="A15" s="39">
        <v>1</v>
      </c>
      <c r="B15" s="28" t="s">
        <v>508</v>
      </c>
      <c r="C15" s="2" t="s">
        <v>509</v>
      </c>
      <c r="E15" s="2">
        <f t="shared" si="3"/>
        <v>46</v>
      </c>
      <c r="F15" s="54">
        <f t="shared" si="4"/>
        <v>0.76666666666666672</v>
      </c>
      <c r="H15" s="44" t="s">
        <v>41</v>
      </c>
      <c r="J15" s="2">
        <v>2</v>
      </c>
      <c r="K15" s="2">
        <v>2</v>
      </c>
      <c r="L15" s="2">
        <v>1</v>
      </c>
      <c r="M15" s="2">
        <v>3</v>
      </c>
      <c r="N15" s="2">
        <v>5</v>
      </c>
      <c r="O15" s="2">
        <v>2</v>
      </c>
      <c r="P15" s="2">
        <v>4</v>
      </c>
      <c r="Q15" s="2">
        <v>2</v>
      </c>
      <c r="R15" s="2">
        <v>4</v>
      </c>
      <c r="S15" s="2">
        <v>6</v>
      </c>
      <c r="T15" s="2">
        <v>4.5</v>
      </c>
      <c r="U15" s="2">
        <v>3.5</v>
      </c>
      <c r="V15" s="2">
        <v>2</v>
      </c>
      <c r="W15" s="2">
        <v>1.5</v>
      </c>
      <c r="X15" s="2">
        <v>2</v>
      </c>
      <c r="Z15" s="2">
        <v>1.5</v>
      </c>
      <c r="AF15" s="39">
        <f t="shared" si="5"/>
        <v>1</v>
      </c>
      <c r="AG15" s="39">
        <f t="shared" si="6"/>
        <v>0.66666666666666663</v>
      </c>
      <c r="AH15" s="39">
        <f t="shared" si="7"/>
        <v>0.5</v>
      </c>
      <c r="AI15" s="39">
        <f t="shared" si="8"/>
        <v>0.75</v>
      </c>
      <c r="AJ15" s="39">
        <f t="shared" si="9"/>
        <v>1</v>
      </c>
      <c r="AK15" s="39">
        <f t="shared" si="10"/>
        <v>1</v>
      </c>
      <c r="AL15" s="39">
        <f t="shared" si="11"/>
        <v>1</v>
      </c>
      <c r="AM15" s="39">
        <f t="shared" si="12"/>
        <v>1</v>
      </c>
      <c r="AN15" s="39">
        <f t="shared" si="13"/>
        <v>1</v>
      </c>
      <c r="AO15" s="39">
        <f t="shared" si="14"/>
        <v>0.6</v>
      </c>
      <c r="AP15" s="39">
        <f t="shared" si="15"/>
        <v>0.75</v>
      </c>
      <c r="AQ15" s="39">
        <f t="shared" si="16"/>
        <v>0.7</v>
      </c>
      <c r="AR15" s="39">
        <f t="shared" si="17"/>
        <v>1</v>
      </c>
      <c r="AS15" s="39">
        <f t="shared" si="18"/>
        <v>0.5</v>
      </c>
      <c r="AT15" s="39">
        <f t="shared" si="19"/>
        <v>0.66666666666666663</v>
      </c>
      <c r="AU15" s="39" t="str">
        <f t="shared" si="20"/>
        <v/>
      </c>
      <c r="AV15" s="39">
        <f t="shared" si="21"/>
        <v>0.5</v>
      </c>
      <c r="AW15" s="39" t="str">
        <f t="shared" si="22"/>
        <v/>
      </c>
    </row>
    <row r="16" spans="1:49" x14ac:dyDescent="0.25">
      <c r="A16" s="39">
        <v>1</v>
      </c>
      <c r="B16" s="28" t="s">
        <v>510</v>
      </c>
      <c r="C16" s="2" t="s">
        <v>492</v>
      </c>
      <c r="E16" s="2">
        <f t="shared" si="3"/>
        <v>54.5</v>
      </c>
      <c r="F16" s="54">
        <f t="shared" si="4"/>
        <v>0.90833333333333333</v>
      </c>
      <c r="H16" s="44" t="s">
        <v>41</v>
      </c>
      <c r="J16" s="2">
        <v>2</v>
      </c>
      <c r="K16" s="2">
        <v>3</v>
      </c>
      <c r="L16" s="2">
        <v>1</v>
      </c>
      <c r="M16" s="2">
        <v>4</v>
      </c>
      <c r="N16" s="2">
        <v>3</v>
      </c>
      <c r="O16" s="2">
        <v>2</v>
      </c>
      <c r="P16" s="2">
        <v>4</v>
      </c>
      <c r="Q16" s="2">
        <v>2</v>
      </c>
      <c r="R16" s="2">
        <v>4</v>
      </c>
      <c r="S16" s="2">
        <v>10</v>
      </c>
      <c r="T16" s="2">
        <v>5</v>
      </c>
      <c r="U16" s="2">
        <v>5</v>
      </c>
      <c r="V16" s="2">
        <v>2</v>
      </c>
      <c r="W16" s="2">
        <v>2</v>
      </c>
      <c r="X16" s="2">
        <v>2.5</v>
      </c>
      <c r="Z16" s="2">
        <v>3</v>
      </c>
      <c r="AF16" s="39">
        <f t="shared" si="5"/>
        <v>1</v>
      </c>
      <c r="AG16" s="39">
        <f t="shared" si="6"/>
        <v>1</v>
      </c>
      <c r="AH16" s="39">
        <f t="shared" si="7"/>
        <v>0.5</v>
      </c>
      <c r="AI16" s="39">
        <f t="shared" si="8"/>
        <v>1</v>
      </c>
      <c r="AJ16" s="39">
        <f t="shared" si="9"/>
        <v>0.6</v>
      </c>
      <c r="AK16" s="39">
        <f t="shared" si="10"/>
        <v>1</v>
      </c>
      <c r="AL16" s="39">
        <f t="shared" si="11"/>
        <v>1</v>
      </c>
      <c r="AM16" s="39">
        <f t="shared" si="12"/>
        <v>1</v>
      </c>
      <c r="AN16" s="39">
        <f t="shared" si="13"/>
        <v>1</v>
      </c>
      <c r="AO16" s="39">
        <f t="shared" si="14"/>
        <v>1</v>
      </c>
      <c r="AP16" s="39">
        <f t="shared" si="15"/>
        <v>0.83333333333333337</v>
      </c>
      <c r="AQ16" s="39">
        <f t="shared" si="16"/>
        <v>1</v>
      </c>
      <c r="AR16" s="39">
        <f t="shared" si="17"/>
        <v>1</v>
      </c>
      <c r="AS16" s="39">
        <f t="shared" si="18"/>
        <v>0.66666666666666663</v>
      </c>
      <c r="AT16" s="39">
        <f t="shared" si="19"/>
        <v>0.83333333333333337</v>
      </c>
      <c r="AU16" s="39" t="str">
        <f t="shared" si="20"/>
        <v/>
      </c>
      <c r="AV16" s="39">
        <f t="shared" si="21"/>
        <v>1</v>
      </c>
      <c r="AW16" s="39" t="str">
        <f t="shared" si="22"/>
        <v/>
      </c>
    </row>
    <row r="17" spans="1:49" x14ac:dyDescent="0.25">
      <c r="A17" s="39">
        <v>1</v>
      </c>
      <c r="B17" s="28" t="s">
        <v>511</v>
      </c>
      <c r="C17" s="2" t="s">
        <v>498</v>
      </c>
      <c r="E17" s="2">
        <f t="shared" si="3"/>
        <v>56</v>
      </c>
      <c r="F17" s="54">
        <f t="shared" si="4"/>
        <v>0.93333333333333335</v>
      </c>
      <c r="H17" s="3" t="s">
        <v>463</v>
      </c>
      <c r="J17" s="2">
        <v>2</v>
      </c>
      <c r="K17" s="2">
        <v>3</v>
      </c>
      <c r="L17" s="2">
        <v>2</v>
      </c>
      <c r="M17" s="2">
        <v>3</v>
      </c>
      <c r="N17" s="2">
        <v>4</v>
      </c>
      <c r="O17" s="2">
        <v>2</v>
      </c>
      <c r="P17" s="2">
        <v>2</v>
      </c>
      <c r="Q17" s="2">
        <v>2</v>
      </c>
      <c r="R17" s="2">
        <v>4</v>
      </c>
      <c r="S17" s="2">
        <v>10</v>
      </c>
      <c r="T17" s="2">
        <v>6</v>
      </c>
      <c r="U17" s="2">
        <v>5</v>
      </c>
      <c r="V17" s="2">
        <v>2</v>
      </c>
      <c r="W17" s="2">
        <v>3</v>
      </c>
      <c r="X17" s="2">
        <v>3</v>
      </c>
      <c r="Z17" s="2">
        <v>3</v>
      </c>
      <c r="AF17" s="39">
        <f t="shared" si="5"/>
        <v>1</v>
      </c>
      <c r="AG17" s="39">
        <f t="shared" si="6"/>
        <v>1</v>
      </c>
      <c r="AH17" s="39">
        <f t="shared" si="7"/>
        <v>1</v>
      </c>
      <c r="AI17" s="39">
        <f t="shared" si="8"/>
        <v>0.75</v>
      </c>
      <c r="AJ17" s="39">
        <f t="shared" si="9"/>
        <v>0.8</v>
      </c>
      <c r="AK17" s="39">
        <f t="shared" si="10"/>
        <v>1</v>
      </c>
      <c r="AL17" s="39">
        <f t="shared" si="11"/>
        <v>0.5</v>
      </c>
      <c r="AM17" s="39">
        <f t="shared" si="12"/>
        <v>1</v>
      </c>
      <c r="AN17" s="39">
        <f t="shared" si="13"/>
        <v>1</v>
      </c>
      <c r="AO17" s="39">
        <f t="shared" si="14"/>
        <v>1</v>
      </c>
      <c r="AP17" s="39">
        <f t="shared" si="15"/>
        <v>1</v>
      </c>
      <c r="AQ17" s="39">
        <f t="shared" si="16"/>
        <v>1</v>
      </c>
      <c r="AR17" s="39">
        <f t="shared" si="17"/>
        <v>1</v>
      </c>
      <c r="AS17" s="39">
        <f t="shared" si="18"/>
        <v>1</v>
      </c>
      <c r="AT17" s="39">
        <f t="shared" si="19"/>
        <v>1</v>
      </c>
      <c r="AU17" s="39" t="str">
        <f t="shared" si="20"/>
        <v/>
      </c>
      <c r="AV17" s="39">
        <f t="shared" si="21"/>
        <v>1</v>
      </c>
      <c r="AW17" s="39" t="str">
        <f t="shared" si="22"/>
        <v/>
      </c>
    </row>
    <row r="18" spans="1:49" x14ac:dyDescent="0.25">
      <c r="A18" s="39">
        <v>1</v>
      </c>
      <c r="B18" s="28" t="s">
        <v>512</v>
      </c>
      <c r="C18" s="2" t="s">
        <v>513</v>
      </c>
      <c r="E18" s="2">
        <f t="shared" si="3"/>
        <v>55.5</v>
      </c>
      <c r="F18" s="54">
        <f t="shared" si="4"/>
        <v>0.92500000000000004</v>
      </c>
      <c r="H18" s="44" t="s">
        <v>41</v>
      </c>
      <c r="J18" s="2">
        <v>2</v>
      </c>
      <c r="K18" s="2">
        <v>3</v>
      </c>
      <c r="L18" s="2">
        <v>2</v>
      </c>
      <c r="M18" s="2">
        <v>3</v>
      </c>
      <c r="N18" s="2">
        <v>5</v>
      </c>
      <c r="O18" s="2">
        <v>2</v>
      </c>
      <c r="P18" s="2">
        <v>4</v>
      </c>
      <c r="Q18" s="2">
        <v>2</v>
      </c>
      <c r="R18" s="2">
        <v>4</v>
      </c>
      <c r="S18" s="2">
        <v>10</v>
      </c>
      <c r="T18" s="2">
        <v>6</v>
      </c>
      <c r="U18" s="2">
        <v>4.5</v>
      </c>
      <c r="V18" s="2">
        <v>2</v>
      </c>
      <c r="W18" s="2">
        <v>1.5</v>
      </c>
      <c r="X18" s="2">
        <v>3</v>
      </c>
      <c r="Z18" s="2">
        <v>1.5</v>
      </c>
      <c r="AF18" s="39">
        <f t="shared" si="5"/>
        <v>1</v>
      </c>
      <c r="AG18" s="39">
        <f t="shared" si="6"/>
        <v>1</v>
      </c>
      <c r="AH18" s="39">
        <f t="shared" si="7"/>
        <v>1</v>
      </c>
      <c r="AI18" s="39">
        <f t="shared" si="8"/>
        <v>0.75</v>
      </c>
      <c r="AJ18" s="39">
        <f t="shared" si="9"/>
        <v>1</v>
      </c>
      <c r="AK18" s="39">
        <f t="shared" si="10"/>
        <v>1</v>
      </c>
      <c r="AL18" s="39">
        <f t="shared" si="11"/>
        <v>1</v>
      </c>
      <c r="AM18" s="39">
        <f t="shared" si="12"/>
        <v>1</v>
      </c>
      <c r="AN18" s="39">
        <f t="shared" si="13"/>
        <v>1</v>
      </c>
      <c r="AO18" s="39">
        <f t="shared" si="14"/>
        <v>1</v>
      </c>
      <c r="AP18" s="39">
        <f t="shared" si="15"/>
        <v>1</v>
      </c>
      <c r="AQ18" s="39">
        <f t="shared" si="16"/>
        <v>0.9</v>
      </c>
      <c r="AR18" s="39">
        <f t="shared" si="17"/>
        <v>1</v>
      </c>
      <c r="AS18" s="39">
        <f t="shared" si="18"/>
        <v>0.5</v>
      </c>
      <c r="AT18" s="39">
        <f t="shared" si="19"/>
        <v>1</v>
      </c>
      <c r="AU18" s="39" t="str">
        <f t="shared" si="20"/>
        <v/>
      </c>
      <c r="AV18" s="39">
        <f t="shared" si="21"/>
        <v>0.5</v>
      </c>
      <c r="AW18" s="39" t="str">
        <f t="shared" si="22"/>
        <v/>
      </c>
    </row>
    <row r="19" spans="1:49" s="91" customFormat="1" x14ac:dyDescent="0.25">
      <c r="A19" s="91">
        <v>1</v>
      </c>
      <c r="B19" s="91" t="s">
        <v>514</v>
      </c>
      <c r="C19" s="91" t="s">
        <v>515</v>
      </c>
      <c r="E19" s="91">
        <f t="shared" si="3"/>
        <v>28</v>
      </c>
      <c r="F19" s="91">
        <f t="shared" si="4"/>
        <v>0.46666666666666667</v>
      </c>
      <c r="H19" s="91" t="s">
        <v>463</v>
      </c>
      <c r="J19" s="91">
        <v>2</v>
      </c>
      <c r="K19" s="91">
        <v>3</v>
      </c>
      <c r="L19" s="91">
        <v>2</v>
      </c>
      <c r="M19" s="91">
        <v>2</v>
      </c>
      <c r="N19" s="91">
        <v>0</v>
      </c>
      <c r="O19" s="91">
        <v>2</v>
      </c>
      <c r="P19" s="91">
        <v>1</v>
      </c>
      <c r="Q19" s="91">
        <v>2</v>
      </c>
      <c r="R19" s="91">
        <v>1</v>
      </c>
      <c r="S19" s="91">
        <v>7.5</v>
      </c>
      <c r="T19" s="91">
        <v>3.5</v>
      </c>
      <c r="U19" s="91">
        <v>1</v>
      </c>
      <c r="V19" s="91">
        <v>1</v>
      </c>
      <c r="AC19" s="91" t="s">
        <v>589</v>
      </c>
      <c r="AF19" s="91">
        <f t="shared" si="5"/>
        <v>1</v>
      </c>
      <c r="AG19" s="91">
        <f t="shared" si="6"/>
        <v>1</v>
      </c>
      <c r="AH19" s="91">
        <f t="shared" si="7"/>
        <v>1</v>
      </c>
      <c r="AI19" s="91">
        <f t="shared" si="8"/>
        <v>0.5</v>
      </c>
      <c r="AJ19" s="91">
        <f t="shared" si="9"/>
        <v>0</v>
      </c>
      <c r="AK19" s="91">
        <f t="shared" si="10"/>
        <v>1</v>
      </c>
      <c r="AL19" s="91">
        <f t="shared" si="11"/>
        <v>0.25</v>
      </c>
      <c r="AM19" s="91">
        <f t="shared" si="12"/>
        <v>1</v>
      </c>
      <c r="AN19" s="91">
        <f t="shared" si="13"/>
        <v>0.25</v>
      </c>
      <c r="AO19" s="91">
        <f t="shared" si="14"/>
        <v>0.75</v>
      </c>
      <c r="AP19" s="91">
        <f t="shared" si="15"/>
        <v>0.58333333333333337</v>
      </c>
      <c r="AQ19" s="91">
        <f t="shared" si="16"/>
        <v>0.2</v>
      </c>
      <c r="AR19" s="91">
        <f t="shared" si="17"/>
        <v>0.5</v>
      </c>
      <c r="AS19" s="91" t="str">
        <f t="shared" si="18"/>
        <v/>
      </c>
      <c r="AT19" s="91" t="str">
        <f t="shared" si="19"/>
        <v/>
      </c>
      <c r="AU19" s="91" t="str">
        <f t="shared" si="20"/>
        <v/>
      </c>
      <c r="AV19" s="91" t="str">
        <f t="shared" si="21"/>
        <v/>
      </c>
      <c r="AW19" s="91" t="str">
        <f t="shared" si="22"/>
        <v/>
      </c>
    </row>
    <row r="20" spans="1:49" x14ac:dyDescent="0.25">
      <c r="A20" s="39">
        <v>1</v>
      </c>
      <c r="B20" s="28" t="s">
        <v>516</v>
      </c>
      <c r="C20" s="2" t="s">
        <v>517</v>
      </c>
      <c r="E20" s="2">
        <f t="shared" si="3"/>
        <v>52</v>
      </c>
      <c r="F20" s="54">
        <f t="shared" si="4"/>
        <v>0.8666666666666667</v>
      </c>
      <c r="H20" s="3" t="s">
        <v>463</v>
      </c>
      <c r="J20" s="2">
        <v>2</v>
      </c>
      <c r="K20" s="2">
        <v>3</v>
      </c>
      <c r="L20" s="2">
        <v>2</v>
      </c>
      <c r="M20" s="2">
        <v>3</v>
      </c>
      <c r="N20" s="2">
        <v>5</v>
      </c>
      <c r="O20" s="2">
        <v>2</v>
      </c>
      <c r="P20" s="2">
        <v>4</v>
      </c>
      <c r="Q20" s="2">
        <v>2</v>
      </c>
      <c r="R20" s="2">
        <v>4</v>
      </c>
      <c r="S20" s="2">
        <v>10</v>
      </c>
      <c r="T20" s="2">
        <v>5</v>
      </c>
      <c r="U20" s="2">
        <v>4</v>
      </c>
      <c r="V20" s="2">
        <v>2</v>
      </c>
      <c r="X20" s="2">
        <v>3</v>
      </c>
      <c r="Y20" s="2">
        <v>0</v>
      </c>
      <c r="Z20" s="2">
        <v>1</v>
      </c>
      <c r="AF20" s="39">
        <f t="shared" si="5"/>
        <v>1</v>
      </c>
      <c r="AG20" s="39">
        <f t="shared" si="6"/>
        <v>1</v>
      </c>
      <c r="AH20" s="39">
        <f t="shared" si="7"/>
        <v>1</v>
      </c>
      <c r="AI20" s="39">
        <f t="shared" si="8"/>
        <v>0.75</v>
      </c>
      <c r="AJ20" s="39">
        <f t="shared" si="9"/>
        <v>1</v>
      </c>
      <c r="AK20" s="39">
        <f t="shared" si="10"/>
        <v>1</v>
      </c>
      <c r="AL20" s="39">
        <f t="shared" si="11"/>
        <v>1</v>
      </c>
      <c r="AM20" s="39">
        <f t="shared" si="12"/>
        <v>1</v>
      </c>
      <c r="AN20" s="39">
        <f t="shared" si="13"/>
        <v>1</v>
      </c>
      <c r="AO20" s="39">
        <f t="shared" si="14"/>
        <v>1</v>
      </c>
      <c r="AP20" s="39">
        <f t="shared" si="15"/>
        <v>0.83333333333333337</v>
      </c>
      <c r="AQ20" s="39">
        <f t="shared" si="16"/>
        <v>0.8</v>
      </c>
      <c r="AR20" s="39">
        <f t="shared" si="17"/>
        <v>1</v>
      </c>
      <c r="AS20" s="39" t="str">
        <f t="shared" si="18"/>
        <v/>
      </c>
      <c r="AT20" s="39">
        <f t="shared" si="19"/>
        <v>1</v>
      </c>
      <c r="AU20" s="39">
        <f t="shared" si="20"/>
        <v>0</v>
      </c>
      <c r="AV20" s="39">
        <f t="shared" si="21"/>
        <v>0.33333333333333331</v>
      </c>
      <c r="AW20" s="39" t="str">
        <f t="shared" si="22"/>
        <v/>
      </c>
    </row>
    <row r="21" spans="1:49" x14ac:dyDescent="0.25">
      <c r="A21" s="39">
        <v>1</v>
      </c>
      <c r="B21" s="28" t="s">
        <v>518</v>
      </c>
      <c r="C21" s="2" t="s">
        <v>519</v>
      </c>
      <c r="E21" s="2">
        <f t="shared" si="3"/>
        <v>56.5</v>
      </c>
      <c r="F21" s="54">
        <f t="shared" si="4"/>
        <v>0.94166666666666665</v>
      </c>
      <c r="H21" s="44" t="s">
        <v>41</v>
      </c>
      <c r="J21" s="2">
        <v>2</v>
      </c>
      <c r="K21" s="2">
        <v>1</v>
      </c>
      <c r="L21" s="2">
        <v>3</v>
      </c>
      <c r="M21" s="2">
        <v>4</v>
      </c>
      <c r="N21" s="2">
        <v>3</v>
      </c>
      <c r="O21" s="2">
        <v>2</v>
      </c>
      <c r="P21" s="2">
        <v>4</v>
      </c>
      <c r="Q21" s="2">
        <v>2</v>
      </c>
      <c r="R21" s="2">
        <v>4</v>
      </c>
      <c r="S21" s="2">
        <v>10</v>
      </c>
      <c r="T21" s="2">
        <v>5.5</v>
      </c>
      <c r="U21" s="2">
        <v>5</v>
      </c>
      <c r="V21" s="2">
        <v>2</v>
      </c>
      <c r="W21" s="2">
        <v>3</v>
      </c>
      <c r="X21" s="2">
        <v>3</v>
      </c>
      <c r="Z21" s="2">
        <v>3</v>
      </c>
      <c r="AF21" s="39">
        <f t="shared" si="5"/>
        <v>1</v>
      </c>
      <c r="AG21" s="39">
        <f t="shared" si="6"/>
        <v>0.33333333333333331</v>
      </c>
      <c r="AH21" s="39">
        <f t="shared" si="7"/>
        <v>1.5</v>
      </c>
      <c r="AI21" s="39">
        <f t="shared" si="8"/>
        <v>1</v>
      </c>
      <c r="AJ21" s="39">
        <f t="shared" si="9"/>
        <v>0.6</v>
      </c>
      <c r="AK21" s="39">
        <f t="shared" si="10"/>
        <v>1</v>
      </c>
      <c r="AL21" s="39">
        <f t="shared" si="11"/>
        <v>1</v>
      </c>
      <c r="AM21" s="39">
        <f t="shared" si="12"/>
        <v>1</v>
      </c>
      <c r="AN21" s="39">
        <f t="shared" si="13"/>
        <v>1</v>
      </c>
      <c r="AO21" s="39">
        <f t="shared" si="14"/>
        <v>1</v>
      </c>
      <c r="AP21" s="39">
        <f t="shared" si="15"/>
        <v>0.91666666666666663</v>
      </c>
      <c r="AQ21" s="39">
        <f t="shared" si="16"/>
        <v>1</v>
      </c>
      <c r="AR21" s="39">
        <f t="shared" si="17"/>
        <v>1</v>
      </c>
      <c r="AS21" s="39">
        <f t="shared" si="18"/>
        <v>1</v>
      </c>
      <c r="AT21" s="39">
        <f t="shared" si="19"/>
        <v>1</v>
      </c>
      <c r="AU21" s="39" t="str">
        <f t="shared" si="20"/>
        <v/>
      </c>
      <c r="AV21" s="39">
        <f t="shared" si="21"/>
        <v>1</v>
      </c>
      <c r="AW21" s="39" t="str">
        <f t="shared" si="22"/>
        <v/>
      </c>
    </row>
    <row r="22" spans="1:49" x14ac:dyDescent="0.25">
      <c r="A22" s="39">
        <v>1</v>
      </c>
      <c r="B22" s="28" t="s">
        <v>579</v>
      </c>
      <c r="C22" s="2" t="s">
        <v>580</v>
      </c>
      <c r="E22" s="2">
        <f t="shared" si="3"/>
        <v>51.5</v>
      </c>
      <c r="F22" s="54">
        <f t="shared" si="4"/>
        <v>0.85833333333333328</v>
      </c>
      <c r="H22" s="44" t="s">
        <v>41</v>
      </c>
      <c r="J22" s="2">
        <v>2</v>
      </c>
      <c r="K22" s="2">
        <v>2</v>
      </c>
      <c r="L22" s="2">
        <v>2</v>
      </c>
      <c r="M22" s="2">
        <v>4</v>
      </c>
      <c r="N22" s="2">
        <v>5</v>
      </c>
      <c r="O22" s="2">
        <v>2</v>
      </c>
      <c r="P22" s="2">
        <v>4</v>
      </c>
      <c r="Q22" s="2">
        <v>2</v>
      </c>
      <c r="R22" s="2">
        <v>4</v>
      </c>
      <c r="S22" s="2">
        <v>9</v>
      </c>
      <c r="T22" s="2">
        <v>4.5</v>
      </c>
      <c r="U22" s="2">
        <v>5</v>
      </c>
      <c r="V22" s="2">
        <v>2</v>
      </c>
      <c r="X22" s="2">
        <v>2.5</v>
      </c>
      <c r="Z22" s="2">
        <v>0</v>
      </c>
      <c r="AA22" s="2">
        <v>1.5</v>
      </c>
      <c r="AF22" s="39">
        <f t="shared" si="5"/>
        <v>1</v>
      </c>
      <c r="AG22" s="39">
        <f t="shared" si="6"/>
        <v>0.66666666666666663</v>
      </c>
      <c r="AH22" s="39">
        <f t="shared" si="7"/>
        <v>1</v>
      </c>
      <c r="AI22" s="39">
        <f t="shared" si="8"/>
        <v>1</v>
      </c>
      <c r="AJ22" s="39">
        <f t="shared" si="9"/>
        <v>1</v>
      </c>
      <c r="AK22" s="39">
        <f t="shared" si="10"/>
        <v>1</v>
      </c>
      <c r="AL22" s="39">
        <f t="shared" si="11"/>
        <v>1</v>
      </c>
      <c r="AM22" s="39">
        <f t="shared" si="12"/>
        <v>1</v>
      </c>
      <c r="AN22" s="39">
        <f t="shared" si="13"/>
        <v>1</v>
      </c>
      <c r="AO22" s="39">
        <f t="shared" si="14"/>
        <v>0.9</v>
      </c>
      <c r="AP22" s="39">
        <f t="shared" si="15"/>
        <v>0.75</v>
      </c>
      <c r="AQ22" s="39">
        <f t="shared" si="16"/>
        <v>1</v>
      </c>
      <c r="AR22" s="39">
        <f t="shared" si="17"/>
        <v>1</v>
      </c>
      <c r="AS22" s="39" t="str">
        <f t="shared" si="18"/>
        <v/>
      </c>
      <c r="AT22" s="39">
        <f t="shared" si="19"/>
        <v>0.83333333333333337</v>
      </c>
      <c r="AU22" s="39" t="str">
        <f t="shared" si="20"/>
        <v/>
      </c>
      <c r="AV22" s="39">
        <f t="shared" si="21"/>
        <v>0</v>
      </c>
      <c r="AW22" s="39">
        <f t="shared" si="22"/>
        <v>0.5</v>
      </c>
    </row>
    <row r="23" spans="1:49" s="91" customFormat="1" x14ac:dyDescent="0.25">
      <c r="A23" s="91">
        <v>1</v>
      </c>
      <c r="B23" s="91" t="s">
        <v>520</v>
      </c>
      <c r="C23" s="91" t="s">
        <v>409</v>
      </c>
      <c r="H23" s="91" t="s">
        <v>463</v>
      </c>
      <c r="J23" s="91">
        <v>2</v>
      </c>
      <c r="K23" s="91">
        <v>2</v>
      </c>
      <c r="L23" s="91">
        <v>2</v>
      </c>
      <c r="M23" s="91">
        <v>3</v>
      </c>
      <c r="N23" s="91">
        <v>2</v>
      </c>
      <c r="O23" s="91">
        <v>2</v>
      </c>
      <c r="P23" s="91">
        <v>4</v>
      </c>
      <c r="Q23" s="91">
        <v>1.5</v>
      </c>
      <c r="R23" s="91">
        <v>3.5</v>
      </c>
      <c r="S23" s="91">
        <v>5</v>
      </c>
      <c r="T23" s="91">
        <v>4</v>
      </c>
      <c r="U23" s="91">
        <v>4</v>
      </c>
      <c r="V23" s="91">
        <v>0</v>
      </c>
      <c r="W23" s="91">
        <v>2</v>
      </c>
      <c r="X23" s="91">
        <v>1.5</v>
      </c>
      <c r="Z23" s="91">
        <v>1</v>
      </c>
      <c r="AF23" s="91">
        <f t="shared" si="5"/>
        <v>1</v>
      </c>
      <c r="AG23" s="91">
        <f t="shared" si="6"/>
        <v>0.66666666666666663</v>
      </c>
      <c r="AH23" s="91">
        <f t="shared" si="7"/>
        <v>1</v>
      </c>
      <c r="AI23" s="91">
        <f t="shared" si="8"/>
        <v>0.75</v>
      </c>
      <c r="AJ23" s="91">
        <f t="shared" si="9"/>
        <v>0.4</v>
      </c>
      <c r="AK23" s="91">
        <f t="shared" si="10"/>
        <v>1</v>
      </c>
      <c r="AL23" s="91">
        <f t="shared" si="11"/>
        <v>1</v>
      </c>
      <c r="AM23" s="91">
        <f t="shared" si="12"/>
        <v>0.75</v>
      </c>
      <c r="AN23" s="91">
        <f t="shared" si="13"/>
        <v>0.875</v>
      </c>
      <c r="AO23" s="91">
        <f t="shared" si="14"/>
        <v>0.5</v>
      </c>
      <c r="AP23" s="91">
        <f t="shared" si="15"/>
        <v>0.66666666666666663</v>
      </c>
      <c r="AQ23" s="91">
        <f t="shared" si="16"/>
        <v>0.8</v>
      </c>
      <c r="AR23" s="91">
        <f t="shared" si="17"/>
        <v>0</v>
      </c>
      <c r="AS23" s="91">
        <f t="shared" si="18"/>
        <v>0.66666666666666663</v>
      </c>
      <c r="AT23" s="91">
        <f t="shared" si="19"/>
        <v>0.5</v>
      </c>
      <c r="AU23" s="91" t="str">
        <f t="shared" si="20"/>
        <v/>
      </c>
      <c r="AV23" s="91">
        <f t="shared" si="21"/>
        <v>0.33333333333333331</v>
      </c>
      <c r="AW23" s="91" t="str">
        <f t="shared" si="22"/>
        <v/>
      </c>
    </row>
    <row r="24" spans="1:49" s="91" customFormat="1" x14ac:dyDescent="0.25">
      <c r="A24" s="91">
        <v>1</v>
      </c>
      <c r="B24" s="91" t="s">
        <v>521</v>
      </c>
      <c r="C24" s="91" t="s">
        <v>522</v>
      </c>
      <c r="E24" s="91">
        <f t="shared" si="3"/>
        <v>34</v>
      </c>
      <c r="F24" s="91">
        <f t="shared" si="4"/>
        <v>0.56666666666666665</v>
      </c>
      <c r="H24" s="91" t="s">
        <v>41</v>
      </c>
      <c r="J24" s="91">
        <v>2</v>
      </c>
      <c r="K24" s="91">
        <v>1</v>
      </c>
      <c r="L24" s="91">
        <v>2</v>
      </c>
      <c r="M24" s="91">
        <v>1</v>
      </c>
      <c r="N24" s="91">
        <v>4</v>
      </c>
      <c r="O24" s="91">
        <v>2</v>
      </c>
      <c r="P24" s="91">
        <v>4</v>
      </c>
      <c r="Q24" s="91">
        <v>2</v>
      </c>
      <c r="R24" s="91">
        <v>1</v>
      </c>
      <c r="S24" s="91">
        <v>4</v>
      </c>
      <c r="T24" s="91">
        <v>3.5</v>
      </c>
      <c r="U24" s="91">
        <v>2.5</v>
      </c>
      <c r="V24" s="91">
        <v>2</v>
      </c>
      <c r="W24" s="91">
        <v>0.5</v>
      </c>
      <c r="X24" s="91">
        <v>0</v>
      </c>
      <c r="Z24" s="91">
        <v>2.5</v>
      </c>
      <c r="AC24" s="91" t="s">
        <v>589</v>
      </c>
      <c r="AF24" s="91">
        <f t="shared" si="5"/>
        <v>1</v>
      </c>
      <c r="AG24" s="91">
        <f t="shared" si="6"/>
        <v>0.33333333333333331</v>
      </c>
      <c r="AH24" s="91">
        <f t="shared" si="7"/>
        <v>1</v>
      </c>
      <c r="AI24" s="91">
        <f t="shared" si="8"/>
        <v>0.25</v>
      </c>
      <c r="AJ24" s="91">
        <f t="shared" si="9"/>
        <v>0.8</v>
      </c>
      <c r="AK24" s="91">
        <f t="shared" si="10"/>
        <v>1</v>
      </c>
      <c r="AL24" s="91">
        <f t="shared" si="11"/>
        <v>1</v>
      </c>
      <c r="AM24" s="91">
        <f t="shared" si="12"/>
        <v>1</v>
      </c>
      <c r="AN24" s="91">
        <f t="shared" si="13"/>
        <v>0.25</v>
      </c>
      <c r="AO24" s="91">
        <f t="shared" si="14"/>
        <v>0.4</v>
      </c>
      <c r="AP24" s="91">
        <f t="shared" si="15"/>
        <v>0.58333333333333337</v>
      </c>
      <c r="AQ24" s="91">
        <f t="shared" si="16"/>
        <v>0.5</v>
      </c>
      <c r="AR24" s="91">
        <f t="shared" si="17"/>
        <v>1</v>
      </c>
      <c r="AS24" s="91">
        <f t="shared" si="18"/>
        <v>0.16666666666666666</v>
      </c>
      <c r="AT24" s="91">
        <f t="shared" si="19"/>
        <v>0</v>
      </c>
      <c r="AU24" s="91" t="str">
        <f t="shared" si="20"/>
        <v/>
      </c>
      <c r="AV24" s="91">
        <f t="shared" si="21"/>
        <v>0.83333333333333337</v>
      </c>
      <c r="AW24" s="91" t="str">
        <f t="shared" si="22"/>
        <v/>
      </c>
    </row>
    <row r="25" spans="1:49" x14ac:dyDescent="0.25">
      <c r="A25" s="39">
        <v>1</v>
      </c>
      <c r="B25" s="28" t="s">
        <v>523</v>
      </c>
      <c r="C25" s="2" t="s">
        <v>397</v>
      </c>
      <c r="E25" s="2">
        <f t="shared" si="3"/>
        <v>27</v>
      </c>
      <c r="F25" s="54">
        <f t="shared" si="4"/>
        <v>0.45</v>
      </c>
      <c r="H25" s="44" t="s">
        <v>41</v>
      </c>
      <c r="J25" s="2">
        <v>2</v>
      </c>
      <c r="K25" s="2">
        <v>1</v>
      </c>
      <c r="L25" s="2">
        <v>1</v>
      </c>
      <c r="M25" s="2">
        <v>3</v>
      </c>
      <c r="N25" s="2">
        <v>2</v>
      </c>
      <c r="O25" s="2">
        <v>2</v>
      </c>
      <c r="P25" s="2">
        <v>2</v>
      </c>
      <c r="Q25" s="2">
        <v>2</v>
      </c>
      <c r="R25" s="2">
        <v>1</v>
      </c>
      <c r="S25" s="2">
        <v>3</v>
      </c>
      <c r="T25" s="2">
        <v>3</v>
      </c>
      <c r="U25" s="2">
        <v>1.5</v>
      </c>
      <c r="V25" s="2">
        <v>1.5</v>
      </c>
      <c r="W25" s="2">
        <v>0</v>
      </c>
      <c r="X25" s="2">
        <v>2</v>
      </c>
      <c r="AA25" s="2">
        <v>0</v>
      </c>
      <c r="AC25" s="56" t="s">
        <v>589</v>
      </c>
      <c r="AF25" s="39">
        <f t="shared" si="5"/>
        <v>1</v>
      </c>
      <c r="AG25" s="39">
        <f t="shared" si="6"/>
        <v>0.33333333333333331</v>
      </c>
      <c r="AH25" s="39">
        <f t="shared" si="7"/>
        <v>0.5</v>
      </c>
      <c r="AI25" s="39">
        <f t="shared" si="8"/>
        <v>0.75</v>
      </c>
      <c r="AJ25" s="39">
        <f t="shared" si="9"/>
        <v>0.4</v>
      </c>
      <c r="AK25" s="39">
        <f t="shared" si="10"/>
        <v>1</v>
      </c>
      <c r="AL25" s="39">
        <f t="shared" si="11"/>
        <v>0.5</v>
      </c>
      <c r="AM25" s="39">
        <f t="shared" si="12"/>
        <v>1</v>
      </c>
      <c r="AN25" s="39">
        <f t="shared" si="13"/>
        <v>0.25</v>
      </c>
      <c r="AO25" s="39">
        <f t="shared" si="14"/>
        <v>0.3</v>
      </c>
      <c r="AP25" s="39">
        <f t="shared" si="15"/>
        <v>0.5</v>
      </c>
      <c r="AQ25" s="39">
        <f t="shared" si="16"/>
        <v>0.3</v>
      </c>
      <c r="AR25" s="39">
        <f t="shared" si="17"/>
        <v>0.75</v>
      </c>
      <c r="AS25" s="39">
        <f t="shared" si="18"/>
        <v>0</v>
      </c>
      <c r="AT25" s="39">
        <f t="shared" si="19"/>
        <v>0.66666666666666663</v>
      </c>
      <c r="AU25" s="39" t="str">
        <f t="shared" si="20"/>
        <v/>
      </c>
      <c r="AV25" s="39" t="str">
        <f t="shared" si="21"/>
        <v/>
      </c>
      <c r="AW25" s="39">
        <f t="shared" si="22"/>
        <v>0</v>
      </c>
    </row>
    <row r="26" spans="1:49" x14ac:dyDescent="0.25">
      <c r="A26" s="39">
        <v>1</v>
      </c>
      <c r="B26" s="28" t="s">
        <v>524</v>
      </c>
      <c r="C26" s="2" t="s">
        <v>525</v>
      </c>
      <c r="E26" s="2">
        <f t="shared" si="3"/>
        <v>57.5</v>
      </c>
      <c r="F26" s="54">
        <f t="shared" si="4"/>
        <v>0.95833333333333337</v>
      </c>
      <c r="H26" s="3" t="s">
        <v>463</v>
      </c>
      <c r="J26" s="2">
        <v>2</v>
      </c>
      <c r="K26" s="2">
        <v>3</v>
      </c>
      <c r="L26" s="2">
        <v>2</v>
      </c>
      <c r="M26" s="2">
        <v>4</v>
      </c>
      <c r="N26" s="2">
        <v>4</v>
      </c>
      <c r="O26" s="2">
        <v>2</v>
      </c>
      <c r="P26" s="2">
        <v>4</v>
      </c>
      <c r="Q26" s="2">
        <v>1.5</v>
      </c>
      <c r="R26" s="2">
        <v>3.5</v>
      </c>
      <c r="S26" s="2">
        <v>10</v>
      </c>
      <c r="T26" s="2">
        <v>6</v>
      </c>
      <c r="U26" s="2">
        <v>5</v>
      </c>
      <c r="V26" s="2">
        <v>2</v>
      </c>
      <c r="W26" s="2">
        <v>3</v>
      </c>
      <c r="X26" s="2">
        <v>2.5</v>
      </c>
      <c r="Y26" s="2">
        <v>3</v>
      </c>
      <c r="AF26" s="39">
        <f t="shared" si="5"/>
        <v>1</v>
      </c>
      <c r="AG26" s="39">
        <f t="shared" si="6"/>
        <v>1</v>
      </c>
      <c r="AH26" s="39">
        <f t="shared" si="7"/>
        <v>1</v>
      </c>
      <c r="AI26" s="39">
        <f t="shared" si="8"/>
        <v>1</v>
      </c>
      <c r="AJ26" s="39">
        <f t="shared" si="9"/>
        <v>0.8</v>
      </c>
      <c r="AK26" s="39">
        <f t="shared" si="10"/>
        <v>1</v>
      </c>
      <c r="AL26" s="39">
        <f t="shared" si="11"/>
        <v>1</v>
      </c>
      <c r="AM26" s="39">
        <f t="shared" si="12"/>
        <v>0.75</v>
      </c>
      <c r="AN26" s="39">
        <f t="shared" si="13"/>
        <v>0.875</v>
      </c>
      <c r="AO26" s="39">
        <f t="shared" si="14"/>
        <v>1</v>
      </c>
      <c r="AP26" s="39">
        <f t="shared" si="15"/>
        <v>1</v>
      </c>
      <c r="AQ26" s="39">
        <f t="shared" si="16"/>
        <v>1</v>
      </c>
      <c r="AR26" s="39">
        <f t="shared" si="17"/>
        <v>1</v>
      </c>
      <c r="AS26" s="39">
        <f t="shared" si="18"/>
        <v>1</v>
      </c>
      <c r="AT26" s="39">
        <f t="shared" si="19"/>
        <v>0.83333333333333337</v>
      </c>
      <c r="AU26" s="39">
        <f t="shared" si="20"/>
        <v>1</v>
      </c>
      <c r="AV26" s="39" t="str">
        <f t="shared" si="21"/>
        <v/>
      </c>
      <c r="AW26" s="39" t="str">
        <f t="shared" si="22"/>
        <v/>
      </c>
    </row>
    <row r="27" spans="1:49" x14ac:dyDescent="0.25">
      <c r="A27" s="39">
        <v>1</v>
      </c>
      <c r="B27" s="28" t="s">
        <v>526</v>
      </c>
      <c r="C27" s="2" t="s">
        <v>219</v>
      </c>
      <c r="E27" s="2">
        <f t="shared" si="3"/>
        <v>43</v>
      </c>
      <c r="F27" s="54">
        <f t="shared" si="4"/>
        <v>0.71666666666666667</v>
      </c>
      <c r="H27" s="3" t="s">
        <v>463</v>
      </c>
      <c r="J27" s="2">
        <v>2</v>
      </c>
      <c r="K27" s="2">
        <v>2</v>
      </c>
      <c r="L27" s="2">
        <v>1</v>
      </c>
      <c r="M27" s="2">
        <v>1</v>
      </c>
      <c r="N27" s="2">
        <v>5</v>
      </c>
      <c r="O27" s="2">
        <v>2</v>
      </c>
      <c r="P27" s="2">
        <v>2</v>
      </c>
      <c r="Q27" s="2">
        <v>2</v>
      </c>
      <c r="R27" s="2">
        <v>4</v>
      </c>
      <c r="S27" s="2">
        <v>10</v>
      </c>
      <c r="T27" s="2">
        <v>4.5</v>
      </c>
      <c r="U27" s="2">
        <v>3</v>
      </c>
      <c r="V27" s="2">
        <v>0</v>
      </c>
      <c r="X27" s="2">
        <v>3</v>
      </c>
      <c r="Y27" s="2">
        <v>0.5</v>
      </c>
      <c r="Z27" s="2">
        <v>1</v>
      </c>
      <c r="AF27" s="39">
        <f t="shared" si="5"/>
        <v>1</v>
      </c>
      <c r="AG27" s="39">
        <f t="shared" si="6"/>
        <v>0.66666666666666663</v>
      </c>
      <c r="AH27" s="39">
        <f t="shared" si="7"/>
        <v>0.5</v>
      </c>
      <c r="AI27" s="39">
        <f t="shared" si="8"/>
        <v>0.25</v>
      </c>
      <c r="AJ27" s="39">
        <f t="shared" si="9"/>
        <v>1</v>
      </c>
      <c r="AK27" s="39">
        <f t="shared" si="10"/>
        <v>1</v>
      </c>
      <c r="AL27" s="39">
        <f t="shared" si="11"/>
        <v>0.5</v>
      </c>
      <c r="AM27" s="39">
        <f t="shared" si="12"/>
        <v>1</v>
      </c>
      <c r="AN27" s="39">
        <f t="shared" si="13"/>
        <v>1</v>
      </c>
      <c r="AO27" s="39">
        <f t="shared" si="14"/>
        <v>1</v>
      </c>
      <c r="AP27" s="39">
        <f t="shared" si="15"/>
        <v>0.75</v>
      </c>
      <c r="AQ27" s="39">
        <f t="shared" si="16"/>
        <v>0.6</v>
      </c>
      <c r="AR27" s="39">
        <f t="shared" si="17"/>
        <v>0</v>
      </c>
      <c r="AS27" s="39" t="str">
        <f t="shared" si="18"/>
        <v/>
      </c>
      <c r="AT27" s="39">
        <f t="shared" si="19"/>
        <v>1</v>
      </c>
      <c r="AU27" s="39">
        <f t="shared" si="20"/>
        <v>0.16666666666666666</v>
      </c>
      <c r="AV27" s="39">
        <f t="shared" si="21"/>
        <v>0.33333333333333331</v>
      </c>
      <c r="AW27" s="39" t="str">
        <f t="shared" si="22"/>
        <v/>
      </c>
    </row>
    <row r="28" spans="1:49" x14ac:dyDescent="0.25">
      <c r="A28" s="39">
        <v>1</v>
      </c>
      <c r="B28" s="28" t="s">
        <v>584</v>
      </c>
      <c r="C28" s="2" t="s">
        <v>585</v>
      </c>
      <c r="E28" s="2">
        <f t="shared" si="3"/>
        <v>49</v>
      </c>
      <c r="F28" s="54">
        <f t="shared" si="4"/>
        <v>0.81666666666666665</v>
      </c>
      <c r="H28" s="3" t="s">
        <v>463</v>
      </c>
      <c r="J28" s="2">
        <v>2</v>
      </c>
      <c r="K28" s="2">
        <v>2</v>
      </c>
      <c r="L28" s="2">
        <v>1</v>
      </c>
      <c r="M28" s="2">
        <v>3</v>
      </c>
      <c r="N28" s="2">
        <v>4</v>
      </c>
      <c r="O28" s="2">
        <v>2</v>
      </c>
      <c r="P28" s="2">
        <v>4</v>
      </c>
      <c r="Q28" s="2">
        <v>2</v>
      </c>
      <c r="R28" s="2">
        <v>4</v>
      </c>
      <c r="S28" s="2">
        <v>7</v>
      </c>
      <c r="T28" s="2">
        <v>6</v>
      </c>
      <c r="U28" s="2">
        <v>5</v>
      </c>
      <c r="V28" s="2">
        <v>2</v>
      </c>
      <c r="W28" s="2">
        <v>1.5</v>
      </c>
      <c r="X28" s="2">
        <v>2</v>
      </c>
      <c r="Z28" s="2">
        <v>1.5</v>
      </c>
      <c r="AF28" s="39">
        <f t="shared" si="5"/>
        <v>1</v>
      </c>
      <c r="AG28" s="39">
        <f t="shared" si="6"/>
        <v>0.66666666666666663</v>
      </c>
      <c r="AH28" s="39">
        <f t="shared" si="7"/>
        <v>0.5</v>
      </c>
      <c r="AI28" s="39">
        <f t="shared" si="8"/>
        <v>0.75</v>
      </c>
      <c r="AJ28" s="39">
        <f t="shared" si="9"/>
        <v>0.8</v>
      </c>
      <c r="AK28" s="39">
        <f t="shared" si="10"/>
        <v>1</v>
      </c>
      <c r="AL28" s="39">
        <f t="shared" si="11"/>
        <v>1</v>
      </c>
      <c r="AM28" s="39">
        <f t="shared" si="12"/>
        <v>1</v>
      </c>
      <c r="AN28" s="39">
        <f t="shared" si="13"/>
        <v>1</v>
      </c>
      <c r="AO28" s="39">
        <f t="shared" si="14"/>
        <v>0.7</v>
      </c>
      <c r="AP28" s="39">
        <f t="shared" si="15"/>
        <v>1</v>
      </c>
      <c r="AQ28" s="39">
        <f t="shared" si="16"/>
        <v>1</v>
      </c>
      <c r="AR28" s="39">
        <f t="shared" si="17"/>
        <v>1</v>
      </c>
      <c r="AS28" s="39">
        <f t="shared" si="18"/>
        <v>0.5</v>
      </c>
      <c r="AT28" s="39">
        <f t="shared" si="19"/>
        <v>0.66666666666666663</v>
      </c>
      <c r="AU28" s="39" t="str">
        <f t="shared" si="20"/>
        <v/>
      </c>
      <c r="AV28" s="39">
        <f t="shared" si="21"/>
        <v>0.5</v>
      </c>
      <c r="AW28" s="39" t="str">
        <f t="shared" si="22"/>
        <v/>
      </c>
    </row>
    <row r="29" spans="1:49" x14ac:dyDescent="0.25">
      <c r="A29" s="39">
        <v>1</v>
      </c>
      <c r="B29" s="28" t="s">
        <v>527</v>
      </c>
      <c r="C29" s="2" t="s">
        <v>72</v>
      </c>
      <c r="E29" s="2">
        <f t="shared" si="3"/>
        <v>50.5</v>
      </c>
      <c r="F29" s="54">
        <f t="shared" si="4"/>
        <v>0.84166666666666667</v>
      </c>
      <c r="H29" s="44" t="s">
        <v>41</v>
      </c>
      <c r="J29" s="2">
        <v>2</v>
      </c>
      <c r="K29" s="2">
        <v>2</v>
      </c>
      <c r="L29" s="2">
        <v>2</v>
      </c>
      <c r="M29" s="2">
        <v>4</v>
      </c>
      <c r="N29" s="2">
        <v>5</v>
      </c>
      <c r="O29" s="2">
        <v>2</v>
      </c>
      <c r="P29" s="2">
        <v>4</v>
      </c>
      <c r="Q29" s="2">
        <v>2</v>
      </c>
      <c r="R29" s="2">
        <v>4</v>
      </c>
      <c r="S29" s="2">
        <v>10</v>
      </c>
      <c r="T29" s="2">
        <v>4</v>
      </c>
      <c r="U29" s="2">
        <v>3</v>
      </c>
      <c r="V29" s="2">
        <v>1</v>
      </c>
      <c r="X29" s="2">
        <v>2</v>
      </c>
      <c r="Y29" s="2">
        <v>0.5</v>
      </c>
      <c r="Z29" s="2">
        <v>3</v>
      </c>
      <c r="AF29" s="39">
        <f t="shared" si="5"/>
        <v>1</v>
      </c>
      <c r="AG29" s="39">
        <f t="shared" si="6"/>
        <v>0.66666666666666663</v>
      </c>
      <c r="AH29" s="39">
        <f t="shared" si="7"/>
        <v>1</v>
      </c>
      <c r="AI29" s="39">
        <f t="shared" si="8"/>
        <v>1</v>
      </c>
      <c r="AJ29" s="39">
        <f t="shared" si="9"/>
        <v>1</v>
      </c>
      <c r="AK29" s="39">
        <f t="shared" si="10"/>
        <v>1</v>
      </c>
      <c r="AL29" s="39">
        <f t="shared" si="11"/>
        <v>1</v>
      </c>
      <c r="AM29" s="39">
        <f t="shared" si="12"/>
        <v>1</v>
      </c>
      <c r="AN29" s="39">
        <f t="shared" si="13"/>
        <v>1</v>
      </c>
      <c r="AO29" s="39">
        <f t="shared" si="14"/>
        <v>1</v>
      </c>
      <c r="AP29" s="39">
        <f t="shared" si="15"/>
        <v>0.66666666666666663</v>
      </c>
      <c r="AQ29" s="39">
        <f t="shared" si="16"/>
        <v>0.6</v>
      </c>
      <c r="AR29" s="39">
        <f t="shared" si="17"/>
        <v>0.5</v>
      </c>
      <c r="AS29" s="39" t="str">
        <f t="shared" si="18"/>
        <v/>
      </c>
      <c r="AT29" s="39">
        <f t="shared" si="19"/>
        <v>0.66666666666666663</v>
      </c>
      <c r="AU29" s="39">
        <f t="shared" si="20"/>
        <v>0.16666666666666666</v>
      </c>
      <c r="AV29" s="39">
        <f t="shared" si="21"/>
        <v>1</v>
      </c>
      <c r="AW29" s="39" t="str">
        <f t="shared" si="22"/>
        <v/>
      </c>
    </row>
    <row r="30" spans="1:49" x14ac:dyDescent="0.25">
      <c r="A30" s="39">
        <v>1</v>
      </c>
      <c r="B30" s="28" t="s">
        <v>528</v>
      </c>
      <c r="C30" s="2" t="s">
        <v>529</v>
      </c>
      <c r="E30" s="2">
        <f t="shared" si="3"/>
        <v>51</v>
      </c>
      <c r="F30" s="54">
        <f t="shared" si="4"/>
        <v>0.85</v>
      </c>
      <c r="H30" s="3" t="s">
        <v>463</v>
      </c>
      <c r="J30" s="2">
        <v>0</v>
      </c>
      <c r="K30" s="2">
        <v>2</v>
      </c>
      <c r="L30" s="2">
        <v>1</v>
      </c>
      <c r="M30" s="2">
        <v>3</v>
      </c>
      <c r="N30" s="2">
        <v>4</v>
      </c>
      <c r="O30" s="2">
        <v>2</v>
      </c>
      <c r="P30" s="2">
        <v>4</v>
      </c>
      <c r="Q30" s="2">
        <v>2</v>
      </c>
      <c r="R30" s="2">
        <v>4</v>
      </c>
      <c r="S30" s="2">
        <v>10</v>
      </c>
      <c r="T30" s="2">
        <v>6</v>
      </c>
      <c r="U30" s="2">
        <v>4</v>
      </c>
      <c r="V30" s="2">
        <v>2</v>
      </c>
      <c r="W30" s="2">
        <v>1</v>
      </c>
      <c r="X30" s="2">
        <v>3</v>
      </c>
      <c r="Z30" s="2">
        <v>3</v>
      </c>
      <c r="AF30" s="39">
        <f t="shared" si="5"/>
        <v>0</v>
      </c>
      <c r="AG30" s="39">
        <f t="shared" si="6"/>
        <v>0.66666666666666663</v>
      </c>
      <c r="AH30" s="39">
        <f t="shared" si="7"/>
        <v>0.5</v>
      </c>
      <c r="AI30" s="39">
        <f t="shared" si="8"/>
        <v>0.75</v>
      </c>
      <c r="AJ30" s="39">
        <f t="shared" si="9"/>
        <v>0.8</v>
      </c>
      <c r="AK30" s="39">
        <f t="shared" si="10"/>
        <v>1</v>
      </c>
      <c r="AL30" s="39">
        <f t="shared" si="11"/>
        <v>1</v>
      </c>
      <c r="AM30" s="39">
        <f t="shared" si="12"/>
        <v>1</v>
      </c>
      <c r="AN30" s="39">
        <f t="shared" si="13"/>
        <v>1</v>
      </c>
      <c r="AO30" s="39">
        <f t="shared" si="14"/>
        <v>1</v>
      </c>
      <c r="AP30" s="39">
        <f t="shared" si="15"/>
        <v>1</v>
      </c>
      <c r="AQ30" s="39">
        <f t="shared" si="16"/>
        <v>0.8</v>
      </c>
      <c r="AR30" s="39">
        <f t="shared" si="17"/>
        <v>1</v>
      </c>
      <c r="AS30" s="39">
        <f t="shared" si="18"/>
        <v>0.33333333333333331</v>
      </c>
      <c r="AT30" s="39">
        <f t="shared" si="19"/>
        <v>1</v>
      </c>
      <c r="AU30" s="39" t="str">
        <f t="shared" si="20"/>
        <v/>
      </c>
      <c r="AV30" s="39">
        <f t="shared" si="21"/>
        <v>1</v>
      </c>
      <c r="AW30" s="39" t="str">
        <f t="shared" si="22"/>
        <v/>
      </c>
    </row>
    <row r="31" spans="1:49" x14ac:dyDescent="0.25">
      <c r="A31" s="39">
        <v>1</v>
      </c>
      <c r="B31" s="28" t="s">
        <v>434</v>
      </c>
      <c r="C31" s="2" t="s">
        <v>435</v>
      </c>
      <c r="E31" s="2">
        <f t="shared" si="3"/>
        <v>26</v>
      </c>
      <c r="F31" s="54">
        <f t="shared" si="4"/>
        <v>0.43333333333333335</v>
      </c>
      <c r="H31" s="44" t="s">
        <v>41</v>
      </c>
      <c r="J31" s="2">
        <v>2</v>
      </c>
      <c r="K31" s="2">
        <v>2</v>
      </c>
      <c r="L31" s="2">
        <v>2</v>
      </c>
      <c r="M31" s="2">
        <v>1</v>
      </c>
      <c r="N31" s="2">
        <v>3</v>
      </c>
      <c r="O31" s="2">
        <v>2</v>
      </c>
      <c r="P31" s="2">
        <v>2</v>
      </c>
      <c r="Q31" s="2">
        <v>0</v>
      </c>
      <c r="R31" s="2">
        <v>0</v>
      </c>
      <c r="S31" s="2">
        <v>4</v>
      </c>
      <c r="T31" s="2">
        <v>2</v>
      </c>
      <c r="U31" s="2">
        <v>1</v>
      </c>
      <c r="V31" s="2">
        <v>0</v>
      </c>
      <c r="W31" s="2">
        <v>1.5</v>
      </c>
      <c r="X31" s="2">
        <v>2</v>
      </c>
      <c r="AA31" s="2">
        <v>1.5</v>
      </c>
      <c r="AC31" s="56" t="s">
        <v>589</v>
      </c>
      <c r="AF31" s="39">
        <f t="shared" si="5"/>
        <v>1</v>
      </c>
      <c r="AG31" s="39">
        <f t="shared" si="6"/>
        <v>0.66666666666666663</v>
      </c>
      <c r="AH31" s="39">
        <f t="shared" si="7"/>
        <v>1</v>
      </c>
      <c r="AI31" s="39">
        <f t="shared" si="8"/>
        <v>0.25</v>
      </c>
      <c r="AJ31" s="39">
        <f t="shared" si="9"/>
        <v>0.6</v>
      </c>
      <c r="AK31" s="39">
        <f t="shared" si="10"/>
        <v>1</v>
      </c>
      <c r="AL31" s="39">
        <f t="shared" si="11"/>
        <v>0.5</v>
      </c>
      <c r="AM31" s="39">
        <f t="shared" si="12"/>
        <v>0</v>
      </c>
      <c r="AN31" s="39">
        <f t="shared" si="13"/>
        <v>0</v>
      </c>
      <c r="AO31" s="39">
        <f t="shared" si="14"/>
        <v>0.4</v>
      </c>
      <c r="AP31" s="39">
        <f t="shared" si="15"/>
        <v>0.33333333333333331</v>
      </c>
      <c r="AQ31" s="39">
        <f t="shared" si="16"/>
        <v>0.2</v>
      </c>
      <c r="AR31" s="39">
        <f t="shared" si="17"/>
        <v>0</v>
      </c>
      <c r="AS31" s="39">
        <f t="shared" si="18"/>
        <v>0.5</v>
      </c>
      <c r="AT31" s="39">
        <f t="shared" si="19"/>
        <v>0.66666666666666663</v>
      </c>
      <c r="AU31" s="39" t="str">
        <f t="shared" si="20"/>
        <v/>
      </c>
      <c r="AV31" s="39" t="str">
        <f t="shared" si="21"/>
        <v/>
      </c>
      <c r="AW31" s="39">
        <f t="shared" si="22"/>
        <v>0.5</v>
      </c>
    </row>
    <row r="32" spans="1:49" x14ac:dyDescent="0.25">
      <c r="A32" s="39">
        <v>1</v>
      </c>
      <c r="B32" s="28" t="s">
        <v>530</v>
      </c>
      <c r="C32" s="2" t="s">
        <v>82</v>
      </c>
      <c r="E32" s="2">
        <f t="shared" si="3"/>
        <v>57</v>
      </c>
      <c r="F32" s="54">
        <f t="shared" si="4"/>
        <v>0.95</v>
      </c>
      <c r="H32" s="44" t="s">
        <v>41</v>
      </c>
      <c r="J32" s="2">
        <v>2</v>
      </c>
      <c r="K32" s="2">
        <v>2</v>
      </c>
      <c r="L32" s="2">
        <v>2</v>
      </c>
      <c r="M32" s="2">
        <v>3</v>
      </c>
      <c r="N32" s="2">
        <v>4</v>
      </c>
      <c r="O32" s="2">
        <v>2</v>
      </c>
      <c r="P32" s="2">
        <v>4</v>
      </c>
      <c r="Q32" s="2">
        <v>2</v>
      </c>
      <c r="R32" s="2">
        <v>4</v>
      </c>
      <c r="S32" s="2">
        <v>10</v>
      </c>
      <c r="T32" s="2">
        <v>6</v>
      </c>
      <c r="U32" s="2">
        <v>5</v>
      </c>
      <c r="V32" s="2">
        <v>2</v>
      </c>
      <c r="W32" s="2">
        <v>3</v>
      </c>
      <c r="X32" s="2">
        <v>3</v>
      </c>
      <c r="Z32" s="2">
        <v>3</v>
      </c>
      <c r="AF32" s="39">
        <f t="shared" si="5"/>
        <v>1</v>
      </c>
      <c r="AG32" s="39">
        <f t="shared" si="6"/>
        <v>0.66666666666666663</v>
      </c>
      <c r="AH32" s="39">
        <f t="shared" si="7"/>
        <v>1</v>
      </c>
      <c r="AI32" s="39">
        <f t="shared" si="8"/>
        <v>0.75</v>
      </c>
      <c r="AJ32" s="39">
        <f t="shared" si="9"/>
        <v>0.8</v>
      </c>
      <c r="AK32" s="39">
        <f t="shared" si="10"/>
        <v>1</v>
      </c>
      <c r="AL32" s="39">
        <f t="shared" si="11"/>
        <v>1</v>
      </c>
      <c r="AM32" s="39">
        <f t="shared" si="12"/>
        <v>1</v>
      </c>
      <c r="AN32" s="39">
        <f t="shared" si="13"/>
        <v>1</v>
      </c>
      <c r="AO32" s="39">
        <f t="shared" si="14"/>
        <v>1</v>
      </c>
      <c r="AP32" s="39">
        <f t="shared" si="15"/>
        <v>1</v>
      </c>
      <c r="AQ32" s="39">
        <f t="shared" si="16"/>
        <v>1</v>
      </c>
      <c r="AR32" s="39">
        <f t="shared" si="17"/>
        <v>1</v>
      </c>
      <c r="AS32" s="39">
        <f t="shared" si="18"/>
        <v>1</v>
      </c>
      <c r="AT32" s="39">
        <f t="shared" si="19"/>
        <v>1</v>
      </c>
      <c r="AU32" s="39" t="str">
        <f t="shared" si="20"/>
        <v/>
      </c>
      <c r="AV32" s="39">
        <f t="shared" si="21"/>
        <v>1</v>
      </c>
      <c r="AW32" s="39" t="str">
        <f t="shared" si="22"/>
        <v/>
      </c>
    </row>
    <row r="33" spans="1:49" x14ac:dyDescent="0.25">
      <c r="A33" s="39">
        <v>1</v>
      </c>
      <c r="B33" s="28" t="s">
        <v>531</v>
      </c>
      <c r="C33" s="2" t="s">
        <v>532</v>
      </c>
      <c r="E33" s="2">
        <f t="shared" si="3"/>
        <v>41.5</v>
      </c>
      <c r="F33" s="54">
        <f t="shared" si="4"/>
        <v>0.69166666666666665</v>
      </c>
      <c r="H33" s="3" t="s">
        <v>463</v>
      </c>
      <c r="J33" s="2">
        <v>2</v>
      </c>
      <c r="K33" s="2">
        <v>2</v>
      </c>
      <c r="L33" s="2">
        <v>1</v>
      </c>
      <c r="M33" s="2">
        <v>4</v>
      </c>
      <c r="N33" s="2">
        <v>3</v>
      </c>
      <c r="O33" s="2">
        <v>2</v>
      </c>
      <c r="P33" s="2">
        <v>4</v>
      </c>
      <c r="Q33" s="2">
        <v>2</v>
      </c>
      <c r="R33" s="2">
        <v>2</v>
      </c>
      <c r="S33" s="2">
        <v>7</v>
      </c>
      <c r="T33" s="2">
        <v>6</v>
      </c>
      <c r="U33" s="2">
        <v>1.5</v>
      </c>
      <c r="V33" s="2">
        <v>0</v>
      </c>
      <c r="X33" s="2">
        <v>2.5</v>
      </c>
      <c r="Y33" s="2">
        <v>1</v>
      </c>
      <c r="Z33" s="2">
        <v>1.5</v>
      </c>
      <c r="AF33" s="39">
        <f t="shared" si="5"/>
        <v>1</v>
      </c>
      <c r="AG33" s="39">
        <f t="shared" si="6"/>
        <v>0.66666666666666663</v>
      </c>
      <c r="AH33" s="39">
        <f t="shared" si="7"/>
        <v>0.5</v>
      </c>
      <c r="AI33" s="39">
        <f t="shared" si="8"/>
        <v>1</v>
      </c>
      <c r="AJ33" s="39">
        <f t="shared" si="9"/>
        <v>0.6</v>
      </c>
      <c r="AK33" s="39">
        <f t="shared" si="10"/>
        <v>1</v>
      </c>
      <c r="AL33" s="39">
        <f t="shared" si="11"/>
        <v>1</v>
      </c>
      <c r="AM33" s="39">
        <f t="shared" si="12"/>
        <v>1</v>
      </c>
      <c r="AN33" s="39">
        <f t="shared" si="13"/>
        <v>0.5</v>
      </c>
      <c r="AO33" s="39">
        <f t="shared" si="14"/>
        <v>0.7</v>
      </c>
      <c r="AP33" s="39">
        <f t="shared" si="15"/>
        <v>1</v>
      </c>
      <c r="AQ33" s="39">
        <f t="shared" si="16"/>
        <v>0.3</v>
      </c>
      <c r="AR33" s="39">
        <f t="shared" si="17"/>
        <v>0</v>
      </c>
      <c r="AS33" s="39" t="str">
        <f t="shared" si="18"/>
        <v/>
      </c>
      <c r="AT33" s="39">
        <f t="shared" si="19"/>
        <v>0.83333333333333337</v>
      </c>
      <c r="AU33" s="39">
        <f t="shared" si="20"/>
        <v>0.33333333333333331</v>
      </c>
      <c r="AV33" s="39">
        <f t="shared" si="21"/>
        <v>0.5</v>
      </c>
      <c r="AW33" s="39" t="str">
        <f t="shared" si="22"/>
        <v/>
      </c>
    </row>
    <row r="34" spans="1:49" x14ac:dyDescent="0.25">
      <c r="A34" s="39">
        <v>1</v>
      </c>
      <c r="B34" s="28" t="s">
        <v>533</v>
      </c>
      <c r="C34" s="2" t="s">
        <v>397</v>
      </c>
      <c r="E34" s="2">
        <f t="shared" si="3"/>
        <v>24.5</v>
      </c>
      <c r="F34" s="54">
        <f t="shared" si="4"/>
        <v>0.40833333333333333</v>
      </c>
      <c r="H34" s="3" t="s">
        <v>463</v>
      </c>
      <c r="J34" s="2">
        <v>2</v>
      </c>
      <c r="K34" s="2">
        <v>3</v>
      </c>
      <c r="L34" s="2">
        <v>1</v>
      </c>
      <c r="M34" s="2">
        <v>2</v>
      </c>
      <c r="N34" s="2">
        <v>2</v>
      </c>
      <c r="O34" s="2">
        <v>2</v>
      </c>
      <c r="P34" s="2">
        <v>0</v>
      </c>
      <c r="Q34" s="2">
        <v>0</v>
      </c>
      <c r="R34" s="2">
        <v>0</v>
      </c>
      <c r="S34" s="2">
        <v>2</v>
      </c>
      <c r="T34" s="2">
        <v>5</v>
      </c>
      <c r="U34" s="2">
        <v>0</v>
      </c>
      <c r="V34" s="2">
        <v>0</v>
      </c>
      <c r="W34" s="2">
        <v>1.5</v>
      </c>
      <c r="X34" s="2">
        <v>3</v>
      </c>
      <c r="AA34" s="2">
        <v>1</v>
      </c>
      <c r="AC34" s="56" t="s">
        <v>589</v>
      </c>
      <c r="AF34" s="39">
        <f t="shared" si="5"/>
        <v>1</v>
      </c>
      <c r="AG34" s="39">
        <f t="shared" si="6"/>
        <v>1</v>
      </c>
      <c r="AH34" s="39">
        <f t="shared" si="7"/>
        <v>0.5</v>
      </c>
      <c r="AI34" s="39">
        <f t="shared" si="8"/>
        <v>0.5</v>
      </c>
      <c r="AJ34" s="39">
        <f t="shared" si="9"/>
        <v>0.4</v>
      </c>
      <c r="AK34" s="39">
        <f t="shared" si="10"/>
        <v>1</v>
      </c>
      <c r="AL34" s="39">
        <f t="shared" si="11"/>
        <v>0</v>
      </c>
      <c r="AM34" s="39">
        <f t="shared" si="12"/>
        <v>0</v>
      </c>
      <c r="AN34" s="39">
        <f t="shared" si="13"/>
        <v>0</v>
      </c>
      <c r="AO34" s="39">
        <f t="shared" si="14"/>
        <v>0.2</v>
      </c>
      <c r="AP34" s="39">
        <f t="shared" si="15"/>
        <v>0.83333333333333337</v>
      </c>
      <c r="AQ34" s="39">
        <f t="shared" si="16"/>
        <v>0</v>
      </c>
      <c r="AR34" s="39">
        <f t="shared" si="17"/>
        <v>0</v>
      </c>
      <c r="AS34" s="39">
        <f t="shared" si="18"/>
        <v>0.5</v>
      </c>
      <c r="AT34" s="39">
        <f t="shared" si="19"/>
        <v>1</v>
      </c>
      <c r="AU34" s="39" t="str">
        <f t="shared" si="20"/>
        <v/>
      </c>
      <c r="AV34" s="39" t="str">
        <f t="shared" si="21"/>
        <v/>
      </c>
      <c r="AW34" s="39">
        <f t="shared" si="22"/>
        <v>0.33333333333333331</v>
      </c>
    </row>
    <row r="35" spans="1:49" x14ac:dyDescent="0.25">
      <c r="A35" s="39">
        <v>1</v>
      </c>
      <c r="B35" s="28" t="s">
        <v>534</v>
      </c>
      <c r="C35" s="2" t="s">
        <v>535</v>
      </c>
      <c r="E35" s="2">
        <f t="shared" si="3"/>
        <v>34.5</v>
      </c>
      <c r="F35" s="54">
        <f t="shared" si="4"/>
        <v>0.57499999999999996</v>
      </c>
      <c r="H35" s="3" t="s">
        <v>463</v>
      </c>
      <c r="J35" s="2">
        <v>0</v>
      </c>
      <c r="K35" s="2">
        <v>1</v>
      </c>
      <c r="L35" s="2">
        <v>2</v>
      </c>
      <c r="M35" s="2">
        <v>2</v>
      </c>
      <c r="N35" s="2">
        <v>3</v>
      </c>
      <c r="O35" s="2">
        <v>0</v>
      </c>
      <c r="P35" s="2">
        <v>2</v>
      </c>
      <c r="Q35" s="2">
        <v>2</v>
      </c>
      <c r="R35" s="2">
        <v>4</v>
      </c>
      <c r="S35" s="2">
        <v>4</v>
      </c>
      <c r="T35" s="2">
        <v>3.5</v>
      </c>
      <c r="U35" s="2">
        <v>3.5</v>
      </c>
      <c r="V35" s="2">
        <v>2</v>
      </c>
      <c r="W35" s="2">
        <v>1</v>
      </c>
      <c r="X35" s="2">
        <v>2.5</v>
      </c>
      <c r="Y35" s="2">
        <v>2</v>
      </c>
      <c r="AF35" s="39">
        <f t="shared" si="5"/>
        <v>0</v>
      </c>
      <c r="AG35" s="39">
        <f t="shared" si="6"/>
        <v>0.33333333333333331</v>
      </c>
      <c r="AH35" s="39">
        <f t="shared" si="7"/>
        <v>1</v>
      </c>
      <c r="AI35" s="39">
        <f t="shared" si="8"/>
        <v>0.5</v>
      </c>
      <c r="AJ35" s="39">
        <f t="shared" si="9"/>
        <v>0.6</v>
      </c>
      <c r="AK35" s="39">
        <f t="shared" si="10"/>
        <v>0</v>
      </c>
      <c r="AL35" s="39">
        <f t="shared" si="11"/>
        <v>0.5</v>
      </c>
      <c r="AM35" s="39">
        <f t="shared" si="12"/>
        <v>1</v>
      </c>
      <c r="AN35" s="39">
        <f t="shared" si="13"/>
        <v>1</v>
      </c>
      <c r="AO35" s="39">
        <f t="shared" si="14"/>
        <v>0.4</v>
      </c>
      <c r="AP35" s="39">
        <f t="shared" si="15"/>
        <v>0.58333333333333337</v>
      </c>
      <c r="AQ35" s="39">
        <f t="shared" si="16"/>
        <v>0.7</v>
      </c>
      <c r="AR35" s="39">
        <f t="shared" si="17"/>
        <v>1</v>
      </c>
      <c r="AS35" s="39">
        <f t="shared" si="18"/>
        <v>0.33333333333333331</v>
      </c>
      <c r="AT35" s="39">
        <f t="shared" si="19"/>
        <v>0.83333333333333337</v>
      </c>
      <c r="AU35" s="39">
        <f t="shared" si="20"/>
        <v>0.66666666666666663</v>
      </c>
      <c r="AV35" s="39" t="str">
        <f t="shared" si="21"/>
        <v/>
      </c>
      <c r="AW35" s="39" t="str">
        <f t="shared" si="22"/>
        <v/>
      </c>
    </row>
  </sheetData>
  <phoneticPr fontId="1" type="noConversion"/>
  <printOptions horizontalCentered="1" verticalCentered="1" gridLines="1"/>
  <pageMargins left="0.5" right="0.5" top="0.5" bottom="0.5" header="0.5" footer="0.5"/>
  <pageSetup scale="7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5"/>
  <sheetViews>
    <sheetView topLeftCell="A5" zoomScale="85" zoomScaleNormal="85" workbookViewId="0">
      <selection activeCell="A4" sqref="A4:C35"/>
    </sheetView>
  </sheetViews>
  <sheetFormatPr defaultColWidth="9.125" defaultRowHeight="14.3" x14ac:dyDescent="0.25"/>
  <cols>
    <col min="1" max="1" width="4.125" style="2" bestFit="1" customWidth="1"/>
    <col min="2" max="2" width="14" style="2" bestFit="1" customWidth="1"/>
    <col min="3" max="3" width="16.25" style="2" bestFit="1" customWidth="1"/>
    <col min="4" max="4" width="1.125" style="2" customWidth="1"/>
    <col min="5" max="5" width="6.875" style="2" customWidth="1"/>
    <col min="6" max="6" width="7.25" style="65" customWidth="1"/>
    <col min="7" max="7" width="1.375" style="2" customWidth="1"/>
    <col min="8" max="8" width="4.375" style="66" customWidth="1"/>
    <col min="9" max="9" width="1.375" style="2" customWidth="1"/>
    <col min="10" max="18" width="10.125" style="66" customWidth="1"/>
    <col min="20" max="23" width="10.125" style="66" customWidth="1"/>
    <col min="24" max="24" width="1" style="39" customWidth="1"/>
    <col min="25" max="25" width="10.125" style="68" bestFit="1" customWidth="1"/>
    <col min="26" max="26" width="9" style="68" bestFit="1" customWidth="1"/>
    <col min="27" max="27" width="9" style="68" customWidth="1"/>
    <col min="28" max="28" width="2.125" style="39" customWidth="1"/>
    <col min="29" max="29" width="9.875" style="69" bestFit="1" customWidth="1"/>
    <col min="30" max="30" width="11.625" style="69" bestFit="1" customWidth="1"/>
    <col min="31" max="31" width="13.125" style="69" bestFit="1" customWidth="1"/>
    <col min="32" max="32" width="6.5" style="69" bestFit="1" customWidth="1"/>
    <col min="33" max="33" width="8.75" style="69" bestFit="1" customWidth="1"/>
    <col min="34" max="34" width="8.625" style="69" bestFit="1" customWidth="1"/>
    <col min="35" max="35" width="7.375" style="69" bestFit="1" customWidth="1"/>
    <col min="36" max="36" width="9.125" style="69"/>
    <col min="37" max="38" width="8.625" style="69" bestFit="1" customWidth="1"/>
    <col min="39" max="39" width="11.5" style="69" bestFit="1" customWidth="1"/>
    <col min="40" max="40" width="7.5" style="69" bestFit="1" customWidth="1"/>
    <col min="41" max="41" width="11.5" style="69" bestFit="1" customWidth="1"/>
    <col min="42" max="16384" width="9.125" style="2"/>
  </cols>
  <sheetData>
    <row r="2" spans="1:41" x14ac:dyDescent="0.25">
      <c r="E2" s="2">
        <f>SUM(J2:W2)</f>
        <v>59</v>
      </c>
      <c r="J2" s="66">
        <v>4</v>
      </c>
      <c r="K2" s="66">
        <v>4</v>
      </c>
      <c r="L2" s="66">
        <v>2</v>
      </c>
      <c r="M2" s="66">
        <v>6</v>
      </c>
      <c r="N2" s="66">
        <v>3</v>
      </c>
      <c r="O2" s="66">
        <v>3</v>
      </c>
      <c r="P2" s="66">
        <v>3</v>
      </c>
      <c r="Q2" s="66">
        <v>3</v>
      </c>
      <c r="T2" s="66">
        <v>6</v>
      </c>
      <c r="U2" s="66">
        <v>7</v>
      </c>
      <c r="V2" s="66">
        <v>5</v>
      </c>
      <c r="W2" s="66">
        <v>13</v>
      </c>
    </row>
    <row r="3" spans="1:41" x14ac:dyDescent="0.25">
      <c r="A3" s="22" t="s">
        <v>40</v>
      </c>
      <c r="B3" s="22" t="s">
        <v>1</v>
      </c>
      <c r="C3" s="22" t="s">
        <v>107</v>
      </c>
      <c r="E3" s="2" t="s">
        <v>10</v>
      </c>
      <c r="F3" s="65" t="s">
        <v>11</v>
      </c>
      <c r="H3" s="66" t="s">
        <v>31</v>
      </c>
      <c r="J3" s="66" t="s">
        <v>465</v>
      </c>
      <c r="K3" s="66" t="s">
        <v>466</v>
      </c>
      <c r="L3" s="66" t="s">
        <v>467</v>
      </c>
      <c r="M3" s="66" t="s">
        <v>468</v>
      </c>
      <c r="N3" s="66" t="s">
        <v>469</v>
      </c>
      <c r="O3" s="66" t="s">
        <v>470</v>
      </c>
      <c r="P3" s="66" t="s">
        <v>472</v>
      </c>
      <c r="Q3" s="66" t="s">
        <v>473</v>
      </c>
      <c r="R3" s="66" t="s">
        <v>471</v>
      </c>
      <c r="S3" s="66" t="s">
        <v>592</v>
      </c>
      <c r="T3" s="66" t="s">
        <v>343</v>
      </c>
      <c r="U3" s="66" t="s">
        <v>45</v>
      </c>
      <c r="V3" s="66" t="s">
        <v>344</v>
      </c>
      <c r="W3" s="66" t="s">
        <v>345</v>
      </c>
      <c r="Y3" s="68" t="s">
        <v>474</v>
      </c>
      <c r="Z3" s="68" t="s">
        <v>475</v>
      </c>
      <c r="AA3" s="68" t="s">
        <v>476</v>
      </c>
      <c r="AC3" s="69" t="str">
        <f>CONCATENATE("p.",J3)</f>
        <v>p.mcBEDA</v>
      </c>
      <c r="AD3" s="69" t="str">
        <f>CONCATENATE("p.",K3)</f>
        <v>p.mcRegress</v>
      </c>
      <c r="AE3" s="69" t="str">
        <f>CONCATENATE("p.",L3)</f>
        <v>p.mcProdData</v>
      </c>
      <c r="AF3" s="69" t="str">
        <f>CONCATENATE("p.",M3)</f>
        <v>p.Prob</v>
      </c>
      <c r="AG3" s="69" t="str">
        <f>CONCATENATE("p.",T3)</f>
        <v>p.PercTbl</v>
      </c>
      <c r="AH3" s="69" t="str">
        <f>CONCATENATE("p.",U3)</f>
        <v>p.ExpDes</v>
      </c>
      <c r="AI3" s="69" t="str">
        <f>CONCATENATE("p.",V3)</f>
        <v>p.BEDA</v>
      </c>
      <c r="AJ3" s="69" t="str">
        <f>CONCATENATE("p.",W3)</f>
        <v>p.Regress</v>
      </c>
      <c r="AK3" s="69" t="str">
        <f>CONCATENATE("p.",N3)</f>
        <v>p.saReg1</v>
      </c>
      <c r="AL3" s="69" t="str">
        <f>CONCATENATE("p.",O3)</f>
        <v>p.saReg2</v>
      </c>
      <c r="AM3" s="69" t="str">
        <f>CONCATENATE("p.",P3)</f>
        <v>p.saExpDes1</v>
      </c>
      <c r="AN3" s="69" t="str">
        <f>CONCATENATE("p.",R3)</f>
        <v>p.saObs</v>
      </c>
      <c r="AO3" s="69" t="str">
        <f>CONCATENATE("p.",Q3)</f>
        <v>p.saExpDes2</v>
      </c>
    </row>
    <row r="4" spans="1:41" s="39" customFormat="1" x14ac:dyDescent="0.25">
      <c r="A4" s="39">
        <v>1</v>
      </c>
      <c r="B4" s="28" t="s">
        <v>490</v>
      </c>
      <c r="C4" s="28" t="s">
        <v>219</v>
      </c>
      <c r="E4" s="39">
        <f t="shared" ref="E4:E22" si="0">SUM(J4:W4)</f>
        <v>56.5</v>
      </c>
      <c r="F4" s="59">
        <f>E4/$E$2</f>
        <v>0.9576271186440678</v>
      </c>
      <c r="H4" s="67"/>
      <c r="J4" s="67">
        <v>2</v>
      </c>
      <c r="K4" s="67">
        <v>4</v>
      </c>
      <c r="L4" s="67">
        <v>2</v>
      </c>
      <c r="M4" s="67">
        <v>6</v>
      </c>
      <c r="N4" s="67"/>
      <c r="O4" s="67">
        <v>3</v>
      </c>
      <c r="P4" s="67">
        <v>2.5</v>
      </c>
      <c r="Q4" s="67">
        <v>3</v>
      </c>
      <c r="R4" s="67">
        <v>3</v>
      </c>
      <c r="T4" s="67">
        <v>6</v>
      </c>
      <c r="U4" s="67">
        <v>7</v>
      </c>
      <c r="V4" s="67">
        <v>5</v>
      </c>
      <c r="W4" s="67">
        <v>13</v>
      </c>
      <c r="Y4" s="68" t="str">
        <f>IF('MT1'!AC4="","","Yes")</f>
        <v/>
      </c>
      <c r="Z4" s="68"/>
      <c r="AA4" s="68"/>
      <c r="AC4" s="64">
        <f>J4/J$2</f>
        <v>0.5</v>
      </c>
      <c r="AD4" s="64">
        <f>K4/K$2</f>
        <v>1</v>
      </c>
      <c r="AE4" s="64">
        <f>L4/L$2</f>
        <v>1</v>
      </c>
      <c r="AF4" s="64">
        <f>M4/M$2</f>
        <v>1</v>
      </c>
      <c r="AG4" s="64">
        <f>T4/T$2</f>
        <v>1</v>
      </c>
      <c r="AH4" s="64">
        <f>U4/U$2</f>
        <v>1</v>
      </c>
      <c r="AI4" s="64">
        <f>V4/V$2</f>
        <v>1</v>
      </c>
      <c r="AJ4" s="64">
        <f>W4/W$2</f>
        <v>1</v>
      </c>
      <c r="AK4" s="64" t="e">
        <f>IF(#REF!="","",#REF!/3)</f>
        <v>#REF!</v>
      </c>
      <c r="AL4" s="64" t="e">
        <f>IF(#REF!="","",#REF!/3)</f>
        <v>#REF!</v>
      </c>
      <c r="AM4" s="64" t="e">
        <f>IF(#REF!="","",#REF!/3)</f>
        <v>#REF!</v>
      </c>
      <c r="AN4" s="64" t="e">
        <f>IF(#REF!="","",#REF!/3)</f>
        <v>#REF!</v>
      </c>
      <c r="AO4" s="64" t="e">
        <f>IF(#REF!="","",#REF!/3)</f>
        <v>#REF!</v>
      </c>
    </row>
    <row r="5" spans="1:41" x14ac:dyDescent="0.25">
      <c r="A5" s="39">
        <v>1</v>
      </c>
      <c r="B5" s="28" t="s">
        <v>491</v>
      </c>
      <c r="C5" s="2" t="s">
        <v>492</v>
      </c>
      <c r="E5" s="39">
        <f t="shared" si="0"/>
        <v>37</v>
      </c>
      <c r="F5" s="59">
        <f t="shared" ref="F5:F22" si="1">E5/$E$2</f>
        <v>0.6271186440677966</v>
      </c>
      <c r="J5" s="66">
        <v>3</v>
      </c>
      <c r="K5" s="66">
        <v>3</v>
      </c>
      <c r="L5" s="66">
        <v>2</v>
      </c>
      <c r="M5" s="66">
        <v>4</v>
      </c>
      <c r="N5" s="66">
        <v>0.5</v>
      </c>
      <c r="O5" s="66">
        <v>2</v>
      </c>
      <c r="P5" s="66">
        <v>1.5</v>
      </c>
      <c r="R5" s="66">
        <v>2</v>
      </c>
      <c r="T5" s="66">
        <v>4</v>
      </c>
      <c r="U5" s="66">
        <v>6</v>
      </c>
      <c r="V5" s="66">
        <v>4</v>
      </c>
      <c r="W5" s="66">
        <v>5</v>
      </c>
      <c r="Y5" s="68" t="str">
        <f>IF('MT1'!AC5="","","Yes")</f>
        <v/>
      </c>
    </row>
    <row r="6" spans="1:41" x14ac:dyDescent="0.25">
      <c r="A6" s="39">
        <v>1</v>
      </c>
      <c r="B6" s="28" t="s">
        <v>493</v>
      </c>
      <c r="C6" s="2" t="s">
        <v>494</v>
      </c>
      <c r="E6" s="39">
        <f t="shared" si="0"/>
        <v>32</v>
      </c>
      <c r="F6" s="59">
        <f t="shared" si="1"/>
        <v>0.5423728813559322</v>
      </c>
      <c r="J6" s="66">
        <v>3</v>
      </c>
      <c r="K6" s="66">
        <v>2</v>
      </c>
      <c r="L6" s="66">
        <v>2</v>
      </c>
      <c r="M6" s="66">
        <v>6</v>
      </c>
      <c r="P6" s="66">
        <v>1.5</v>
      </c>
      <c r="Q6" s="66">
        <v>1</v>
      </c>
      <c r="R6" s="66">
        <v>2</v>
      </c>
      <c r="S6" s="66">
        <v>1.5</v>
      </c>
      <c r="T6" s="66">
        <v>4</v>
      </c>
      <c r="U6" s="66">
        <v>4</v>
      </c>
      <c r="V6" s="66">
        <v>4</v>
      </c>
      <c r="W6" s="66">
        <v>1</v>
      </c>
      <c r="Y6" s="68" t="str">
        <f>IF('MT1'!AC6="","","Yes")</f>
        <v/>
      </c>
    </row>
    <row r="7" spans="1:41" x14ac:dyDescent="0.25">
      <c r="A7" s="39">
        <v>1</v>
      </c>
      <c r="B7" s="28" t="s">
        <v>495</v>
      </c>
      <c r="C7" s="2" t="s">
        <v>496</v>
      </c>
      <c r="E7" s="39">
        <f t="shared" si="0"/>
        <v>47.5</v>
      </c>
      <c r="F7" s="59">
        <f t="shared" si="1"/>
        <v>0.80508474576271183</v>
      </c>
      <c r="J7" s="66">
        <v>3</v>
      </c>
      <c r="K7" s="66">
        <v>4</v>
      </c>
      <c r="L7" s="66">
        <v>2</v>
      </c>
      <c r="M7" s="66">
        <v>4</v>
      </c>
      <c r="O7" s="66">
        <v>2</v>
      </c>
      <c r="P7" s="66">
        <v>1</v>
      </c>
      <c r="Q7" s="66">
        <v>1</v>
      </c>
      <c r="S7" s="66">
        <v>2.5</v>
      </c>
      <c r="T7" s="66">
        <v>4</v>
      </c>
      <c r="U7" s="66">
        <v>7</v>
      </c>
      <c r="V7" s="66">
        <v>5</v>
      </c>
      <c r="W7" s="66">
        <v>12</v>
      </c>
      <c r="Y7" s="68" t="str">
        <f>IF('MT1'!AC7="","","Yes")</f>
        <v/>
      </c>
    </row>
    <row r="8" spans="1:41" x14ac:dyDescent="0.25">
      <c r="A8" s="39">
        <v>1</v>
      </c>
      <c r="B8" s="28" t="s">
        <v>497</v>
      </c>
      <c r="C8" s="2" t="s">
        <v>498</v>
      </c>
      <c r="E8" s="39">
        <f t="shared" si="0"/>
        <v>58</v>
      </c>
      <c r="F8" s="59">
        <f t="shared" si="1"/>
        <v>0.98305084745762716</v>
      </c>
      <c r="J8" s="66">
        <v>4</v>
      </c>
      <c r="K8" s="66">
        <v>3</v>
      </c>
      <c r="L8" s="66">
        <v>2</v>
      </c>
      <c r="M8" s="66">
        <v>6</v>
      </c>
      <c r="O8" s="66">
        <v>3</v>
      </c>
      <c r="P8" s="66">
        <v>3</v>
      </c>
      <c r="Q8" s="66">
        <v>3</v>
      </c>
      <c r="R8" s="66">
        <v>3</v>
      </c>
      <c r="T8" s="66">
        <v>6</v>
      </c>
      <c r="U8" s="66">
        <v>7</v>
      </c>
      <c r="V8" s="66">
        <v>5</v>
      </c>
      <c r="W8" s="66">
        <v>13</v>
      </c>
      <c r="Y8" s="68" t="str">
        <f>IF('MT1'!AC8="","","Yes")</f>
        <v/>
      </c>
    </row>
    <row r="9" spans="1:41" x14ac:dyDescent="0.25">
      <c r="A9" s="39">
        <v>1</v>
      </c>
      <c r="B9" s="28" t="s">
        <v>499</v>
      </c>
      <c r="C9" s="2" t="s">
        <v>500</v>
      </c>
      <c r="E9" s="39">
        <f t="shared" si="0"/>
        <v>53.5</v>
      </c>
      <c r="F9" s="59">
        <f t="shared" si="1"/>
        <v>0.90677966101694918</v>
      </c>
      <c r="J9" s="66">
        <v>4</v>
      </c>
      <c r="K9" s="66">
        <v>3</v>
      </c>
      <c r="L9" s="66">
        <v>2</v>
      </c>
      <c r="M9" s="66">
        <v>6</v>
      </c>
      <c r="O9" s="66">
        <v>3</v>
      </c>
      <c r="P9" s="66">
        <v>1.5</v>
      </c>
      <c r="Q9" s="66">
        <v>2</v>
      </c>
      <c r="R9" s="66">
        <v>3</v>
      </c>
      <c r="T9" s="66">
        <v>6</v>
      </c>
      <c r="U9" s="66">
        <v>7</v>
      </c>
      <c r="V9" s="66">
        <v>5</v>
      </c>
      <c r="W9" s="66">
        <v>11</v>
      </c>
      <c r="Y9" s="68" t="str">
        <f>IF('MT1'!AC9="","","Yes")</f>
        <v/>
      </c>
    </row>
    <row r="10" spans="1:41" x14ac:dyDescent="0.25">
      <c r="A10" s="39">
        <v>1</v>
      </c>
      <c r="B10" s="28" t="s">
        <v>586</v>
      </c>
      <c r="C10" s="2" t="s">
        <v>580</v>
      </c>
      <c r="E10" s="39">
        <f t="shared" si="0"/>
        <v>51</v>
      </c>
      <c r="F10" s="59">
        <f t="shared" si="1"/>
        <v>0.86440677966101698</v>
      </c>
      <c r="J10" s="66">
        <v>4</v>
      </c>
      <c r="K10" s="66">
        <v>3</v>
      </c>
      <c r="L10" s="66">
        <v>2</v>
      </c>
      <c r="M10" s="66">
        <v>6</v>
      </c>
      <c r="P10" s="66">
        <v>2.5</v>
      </c>
      <c r="Q10" s="66">
        <v>2</v>
      </c>
      <c r="R10" s="66">
        <v>2</v>
      </c>
      <c r="S10" s="66">
        <v>2</v>
      </c>
      <c r="T10" s="66">
        <v>6</v>
      </c>
      <c r="U10" s="66">
        <v>7</v>
      </c>
      <c r="V10" s="66">
        <v>3.5</v>
      </c>
      <c r="W10" s="66">
        <v>11</v>
      </c>
      <c r="Y10" s="68" t="str">
        <f>IF('MT1'!AC10="","","Yes")</f>
        <v/>
      </c>
    </row>
    <row r="11" spans="1:41" x14ac:dyDescent="0.25">
      <c r="A11" s="39">
        <v>1</v>
      </c>
      <c r="B11" s="28" t="s">
        <v>501</v>
      </c>
      <c r="C11" s="2" t="s">
        <v>502</v>
      </c>
      <c r="E11" s="39">
        <f t="shared" si="0"/>
        <v>34.5</v>
      </c>
      <c r="F11" s="59">
        <f t="shared" si="1"/>
        <v>0.5847457627118644</v>
      </c>
      <c r="J11" s="66">
        <v>2</v>
      </c>
      <c r="K11" s="66">
        <v>2</v>
      </c>
      <c r="L11" s="66">
        <v>2</v>
      </c>
      <c r="M11" s="66">
        <v>4</v>
      </c>
      <c r="N11" s="66">
        <v>1</v>
      </c>
      <c r="O11" s="66">
        <v>1.5</v>
      </c>
      <c r="P11" s="66">
        <v>1.5</v>
      </c>
      <c r="R11" s="66">
        <v>1.5</v>
      </c>
      <c r="T11" s="66">
        <v>6</v>
      </c>
      <c r="U11" s="66">
        <v>3</v>
      </c>
      <c r="V11" s="66">
        <v>2</v>
      </c>
      <c r="W11" s="66">
        <v>8</v>
      </c>
      <c r="Y11" s="68" t="str">
        <f>IF('MT1'!AC11="","","Yes")</f>
        <v/>
      </c>
    </row>
    <row r="12" spans="1:41" x14ac:dyDescent="0.25">
      <c r="A12" s="39">
        <v>1</v>
      </c>
      <c r="B12" s="28" t="s">
        <v>503</v>
      </c>
      <c r="C12" s="2" t="s">
        <v>504</v>
      </c>
      <c r="E12" s="39">
        <f t="shared" si="0"/>
        <v>50</v>
      </c>
      <c r="F12" s="59">
        <f t="shared" si="1"/>
        <v>0.84745762711864403</v>
      </c>
      <c r="J12" s="66">
        <v>3</v>
      </c>
      <c r="K12" s="66">
        <v>3</v>
      </c>
      <c r="L12" s="66">
        <v>2</v>
      </c>
      <c r="M12" s="66">
        <v>5</v>
      </c>
      <c r="P12" s="66">
        <v>2</v>
      </c>
      <c r="Q12" s="66">
        <v>0</v>
      </c>
      <c r="R12" s="66">
        <v>2.5</v>
      </c>
      <c r="S12" s="66">
        <v>1.5</v>
      </c>
      <c r="T12" s="66">
        <v>6</v>
      </c>
      <c r="U12" s="66">
        <v>7</v>
      </c>
      <c r="V12" s="66">
        <v>5</v>
      </c>
      <c r="W12" s="66">
        <v>13</v>
      </c>
      <c r="Y12" s="68" t="str">
        <f>IF('MT1'!AC12="","","Yes")</f>
        <v/>
      </c>
    </row>
    <row r="13" spans="1:41" x14ac:dyDescent="0.25">
      <c r="A13" s="39">
        <v>1</v>
      </c>
      <c r="B13" s="28" t="s">
        <v>505</v>
      </c>
      <c r="C13" s="2" t="s">
        <v>506</v>
      </c>
      <c r="E13" s="39">
        <f t="shared" si="0"/>
        <v>55.5</v>
      </c>
      <c r="F13" s="59">
        <f t="shared" si="1"/>
        <v>0.94067796610169496</v>
      </c>
      <c r="J13" s="66">
        <v>2</v>
      </c>
      <c r="K13" s="66">
        <v>4</v>
      </c>
      <c r="L13" s="66">
        <v>2</v>
      </c>
      <c r="M13" s="66">
        <v>6</v>
      </c>
      <c r="O13" s="66">
        <v>3</v>
      </c>
      <c r="P13" s="66">
        <v>2.5</v>
      </c>
      <c r="Q13" s="66">
        <v>3</v>
      </c>
      <c r="R13" s="66">
        <v>3</v>
      </c>
      <c r="T13" s="66">
        <v>6</v>
      </c>
      <c r="U13" s="66">
        <v>7</v>
      </c>
      <c r="V13" s="66">
        <v>5</v>
      </c>
      <c r="W13" s="66">
        <v>12</v>
      </c>
      <c r="Y13" s="68" t="str">
        <f>IF('MT1'!AC13="","","Yes")</f>
        <v/>
      </c>
    </row>
    <row r="14" spans="1:41" x14ac:dyDescent="0.25">
      <c r="A14" s="39">
        <v>1</v>
      </c>
      <c r="B14" s="28" t="s">
        <v>507</v>
      </c>
      <c r="C14" s="2" t="s">
        <v>403</v>
      </c>
      <c r="E14" s="39">
        <f t="shared" si="0"/>
        <v>37</v>
      </c>
      <c r="F14" s="59">
        <f t="shared" si="1"/>
        <v>0.6271186440677966</v>
      </c>
      <c r="J14" s="66">
        <v>2</v>
      </c>
      <c r="K14" s="66">
        <v>3</v>
      </c>
      <c r="L14" s="66">
        <v>2</v>
      </c>
      <c r="M14" s="66">
        <v>4</v>
      </c>
      <c r="N14" s="66">
        <v>1.5</v>
      </c>
      <c r="P14" s="66">
        <v>1.5</v>
      </c>
      <c r="Q14" s="66">
        <v>0</v>
      </c>
      <c r="R14" s="66">
        <v>1.5</v>
      </c>
      <c r="T14" s="66">
        <v>6</v>
      </c>
      <c r="U14" s="66">
        <v>5</v>
      </c>
      <c r="V14" s="66">
        <v>3.5</v>
      </c>
      <c r="W14" s="66">
        <v>7</v>
      </c>
      <c r="Y14" s="68" t="str">
        <f>IF('MT1'!AC14="","","Yes")</f>
        <v/>
      </c>
    </row>
    <row r="15" spans="1:41" x14ac:dyDescent="0.25">
      <c r="A15" s="39">
        <v>1</v>
      </c>
      <c r="B15" s="28" t="s">
        <v>508</v>
      </c>
      <c r="C15" s="2" t="s">
        <v>509</v>
      </c>
      <c r="E15" s="39">
        <f t="shared" si="0"/>
        <v>46.5</v>
      </c>
      <c r="F15" s="59">
        <f t="shared" si="1"/>
        <v>0.78813559322033899</v>
      </c>
      <c r="J15" s="66">
        <v>3</v>
      </c>
      <c r="K15" s="66">
        <v>2</v>
      </c>
      <c r="L15" s="66">
        <v>2</v>
      </c>
      <c r="M15" s="66">
        <v>2</v>
      </c>
      <c r="N15" s="66">
        <v>3</v>
      </c>
      <c r="O15" s="66">
        <v>2</v>
      </c>
      <c r="Q15" s="66">
        <v>3</v>
      </c>
      <c r="S15" s="66">
        <v>3</v>
      </c>
      <c r="T15" s="66">
        <v>4</v>
      </c>
      <c r="U15" s="66">
        <v>6</v>
      </c>
      <c r="V15" s="66">
        <v>3.5</v>
      </c>
      <c r="W15" s="66">
        <v>13</v>
      </c>
      <c r="Y15" s="68" t="str">
        <f>IF('MT1'!AC15="","","Yes")</f>
        <v/>
      </c>
    </row>
    <row r="16" spans="1:41" x14ac:dyDescent="0.25">
      <c r="A16" s="39">
        <v>1</v>
      </c>
      <c r="B16" s="28" t="s">
        <v>510</v>
      </c>
      <c r="C16" s="2" t="s">
        <v>492</v>
      </c>
      <c r="E16" s="39">
        <f t="shared" si="0"/>
        <v>48.5</v>
      </c>
      <c r="F16" s="59">
        <f t="shared" si="1"/>
        <v>0.82203389830508478</v>
      </c>
      <c r="J16" s="66">
        <v>4</v>
      </c>
      <c r="K16" s="66">
        <v>4</v>
      </c>
      <c r="L16" s="66">
        <v>2</v>
      </c>
      <c r="M16" s="66">
        <v>6</v>
      </c>
      <c r="O16" s="66">
        <v>3</v>
      </c>
      <c r="P16" s="66">
        <v>3</v>
      </c>
      <c r="Q16" s="66">
        <v>2.5</v>
      </c>
      <c r="R16" s="66">
        <v>2.5</v>
      </c>
      <c r="T16" s="66">
        <v>6</v>
      </c>
      <c r="U16" s="66">
        <v>7</v>
      </c>
      <c r="V16" s="66">
        <v>4.5</v>
      </c>
      <c r="W16" s="66">
        <v>4</v>
      </c>
      <c r="Y16" s="68" t="str">
        <f>IF('MT1'!AC16="","","Yes")</f>
        <v/>
      </c>
    </row>
    <row r="17" spans="1:27" x14ac:dyDescent="0.25">
      <c r="A17" s="39">
        <v>1</v>
      </c>
      <c r="B17" s="28" t="s">
        <v>511</v>
      </c>
      <c r="C17" s="2" t="s">
        <v>498</v>
      </c>
      <c r="E17" s="39">
        <f t="shared" si="0"/>
        <v>51</v>
      </c>
      <c r="F17" s="59">
        <f t="shared" si="1"/>
        <v>0.86440677966101698</v>
      </c>
      <c r="J17" s="66">
        <v>3</v>
      </c>
      <c r="K17" s="66">
        <v>4</v>
      </c>
      <c r="L17" s="66">
        <v>2</v>
      </c>
      <c r="M17" s="66">
        <v>6</v>
      </c>
      <c r="O17" s="66">
        <v>3</v>
      </c>
      <c r="P17" s="66">
        <v>1.5</v>
      </c>
      <c r="Q17" s="66">
        <v>1</v>
      </c>
      <c r="R17" s="66">
        <v>1.5</v>
      </c>
      <c r="T17" s="66">
        <v>6</v>
      </c>
      <c r="U17" s="66">
        <v>7</v>
      </c>
      <c r="V17" s="66">
        <v>5</v>
      </c>
      <c r="W17" s="66">
        <v>11</v>
      </c>
      <c r="Y17" s="68" t="str">
        <f>IF('MT1'!AC17="","","Yes")</f>
        <v/>
      </c>
    </row>
    <row r="18" spans="1:27" x14ac:dyDescent="0.25">
      <c r="A18" s="39">
        <v>1</v>
      </c>
      <c r="B18" s="28" t="s">
        <v>512</v>
      </c>
      <c r="C18" s="2" t="s">
        <v>513</v>
      </c>
      <c r="E18" s="39">
        <f t="shared" si="0"/>
        <v>50</v>
      </c>
      <c r="F18" s="59">
        <f t="shared" si="1"/>
        <v>0.84745762711864403</v>
      </c>
      <c r="J18" s="66">
        <v>3</v>
      </c>
      <c r="K18" s="66">
        <v>3</v>
      </c>
      <c r="L18" s="66">
        <v>2</v>
      </c>
      <c r="M18" s="66">
        <v>6</v>
      </c>
      <c r="P18" s="66">
        <v>1.5</v>
      </c>
      <c r="Q18" s="66">
        <v>1.5</v>
      </c>
      <c r="R18" s="66">
        <v>2</v>
      </c>
      <c r="S18" s="66">
        <v>1</v>
      </c>
      <c r="T18" s="66">
        <v>6</v>
      </c>
      <c r="U18" s="66">
        <v>7</v>
      </c>
      <c r="V18" s="66">
        <v>4</v>
      </c>
      <c r="W18" s="66">
        <v>13</v>
      </c>
      <c r="Y18" s="68" t="str">
        <f>IF('MT1'!AC18="","","Yes")</f>
        <v/>
      </c>
    </row>
    <row r="19" spans="1:27" s="91" customFormat="1" x14ac:dyDescent="0.25">
      <c r="A19" s="91">
        <v>1</v>
      </c>
      <c r="B19" s="91" t="s">
        <v>514</v>
      </c>
      <c r="C19" s="91" t="s">
        <v>515</v>
      </c>
      <c r="E19" s="91">
        <f t="shared" si="0"/>
        <v>16</v>
      </c>
      <c r="F19" s="91">
        <f t="shared" si="1"/>
        <v>0.2711864406779661</v>
      </c>
      <c r="J19" s="91">
        <v>2</v>
      </c>
      <c r="K19" s="91">
        <v>0</v>
      </c>
      <c r="L19" s="91">
        <v>2</v>
      </c>
      <c r="M19" s="91">
        <v>4</v>
      </c>
      <c r="P19" s="91">
        <v>1.5</v>
      </c>
      <c r="R19" s="91">
        <v>0.5</v>
      </c>
      <c r="T19" s="91">
        <v>2</v>
      </c>
      <c r="U19" s="91">
        <v>2</v>
      </c>
      <c r="V19" s="91">
        <v>1</v>
      </c>
      <c r="W19" s="91">
        <v>1</v>
      </c>
      <c r="Y19" s="91" t="str">
        <f>IF('MT1'!AC19="","","Yes")</f>
        <v>Yes</v>
      </c>
      <c r="AA19" s="91" t="s">
        <v>588</v>
      </c>
    </row>
    <row r="20" spans="1:27" x14ac:dyDescent="0.25">
      <c r="A20" s="39">
        <v>1</v>
      </c>
      <c r="B20" s="28" t="s">
        <v>516</v>
      </c>
      <c r="C20" s="2" t="s">
        <v>517</v>
      </c>
      <c r="E20" s="39">
        <f t="shared" si="0"/>
        <v>52.5</v>
      </c>
      <c r="F20" s="59">
        <f t="shared" si="1"/>
        <v>0.88983050847457623</v>
      </c>
      <c r="J20" s="66">
        <v>4</v>
      </c>
      <c r="K20" s="66">
        <v>4</v>
      </c>
      <c r="L20" s="66">
        <v>2</v>
      </c>
      <c r="M20" s="66">
        <v>6</v>
      </c>
      <c r="P20" s="66">
        <v>3</v>
      </c>
      <c r="Q20" s="66">
        <v>1</v>
      </c>
      <c r="R20" s="66">
        <v>1.5</v>
      </c>
      <c r="S20" s="66">
        <v>1.5</v>
      </c>
      <c r="T20" s="66">
        <v>6</v>
      </c>
      <c r="U20" s="66">
        <v>6.5</v>
      </c>
      <c r="V20" s="66">
        <v>5</v>
      </c>
      <c r="W20" s="66">
        <v>12</v>
      </c>
      <c r="Y20" s="68" t="str">
        <f>IF('MT1'!AC20="","","Yes")</f>
        <v/>
      </c>
    </row>
    <row r="21" spans="1:27" x14ac:dyDescent="0.25">
      <c r="A21" s="39">
        <v>1</v>
      </c>
      <c r="B21" s="28" t="s">
        <v>518</v>
      </c>
      <c r="C21" s="2" t="s">
        <v>519</v>
      </c>
      <c r="E21" s="39">
        <f t="shared" si="0"/>
        <v>54.5</v>
      </c>
      <c r="F21" s="59">
        <f t="shared" si="1"/>
        <v>0.92372881355932202</v>
      </c>
      <c r="J21" s="66">
        <v>2</v>
      </c>
      <c r="K21" s="66">
        <v>4</v>
      </c>
      <c r="L21" s="66">
        <v>2</v>
      </c>
      <c r="M21" s="66">
        <v>6</v>
      </c>
      <c r="N21" s="66">
        <v>3</v>
      </c>
      <c r="O21" s="66">
        <v>3</v>
      </c>
      <c r="P21" s="66">
        <v>2.5</v>
      </c>
      <c r="Q21" s="66">
        <v>3</v>
      </c>
      <c r="T21" s="66">
        <v>6</v>
      </c>
      <c r="U21" s="66">
        <v>7</v>
      </c>
      <c r="V21" s="66">
        <v>5</v>
      </c>
      <c r="W21" s="66">
        <v>11</v>
      </c>
      <c r="Y21" s="68" t="str">
        <f>IF('MT1'!AC21="","","Yes")</f>
        <v/>
      </c>
    </row>
    <row r="22" spans="1:27" x14ac:dyDescent="0.25">
      <c r="A22" s="39">
        <v>1</v>
      </c>
      <c r="B22" s="28" t="s">
        <v>579</v>
      </c>
      <c r="C22" s="2" t="s">
        <v>580</v>
      </c>
      <c r="E22" s="39">
        <f t="shared" si="0"/>
        <v>46</v>
      </c>
      <c r="F22" s="59">
        <f t="shared" si="1"/>
        <v>0.77966101694915257</v>
      </c>
      <c r="J22" s="66">
        <v>4</v>
      </c>
      <c r="K22" s="66">
        <v>2</v>
      </c>
      <c r="L22" s="66">
        <v>2</v>
      </c>
      <c r="M22" s="66">
        <v>6</v>
      </c>
      <c r="P22" s="66">
        <v>1.5</v>
      </c>
      <c r="Q22" s="66">
        <v>3</v>
      </c>
      <c r="R22" s="66">
        <v>2.5</v>
      </c>
      <c r="S22" s="66">
        <v>2.5</v>
      </c>
      <c r="T22" s="66">
        <v>4</v>
      </c>
      <c r="U22" s="66">
        <v>4</v>
      </c>
      <c r="V22" s="66">
        <v>5</v>
      </c>
      <c r="W22" s="66">
        <v>9.5</v>
      </c>
      <c r="Y22" s="68" t="str">
        <f>IF('MT1'!AC22="","","Yes")</f>
        <v/>
      </c>
    </row>
    <row r="23" spans="1:27" s="91" customFormat="1" x14ac:dyDescent="0.25">
      <c r="A23" s="91">
        <v>1</v>
      </c>
      <c r="B23" s="91" t="s">
        <v>520</v>
      </c>
      <c r="C23" s="91" t="s">
        <v>409</v>
      </c>
    </row>
    <row r="24" spans="1:27" s="91" customFormat="1" x14ac:dyDescent="0.25">
      <c r="A24" s="91">
        <v>1</v>
      </c>
      <c r="B24" s="91" t="s">
        <v>521</v>
      </c>
      <c r="C24" s="91" t="s">
        <v>522</v>
      </c>
      <c r="E24" s="91">
        <f t="shared" ref="E24:E35" si="2">SUM(J24:W24)</f>
        <v>18</v>
      </c>
      <c r="F24" s="91">
        <f t="shared" ref="F24:F35" si="3">E24/$E$2</f>
        <v>0.30508474576271188</v>
      </c>
      <c r="J24" s="91">
        <v>3</v>
      </c>
      <c r="K24" s="91">
        <v>2</v>
      </c>
      <c r="L24" s="91">
        <v>1</v>
      </c>
      <c r="M24" s="91">
        <v>2</v>
      </c>
      <c r="P24" s="91">
        <v>1</v>
      </c>
      <c r="R24" s="91">
        <v>1</v>
      </c>
      <c r="S24" s="91">
        <v>0</v>
      </c>
      <c r="T24" s="91">
        <v>0</v>
      </c>
      <c r="U24" s="91">
        <v>3</v>
      </c>
      <c r="V24" s="91">
        <v>4</v>
      </c>
      <c r="W24" s="91">
        <v>1</v>
      </c>
      <c r="Y24" s="91" t="str">
        <f>IF('MT1'!AC24="","","Yes")</f>
        <v>Yes</v>
      </c>
      <c r="AA24" s="91" t="s">
        <v>588</v>
      </c>
    </row>
    <row r="25" spans="1:27" x14ac:dyDescent="0.25">
      <c r="A25" s="39">
        <v>1</v>
      </c>
      <c r="B25" s="28" t="s">
        <v>523</v>
      </c>
      <c r="C25" s="2" t="s">
        <v>397</v>
      </c>
      <c r="E25" s="39">
        <f t="shared" si="2"/>
        <v>44.5</v>
      </c>
      <c r="F25" s="59">
        <f t="shared" si="3"/>
        <v>0.75423728813559321</v>
      </c>
      <c r="J25" s="66">
        <v>3</v>
      </c>
      <c r="K25" s="66">
        <v>4</v>
      </c>
      <c r="L25" s="66">
        <v>2</v>
      </c>
      <c r="M25" s="66">
        <v>6</v>
      </c>
      <c r="N25" s="66">
        <v>1</v>
      </c>
      <c r="P25" s="66">
        <v>3</v>
      </c>
      <c r="Q25" s="66">
        <v>2</v>
      </c>
      <c r="R25" s="66">
        <v>2.5</v>
      </c>
      <c r="T25" s="66">
        <v>2</v>
      </c>
      <c r="U25" s="66">
        <v>5</v>
      </c>
      <c r="V25" s="66">
        <v>4</v>
      </c>
      <c r="W25" s="66">
        <v>10</v>
      </c>
      <c r="Y25" s="68" t="str">
        <f>IF('MT1'!AC25="","","Yes")</f>
        <v>Yes</v>
      </c>
    </row>
    <row r="26" spans="1:27" x14ac:dyDescent="0.25">
      <c r="A26" s="39">
        <v>1</v>
      </c>
      <c r="B26" s="28" t="s">
        <v>524</v>
      </c>
      <c r="C26" s="2" t="s">
        <v>525</v>
      </c>
      <c r="E26" s="39">
        <f t="shared" si="2"/>
        <v>59</v>
      </c>
      <c r="F26" s="59">
        <f t="shared" si="3"/>
        <v>1</v>
      </c>
      <c r="J26" s="66">
        <v>4</v>
      </c>
      <c r="K26" s="66">
        <v>4</v>
      </c>
      <c r="L26" s="66">
        <v>2</v>
      </c>
      <c r="M26" s="66">
        <v>6</v>
      </c>
      <c r="O26" s="66">
        <v>3</v>
      </c>
      <c r="P26" s="66">
        <v>3</v>
      </c>
      <c r="Q26" s="66">
        <v>3</v>
      </c>
      <c r="R26" s="66">
        <v>3</v>
      </c>
      <c r="T26" s="66">
        <v>6</v>
      </c>
      <c r="U26" s="66">
        <v>7</v>
      </c>
      <c r="V26" s="66">
        <v>5</v>
      </c>
      <c r="W26" s="66">
        <v>13</v>
      </c>
      <c r="Y26" s="68" t="str">
        <f>IF('MT1'!AC26="","","Yes")</f>
        <v/>
      </c>
    </row>
    <row r="27" spans="1:27" x14ac:dyDescent="0.25">
      <c r="A27" s="39">
        <v>1</v>
      </c>
      <c r="B27" s="28" t="s">
        <v>526</v>
      </c>
      <c r="C27" s="2" t="s">
        <v>219</v>
      </c>
      <c r="E27" s="39">
        <f t="shared" si="2"/>
        <v>39</v>
      </c>
      <c r="F27" s="59">
        <f t="shared" si="3"/>
        <v>0.66101694915254239</v>
      </c>
      <c r="J27" s="66">
        <v>4</v>
      </c>
      <c r="K27" s="66">
        <v>3</v>
      </c>
      <c r="L27" s="66">
        <v>2</v>
      </c>
      <c r="M27" s="66">
        <v>6</v>
      </c>
      <c r="N27" s="66">
        <v>0</v>
      </c>
      <c r="P27" s="66">
        <v>0.5</v>
      </c>
      <c r="R27" s="66">
        <v>1.5</v>
      </c>
      <c r="S27" s="66">
        <v>0</v>
      </c>
      <c r="T27" s="66">
        <v>6</v>
      </c>
      <c r="U27" s="66">
        <v>3</v>
      </c>
      <c r="V27" s="66">
        <v>4</v>
      </c>
      <c r="W27" s="66">
        <v>9</v>
      </c>
      <c r="Y27" s="68" t="str">
        <f>IF('MT1'!AC27="","","Yes")</f>
        <v/>
      </c>
    </row>
    <row r="28" spans="1:27" x14ac:dyDescent="0.25">
      <c r="A28" s="39">
        <v>1</v>
      </c>
      <c r="B28" s="28" t="s">
        <v>584</v>
      </c>
      <c r="C28" s="2" t="s">
        <v>585</v>
      </c>
      <c r="E28" s="39">
        <f t="shared" si="2"/>
        <v>53</v>
      </c>
      <c r="F28" s="59">
        <f t="shared" si="3"/>
        <v>0.89830508474576276</v>
      </c>
      <c r="J28" s="66">
        <v>3</v>
      </c>
      <c r="K28" s="66">
        <v>4</v>
      </c>
      <c r="L28" s="66">
        <v>2</v>
      </c>
      <c r="M28" s="66">
        <v>5</v>
      </c>
      <c r="N28" s="66">
        <v>1.5</v>
      </c>
      <c r="P28" s="66">
        <v>3</v>
      </c>
      <c r="Q28" s="66">
        <v>2.5</v>
      </c>
      <c r="R28" s="66">
        <v>3</v>
      </c>
      <c r="T28" s="66">
        <v>4</v>
      </c>
      <c r="U28" s="66">
        <v>7</v>
      </c>
      <c r="V28" s="66">
        <v>5</v>
      </c>
      <c r="W28" s="66">
        <v>13</v>
      </c>
      <c r="Y28" s="68" t="str">
        <f>IF('MT1'!AC28="","","Yes")</f>
        <v/>
      </c>
    </row>
    <row r="29" spans="1:27" x14ac:dyDescent="0.25">
      <c r="A29" s="39">
        <v>1</v>
      </c>
      <c r="B29" s="28" t="s">
        <v>527</v>
      </c>
      <c r="C29" s="2" t="s">
        <v>72</v>
      </c>
      <c r="E29" s="39">
        <f t="shared" si="2"/>
        <v>52.5</v>
      </c>
      <c r="F29" s="59">
        <f t="shared" si="3"/>
        <v>0.88983050847457623</v>
      </c>
      <c r="J29" s="66">
        <v>4</v>
      </c>
      <c r="K29" s="66">
        <v>4</v>
      </c>
      <c r="L29" s="66">
        <v>2</v>
      </c>
      <c r="M29" s="66">
        <v>6</v>
      </c>
      <c r="P29" s="66">
        <v>3</v>
      </c>
      <c r="Q29" s="66">
        <v>1</v>
      </c>
      <c r="R29" s="66">
        <v>2</v>
      </c>
      <c r="S29" s="66">
        <v>1.5</v>
      </c>
      <c r="T29" s="66">
        <v>6</v>
      </c>
      <c r="U29" s="66">
        <v>7</v>
      </c>
      <c r="V29" s="66">
        <v>5</v>
      </c>
      <c r="W29" s="66">
        <v>11</v>
      </c>
      <c r="Y29" s="68" t="str">
        <f>IF('MT1'!AC29="","","Yes")</f>
        <v/>
      </c>
    </row>
    <row r="30" spans="1:27" x14ac:dyDescent="0.25">
      <c r="A30" s="39">
        <v>1</v>
      </c>
      <c r="B30" s="28" t="s">
        <v>528</v>
      </c>
      <c r="C30" s="2" t="s">
        <v>529</v>
      </c>
      <c r="E30" s="39">
        <f t="shared" si="2"/>
        <v>52</v>
      </c>
      <c r="F30" s="59">
        <f t="shared" si="3"/>
        <v>0.88135593220338981</v>
      </c>
      <c r="J30" s="66">
        <v>3</v>
      </c>
      <c r="K30" s="66">
        <v>3</v>
      </c>
      <c r="L30" s="66">
        <v>2</v>
      </c>
      <c r="M30" s="66">
        <v>5</v>
      </c>
      <c r="N30" s="66">
        <v>2</v>
      </c>
      <c r="O30" s="66">
        <v>2.5</v>
      </c>
      <c r="Q30" s="66">
        <v>2.5</v>
      </c>
      <c r="R30" s="66">
        <v>3</v>
      </c>
      <c r="T30" s="66">
        <v>6</v>
      </c>
      <c r="U30" s="66">
        <v>6</v>
      </c>
      <c r="V30" s="66">
        <v>5</v>
      </c>
      <c r="W30" s="66">
        <v>12</v>
      </c>
      <c r="Y30" s="68" t="str">
        <f>IF('MT1'!AC30="","","Yes")</f>
        <v/>
      </c>
    </row>
    <row r="31" spans="1:27" x14ac:dyDescent="0.25">
      <c r="A31" s="39">
        <v>1</v>
      </c>
      <c r="B31" s="28" t="s">
        <v>434</v>
      </c>
      <c r="C31" s="2" t="s">
        <v>435</v>
      </c>
      <c r="E31" s="39">
        <f t="shared" si="2"/>
        <v>30</v>
      </c>
      <c r="F31" s="59">
        <f t="shared" si="3"/>
        <v>0.50847457627118642</v>
      </c>
      <c r="J31" s="66">
        <v>3</v>
      </c>
      <c r="K31" s="66">
        <v>1</v>
      </c>
      <c r="L31" s="66">
        <v>2</v>
      </c>
      <c r="M31" s="66">
        <v>3</v>
      </c>
      <c r="P31" s="66">
        <v>1.5</v>
      </c>
      <c r="Q31" s="66">
        <v>2</v>
      </c>
      <c r="R31" s="66">
        <v>1.5</v>
      </c>
      <c r="S31" s="66">
        <v>0.5</v>
      </c>
      <c r="T31" s="66">
        <v>6</v>
      </c>
      <c r="U31" s="66">
        <v>5</v>
      </c>
      <c r="V31" s="66">
        <v>4.5</v>
      </c>
      <c r="W31" s="66">
        <v>0</v>
      </c>
      <c r="Y31" s="68" t="str">
        <f>IF('MT1'!AC31="","","Yes")</f>
        <v>Yes</v>
      </c>
    </row>
    <row r="32" spans="1:27" x14ac:dyDescent="0.25">
      <c r="A32" s="39">
        <v>1</v>
      </c>
      <c r="B32" s="28" t="s">
        <v>530</v>
      </c>
      <c r="C32" s="2" t="s">
        <v>82</v>
      </c>
      <c r="E32" s="39">
        <f t="shared" si="2"/>
        <v>53.5</v>
      </c>
      <c r="F32" s="59">
        <f t="shared" si="3"/>
        <v>0.90677966101694918</v>
      </c>
      <c r="J32" s="66">
        <v>3</v>
      </c>
      <c r="K32" s="66">
        <v>4</v>
      </c>
      <c r="L32" s="66">
        <v>2</v>
      </c>
      <c r="M32" s="66">
        <v>6</v>
      </c>
      <c r="O32" s="66">
        <v>3</v>
      </c>
      <c r="P32" s="66">
        <v>3</v>
      </c>
      <c r="Q32" s="66">
        <v>3</v>
      </c>
      <c r="R32" s="66">
        <v>3</v>
      </c>
      <c r="T32" s="66">
        <v>6</v>
      </c>
      <c r="U32" s="66">
        <v>7</v>
      </c>
      <c r="V32" s="66">
        <v>2</v>
      </c>
      <c r="W32" s="66">
        <v>11.5</v>
      </c>
      <c r="Y32" s="68" t="str">
        <f>IF('MT1'!AC32="","","Yes")</f>
        <v/>
      </c>
    </row>
    <row r="33" spans="1:27" x14ac:dyDescent="0.25">
      <c r="A33" s="39">
        <v>1</v>
      </c>
      <c r="B33" s="28" t="s">
        <v>531</v>
      </c>
      <c r="C33" s="2" t="s">
        <v>532</v>
      </c>
      <c r="E33" s="39">
        <f t="shared" si="2"/>
        <v>52</v>
      </c>
      <c r="F33" s="59">
        <f t="shared" si="3"/>
        <v>0.88135593220338981</v>
      </c>
      <c r="J33" s="66">
        <v>4</v>
      </c>
      <c r="K33" s="66">
        <v>4</v>
      </c>
      <c r="L33" s="66">
        <v>2</v>
      </c>
      <c r="M33" s="66">
        <v>6</v>
      </c>
      <c r="P33" s="66">
        <v>3</v>
      </c>
      <c r="Q33" s="66">
        <v>2</v>
      </c>
      <c r="R33" s="66">
        <v>2</v>
      </c>
      <c r="S33" s="66">
        <v>1</v>
      </c>
      <c r="T33" s="66">
        <v>6</v>
      </c>
      <c r="U33" s="66">
        <v>7</v>
      </c>
      <c r="V33" s="66">
        <v>3</v>
      </c>
      <c r="W33" s="66">
        <v>12</v>
      </c>
      <c r="Y33" s="68" t="str">
        <f>IF('MT1'!AC33="","","Yes")</f>
        <v/>
      </c>
    </row>
    <row r="34" spans="1:27" x14ac:dyDescent="0.25">
      <c r="A34" s="39">
        <v>1</v>
      </c>
      <c r="B34" s="28" t="s">
        <v>533</v>
      </c>
      <c r="C34" s="2" t="s">
        <v>397</v>
      </c>
      <c r="E34" s="39">
        <f t="shared" si="2"/>
        <v>26.5</v>
      </c>
      <c r="F34" s="59">
        <f t="shared" si="3"/>
        <v>0.44915254237288138</v>
      </c>
      <c r="J34" s="66">
        <v>2</v>
      </c>
      <c r="K34" s="66">
        <v>4</v>
      </c>
      <c r="L34" s="66">
        <v>2</v>
      </c>
      <c r="M34" s="66">
        <v>2</v>
      </c>
      <c r="P34" s="66">
        <v>0</v>
      </c>
      <c r="Q34" s="66">
        <v>2</v>
      </c>
      <c r="R34" s="66">
        <v>0</v>
      </c>
      <c r="S34" s="66">
        <v>0.5</v>
      </c>
      <c r="T34" s="66">
        <v>6</v>
      </c>
      <c r="U34" s="66">
        <v>6</v>
      </c>
      <c r="V34" s="66">
        <v>1</v>
      </c>
      <c r="W34" s="66">
        <v>1</v>
      </c>
      <c r="Y34" s="68" t="str">
        <f>IF('MT1'!AC34="","","Yes")</f>
        <v>Yes</v>
      </c>
      <c r="AA34" s="68" t="s">
        <v>588</v>
      </c>
    </row>
    <row r="35" spans="1:27" x14ac:dyDescent="0.25">
      <c r="A35" s="39">
        <v>1</v>
      </c>
      <c r="B35" s="28" t="s">
        <v>534</v>
      </c>
      <c r="C35" s="2" t="s">
        <v>535</v>
      </c>
      <c r="E35" s="39">
        <f t="shared" si="2"/>
        <v>35</v>
      </c>
      <c r="F35" s="59">
        <f t="shared" si="3"/>
        <v>0.59322033898305082</v>
      </c>
      <c r="J35" s="66">
        <v>2</v>
      </c>
      <c r="K35" s="66">
        <v>2</v>
      </c>
      <c r="L35" s="66">
        <v>2</v>
      </c>
      <c r="M35" s="66">
        <v>2</v>
      </c>
      <c r="P35" s="66">
        <v>1</v>
      </c>
      <c r="Q35" s="66">
        <v>1.5</v>
      </c>
      <c r="R35" s="66">
        <v>1</v>
      </c>
      <c r="S35" s="66">
        <v>1.5</v>
      </c>
      <c r="T35" s="66">
        <v>4</v>
      </c>
      <c r="U35" s="66">
        <v>4.5</v>
      </c>
      <c r="V35" s="66">
        <v>4.5</v>
      </c>
      <c r="W35" s="66">
        <v>9</v>
      </c>
      <c r="Y35" s="68" t="str">
        <f>IF('MT1'!AC35="","","Yes")</f>
        <v/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pane ySplit="3" topLeftCell="A4" activePane="bottomLeft" state="frozen"/>
      <selection pane="bottomLeft" activeCell="N28" sqref="N28"/>
    </sheetView>
  </sheetViews>
  <sheetFormatPr defaultColWidth="9.125" defaultRowHeight="13.6" x14ac:dyDescent="0.25"/>
  <cols>
    <col min="1" max="1" width="4.125" style="4" bestFit="1" customWidth="1"/>
    <col min="2" max="2" width="16.375" style="4" bestFit="1" customWidth="1"/>
    <col min="3" max="3" width="9.375" style="4" bestFit="1" customWidth="1"/>
    <col min="4" max="4" width="1.125" style="4" customWidth="1"/>
    <col min="5" max="5" width="6.875" style="4" customWidth="1"/>
    <col min="6" max="6" width="6.25" style="16" customWidth="1"/>
    <col min="7" max="7" width="1.375" style="4" customWidth="1"/>
    <col min="8" max="18" width="6" style="6" customWidth="1"/>
    <col min="19" max="19" width="9.125" style="4"/>
    <col min="20" max="20" width="5.875" style="4" bestFit="1" customWidth="1"/>
    <col min="21" max="16384" width="9.125" style="4"/>
  </cols>
  <sheetData>
    <row r="1" spans="1:20" x14ac:dyDescent="0.25">
      <c r="F1" s="16" t="s">
        <v>594</v>
      </c>
      <c r="H1" s="96">
        <f>AVERAGE(H4:H35)/H2</f>
        <v>0.75172413793103454</v>
      </c>
      <c r="I1" s="96">
        <f t="shared" ref="I1:R1" si="0">AVERAGE(I4:I35)/I2</f>
        <v>0.625</v>
      </c>
      <c r="J1" s="96"/>
      <c r="K1" s="96">
        <f t="shared" si="0"/>
        <v>0.67261904761904756</v>
      </c>
      <c r="L1" s="96">
        <f t="shared" si="0"/>
        <v>0.73148148148148151</v>
      </c>
      <c r="M1" s="96">
        <f>AVERAGE(M4:M35)/3</f>
        <v>0.65333333333333332</v>
      </c>
      <c r="N1" s="96">
        <f t="shared" si="0"/>
        <v>0.47082228116710872</v>
      </c>
      <c r="O1" s="96">
        <f t="shared" si="0"/>
        <v>0.66379310344827591</v>
      </c>
      <c r="P1" s="96">
        <f t="shared" si="0"/>
        <v>0.36637931034482757</v>
      </c>
      <c r="Q1" s="96">
        <f t="shared" si="0"/>
        <v>0.35057471264367818</v>
      </c>
      <c r="R1" s="96">
        <f t="shared" si="0"/>
        <v>0.69080459770114944</v>
      </c>
    </row>
    <row r="2" spans="1:20" x14ac:dyDescent="0.25">
      <c r="E2" s="4">
        <f>SUM(H2:R2)</f>
        <v>58</v>
      </c>
      <c r="H2" s="6">
        <v>10</v>
      </c>
      <c r="I2" s="6">
        <v>3</v>
      </c>
      <c r="K2" s="6">
        <v>3</v>
      </c>
      <c r="L2" s="6">
        <v>3</v>
      </c>
      <c r="N2" s="6">
        <v>13</v>
      </c>
      <c r="O2" s="6">
        <v>4</v>
      </c>
      <c r="P2" s="6">
        <v>4</v>
      </c>
      <c r="Q2" s="6">
        <v>3</v>
      </c>
      <c r="R2" s="6">
        <v>15</v>
      </c>
    </row>
    <row r="3" spans="1:20" x14ac:dyDescent="0.25">
      <c r="A3" s="5" t="s">
        <v>40</v>
      </c>
      <c r="B3" s="5" t="s">
        <v>1</v>
      </c>
      <c r="C3" s="5" t="s">
        <v>107</v>
      </c>
      <c r="E3" s="4" t="s">
        <v>10</v>
      </c>
      <c r="F3" s="16" t="s">
        <v>11</v>
      </c>
      <c r="H3" s="6" t="s">
        <v>12</v>
      </c>
      <c r="I3" s="6" t="s">
        <v>14</v>
      </c>
      <c r="J3" s="6" t="s">
        <v>42</v>
      </c>
      <c r="K3" s="6" t="s">
        <v>43</v>
      </c>
      <c r="L3" s="6" t="s">
        <v>44</v>
      </c>
      <c r="M3" s="6" t="s">
        <v>47</v>
      </c>
      <c r="N3" s="6" t="s">
        <v>593</v>
      </c>
      <c r="O3" s="6" t="s">
        <v>477</v>
      </c>
      <c r="P3" s="6" t="s">
        <v>478</v>
      </c>
      <c r="Q3" s="6" t="s">
        <v>479</v>
      </c>
      <c r="R3" s="6" t="s">
        <v>347</v>
      </c>
      <c r="T3" s="4" t="s">
        <v>595</v>
      </c>
    </row>
    <row r="4" spans="1:20" s="7" customFormat="1" ht="14.3" x14ac:dyDescent="0.25">
      <c r="A4" s="39">
        <v>1</v>
      </c>
      <c r="B4" s="28" t="s">
        <v>490</v>
      </c>
      <c r="C4" s="28" t="s">
        <v>219</v>
      </c>
      <c r="E4" s="4">
        <f>SUM(H4:R4)</f>
        <v>47</v>
      </c>
      <c r="F4" s="70">
        <f>E4/$E$2</f>
        <v>0.81034482758620685</v>
      </c>
      <c r="H4" s="71">
        <v>7</v>
      </c>
      <c r="I4" s="71"/>
      <c r="J4" s="71"/>
      <c r="K4" s="71">
        <v>1.5</v>
      </c>
      <c r="L4" s="71">
        <v>3</v>
      </c>
      <c r="M4" s="71">
        <v>3</v>
      </c>
      <c r="N4" s="71">
        <v>13</v>
      </c>
      <c r="O4" s="71">
        <v>4</v>
      </c>
      <c r="P4" s="71">
        <v>2</v>
      </c>
      <c r="Q4" s="71">
        <v>2</v>
      </c>
      <c r="R4" s="71">
        <v>11.5</v>
      </c>
    </row>
    <row r="5" spans="1:20" ht="14.3" x14ac:dyDescent="0.25">
      <c r="A5" s="39">
        <v>1</v>
      </c>
      <c r="B5" s="28" t="s">
        <v>491</v>
      </c>
      <c r="C5" s="2" t="s">
        <v>492</v>
      </c>
      <c r="E5" s="4">
        <f t="shared" ref="E5:E18" si="1">SUM(H5:R5)</f>
        <v>23.5</v>
      </c>
      <c r="F5" s="70">
        <f t="shared" ref="F5:F18" si="2">E5/$E$2</f>
        <v>0.40517241379310343</v>
      </c>
      <c r="H5" s="6">
        <v>8</v>
      </c>
      <c r="K5" s="6">
        <v>1.5</v>
      </c>
      <c r="L5" s="6">
        <v>1.5</v>
      </c>
      <c r="M5" s="6">
        <v>0.5</v>
      </c>
      <c r="N5" s="6">
        <v>1</v>
      </c>
      <c r="O5" s="6">
        <v>1</v>
      </c>
      <c r="P5" s="6">
        <v>0</v>
      </c>
      <c r="Q5" s="6">
        <v>0</v>
      </c>
      <c r="R5" s="6">
        <v>10</v>
      </c>
    </row>
    <row r="6" spans="1:20" ht="14.3" x14ac:dyDescent="0.25">
      <c r="A6" s="39">
        <v>1</v>
      </c>
      <c r="B6" s="28" t="s">
        <v>493</v>
      </c>
      <c r="C6" s="2" t="s">
        <v>494</v>
      </c>
      <c r="E6" s="4">
        <f t="shared" si="1"/>
        <v>17.5</v>
      </c>
      <c r="F6" s="70">
        <f t="shared" si="2"/>
        <v>0.30172413793103448</v>
      </c>
      <c r="H6" s="6">
        <v>4</v>
      </c>
      <c r="I6" s="6">
        <v>3</v>
      </c>
      <c r="K6" s="6">
        <v>1</v>
      </c>
      <c r="M6" s="6">
        <v>3</v>
      </c>
      <c r="N6" s="6">
        <v>4.5</v>
      </c>
      <c r="O6" s="6">
        <v>0</v>
      </c>
      <c r="P6" s="6">
        <v>0</v>
      </c>
      <c r="Q6" s="6">
        <v>0</v>
      </c>
      <c r="R6" s="6">
        <v>2</v>
      </c>
    </row>
    <row r="7" spans="1:20" ht="14.3" x14ac:dyDescent="0.25">
      <c r="A7" s="39">
        <v>1</v>
      </c>
      <c r="B7" s="28" t="s">
        <v>495</v>
      </c>
      <c r="C7" s="2" t="s">
        <v>496</v>
      </c>
      <c r="E7" s="4">
        <f t="shared" si="1"/>
        <v>31.5</v>
      </c>
      <c r="F7" s="70">
        <f t="shared" si="2"/>
        <v>0.5431034482758621</v>
      </c>
      <c r="H7" s="6">
        <v>7</v>
      </c>
      <c r="I7" s="6">
        <v>1.5</v>
      </c>
      <c r="K7" s="6">
        <v>2</v>
      </c>
      <c r="M7" s="6">
        <v>0.5</v>
      </c>
      <c r="N7" s="6">
        <v>6</v>
      </c>
      <c r="O7" s="6">
        <v>4</v>
      </c>
      <c r="P7" s="6">
        <v>0</v>
      </c>
      <c r="Q7" s="6">
        <v>0</v>
      </c>
      <c r="R7" s="6">
        <v>10.5</v>
      </c>
    </row>
    <row r="8" spans="1:20" ht="14.3" x14ac:dyDescent="0.25">
      <c r="A8" s="39">
        <v>1</v>
      </c>
      <c r="B8" s="28" t="s">
        <v>497</v>
      </c>
      <c r="C8" s="2" t="s">
        <v>498</v>
      </c>
      <c r="E8" s="4">
        <f t="shared" si="1"/>
        <v>51</v>
      </c>
      <c r="F8" s="70">
        <f t="shared" si="2"/>
        <v>0.87931034482758619</v>
      </c>
      <c r="H8" s="6">
        <v>9</v>
      </c>
      <c r="K8" s="6">
        <v>3</v>
      </c>
      <c r="L8" s="6">
        <v>3</v>
      </c>
      <c r="M8" s="6">
        <v>2.5</v>
      </c>
      <c r="N8" s="6">
        <v>9.5</v>
      </c>
      <c r="O8" s="6">
        <v>4</v>
      </c>
      <c r="P8" s="6">
        <v>4</v>
      </c>
      <c r="Q8" s="6">
        <v>2</v>
      </c>
      <c r="R8" s="6">
        <v>14</v>
      </c>
    </row>
    <row r="9" spans="1:20" ht="14.3" x14ac:dyDescent="0.25">
      <c r="A9" s="39">
        <v>1</v>
      </c>
      <c r="B9" s="28" t="s">
        <v>499</v>
      </c>
      <c r="C9" s="2" t="s">
        <v>500</v>
      </c>
      <c r="E9" s="4">
        <f t="shared" si="1"/>
        <v>45</v>
      </c>
      <c r="F9" s="70">
        <f t="shared" si="2"/>
        <v>0.77586206896551724</v>
      </c>
      <c r="H9" s="6">
        <v>9</v>
      </c>
      <c r="K9" s="6">
        <v>3</v>
      </c>
      <c r="L9" s="6">
        <v>3</v>
      </c>
      <c r="M9" s="6">
        <v>2</v>
      </c>
      <c r="N9" s="6">
        <v>7.5</v>
      </c>
      <c r="O9" s="6">
        <v>4</v>
      </c>
      <c r="P9" s="6">
        <v>1</v>
      </c>
      <c r="Q9" s="6">
        <v>1</v>
      </c>
      <c r="R9" s="6">
        <v>14.5</v>
      </c>
    </row>
    <row r="10" spans="1:20" ht="14.3" x14ac:dyDescent="0.25">
      <c r="A10" s="39">
        <v>1</v>
      </c>
      <c r="B10" s="28" t="s">
        <v>586</v>
      </c>
      <c r="C10" s="2" t="s">
        <v>580</v>
      </c>
      <c r="E10" s="4">
        <f t="shared" si="1"/>
        <v>45.5</v>
      </c>
      <c r="F10" s="70">
        <f t="shared" si="2"/>
        <v>0.78448275862068961</v>
      </c>
      <c r="H10" s="6">
        <v>9</v>
      </c>
      <c r="K10" s="6">
        <v>1.5</v>
      </c>
      <c r="L10" s="6">
        <v>3</v>
      </c>
      <c r="M10" s="6">
        <v>3</v>
      </c>
      <c r="N10" s="6">
        <v>12</v>
      </c>
      <c r="O10" s="6">
        <v>4</v>
      </c>
      <c r="P10" s="6">
        <v>2</v>
      </c>
      <c r="Q10" s="6">
        <v>1</v>
      </c>
      <c r="R10" s="6">
        <v>10</v>
      </c>
    </row>
    <row r="11" spans="1:20" ht="14.3" x14ac:dyDescent="0.25">
      <c r="A11" s="39">
        <v>1</v>
      </c>
      <c r="B11" s="28" t="s">
        <v>501</v>
      </c>
      <c r="C11" s="2" t="s">
        <v>502</v>
      </c>
      <c r="E11" s="4">
        <f t="shared" si="1"/>
        <v>16</v>
      </c>
      <c r="F11" s="70">
        <f t="shared" si="2"/>
        <v>0.27586206896551724</v>
      </c>
      <c r="H11" s="6">
        <v>7</v>
      </c>
      <c r="I11" s="6">
        <v>1</v>
      </c>
      <c r="K11" s="6">
        <v>0</v>
      </c>
      <c r="L11" s="6">
        <v>1</v>
      </c>
      <c r="N11" s="6">
        <v>0</v>
      </c>
      <c r="O11" s="6">
        <v>4</v>
      </c>
      <c r="P11" s="6">
        <v>0</v>
      </c>
      <c r="Q11" s="6">
        <v>0</v>
      </c>
      <c r="R11" s="6">
        <v>3</v>
      </c>
      <c r="T11" s="4" t="s">
        <v>588</v>
      </c>
    </row>
    <row r="12" spans="1:20" ht="14.3" x14ac:dyDescent="0.25">
      <c r="A12" s="39">
        <v>1</v>
      </c>
      <c r="B12" s="28" t="s">
        <v>503</v>
      </c>
      <c r="C12" s="2" t="s">
        <v>504</v>
      </c>
      <c r="E12" s="4">
        <f t="shared" si="1"/>
        <v>37.5</v>
      </c>
      <c r="F12" s="70">
        <f t="shared" si="2"/>
        <v>0.64655172413793105</v>
      </c>
      <c r="H12" s="6">
        <v>9</v>
      </c>
      <c r="K12" s="6">
        <v>1.5</v>
      </c>
      <c r="L12" s="6">
        <v>2.5</v>
      </c>
      <c r="M12" s="6">
        <v>2</v>
      </c>
      <c r="N12" s="6">
        <v>5.5</v>
      </c>
      <c r="O12" s="6">
        <v>4</v>
      </c>
      <c r="P12" s="6">
        <v>0</v>
      </c>
      <c r="Q12" s="6">
        <v>0</v>
      </c>
      <c r="R12" s="6">
        <v>13</v>
      </c>
    </row>
    <row r="13" spans="1:20" ht="14.3" x14ac:dyDescent="0.25">
      <c r="A13" s="39">
        <v>1</v>
      </c>
      <c r="B13" s="28" t="s">
        <v>505</v>
      </c>
      <c r="C13" s="2" t="s">
        <v>506</v>
      </c>
      <c r="E13" s="4">
        <f t="shared" si="1"/>
        <v>54</v>
      </c>
      <c r="F13" s="70">
        <f t="shared" si="2"/>
        <v>0.93103448275862066</v>
      </c>
      <c r="H13" s="6">
        <v>7</v>
      </c>
      <c r="I13" s="6">
        <v>3</v>
      </c>
      <c r="K13" s="6">
        <v>2.5</v>
      </c>
      <c r="L13" s="6">
        <v>3</v>
      </c>
      <c r="N13" s="6">
        <v>12.5</v>
      </c>
      <c r="O13" s="6">
        <v>4</v>
      </c>
      <c r="P13" s="6">
        <v>4</v>
      </c>
      <c r="Q13" s="6">
        <v>3</v>
      </c>
      <c r="R13" s="6">
        <v>15</v>
      </c>
    </row>
    <row r="14" spans="1:20" ht="14.3" x14ac:dyDescent="0.25">
      <c r="A14" s="39">
        <v>1</v>
      </c>
      <c r="B14" s="28" t="s">
        <v>507</v>
      </c>
      <c r="C14" s="2" t="s">
        <v>403</v>
      </c>
      <c r="E14" s="4">
        <f t="shared" si="1"/>
        <v>22</v>
      </c>
      <c r="F14" s="70">
        <f t="shared" si="2"/>
        <v>0.37931034482758619</v>
      </c>
      <c r="H14" s="6">
        <v>5</v>
      </c>
      <c r="K14" s="6">
        <v>1</v>
      </c>
      <c r="L14" s="6">
        <v>1</v>
      </c>
      <c r="M14" s="6">
        <v>2</v>
      </c>
      <c r="N14" s="6">
        <v>4</v>
      </c>
      <c r="O14" s="6">
        <v>1</v>
      </c>
      <c r="P14" s="6">
        <v>0</v>
      </c>
      <c r="Q14" s="6">
        <v>0</v>
      </c>
      <c r="R14" s="6">
        <v>8</v>
      </c>
    </row>
    <row r="15" spans="1:20" ht="14.3" x14ac:dyDescent="0.25">
      <c r="A15" s="39">
        <v>1</v>
      </c>
      <c r="B15" s="28" t="s">
        <v>508</v>
      </c>
      <c r="C15" s="2" t="s">
        <v>509</v>
      </c>
      <c r="E15" s="4">
        <f t="shared" si="1"/>
        <v>53.5</v>
      </c>
      <c r="F15" s="70">
        <f t="shared" si="2"/>
        <v>0.92241379310344829</v>
      </c>
      <c r="H15" s="6">
        <v>8</v>
      </c>
      <c r="I15" s="6">
        <v>3</v>
      </c>
      <c r="K15" s="6">
        <v>3</v>
      </c>
      <c r="M15" s="6">
        <v>2.5</v>
      </c>
      <c r="N15" s="6">
        <v>13</v>
      </c>
      <c r="O15" s="6">
        <v>4</v>
      </c>
      <c r="P15" s="6">
        <v>4</v>
      </c>
      <c r="Q15" s="6">
        <v>3</v>
      </c>
      <c r="R15" s="6">
        <v>13</v>
      </c>
    </row>
    <row r="16" spans="1:20" ht="14.3" x14ac:dyDescent="0.25">
      <c r="A16" s="39">
        <v>1</v>
      </c>
      <c r="B16" s="28" t="s">
        <v>510</v>
      </c>
      <c r="C16" s="2" t="s">
        <v>492</v>
      </c>
      <c r="E16" s="4">
        <f t="shared" si="1"/>
        <v>49</v>
      </c>
      <c r="F16" s="70">
        <f t="shared" si="2"/>
        <v>0.84482758620689657</v>
      </c>
      <c r="H16" s="6">
        <v>10</v>
      </c>
      <c r="I16" s="6">
        <v>1</v>
      </c>
      <c r="L16" s="6">
        <v>3</v>
      </c>
      <c r="M16" s="6">
        <v>3</v>
      </c>
      <c r="N16" s="6">
        <v>10</v>
      </c>
      <c r="O16" s="6">
        <v>3</v>
      </c>
      <c r="P16" s="6">
        <v>3</v>
      </c>
      <c r="Q16" s="6">
        <v>2</v>
      </c>
      <c r="R16" s="6">
        <v>14</v>
      </c>
    </row>
    <row r="17" spans="1:20" ht="14.3" x14ac:dyDescent="0.25">
      <c r="A17" s="39">
        <v>1</v>
      </c>
      <c r="B17" s="28" t="s">
        <v>511</v>
      </c>
      <c r="C17" s="2" t="s">
        <v>498</v>
      </c>
      <c r="E17" s="4">
        <f t="shared" si="1"/>
        <v>32.5</v>
      </c>
      <c r="F17" s="70">
        <f t="shared" si="2"/>
        <v>0.56034482758620685</v>
      </c>
      <c r="H17" s="6">
        <v>8</v>
      </c>
      <c r="I17" s="6">
        <v>1.5</v>
      </c>
      <c r="K17" s="6">
        <v>3</v>
      </c>
      <c r="M17" s="6">
        <v>2</v>
      </c>
      <c r="N17" s="6">
        <v>3.5</v>
      </c>
      <c r="O17" s="6">
        <v>4</v>
      </c>
      <c r="P17" s="6">
        <v>0</v>
      </c>
      <c r="Q17" s="6">
        <v>2</v>
      </c>
      <c r="R17" s="6">
        <v>8.5</v>
      </c>
    </row>
    <row r="18" spans="1:20" ht="14.3" x14ac:dyDescent="0.25">
      <c r="A18" s="39">
        <v>1</v>
      </c>
      <c r="B18" s="28" t="s">
        <v>512</v>
      </c>
      <c r="C18" s="2" t="s">
        <v>513</v>
      </c>
      <c r="E18" s="4">
        <f t="shared" si="1"/>
        <v>24.5</v>
      </c>
      <c r="F18" s="70">
        <f t="shared" si="2"/>
        <v>0.42241379310344829</v>
      </c>
      <c r="H18" s="6">
        <v>6</v>
      </c>
      <c r="I18" s="6">
        <v>1</v>
      </c>
      <c r="K18" s="6">
        <v>2</v>
      </c>
      <c r="L18" s="6">
        <v>3</v>
      </c>
      <c r="N18" s="6">
        <v>1</v>
      </c>
      <c r="O18" s="6">
        <v>0</v>
      </c>
      <c r="P18" s="6">
        <v>0</v>
      </c>
      <c r="Q18" s="6">
        <v>0</v>
      </c>
      <c r="R18" s="6">
        <v>11.5</v>
      </c>
    </row>
    <row r="19" spans="1:20" s="91" customFormat="1" ht="14.3" x14ac:dyDescent="0.25">
      <c r="A19" s="91">
        <v>1</v>
      </c>
      <c r="B19" s="91" t="s">
        <v>514</v>
      </c>
      <c r="C19" s="91" t="s">
        <v>515</v>
      </c>
    </row>
    <row r="20" spans="1:20" ht="14.3" x14ac:dyDescent="0.25">
      <c r="A20" s="39">
        <v>1</v>
      </c>
      <c r="B20" s="28" t="s">
        <v>516</v>
      </c>
      <c r="C20" s="2" t="s">
        <v>517</v>
      </c>
      <c r="E20" s="4">
        <f t="shared" ref="E20:E22" si="3">SUM(H20:R20)</f>
        <v>29.5</v>
      </c>
      <c r="F20" s="70">
        <f t="shared" ref="F20:F22" si="4">E20/$E$2</f>
        <v>0.50862068965517238</v>
      </c>
      <c r="H20" s="6">
        <v>7</v>
      </c>
      <c r="I20" s="6">
        <v>0.5</v>
      </c>
      <c r="K20" s="6">
        <v>2.5</v>
      </c>
      <c r="M20" s="6">
        <v>0.5</v>
      </c>
      <c r="N20" s="6">
        <v>2</v>
      </c>
      <c r="O20" s="6">
        <v>4</v>
      </c>
      <c r="P20" s="6">
        <v>2</v>
      </c>
      <c r="Q20" s="6">
        <v>0</v>
      </c>
      <c r="R20" s="6">
        <v>11</v>
      </c>
    </row>
    <row r="21" spans="1:20" ht="14.3" x14ac:dyDescent="0.25">
      <c r="A21" s="39">
        <v>1</v>
      </c>
      <c r="B21" s="28" t="s">
        <v>518</v>
      </c>
      <c r="C21" s="2" t="s">
        <v>519</v>
      </c>
      <c r="E21" s="4">
        <f t="shared" si="3"/>
        <v>40</v>
      </c>
      <c r="F21" s="70">
        <f t="shared" si="4"/>
        <v>0.68965517241379315</v>
      </c>
      <c r="H21" s="6">
        <v>9</v>
      </c>
      <c r="K21" s="6">
        <v>2.5</v>
      </c>
      <c r="L21" s="6">
        <v>1.5</v>
      </c>
      <c r="M21" s="6">
        <v>1.5</v>
      </c>
      <c r="N21" s="6">
        <v>9</v>
      </c>
      <c r="O21" s="6">
        <v>4</v>
      </c>
      <c r="P21" s="6">
        <v>0</v>
      </c>
      <c r="Q21" s="6">
        <v>2</v>
      </c>
      <c r="R21" s="6">
        <v>10.5</v>
      </c>
    </row>
    <row r="22" spans="1:20" ht="14.3" x14ac:dyDescent="0.25">
      <c r="A22" s="39">
        <v>1</v>
      </c>
      <c r="B22" s="28" t="s">
        <v>579</v>
      </c>
      <c r="C22" s="2" t="s">
        <v>580</v>
      </c>
      <c r="E22" s="4">
        <f t="shared" si="3"/>
        <v>44.5</v>
      </c>
      <c r="F22" s="70">
        <f t="shared" si="4"/>
        <v>0.76724137931034486</v>
      </c>
      <c r="H22" s="6">
        <v>9</v>
      </c>
      <c r="K22" s="6">
        <v>3</v>
      </c>
      <c r="L22" s="6">
        <v>3</v>
      </c>
      <c r="M22" s="6">
        <v>2</v>
      </c>
      <c r="N22" s="6">
        <v>10.5</v>
      </c>
      <c r="O22" s="6">
        <v>4</v>
      </c>
      <c r="P22" s="6">
        <v>2</v>
      </c>
      <c r="Q22" s="6">
        <v>1</v>
      </c>
      <c r="R22" s="6">
        <v>10</v>
      </c>
    </row>
    <row r="23" spans="1:20" s="91" customFormat="1" ht="14.3" x14ac:dyDescent="0.25">
      <c r="A23" s="91">
        <v>1</v>
      </c>
      <c r="B23" s="91" t="s">
        <v>520</v>
      </c>
      <c r="C23" s="91" t="s">
        <v>409</v>
      </c>
    </row>
    <row r="24" spans="1:20" s="91" customFormat="1" ht="14.3" x14ac:dyDescent="0.25">
      <c r="A24" s="91">
        <v>1</v>
      </c>
      <c r="B24" s="91" t="s">
        <v>521</v>
      </c>
      <c r="C24" s="91" t="s">
        <v>522</v>
      </c>
    </row>
    <row r="25" spans="1:20" ht="14.3" x14ac:dyDescent="0.25">
      <c r="A25" s="39">
        <v>1</v>
      </c>
      <c r="B25" s="28" t="s">
        <v>523</v>
      </c>
      <c r="C25" s="2" t="s">
        <v>397</v>
      </c>
      <c r="E25" s="4">
        <f t="shared" ref="E25:E35" si="5">SUM(H25:R25)</f>
        <v>14.5</v>
      </c>
      <c r="F25" s="70">
        <f t="shared" ref="F25:F35" si="6">E25/$E$2</f>
        <v>0.25</v>
      </c>
      <c r="H25" s="6">
        <v>6</v>
      </c>
      <c r="I25" s="6">
        <v>1</v>
      </c>
      <c r="K25" s="6">
        <v>1.5</v>
      </c>
      <c r="L25" s="6">
        <v>0</v>
      </c>
      <c r="N25" s="6">
        <v>0</v>
      </c>
      <c r="O25" s="6">
        <v>0</v>
      </c>
      <c r="P25" s="6">
        <v>1</v>
      </c>
      <c r="Q25" s="6">
        <v>1</v>
      </c>
      <c r="R25" s="6">
        <v>4</v>
      </c>
      <c r="T25" s="4" t="s">
        <v>588</v>
      </c>
    </row>
    <row r="26" spans="1:20" ht="14.3" x14ac:dyDescent="0.25">
      <c r="A26" s="39">
        <v>1</v>
      </c>
      <c r="B26" s="28" t="s">
        <v>524</v>
      </c>
      <c r="C26" s="2" t="s">
        <v>525</v>
      </c>
      <c r="E26" s="4">
        <f t="shared" si="5"/>
        <v>50.5</v>
      </c>
      <c r="F26" s="70">
        <f t="shared" si="6"/>
        <v>0.87068965517241381</v>
      </c>
      <c r="H26" s="6">
        <v>10</v>
      </c>
      <c r="I26" s="6">
        <v>3</v>
      </c>
      <c r="K26" s="6">
        <v>3</v>
      </c>
      <c r="M26" s="6">
        <v>2.5</v>
      </c>
      <c r="N26" s="6">
        <v>7</v>
      </c>
      <c r="O26" s="6">
        <v>4</v>
      </c>
      <c r="P26" s="6">
        <v>4</v>
      </c>
      <c r="Q26" s="6">
        <v>2</v>
      </c>
      <c r="R26" s="6">
        <v>15</v>
      </c>
    </row>
    <row r="27" spans="1:20" ht="14.3" x14ac:dyDescent="0.25">
      <c r="A27" s="39">
        <v>1</v>
      </c>
      <c r="B27" s="28" t="s">
        <v>526</v>
      </c>
      <c r="C27" s="2" t="s">
        <v>219</v>
      </c>
      <c r="E27" s="4">
        <f t="shared" si="5"/>
        <v>20.5</v>
      </c>
      <c r="F27" s="70">
        <f t="shared" si="6"/>
        <v>0.35344827586206895</v>
      </c>
      <c r="H27" s="6">
        <v>5</v>
      </c>
      <c r="K27" s="6">
        <v>1.5</v>
      </c>
      <c r="L27" s="6">
        <v>2</v>
      </c>
      <c r="M27" s="6">
        <v>2</v>
      </c>
      <c r="N27" s="6">
        <v>3</v>
      </c>
      <c r="O27" s="6">
        <v>0</v>
      </c>
      <c r="P27" s="6">
        <v>0</v>
      </c>
      <c r="Q27" s="6">
        <v>0</v>
      </c>
      <c r="R27" s="6">
        <v>7</v>
      </c>
    </row>
    <row r="28" spans="1:20" ht="14.3" x14ac:dyDescent="0.25">
      <c r="A28" s="39">
        <v>1</v>
      </c>
      <c r="B28" s="28" t="s">
        <v>584</v>
      </c>
      <c r="C28" s="2" t="s">
        <v>585</v>
      </c>
      <c r="E28" s="4">
        <f t="shared" si="5"/>
        <v>37</v>
      </c>
      <c r="F28" s="70">
        <f t="shared" si="6"/>
        <v>0.63793103448275867</v>
      </c>
      <c r="H28" s="6">
        <v>7</v>
      </c>
      <c r="I28" s="6">
        <v>3</v>
      </c>
      <c r="K28" s="6">
        <v>2.5</v>
      </c>
      <c r="M28" s="6">
        <v>1.5</v>
      </c>
      <c r="N28" s="6">
        <v>6</v>
      </c>
      <c r="O28" s="6">
        <v>1</v>
      </c>
      <c r="P28" s="6">
        <v>1</v>
      </c>
      <c r="Q28" s="6">
        <v>2</v>
      </c>
      <c r="R28" s="6">
        <v>13</v>
      </c>
    </row>
    <row r="29" spans="1:20" ht="14.3" x14ac:dyDescent="0.25">
      <c r="A29" s="39">
        <v>1</v>
      </c>
      <c r="B29" s="28" t="s">
        <v>527</v>
      </c>
      <c r="C29" s="2" t="s">
        <v>72</v>
      </c>
      <c r="E29" s="4">
        <f t="shared" si="5"/>
        <v>44.5</v>
      </c>
      <c r="F29" s="70">
        <f t="shared" si="6"/>
        <v>0.76724137931034486</v>
      </c>
      <c r="H29" s="6">
        <v>9</v>
      </c>
      <c r="I29" s="6">
        <v>1.5</v>
      </c>
      <c r="K29" s="6">
        <v>0</v>
      </c>
      <c r="M29" s="6">
        <v>2.5</v>
      </c>
      <c r="N29" s="6">
        <v>10</v>
      </c>
      <c r="O29" s="6">
        <v>4</v>
      </c>
      <c r="P29" s="6">
        <v>2</v>
      </c>
      <c r="Q29" s="6">
        <v>2</v>
      </c>
      <c r="R29" s="6">
        <v>13.5</v>
      </c>
    </row>
    <row r="30" spans="1:20" ht="14.3" x14ac:dyDescent="0.25">
      <c r="A30" s="39">
        <v>1</v>
      </c>
      <c r="B30" s="28" t="s">
        <v>528</v>
      </c>
      <c r="C30" s="2" t="s">
        <v>529</v>
      </c>
      <c r="E30" s="4">
        <f t="shared" si="5"/>
        <v>42.5</v>
      </c>
      <c r="F30" s="70">
        <f t="shared" si="6"/>
        <v>0.73275862068965514</v>
      </c>
      <c r="H30" s="6">
        <v>8</v>
      </c>
      <c r="I30" s="6">
        <v>2.5</v>
      </c>
      <c r="K30" s="6">
        <v>1.5</v>
      </c>
      <c r="M30" s="6">
        <v>2</v>
      </c>
      <c r="N30" s="6">
        <v>8.5</v>
      </c>
      <c r="O30" s="6">
        <v>2</v>
      </c>
      <c r="P30" s="6">
        <v>2</v>
      </c>
      <c r="Q30" s="6">
        <v>1</v>
      </c>
      <c r="R30" s="6">
        <v>15</v>
      </c>
    </row>
    <row r="31" spans="1:20" ht="14.3" x14ac:dyDescent="0.25">
      <c r="A31" s="39">
        <v>1</v>
      </c>
      <c r="B31" s="28" t="s">
        <v>434</v>
      </c>
      <c r="C31" s="2" t="s">
        <v>435</v>
      </c>
      <c r="E31" s="4">
        <f t="shared" si="5"/>
        <v>23</v>
      </c>
      <c r="F31" s="70">
        <f t="shared" si="6"/>
        <v>0.39655172413793105</v>
      </c>
      <c r="H31" s="6">
        <v>4</v>
      </c>
      <c r="K31" s="6">
        <v>3</v>
      </c>
      <c r="L31" s="6">
        <v>2.5</v>
      </c>
      <c r="M31" s="6">
        <v>2</v>
      </c>
      <c r="N31" s="6">
        <v>1</v>
      </c>
      <c r="O31" s="6">
        <v>0</v>
      </c>
      <c r="P31" s="6">
        <v>1</v>
      </c>
      <c r="Q31" s="6">
        <v>0</v>
      </c>
      <c r="R31" s="6">
        <v>9.5</v>
      </c>
      <c r="T31" s="4" t="s">
        <v>588</v>
      </c>
    </row>
    <row r="32" spans="1:20" ht="14.3" x14ac:dyDescent="0.25">
      <c r="A32" s="39">
        <v>1</v>
      </c>
      <c r="B32" s="28" t="s">
        <v>530</v>
      </c>
      <c r="C32" s="2" t="s">
        <v>82</v>
      </c>
      <c r="E32" s="4">
        <f t="shared" si="5"/>
        <v>44.5</v>
      </c>
      <c r="F32" s="70">
        <f t="shared" si="6"/>
        <v>0.76724137931034486</v>
      </c>
      <c r="H32" s="6">
        <v>7</v>
      </c>
      <c r="I32" s="6">
        <v>3</v>
      </c>
      <c r="K32" s="6">
        <v>2.5</v>
      </c>
      <c r="M32" s="6">
        <v>3</v>
      </c>
      <c r="N32" s="6">
        <v>11</v>
      </c>
      <c r="O32" s="6">
        <v>2</v>
      </c>
      <c r="P32" s="6">
        <v>4</v>
      </c>
      <c r="Q32" s="6">
        <v>1.5</v>
      </c>
      <c r="R32" s="6">
        <v>10.5</v>
      </c>
    </row>
    <row r="33" spans="1:20" ht="14.3" x14ac:dyDescent="0.25">
      <c r="A33" s="39">
        <v>1</v>
      </c>
      <c r="B33" s="28" t="s">
        <v>531</v>
      </c>
      <c r="C33" s="2" t="s">
        <v>532</v>
      </c>
      <c r="E33" s="4">
        <f t="shared" si="5"/>
        <v>38</v>
      </c>
      <c r="F33" s="70">
        <f t="shared" si="6"/>
        <v>0.65517241379310343</v>
      </c>
      <c r="H33" s="6">
        <v>8</v>
      </c>
      <c r="K33" s="6">
        <v>2.5</v>
      </c>
      <c r="L33" s="6">
        <v>2.5</v>
      </c>
      <c r="M33" s="6">
        <v>1</v>
      </c>
      <c r="N33" s="6">
        <v>4</v>
      </c>
      <c r="O33" s="6">
        <v>3</v>
      </c>
      <c r="P33" s="6">
        <v>2.5</v>
      </c>
      <c r="Q33" s="6">
        <v>2</v>
      </c>
      <c r="R33" s="6">
        <v>12.5</v>
      </c>
    </row>
    <row r="34" spans="1:20" ht="14.3" x14ac:dyDescent="0.25">
      <c r="A34" s="39">
        <v>1</v>
      </c>
      <c r="B34" s="28" t="s">
        <v>533</v>
      </c>
      <c r="C34" s="2" t="s">
        <v>397</v>
      </c>
      <c r="E34" s="4">
        <f t="shared" si="5"/>
        <v>9.5</v>
      </c>
      <c r="F34" s="70">
        <f t="shared" si="6"/>
        <v>0.16379310344827586</v>
      </c>
      <c r="H34" s="6">
        <v>7</v>
      </c>
      <c r="I34" s="6">
        <v>0.5</v>
      </c>
      <c r="K34" s="6">
        <v>1.5</v>
      </c>
      <c r="M34" s="6">
        <v>0.5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T34" s="4" t="s">
        <v>588</v>
      </c>
    </row>
    <row r="35" spans="1:20" ht="14.3" x14ac:dyDescent="0.25">
      <c r="A35" s="39">
        <v>1</v>
      </c>
      <c r="B35" s="28" t="s">
        <v>534</v>
      </c>
      <c r="C35" s="2" t="s">
        <v>535</v>
      </c>
      <c r="E35" s="4">
        <f t="shared" si="5"/>
        <v>32.5</v>
      </c>
      <c r="F35" s="70">
        <f t="shared" si="6"/>
        <v>0.56034482758620685</v>
      </c>
      <c r="H35" s="6">
        <v>9</v>
      </c>
      <c r="K35" s="6">
        <v>2.5</v>
      </c>
      <c r="L35" s="6">
        <v>1</v>
      </c>
      <c r="M35" s="6">
        <v>2</v>
      </c>
      <c r="N35" s="6">
        <v>2.5</v>
      </c>
      <c r="O35" s="6">
        <v>4</v>
      </c>
      <c r="P35" s="6">
        <v>1</v>
      </c>
      <c r="Q35" s="6">
        <v>0</v>
      </c>
      <c r="R35" s="6">
        <v>10.5</v>
      </c>
    </row>
  </sheetData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5"/>
  <sheetViews>
    <sheetView zoomScale="85" zoomScaleNormal="85" workbookViewId="0">
      <pane ySplit="3" topLeftCell="A4" activePane="bottomLeft" state="frozen"/>
      <selection pane="bottomLeft" activeCell="P36" sqref="P36"/>
    </sheetView>
  </sheetViews>
  <sheetFormatPr defaultColWidth="9.125" defaultRowHeight="14.3" x14ac:dyDescent="0.25"/>
  <cols>
    <col min="1" max="1" width="4.125" style="3" bestFit="1" customWidth="1"/>
    <col min="2" max="2" width="5.75" style="3" customWidth="1"/>
    <col min="3" max="3" width="18.75" style="2" bestFit="1" customWidth="1"/>
    <col min="4" max="4" width="9.25" style="2" bestFit="1" customWidth="1"/>
    <col min="5" max="5" width="3" style="2" customWidth="1"/>
    <col min="6" max="6" width="5.375" style="2" bestFit="1" customWidth="1"/>
    <col min="7" max="7" width="7.625" style="69" bestFit="1" customWidth="1"/>
    <col min="8" max="8" width="3.375" style="2" customWidth="1"/>
    <col min="9" max="17" width="7.125" style="2" customWidth="1"/>
    <col min="18" max="18" width="9.125" style="2"/>
    <col min="19" max="20" width="9.125" style="69"/>
    <col min="21" max="21" width="19.125" style="2" bestFit="1" customWidth="1"/>
    <col min="22" max="22" width="2.125" style="2" customWidth="1"/>
    <col min="23" max="27" width="3.375" style="3" customWidth="1"/>
    <col min="28" max="16384" width="9.125" style="2"/>
  </cols>
  <sheetData>
    <row r="2" spans="1:27" x14ac:dyDescent="0.25">
      <c r="F2" s="2">
        <f>SUM(I2:P2)</f>
        <v>61</v>
      </c>
      <c r="I2" s="2">
        <v>3</v>
      </c>
      <c r="J2" s="2">
        <v>5</v>
      </c>
      <c r="K2" s="2">
        <v>2</v>
      </c>
      <c r="L2" s="2">
        <v>5</v>
      </c>
      <c r="M2" s="2">
        <v>6</v>
      </c>
      <c r="N2" s="2">
        <v>15</v>
      </c>
      <c r="O2" s="2">
        <v>17</v>
      </c>
      <c r="P2" s="2">
        <v>8</v>
      </c>
      <c r="S2" s="69" t="s">
        <v>33</v>
      </c>
      <c r="W2" s="3">
        <f>SUM(W4:W35)</f>
        <v>10</v>
      </c>
      <c r="X2" s="3">
        <f t="shared" ref="X2:AA2" si="0">SUM(X4:X35)</f>
        <v>9</v>
      </c>
      <c r="Y2" s="3">
        <f t="shared" si="0"/>
        <v>10</v>
      </c>
      <c r="Z2" s="3">
        <f t="shared" si="0"/>
        <v>0</v>
      </c>
      <c r="AA2" s="3">
        <f t="shared" si="0"/>
        <v>0</v>
      </c>
    </row>
    <row r="3" spans="1:27" x14ac:dyDescent="0.25">
      <c r="A3" s="22" t="s">
        <v>40</v>
      </c>
      <c r="B3" s="94" t="s">
        <v>287</v>
      </c>
      <c r="C3" s="22" t="s">
        <v>1</v>
      </c>
      <c r="D3" s="22" t="s">
        <v>107</v>
      </c>
      <c r="F3" s="2" t="s">
        <v>10</v>
      </c>
      <c r="G3" s="69" t="s">
        <v>9</v>
      </c>
      <c r="I3" s="3" t="s">
        <v>288</v>
      </c>
      <c r="J3" s="3" t="s">
        <v>289</v>
      </c>
      <c r="K3" s="3" t="s">
        <v>290</v>
      </c>
      <c r="L3" s="3" t="s">
        <v>292</v>
      </c>
      <c r="M3" s="3" t="s">
        <v>55</v>
      </c>
      <c r="N3" s="3" t="s">
        <v>59</v>
      </c>
      <c r="O3" s="3" t="s">
        <v>291</v>
      </c>
      <c r="P3" s="3" t="s">
        <v>58</v>
      </c>
      <c r="Q3" s="3" t="s">
        <v>294</v>
      </c>
      <c r="S3" s="69" t="s">
        <v>293</v>
      </c>
      <c r="T3" s="69" t="s">
        <v>56</v>
      </c>
      <c r="U3" s="2" t="s">
        <v>486</v>
      </c>
      <c r="W3" s="26" t="s">
        <v>125</v>
      </c>
      <c r="X3" s="26" t="s">
        <v>46</v>
      </c>
      <c r="Y3" s="26" t="s">
        <v>483</v>
      </c>
      <c r="Z3" s="26" t="s">
        <v>484</v>
      </c>
      <c r="AA3" s="26" t="s">
        <v>485</v>
      </c>
    </row>
    <row r="4" spans="1:27" s="39" customFormat="1" x14ac:dyDescent="0.25">
      <c r="A4" s="39">
        <v>1</v>
      </c>
      <c r="B4" s="3" t="s">
        <v>125</v>
      </c>
      <c r="C4" s="53" t="s">
        <v>490</v>
      </c>
      <c r="D4" s="53" t="s">
        <v>219</v>
      </c>
      <c r="F4" s="39">
        <f>SUM(I4:Q4)</f>
        <v>54</v>
      </c>
      <c r="G4" s="64">
        <f>IF(B4="R",F4/($F$2-2),F4/$F$2)</f>
        <v>0.88524590163934425</v>
      </c>
      <c r="I4" s="39">
        <v>3</v>
      </c>
      <c r="J4" s="39">
        <v>4</v>
      </c>
      <c r="K4" s="39">
        <v>2</v>
      </c>
      <c r="L4" s="39">
        <v>5</v>
      </c>
      <c r="M4" s="39">
        <v>3</v>
      </c>
      <c r="N4" s="39">
        <v>14</v>
      </c>
      <c r="O4" s="39">
        <v>17</v>
      </c>
      <c r="P4" s="39">
        <v>6</v>
      </c>
      <c r="S4" s="64">
        <f>SUM(I4:O4)/($F$2-$P$2)</f>
        <v>0.90566037735849059</v>
      </c>
      <c r="T4" s="64">
        <f>G4-S4</f>
        <v>-2.0414475719146341E-2</v>
      </c>
      <c r="W4" s="44">
        <f>IF($B4=W$3,1,"")</f>
        <v>1</v>
      </c>
      <c r="X4" s="44" t="str">
        <f>IF($B4=X$3,1,"")</f>
        <v/>
      </c>
      <c r="Y4" s="44" t="str">
        <f>IF($B4=Y$3,1,"")</f>
        <v/>
      </c>
      <c r="Z4" s="44" t="str">
        <f>IF($B4=Z$3,1,"")</f>
        <v/>
      </c>
      <c r="AA4" s="44" t="str">
        <f>IF($B4=AA$3,1,"")</f>
        <v/>
      </c>
    </row>
    <row r="5" spans="1:27" x14ac:dyDescent="0.25">
      <c r="A5" s="39">
        <v>1</v>
      </c>
      <c r="B5" s="3" t="s">
        <v>125</v>
      </c>
      <c r="C5" s="53" t="s">
        <v>491</v>
      </c>
      <c r="D5" s="2" t="s">
        <v>492</v>
      </c>
      <c r="F5" s="39">
        <f t="shared" ref="F5:F18" si="1">SUM(I5:Q5)</f>
        <v>25</v>
      </c>
      <c r="G5" s="64">
        <f t="shared" ref="G5:G18" si="2">IF(B5="R",F5/($F$2-2),F5/$F$2)</f>
        <v>0.4098360655737705</v>
      </c>
      <c r="H5" s="39"/>
      <c r="I5" s="39">
        <v>3</v>
      </c>
      <c r="J5" s="39">
        <v>1</v>
      </c>
      <c r="K5" s="39">
        <v>0</v>
      </c>
      <c r="L5" s="39">
        <v>2</v>
      </c>
      <c r="M5" s="39">
        <v>2</v>
      </c>
      <c r="N5" s="39">
        <v>9</v>
      </c>
      <c r="O5" s="39">
        <v>1</v>
      </c>
      <c r="P5" s="39">
        <v>7</v>
      </c>
      <c r="Q5" s="39"/>
      <c r="R5" s="39"/>
      <c r="S5" s="64">
        <f t="shared" ref="S5:S18" si="3">SUM(I5:O5)/($F$2-$P$2)</f>
        <v>0.33962264150943394</v>
      </c>
      <c r="T5" s="64">
        <f t="shared" ref="T5:T18" si="4">G5-S5</f>
        <v>7.021342406433656E-2</v>
      </c>
      <c r="W5" s="44">
        <f t="shared" ref="W5:AA18" si="5">IF($B5=W$3,1,"")</f>
        <v>1</v>
      </c>
      <c r="X5" s="44" t="str">
        <f t="shared" si="5"/>
        <v/>
      </c>
      <c r="Y5" s="44" t="str">
        <f t="shared" si="5"/>
        <v/>
      </c>
      <c r="Z5" s="44" t="str">
        <f t="shared" si="5"/>
        <v/>
      </c>
      <c r="AA5" s="44" t="str">
        <f t="shared" si="5"/>
        <v/>
      </c>
    </row>
    <row r="6" spans="1:27" x14ac:dyDescent="0.25">
      <c r="A6" s="39">
        <v>1</v>
      </c>
      <c r="B6" s="3" t="s">
        <v>125</v>
      </c>
      <c r="C6" s="53" t="s">
        <v>493</v>
      </c>
      <c r="D6" s="2" t="s">
        <v>494</v>
      </c>
      <c r="F6" s="39">
        <f t="shared" si="1"/>
        <v>22</v>
      </c>
      <c r="G6" s="64">
        <f t="shared" si="2"/>
        <v>0.36065573770491804</v>
      </c>
      <c r="H6" s="39"/>
      <c r="I6" s="39">
        <v>3</v>
      </c>
      <c r="J6" s="39">
        <v>1.5</v>
      </c>
      <c r="K6" s="39">
        <v>0</v>
      </c>
      <c r="L6" s="39">
        <v>4.5</v>
      </c>
      <c r="M6" s="39">
        <v>0</v>
      </c>
      <c r="N6" s="39">
        <v>0</v>
      </c>
      <c r="O6" s="39">
        <v>9</v>
      </c>
      <c r="P6" s="39">
        <v>4</v>
      </c>
      <c r="Q6" s="39"/>
      <c r="R6" s="39"/>
      <c r="S6" s="64">
        <f t="shared" si="3"/>
        <v>0.33962264150943394</v>
      </c>
      <c r="T6" s="64">
        <f t="shared" si="4"/>
        <v>2.1033096195484102E-2</v>
      </c>
      <c r="W6" s="44">
        <f t="shared" si="5"/>
        <v>1</v>
      </c>
      <c r="X6" s="44" t="str">
        <f t="shared" si="5"/>
        <v/>
      </c>
      <c r="Y6" s="44" t="str">
        <f t="shared" si="5"/>
        <v/>
      </c>
      <c r="Z6" s="44" t="str">
        <f t="shared" si="5"/>
        <v/>
      </c>
      <c r="AA6" s="44" t="str">
        <f t="shared" si="5"/>
        <v/>
      </c>
    </row>
    <row r="7" spans="1:27" x14ac:dyDescent="0.25">
      <c r="A7" s="39">
        <v>1</v>
      </c>
      <c r="B7" s="3" t="s">
        <v>125</v>
      </c>
      <c r="C7" s="53" t="s">
        <v>495</v>
      </c>
      <c r="D7" s="2" t="s">
        <v>496</v>
      </c>
      <c r="F7" s="39">
        <f t="shared" si="1"/>
        <v>21</v>
      </c>
      <c r="G7" s="64">
        <f t="shared" si="2"/>
        <v>0.34426229508196721</v>
      </c>
      <c r="H7" s="39"/>
      <c r="I7" s="39">
        <v>3</v>
      </c>
      <c r="J7" s="39">
        <v>0</v>
      </c>
      <c r="K7" s="39">
        <v>2</v>
      </c>
      <c r="L7" s="39">
        <v>4</v>
      </c>
      <c r="M7" s="39">
        <v>4</v>
      </c>
      <c r="N7" s="39">
        <v>0</v>
      </c>
      <c r="O7" s="39">
        <v>4</v>
      </c>
      <c r="P7" s="39">
        <v>4</v>
      </c>
      <c r="Q7" s="39"/>
      <c r="R7" s="39"/>
      <c r="S7" s="64">
        <f t="shared" si="3"/>
        <v>0.32075471698113206</v>
      </c>
      <c r="T7" s="64">
        <f t="shared" si="4"/>
        <v>2.3507578100835147E-2</v>
      </c>
      <c r="W7" s="44">
        <f t="shared" si="5"/>
        <v>1</v>
      </c>
      <c r="X7" s="44" t="str">
        <f t="shared" si="5"/>
        <v/>
      </c>
      <c r="Y7" s="44" t="str">
        <f t="shared" si="5"/>
        <v/>
      </c>
      <c r="Z7" s="44" t="str">
        <f t="shared" si="5"/>
        <v/>
      </c>
      <c r="AA7" s="44" t="str">
        <f t="shared" si="5"/>
        <v/>
      </c>
    </row>
    <row r="8" spans="1:27" x14ac:dyDescent="0.25">
      <c r="A8" s="39">
        <v>1</v>
      </c>
      <c r="B8" s="3" t="s">
        <v>125</v>
      </c>
      <c r="C8" s="53" t="s">
        <v>497</v>
      </c>
      <c r="D8" s="2" t="s">
        <v>498</v>
      </c>
      <c r="F8" s="39">
        <f t="shared" si="1"/>
        <v>57</v>
      </c>
      <c r="G8" s="64">
        <f t="shared" si="2"/>
        <v>0.93442622950819676</v>
      </c>
      <c r="H8" s="39"/>
      <c r="I8" s="39">
        <v>3</v>
      </c>
      <c r="J8" s="39">
        <v>5</v>
      </c>
      <c r="K8" s="39">
        <v>2</v>
      </c>
      <c r="L8" s="39">
        <v>5</v>
      </c>
      <c r="M8" s="39">
        <v>2</v>
      </c>
      <c r="N8" s="39">
        <v>15</v>
      </c>
      <c r="O8" s="39">
        <v>17</v>
      </c>
      <c r="P8" s="39">
        <v>8</v>
      </c>
      <c r="Q8" s="39"/>
      <c r="R8" s="39"/>
      <c r="S8" s="64">
        <f t="shared" si="3"/>
        <v>0.92452830188679247</v>
      </c>
      <c r="T8" s="64">
        <f t="shared" si="4"/>
        <v>9.8979276214042899E-3</v>
      </c>
      <c r="W8" s="44">
        <f t="shared" si="5"/>
        <v>1</v>
      </c>
      <c r="X8" s="44" t="str">
        <f t="shared" si="5"/>
        <v/>
      </c>
      <c r="Y8" s="44" t="str">
        <f t="shared" si="5"/>
        <v/>
      </c>
      <c r="Z8" s="44" t="str">
        <f t="shared" si="5"/>
        <v/>
      </c>
      <c r="AA8" s="44" t="str">
        <f t="shared" si="5"/>
        <v/>
      </c>
    </row>
    <row r="9" spans="1:27" x14ac:dyDescent="0.25">
      <c r="A9" s="39">
        <v>1</v>
      </c>
      <c r="B9" s="3" t="s">
        <v>125</v>
      </c>
      <c r="C9" s="53" t="s">
        <v>499</v>
      </c>
      <c r="D9" s="2" t="s">
        <v>500</v>
      </c>
      <c r="F9" s="39">
        <f t="shared" si="1"/>
        <v>56</v>
      </c>
      <c r="G9" s="64">
        <f t="shared" si="2"/>
        <v>0.91803278688524592</v>
      </c>
      <c r="H9" s="39"/>
      <c r="I9" s="39">
        <v>3</v>
      </c>
      <c r="J9" s="39">
        <v>5</v>
      </c>
      <c r="K9" s="39">
        <v>2</v>
      </c>
      <c r="L9" s="39">
        <v>5</v>
      </c>
      <c r="M9" s="39">
        <v>6</v>
      </c>
      <c r="N9" s="39">
        <v>15</v>
      </c>
      <c r="O9" s="39">
        <v>14</v>
      </c>
      <c r="P9" s="39">
        <v>6</v>
      </c>
      <c r="Q9" s="39"/>
      <c r="R9" s="39"/>
      <c r="S9" s="64">
        <f t="shared" si="3"/>
        <v>0.94339622641509435</v>
      </c>
      <c r="T9" s="64">
        <f t="shared" si="4"/>
        <v>-2.5363439529848431E-2</v>
      </c>
      <c r="W9" s="44">
        <f t="shared" si="5"/>
        <v>1</v>
      </c>
      <c r="X9" s="44" t="str">
        <f t="shared" si="5"/>
        <v/>
      </c>
      <c r="Y9" s="44" t="str">
        <f t="shared" si="5"/>
        <v/>
      </c>
      <c r="Z9" s="44" t="str">
        <f t="shared" si="5"/>
        <v/>
      </c>
      <c r="AA9" s="44" t="str">
        <f t="shared" si="5"/>
        <v/>
      </c>
    </row>
    <row r="10" spans="1:27" x14ac:dyDescent="0.25">
      <c r="A10" s="39">
        <v>1</v>
      </c>
      <c r="B10" s="3" t="s">
        <v>125</v>
      </c>
      <c r="C10" s="53" t="s">
        <v>586</v>
      </c>
      <c r="D10" s="2" t="s">
        <v>580</v>
      </c>
      <c r="F10" s="39">
        <f t="shared" si="1"/>
        <v>44</v>
      </c>
      <c r="G10" s="64">
        <f t="shared" si="2"/>
        <v>0.72131147540983609</v>
      </c>
      <c r="H10" s="39"/>
      <c r="I10" s="39">
        <v>3</v>
      </c>
      <c r="J10" s="39">
        <v>5</v>
      </c>
      <c r="K10" s="39">
        <v>2</v>
      </c>
      <c r="L10" s="39">
        <v>4</v>
      </c>
      <c r="M10" s="39">
        <v>4</v>
      </c>
      <c r="N10" s="39">
        <v>10</v>
      </c>
      <c r="O10" s="39">
        <v>9.5</v>
      </c>
      <c r="P10" s="39">
        <v>6.5</v>
      </c>
      <c r="Q10" s="39"/>
      <c r="R10" s="39"/>
      <c r="S10" s="64">
        <f t="shared" si="3"/>
        <v>0.70754716981132071</v>
      </c>
      <c r="T10" s="64">
        <f t="shared" si="4"/>
        <v>1.3764305598515381E-2</v>
      </c>
      <c r="W10" s="44">
        <f t="shared" si="5"/>
        <v>1</v>
      </c>
      <c r="X10" s="44" t="str">
        <f t="shared" si="5"/>
        <v/>
      </c>
      <c r="Y10" s="44" t="str">
        <f t="shared" si="5"/>
        <v/>
      </c>
      <c r="Z10" s="44" t="str">
        <f t="shared" si="5"/>
        <v/>
      </c>
      <c r="AA10" s="44" t="str">
        <f t="shared" si="5"/>
        <v/>
      </c>
    </row>
    <row r="11" spans="1:27" x14ac:dyDescent="0.25">
      <c r="A11" s="39">
        <v>1</v>
      </c>
      <c r="B11" s="3" t="s">
        <v>125</v>
      </c>
      <c r="C11" s="53" t="s">
        <v>501</v>
      </c>
      <c r="D11" s="2" t="s">
        <v>502</v>
      </c>
      <c r="F11" s="39">
        <f t="shared" si="1"/>
        <v>0</v>
      </c>
      <c r="G11" s="64">
        <f t="shared" si="2"/>
        <v>0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64">
        <f t="shared" si="3"/>
        <v>0</v>
      </c>
      <c r="T11" s="64">
        <f t="shared" si="4"/>
        <v>0</v>
      </c>
      <c r="W11" s="44">
        <f t="shared" si="5"/>
        <v>1</v>
      </c>
      <c r="X11" s="44" t="str">
        <f t="shared" si="5"/>
        <v/>
      </c>
      <c r="Y11" s="44" t="str">
        <f t="shared" si="5"/>
        <v/>
      </c>
      <c r="Z11" s="44" t="str">
        <f t="shared" si="5"/>
        <v/>
      </c>
      <c r="AA11" s="44" t="str">
        <f t="shared" si="5"/>
        <v/>
      </c>
    </row>
    <row r="12" spans="1:27" x14ac:dyDescent="0.25">
      <c r="A12" s="39">
        <v>1</v>
      </c>
      <c r="B12" s="3" t="s">
        <v>125</v>
      </c>
      <c r="C12" s="53" t="s">
        <v>503</v>
      </c>
      <c r="D12" s="2" t="s">
        <v>504</v>
      </c>
      <c r="F12" s="39">
        <f t="shared" si="1"/>
        <v>50.5</v>
      </c>
      <c r="G12" s="64">
        <f t="shared" si="2"/>
        <v>0.82786885245901642</v>
      </c>
      <c r="H12" s="39"/>
      <c r="I12" s="39">
        <v>3</v>
      </c>
      <c r="J12" s="39">
        <v>5</v>
      </c>
      <c r="K12" s="39">
        <v>2</v>
      </c>
      <c r="L12" s="39">
        <v>4</v>
      </c>
      <c r="M12" s="39">
        <v>5.5</v>
      </c>
      <c r="N12" s="39">
        <v>13</v>
      </c>
      <c r="O12" s="39">
        <v>13</v>
      </c>
      <c r="P12" s="39">
        <v>5</v>
      </c>
      <c r="Q12" s="39"/>
      <c r="R12" s="39"/>
      <c r="S12" s="64">
        <f t="shared" si="3"/>
        <v>0.85849056603773588</v>
      </c>
      <c r="T12" s="64">
        <f t="shared" si="4"/>
        <v>-3.0621713578719456E-2</v>
      </c>
      <c r="W12" s="44">
        <f t="shared" si="5"/>
        <v>1</v>
      </c>
      <c r="X12" s="44" t="str">
        <f t="shared" si="5"/>
        <v/>
      </c>
      <c r="Y12" s="44" t="str">
        <f t="shared" si="5"/>
        <v/>
      </c>
      <c r="Z12" s="44" t="str">
        <f t="shared" si="5"/>
        <v/>
      </c>
      <c r="AA12" s="44" t="str">
        <f t="shared" si="5"/>
        <v/>
      </c>
    </row>
    <row r="13" spans="1:27" x14ac:dyDescent="0.25">
      <c r="A13" s="39">
        <v>1</v>
      </c>
      <c r="B13" s="3" t="s">
        <v>46</v>
      </c>
      <c r="C13" s="53" t="s">
        <v>505</v>
      </c>
      <c r="D13" s="2" t="s">
        <v>506</v>
      </c>
      <c r="F13" s="39">
        <f t="shared" si="1"/>
        <v>55.5</v>
      </c>
      <c r="G13" s="64">
        <f t="shared" si="2"/>
        <v>0.9098360655737705</v>
      </c>
      <c r="H13" s="39"/>
      <c r="I13" s="39">
        <v>3</v>
      </c>
      <c r="J13" s="39">
        <v>3.5</v>
      </c>
      <c r="K13" s="39">
        <v>1.5</v>
      </c>
      <c r="L13" s="39">
        <v>3</v>
      </c>
      <c r="M13" s="39">
        <v>6</v>
      </c>
      <c r="N13" s="39">
        <v>15</v>
      </c>
      <c r="O13" s="39">
        <v>17</v>
      </c>
      <c r="P13" s="39">
        <v>6.5</v>
      </c>
      <c r="Q13" s="39"/>
      <c r="R13" s="39"/>
      <c r="S13" s="64">
        <f t="shared" si="3"/>
        <v>0.92452830188679247</v>
      </c>
      <c r="T13" s="64">
        <f t="shared" si="4"/>
        <v>-1.4692236313021967E-2</v>
      </c>
      <c r="W13" s="44" t="str">
        <f t="shared" si="5"/>
        <v/>
      </c>
      <c r="X13" s="44">
        <f t="shared" si="5"/>
        <v>1</v>
      </c>
      <c r="Y13" s="44" t="str">
        <f t="shared" si="5"/>
        <v/>
      </c>
      <c r="Z13" s="44" t="str">
        <f t="shared" si="5"/>
        <v/>
      </c>
      <c r="AA13" s="44" t="str">
        <f t="shared" si="5"/>
        <v/>
      </c>
    </row>
    <row r="14" spans="1:27" x14ac:dyDescent="0.25">
      <c r="A14" s="39">
        <v>1</v>
      </c>
      <c r="B14" s="3" t="s">
        <v>46</v>
      </c>
      <c r="C14" s="53" t="s">
        <v>507</v>
      </c>
      <c r="D14" s="2" t="s">
        <v>403</v>
      </c>
      <c r="F14" s="39">
        <f t="shared" si="1"/>
        <v>36.5</v>
      </c>
      <c r="G14" s="64">
        <f t="shared" si="2"/>
        <v>0.59836065573770492</v>
      </c>
      <c r="H14" s="39"/>
      <c r="I14" s="39">
        <v>1.5</v>
      </c>
      <c r="J14" s="39">
        <v>3.5</v>
      </c>
      <c r="K14" s="39">
        <v>2</v>
      </c>
      <c r="L14" s="39">
        <v>3</v>
      </c>
      <c r="M14" s="39">
        <v>0</v>
      </c>
      <c r="N14" s="39">
        <v>8</v>
      </c>
      <c r="O14" s="39">
        <v>12.5</v>
      </c>
      <c r="P14" s="39">
        <v>6</v>
      </c>
      <c r="Q14" s="39"/>
      <c r="R14" s="39"/>
      <c r="S14" s="64">
        <f t="shared" si="3"/>
        <v>0.57547169811320753</v>
      </c>
      <c r="T14" s="64">
        <f t="shared" si="4"/>
        <v>2.2888957624497386E-2</v>
      </c>
      <c r="W14" s="44" t="str">
        <f t="shared" si="5"/>
        <v/>
      </c>
      <c r="X14" s="44">
        <f t="shared" si="5"/>
        <v>1</v>
      </c>
      <c r="Y14" s="44" t="str">
        <f t="shared" si="5"/>
        <v/>
      </c>
      <c r="Z14" s="44" t="str">
        <f t="shared" si="5"/>
        <v/>
      </c>
      <c r="AA14" s="44" t="str">
        <f t="shared" si="5"/>
        <v/>
      </c>
    </row>
    <row r="15" spans="1:27" x14ac:dyDescent="0.25">
      <c r="A15" s="39">
        <v>1</v>
      </c>
      <c r="B15" s="3" t="s">
        <v>46</v>
      </c>
      <c r="C15" s="53" t="s">
        <v>508</v>
      </c>
      <c r="D15" s="2" t="s">
        <v>509</v>
      </c>
      <c r="F15" s="39">
        <f t="shared" si="1"/>
        <v>58</v>
      </c>
      <c r="G15" s="64">
        <f t="shared" si="2"/>
        <v>0.95081967213114749</v>
      </c>
      <c r="H15" s="39"/>
      <c r="I15" s="39">
        <v>2.5</v>
      </c>
      <c r="J15" s="39">
        <v>5</v>
      </c>
      <c r="K15" s="39">
        <v>2</v>
      </c>
      <c r="L15" s="39">
        <v>5</v>
      </c>
      <c r="M15" s="39">
        <v>6</v>
      </c>
      <c r="N15" s="39">
        <v>14</v>
      </c>
      <c r="O15" s="39">
        <v>16.5</v>
      </c>
      <c r="P15" s="39">
        <v>7</v>
      </c>
      <c r="Q15" s="39"/>
      <c r="R15" s="39"/>
      <c r="S15" s="64">
        <f t="shared" si="3"/>
        <v>0.96226415094339623</v>
      </c>
      <c r="T15" s="64">
        <f t="shared" si="4"/>
        <v>-1.1444478812248748E-2</v>
      </c>
      <c r="W15" s="44" t="str">
        <f t="shared" si="5"/>
        <v/>
      </c>
      <c r="X15" s="44">
        <f t="shared" si="5"/>
        <v>1</v>
      </c>
      <c r="Y15" s="44" t="str">
        <f t="shared" si="5"/>
        <v/>
      </c>
      <c r="Z15" s="44" t="str">
        <f t="shared" si="5"/>
        <v/>
      </c>
      <c r="AA15" s="44" t="str">
        <f t="shared" si="5"/>
        <v/>
      </c>
    </row>
    <row r="16" spans="1:27" x14ac:dyDescent="0.25">
      <c r="A16" s="39">
        <v>1</v>
      </c>
      <c r="B16" s="3" t="s">
        <v>46</v>
      </c>
      <c r="C16" s="53" t="s">
        <v>510</v>
      </c>
      <c r="D16" s="2" t="s">
        <v>492</v>
      </c>
      <c r="F16" s="39">
        <f t="shared" si="1"/>
        <v>51.5</v>
      </c>
      <c r="G16" s="64">
        <f t="shared" si="2"/>
        <v>0.84426229508196726</v>
      </c>
      <c r="H16" s="39"/>
      <c r="I16" s="39">
        <v>1.5</v>
      </c>
      <c r="J16" s="39">
        <v>3</v>
      </c>
      <c r="K16" s="39">
        <v>2</v>
      </c>
      <c r="L16" s="39">
        <v>5</v>
      </c>
      <c r="M16" s="39">
        <v>5.5</v>
      </c>
      <c r="N16" s="39">
        <v>14</v>
      </c>
      <c r="O16" s="39">
        <v>14.5</v>
      </c>
      <c r="P16" s="39">
        <v>6</v>
      </c>
      <c r="Q16" s="39"/>
      <c r="R16" s="39"/>
      <c r="S16" s="64">
        <f t="shared" si="3"/>
        <v>0.85849056603773588</v>
      </c>
      <c r="T16" s="64">
        <f t="shared" si="4"/>
        <v>-1.4228270955768618E-2</v>
      </c>
      <c r="W16" s="44" t="str">
        <f t="shared" si="5"/>
        <v/>
      </c>
      <c r="X16" s="44">
        <f t="shared" si="5"/>
        <v>1</v>
      </c>
      <c r="Y16" s="44" t="str">
        <f t="shared" si="5"/>
        <v/>
      </c>
      <c r="Z16" s="44" t="str">
        <f t="shared" si="5"/>
        <v/>
      </c>
      <c r="AA16" s="44" t="str">
        <f t="shared" si="5"/>
        <v/>
      </c>
    </row>
    <row r="17" spans="1:27" x14ac:dyDescent="0.25">
      <c r="A17" s="39">
        <v>1</v>
      </c>
      <c r="B17" s="3" t="s">
        <v>46</v>
      </c>
      <c r="C17" s="53" t="s">
        <v>511</v>
      </c>
      <c r="D17" s="2" t="s">
        <v>498</v>
      </c>
      <c r="F17" s="39">
        <f t="shared" si="1"/>
        <v>50.5</v>
      </c>
      <c r="G17" s="64">
        <f t="shared" si="2"/>
        <v>0.82786885245901642</v>
      </c>
      <c r="H17" s="39"/>
      <c r="I17" s="39">
        <v>2.5</v>
      </c>
      <c r="J17" s="39">
        <v>5</v>
      </c>
      <c r="K17" s="39">
        <v>2</v>
      </c>
      <c r="L17" s="39">
        <v>3</v>
      </c>
      <c r="M17" s="39">
        <v>4</v>
      </c>
      <c r="N17" s="39">
        <v>13</v>
      </c>
      <c r="O17" s="39">
        <v>15.5</v>
      </c>
      <c r="P17" s="39">
        <v>5.5</v>
      </c>
      <c r="Q17" s="39"/>
      <c r="R17" s="39"/>
      <c r="S17" s="64">
        <f t="shared" si="3"/>
        <v>0.84905660377358494</v>
      </c>
      <c r="T17" s="64">
        <f t="shared" si="4"/>
        <v>-2.1187751314568515E-2</v>
      </c>
      <c r="W17" s="44" t="str">
        <f t="shared" si="5"/>
        <v/>
      </c>
      <c r="X17" s="44">
        <f t="shared" si="5"/>
        <v>1</v>
      </c>
      <c r="Y17" s="44" t="str">
        <f t="shared" si="5"/>
        <v/>
      </c>
      <c r="Z17" s="44" t="str">
        <f t="shared" si="5"/>
        <v/>
      </c>
      <c r="AA17" s="44" t="str">
        <f t="shared" si="5"/>
        <v/>
      </c>
    </row>
    <row r="18" spans="1:27" x14ac:dyDescent="0.25">
      <c r="A18" s="39">
        <v>1</v>
      </c>
      <c r="B18" s="3" t="s">
        <v>46</v>
      </c>
      <c r="C18" s="53" t="s">
        <v>512</v>
      </c>
      <c r="D18" s="2" t="s">
        <v>513</v>
      </c>
      <c r="F18" s="39">
        <f t="shared" si="1"/>
        <v>41</v>
      </c>
      <c r="G18" s="64">
        <f t="shared" si="2"/>
        <v>0.67213114754098358</v>
      </c>
      <c r="H18" s="39"/>
      <c r="I18" s="39">
        <v>2</v>
      </c>
      <c r="J18" s="39">
        <v>4</v>
      </c>
      <c r="K18" s="39">
        <v>2</v>
      </c>
      <c r="L18" s="39">
        <v>5</v>
      </c>
      <c r="M18" s="39">
        <v>4</v>
      </c>
      <c r="N18" s="39">
        <v>9</v>
      </c>
      <c r="O18" s="39">
        <v>9.5</v>
      </c>
      <c r="P18" s="39">
        <v>5.5</v>
      </c>
      <c r="Q18" s="39"/>
      <c r="R18" s="39"/>
      <c r="S18" s="64">
        <f t="shared" si="3"/>
        <v>0.66981132075471694</v>
      </c>
      <c r="T18" s="64">
        <f t="shared" si="4"/>
        <v>2.3198267862666322E-3</v>
      </c>
      <c r="W18" s="44" t="str">
        <f t="shared" si="5"/>
        <v/>
      </c>
      <c r="X18" s="44">
        <f t="shared" si="5"/>
        <v>1</v>
      </c>
      <c r="Y18" s="44" t="str">
        <f t="shared" si="5"/>
        <v/>
      </c>
      <c r="Z18" s="44" t="str">
        <f t="shared" si="5"/>
        <v/>
      </c>
      <c r="AA18" s="44" t="str">
        <f t="shared" si="5"/>
        <v/>
      </c>
    </row>
    <row r="19" spans="1:27" s="95" customFormat="1" x14ac:dyDescent="0.25">
      <c r="A19" s="95">
        <v>1</v>
      </c>
      <c r="C19" s="95" t="s">
        <v>514</v>
      </c>
      <c r="D19" s="95" t="s">
        <v>515</v>
      </c>
    </row>
    <row r="20" spans="1:27" x14ac:dyDescent="0.25">
      <c r="A20" s="39">
        <v>1</v>
      </c>
      <c r="B20" s="3" t="s">
        <v>46</v>
      </c>
      <c r="C20" s="53" t="s">
        <v>516</v>
      </c>
      <c r="D20" s="2" t="s">
        <v>517</v>
      </c>
      <c r="F20" s="39">
        <f t="shared" ref="F20:F22" si="6">SUM(I20:Q20)</f>
        <v>50</v>
      </c>
      <c r="G20" s="64">
        <f t="shared" ref="G20:G22" si="7">IF(B20="R",F20/($F$2-2),F20/$F$2)</f>
        <v>0.81967213114754101</v>
      </c>
      <c r="H20" s="39"/>
      <c r="I20" s="39">
        <v>3</v>
      </c>
      <c r="J20" s="39">
        <v>3</v>
      </c>
      <c r="K20" s="39">
        <v>2</v>
      </c>
      <c r="L20" s="39">
        <v>4.5</v>
      </c>
      <c r="M20" s="39">
        <v>6</v>
      </c>
      <c r="N20" s="39">
        <v>15</v>
      </c>
      <c r="O20" s="39">
        <v>11</v>
      </c>
      <c r="P20" s="39">
        <v>5.5</v>
      </c>
      <c r="Q20" s="39"/>
      <c r="R20" s="39"/>
      <c r="S20" s="64">
        <f t="shared" ref="S20:S22" si="8">SUM(I20:O20)/($F$2-$P$2)</f>
        <v>0.839622641509434</v>
      </c>
      <c r="T20" s="64">
        <f t="shared" ref="T20:T22" si="9">G20-S20</f>
        <v>-1.9950510361892992E-2</v>
      </c>
      <c r="W20" s="44" t="str">
        <f t="shared" ref="W20:AA22" si="10">IF($B20=W$3,1,"")</f>
        <v/>
      </c>
      <c r="X20" s="44">
        <f t="shared" si="10"/>
        <v>1</v>
      </c>
      <c r="Y20" s="44" t="str">
        <f t="shared" si="10"/>
        <v/>
      </c>
      <c r="Z20" s="44" t="str">
        <f t="shared" si="10"/>
        <v/>
      </c>
      <c r="AA20" s="44" t="str">
        <f t="shared" si="10"/>
        <v/>
      </c>
    </row>
    <row r="21" spans="1:27" x14ac:dyDescent="0.25">
      <c r="A21" s="39">
        <v>1</v>
      </c>
      <c r="B21" s="3" t="s">
        <v>46</v>
      </c>
      <c r="C21" s="53" t="s">
        <v>518</v>
      </c>
      <c r="D21" s="2" t="s">
        <v>519</v>
      </c>
      <c r="F21" s="39">
        <f t="shared" si="6"/>
        <v>58</v>
      </c>
      <c r="G21" s="64">
        <f t="shared" si="7"/>
        <v>0.95081967213114749</v>
      </c>
      <c r="H21" s="39"/>
      <c r="I21" s="39">
        <v>3</v>
      </c>
      <c r="J21" s="39">
        <v>5</v>
      </c>
      <c r="K21" s="39">
        <v>2</v>
      </c>
      <c r="L21" s="39">
        <v>5</v>
      </c>
      <c r="M21" s="39">
        <v>6</v>
      </c>
      <c r="N21" s="39">
        <v>15</v>
      </c>
      <c r="O21" s="39">
        <v>16</v>
      </c>
      <c r="P21" s="39">
        <v>6</v>
      </c>
      <c r="Q21" s="39"/>
      <c r="R21" s="39"/>
      <c r="S21" s="64">
        <f t="shared" si="8"/>
        <v>0.98113207547169812</v>
      </c>
      <c r="T21" s="64">
        <f t="shared" si="9"/>
        <v>-3.0312403340550631E-2</v>
      </c>
      <c r="W21" s="44" t="str">
        <f t="shared" si="10"/>
        <v/>
      </c>
      <c r="X21" s="44">
        <f t="shared" si="10"/>
        <v>1</v>
      </c>
      <c r="Y21" s="44" t="str">
        <f t="shared" si="10"/>
        <v/>
      </c>
      <c r="Z21" s="44" t="str">
        <f t="shared" si="10"/>
        <v/>
      </c>
      <c r="AA21" s="44" t="str">
        <f t="shared" si="10"/>
        <v/>
      </c>
    </row>
    <row r="22" spans="1:27" x14ac:dyDescent="0.25">
      <c r="A22" s="39">
        <v>1</v>
      </c>
      <c r="B22" s="3" t="s">
        <v>46</v>
      </c>
      <c r="C22" s="53" t="s">
        <v>579</v>
      </c>
      <c r="D22" s="2" t="s">
        <v>580</v>
      </c>
      <c r="F22" s="39">
        <f t="shared" si="6"/>
        <v>52</v>
      </c>
      <c r="G22" s="64">
        <f t="shared" si="7"/>
        <v>0.85245901639344257</v>
      </c>
      <c r="H22" s="39"/>
      <c r="I22" s="39">
        <v>1.5</v>
      </c>
      <c r="J22" s="39">
        <v>5</v>
      </c>
      <c r="K22" s="39">
        <v>2</v>
      </c>
      <c r="L22" s="39">
        <v>4.5</v>
      </c>
      <c r="M22" s="39">
        <v>6</v>
      </c>
      <c r="N22" s="39">
        <v>14</v>
      </c>
      <c r="O22" s="39">
        <v>15</v>
      </c>
      <c r="P22" s="39">
        <v>4</v>
      </c>
      <c r="Q22" s="39"/>
      <c r="R22" s="39"/>
      <c r="S22" s="64">
        <f t="shared" si="8"/>
        <v>0.90566037735849059</v>
      </c>
      <c r="T22" s="64">
        <f t="shared" si="9"/>
        <v>-5.3201360965048017E-2</v>
      </c>
      <c r="W22" s="44" t="str">
        <f t="shared" si="10"/>
        <v/>
      </c>
      <c r="X22" s="44">
        <f t="shared" si="10"/>
        <v>1</v>
      </c>
      <c r="Y22" s="44" t="str">
        <f t="shared" si="10"/>
        <v/>
      </c>
      <c r="Z22" s="44" t="str">
        <f t="shared" si="10"/>
        <v/>
      </c>
      <c r="AA22" s="44" t="str">
        <f t="shared" si="10"/>
        <v/>
      </c>
    </row>
    <row r="23" spans="1:27" s="95" customFormat="1" x14ac:dyDescent="0.25">
      <c r="A23" s="95">
        <v>1</v>
      </c>
      <c r="C23" s="95" t="s">
        <v>520</v>
      </c>
      <c r="D23" s="95" t="s">
        <v>409</v>
      </c>
    </row>
    <row r="24" spans="1:27" s="95" customFormat="1" x14ac:dyDescent="0.25">
      <c r="A24" s="95">
        <v>1</v>
      </c>
      <c r="C24" s="95" t="s">
        <v>521</v>
      </c>
      <c r="D24" s="95" t="s">
        <v>522</v>
      </c>
    </row>
    <row r="25" spans="1:27" x14ac:dyDescent="0.25">
      <c r="A25" s="39">
        <v>1</v>
      </c>
      <c r="B25" s="3" t="s">
        <v>483</v>
      </c>
      <c r="C25" s="53" t="s">
        <v>523</v>
      </c>
      <c r="D25" s="2" t="s">
        <v>397</v>
      </c>
      <c r="F25" s="39">
        <f t="shared" ref="F25:F35" si="11">SUM(I25:Q25)</f>
        <v>36.5</v>
      </c>
      <c r="G25" s="64">
        <f t="shared" ref="G25:G35" si="12">IF(B25="R",F25/($F$2-2),F25/$F$2)</f>
        <v>0.59836065573770492</v>
      </c>
      <c r="H25" s="39"/>
      <c r="I25" s="39">
        <v>2</v>
      </c>
      <c r="J25" s="39">
        <v>1.5</v>
      </c>
      <c r="K25" s="39">
        <v>1</v>
      </c>
      <c r="L25" s="39">
        <v>3</v>
      </c>
      <c r="M25" s="39">
        <v>5</v>
      </c>
      <c r="N25" s="39">
        <v>7</v>
      </c>
      <c r="O25" s="39">
        <v>12</v>
      </c>
      <c r="P25" s="39">
        <v>5</v>
      </c>
      <c r="Q25" s="39"/>
      <c r="R25" s="39"/>
      <c r="S25" s="64">
        <f t="shared" ref="S25:S35" si="13">SUM(I25:O25)/($F$2-$P$2)</f>
        <v>0.59433962264150941</v>
      </c>
      <c r="T25" s="64">
        <f t="shared" ref="T25:T35" si="14">G25-S25</f>
        <v>4.0210330961955032E-3</v>
      </c>
      <c r="W25" s="44" t="str">
        <f t="shared" ref="W25:AA35" si="15">IF($B25=W$3,1,"")</f>
        <v/>
      </c>
      <c r="X25" s="44" t="str">
        <f t="shared" si="15"/>
        <v/>
      </c>
      <c r="Y25" s="44">
        <f t="shared" si="15"/>
        <v>1</v>
      </c>
      <c r="Z25" s="44" t="str">
        <f t="shared" si="15"/>
        <v/>
      </c>
      <c r="AA25" s="44" t="str">
        <f t="shared" si="15"/>
        <v/>
      </c>
    </row>
    <row r="26" spans="1:27" x14ac:dyDescent="0.25">
      <c r="A26" s="39">
        <v>1</v>
      </c>
      <c r="B26" s="3" t="s">
        <v>483</v>
      </c>
      <c r="C26" s="53" t="s">
        <v>524</v>
      </c>
      <c r="D26" s="2" t="s">
        <v>525</v>
      </c>
      <c r="F26" s="39">
        <f t="shared" si="11"/>
        <v>60</v>
      </c>
      <c r="G26" s="64">
        <f t="shared" si="12"/>
        <v>0.98360655737704916</v>
      </c>
      <c r="H26" s="39"/>
      <c r="I26" s="39">
        <v>3</v>
      </c>
      <c r="J26" s="39">
        <v>5</v>
      </c>
      <c r="K26" s="39">
        <v>2</v>
      </c>
      <c r="L26" s="39">
        <v>5</v>
      </c>
      <c r="M26" s="39">
        <v>6</v>
      </c>
      <c r="N26" s="39">
        <v>15</v>
      </c>
      <c r="O26" s="39">
        <v>16</v>
      </c>
      <c r="P26" s="39">
        <v>8</v>
      </c>
      <c r="Q26" s="39"/>
      <c r="R26" s="39"/>
      <c r="S26" s="64">
        <f t="shared" si="13"/>
        <v>0.98113207547169812</v>
      </c>
      <c r="T26" s="64">
        <f t="shared" si="14"/>
        <v>2.4744819053510447E-3</v>
      </c>
      <c r="W26" s="44" t="str">
        <f t="shared" si="15"/>
        <v/>
      </c>
      <c r="X26" s="44" t="str">
        <f t="shared" si="15"/>
        <v/>
      </c>
      <c r="Y26" s="44">
        <f t="shared" si="15"/>
        <v>1</v>
      </c>
      <c r="Z26" s="44" t="str">
        <f t="shared" si="15"/>
        <v/>
      </c>
      <c r="AA26" s="44" t="str">
        <f t="shared" si="15"/>
        <v/>
      </c>
    </row>
    <row r="27" spans="1:27" x14ac:dyDescent="0.25">
      <c r="A27" s="39">
        <v>1</v>
      </c>
      <c r="B27" s="3" t="s">
        <v>483</v>
      </c>
      <c r="C27" s="53" t="s">
        <v>526</v>
      </c>
      <c r="D27" s="2" t="s">
        <v>219</v>
      </c>
      <c r="F27" s="39">
        <f t="shared" si="11"/>
        <v>23.5</v>
      </c>
      <c r="G27" s="64">
        <f t="shared" si="12"/>
        <v>0.38524590163934425</v>
      </c>
      <c r="H27" s="39"/>
      <c r="I27" s="39">
        <v>3</v>
      </c>
      <c r="J27" s="39">
        <v>5</v>
      </c>
      <c r="K27" s="39">
        <v>0</v>
      </c>
      <c r="L27" s="39">
        <v>4</v>
      </c>
      <c r="M27" s="39">
        <v>0</v>
      </c>
      <c r="N27" s="39">
        <v>3</v>
      </c>
      <c r="O27" s="39">
        <v>4.5</v>
      </c>
      <c r="P27" s="39">
        <v>4</v>
      </c>
      <c r="Q27" s="39"/>
      <c r="R27" s="39"/>
      <c r="S27" s="64">
        <f t="shared" si="13"/>
        <v>0.36792452830188677</v>
      </c>
      <c r="T27" s="64">
        <f t="shared" si="14"/>
        <v>1.732137333745748E-2</v>
      </c>
      <c r="W27" s="44" t="str">
        <f t="shared" si="15"/>
        <v/>
      </c>
      <c r="X27" s="44" t="str">
        <f t="shared" si="15"/>
        <v/>
      </c>
      <c r="Y27" s="44">
        <f t="shared" si="15"/>
        <v>1</v>
      </c>
      <c r="Z27" s="44" t="str">
        <f t="shared" si="15"/>
        <v/>
      </c>
      <c r="AA27" s="44" t="str">
        <f t="shared" si="15"/>
        <v/>
      </c>
    </row>
    <row r="28" spans="1:27" x14ac:dyDescent="0.25">
      <c r="A28" s="39">
        <v>1</v>
      </c>
      <c r="B28" s="3" t="s">
        <v>483</v>
      </c>
      <c r="C28" s="53" t="s">
        <v>584</v>
      </c>
      <c r="D28" s="2" t="s">
        <v>585</v>
      </c>
      <c r="F28" s="39">
        <f t="shared" si="11"/>
        <v>46.5</v>
      </c>
      <c r="G28" s="64">
        <f t="shared" si="12"/>
        <v>0.76229508196721307</v>
      </c>
      <c r="H28" s="39"/>
      <c r="I28" s="39">
        <v>2.5</v>
      </c>
      <c r="J28" s="39">
        <v>5</v>
      </c>
      <c r="K28" s="39">
        <v>2</v>
      </c>
      <c r="L28" s="39">
        <v>3</v>
      </c>
      <c r="M28" s="39">
        <v>4</v>
      </c>
      <c r="N28" s="39">
        <v>11.5</v>
      </c>
      <c r="O28" s="39">
        <v>13.5</v>
      </c>
      <c r="P28" s="39">
        <v>5</v>
      </c>
      <c r="Q28" s="39"/>
      <c r="R28" s="39"/>
      <c r="S28" s="64">
        <f t="shared" si="13"/>
        <v>0.78301886792452835</v>
      </c>
      <c r="T28" s="64">
        <f t="shared" si="14"/>
        <v>-2.0723785957315277E-2</v>
      </c>
      <c r="W28" s="44" t="str">
        <f t="shared" si="15"/>
        <v/>
      </c>
      <c r="X28" s="44" t="str">
        <f t="shared" si="15"/>
        <v/>
      </c>
      <c r="Y28" s="44">
        <f t="shared" si="15"/>
        <v>1</v>
      </c>
      <c r="Z28" s="44" t="str">
        <f t="shared" si="15"/>
        <v/>
      </c>
      <c r="AA28" s="44" t="str">
        <f t="shared" si="15"/>
        <v/>
      </c>
    </row>
    <row r="29" spans="1:27" x14ac:dyDescent="0.25">
      <c r="A29" s="39">
        <v>1</v>
      </c>
      <c r="B29" s="3" t="s">
        <v>483</v>
      </c>
      <c r="C29" s="53" t="s">
        <v>527</v>
      </c>
      <c r="D29" s="2" t="s">
        <v>72</v>
      </c>
      <c r="F29" s="39">
        <f t="shared" si="11"/>
        <v>41.5</v>
      </c>
      <c r="G29" s="64">
        <f t="shared" si="12"/>
        <v>0.68032786885245899</v>
      </c>
      <c r="H29" s="39"/>
      <c r="I29" s="39">
        <v>2</v>
      </c>
      <c r="J29" s="39">
        <v>4</v>
      </c>
      <c r="K29" s="39">
        <v>0</v>
      </c>
      <c r="L29" s="39">
        <v>3</v>
      </c>
      <c r="M29" s="39">
        <v>2</v>
      </c>
      <c r="N29" s="39">
        <v>10</v>
      </c>
      <c r="O29" s="39">
        <v>16.5</v>
      </c>
      <c r="P29" s="39">
        <v>4</v>
      </c>
      <c r="Q29" s="39"/>
      <c r="R29" s="39"/>
      <c r="S29" s="64">
        <f t="shared" si="13"/>
        <v>0.70754716981132071</v>
      </c>
      <c r="T29" s="64">
        <f t="shared" si="14"/>
        <v>-2.7219300958861714E-2</v>
      </c>
      <c r="W29" s="44" t="str">
        <f t="shared" si="15"/>
        <v/>
      </c>
      <c r="X29" s="44" t="str">
        <f t="shared" si="15"/>
        <v/>
      </c>
      <c r="Y29" s="44">
        <f t="shared" si="15"/>
        <v>1</v>
      </c>
      <c r="Z29" s="44" t="str">
        <f t="shared" si="15"/>
        <v/>
      </c>
      <c r="AA29" s="44" t="str">
        <f t="shared" si="15"/>
        <v/>
      </c>
    </row>
    <row r="30" spans="1:27" x14ac:dyDescent="0.25">
      <c r="A30" s="39">
        <v>1</v>
      </c>
      <c r="B30" s="3" t="s">
        <v>483</v>
      </c>
      <c r="C30" s="53" t="s">
        <v>528</v>
      </c>
      <c r="D30" s="2" t="s">
        <v>529</v>
      </c>
      <c r="F30" s="39">
        <f t="shared" si="11"/>
        <v>55.5</v>
      </c>
      <c r="G30" s="64">
        <f t="shared" si="12"/>
        <v>0.9098360655737705</v>
      </c>
      <c r="H30" s="39"/>
      <c r="I30" s="39">
        <v>3</v>
      </c>
      <c r="J30" s="39">
        <v>5</v>
      </c>
      <c r="K30" s="39">
        <v>2</v>
      </c>
      <c r="L30" s="39">
        <v>3</v>
      </c>
      <c r="M30" s="39">
        <v>5.5</v>
      </c>
      <c r="N30" s="39">
        <v>15</v>
      </c>
      <c r="O30" s="39">
        <v>16</v>
      </c>
      <c r="P30" s="39">
        <v>6</v>
      </c>
      <c r="Q30" s="39"/>
      <c r="R30" s="39"/>
      <c r="S30" s="64">
        <f t="shared" si="13"/>
        <v>0.93396226415094341</v>
      </c>
      <c r="T30" s="64">
        <f t="shared" si="14"/>
        <v>-2.4126198577172908E-2</v>
      </c>
      <c r="W30" s="44" t="str">
        <f t="shared" si="15"/>
        <v/>
      </c>
      <c r="X30" s="44" t="str">
        <f t="shared" si="15"/>
        <v/>
      </c>
      <c r="Y30" s="44">
        <f t="shared" si="15"/>
        <v>1</v>
      </c>
      <c r="Z30" s="44" t="str">
        <f t="shared" si="15"/>
        <v/>
      </c>
      <c r="AA30" s="44" t="str">
        <f t="shared" si="15"/>
        <v/>
      </c>
    </row>
    <row r="31" spans="1:27" x14ac:dyDescent="0.25">
      <c r="A31" s="39">
        <v>1</v>
      </c>
      <c r="B31" s="3" t="s">
        <v>125</v>
      </c>
      <c r="C31" s="53" t="s">
        <v>434</v>
      </c>
      <c r="D31" s="2" t="s">
        <v>435</v>
      </c>
      <c r="F31" s="39">
        <f t="shared" si="11"/>
        <v>27</v>
      </c>
      <c r="G31" s="64">
        <f t="shared" si="12"/>
        <v>0.44262295081967212</v>
      </c>
      <c r="H31" s="39"/>
      <c r="I31" s="39">
        <v>1.5</v>
      </c>
      <c r="J31" s="39">
        <v>2.5</v>
      </c>
      <c r="K31" s="39">
        <v>1.5</v>
      </c>
      <c r="L31" s="39">
        <v>2.5</v>
      </c>
      <c r="M31" s="39">
        <v>3</v>
      </c>
      <c r="N31" s="39">
        <v>3.5</v>
      </c>
      <c r="O31" s="39">
        <v>8.5</v>
      </c>
      <c r="P31" s="39">
        <v>4</v>
      </c>
      <c r="Q31" s="39"/>
      <c r="R31" s="39"/>
      <c r="S31" s="64">
        <f t="shared" si="13"/>
        <v>0.43396226415094341</v>
      </c>
      <c r="T31" s="64">
        <f t="shared" si="14"/>
        <v>8.6606866687287121E-3</v>
      </c>
      <c r="W31" s="44">
        <f t="shared" si="15"/>
        <v>1</v>
      </c>
      <c r="X31" s="44" t="str">
        <f t="shared" si="15"/>
        <v/>
      </c>
      <c r="Y31" s="44" t="str">
        <f t="shared" si="15"/>
        <v/>
      </c>
      <c r="Z31" s="44" t="str">
        <f t="shared" si="15"/>
        <v/>
      </c>
      <c r="AA31" s="44" t="str">
        <f t="shared" si="15"/>
        <v/>
      </c>
    </row>
    <row r="32" spans="1:27" x14ac:dyDescent="0.25">
      <c r="A32" s="39">
        <v>1</v>
      </c>
      <c r="B32" s="3" t="s">
        <v>483</v>
      </c>
      <c r="C32" s="53" t="s">
        <v>530</v>
      </c>
      <c r="D32" s="2" t="s">
        <v>82</v>
      </c>
      <c r="F32" s="39">
        <f t="shared" si="11"/>
        <v>48</v>
      </c>
      <c r="G32" s="64">
        <f t="shared" si="12"/>
        <v>0.78688524590163933</v>
      </c>
      <c r="H32" s="39"/>
      <c r="I32" s="39">
        <v>3</v>
      </c>
      <c r="J32" s="39">
        <v>3</v>
      </c>
      <c r="K32" s="39">
        <v>2</v>
      </c>
      <c r="L32" s="39">
        <v>4</v>
      </c>
      <c r="M32" s="39">
        <v>4</v>
      </c>
      <c r="N32" s="39">
        <v>11.5</v>
      </c>
      <c r="O32" s="39">
        <v>14.5</v>
      </c>
      <c r="P32" s="39">
        <v>6</v>
      </c>
      <c r="Q32" s="39"/>
      <c r="R32" s="39"/>
      <c r="S32" s="64">
        <f t="shared" si="13"/>
        <v>0.79245283018867929</v>
      </c>
      <c r="T32" s="64">
        <f t="shared" si="14"/>
        <v>-5.5675842870399617E-3</v>
      </c>
      <c r="W32" s="44" t="str">
        <f t="shared" si="15"/>
        <v/>
      </c>
      <c r="X32" s="44" t="str">
        <f t="shared" si="15"/>
        <v/>
      </c>
      <c r="Y32" s="44">
        <f t="shared" si="15"/>
        <v>1</v>
      </c>
      <c r="Z32" s="44" t="str">
        <f t="shared" si="15"/>
        <v/>
      </c>
      <c r="AA32" s="44" t="str">
        <f t="shared" si="15"/>
        <v/>
      </c>
    </row>
    <row r="33" spans="1:27" x14ac:dyDescent="0.25">
      <c r="A33" s="39">
        <v>1</v>
      </c>
      <c r="B33" s="3" t="s">
        <v>483</v>
      </c>
      <c r="C33" s="53" t="s">
        <v>531</v>
      </c>
      <c r="D33" s="2" t="s">
        <v>532</v>
      </c>
      <c r="F33" s="39">
        <f t="shared" si="11"/>
        <v>53.5</v>
      </c>
      <c r="G33" s="64">
        <f t="shared" si="12"/>
        <v>0.87704918032786883</v>
      </c>
      <c r="H33" s="39"/>
      <c r="I33" s="39">
        <v>3</v>
      </c>
      <c r="J33" s="39">
        <v>4</v>
      </c>
      <c r="K33" s="39">
        <v>2</v>
      </c>
      <c r="L33" s="39">
        <v>4</v>
      </c>
      <c r="M33" s="39">
        <v>5</v>
      </c>
      <c r="N33" s="39">
        <v>15</v>
      </c>
      <c r="O33" s="39">
        <v>15.5</v>
      </c>
      <c r="P33" s="39">
        <v>5</v>
      </c>
      <c r="Q33" s="39"/>
      <c r="R33" s="39"/>
      <c r="S33" s="64">
        <f t="shared" si="13"/>
        <v>0.91509433962264153</v>
      </c>
      <c r="T33" s="64">
        <f t="shared" si="14"/>
        <v>-3.8045159294772701E-2</v>
      </c>
      <c r="W33" s="44" t="str">
        <f t="shared" si="15"/>
        <v/>
      </c>
      <c r="X33" s="44" t="str">
        <f t="shared" si="15"/>
        <v/>
      </c>
      <c r="Y33" s="44">
        <f t="shared" si="15"/>
        <v>1</v>
      </c>
      <c r="Z33" s="44" t="str">
        <f t="shared" si="15"/>
        <v/>
      </c>
      <c r="AA33" s="44" t="str">
        <f t="shared" si="15"/>
        <v/>
      </c>
    </row>
    <row r="34" spans="1:27" x14ac:dyDescent="0.25">
      <c r="A34" s="39">
        <v>1</v>
      </c>
      <c r="B34" s="3" t="s">
        <v>483</v>
      </c>
      <c r="C34" s="53" t="s">
        <v>533</v>
      </c>
      <c r="D34" s="2" t="s">
        <v>397</v>
      </c>
      <c r="F34" s="39">
        <f t="shared" si="11"/>
        <v>16</v>
      </c>
      <c r="G34" s="64">
        <f t="shared" si="12"/>
        <v>0.26229508196721313</v>
      </c>
      <c r="H34" s="39"/>
      <c r="I34" s="39">
        <v>1.5</v>
      </c>
      <c r="J34" s="39">
        <v>0</v>
      </c>
      <c r="K34" s="39">
        <v>2</v>
      </c>
      <c r="L34" s="39">
        <v>1</v>
      </c>
      <c r="M34" s="39">
        <v>0</v>
      </c>
      <c r="N34" s="39">
        <v>3.5</v>
      </c>
      <c r="O34" s="39">
        <v>4</v>
      </c>
      <c r="P34" s="39">
        <v>4</v>
      </c>
      <c r="Q34" s="39"/>
      <c r="R34" s="39"/>
      <c r="S34" s="64">
        <f t="shared" si="13"/>
        <v>0.22641509433962265</v>
      </c>
      <c r="T34" s="64">
        <f t="shared" si="14"/>
        <v>3.5879987627590482E-2</v>
      </c>
      <c r="W34" s="44" t="str">
        <f t="shared" si="15"/>
        <v/>
      </c>
      <c r="X34" s="44" t="str">
        <f t="shared" si="15"/>
        <v/>
      </c>
      <c r="Y34" s="44">
        <f t="shared" si="15"/>
        <v>1</v>
      </c>
      <c r="Z34" s="44" t="str">
        <f t="shared" si="15"/>
        <v/>
      </c>
      <c r="AA34" s="44" t="str">
        <f t="shared" si="15"/>
        <v/>
      </c>
    </row>
    <row r="35" spans="1:27" x14ac:dyDescent="0.25">
      <c r="A35" s="39">
        <v>1</v>
      </c>
      <c r="B35" s="3" t="s">
        <v>483</v>
      </c>
      <c r="C35" s="53" t="s">
        <v>534</v>
      </c>
      <c r="D35" s="2" t="s">
        <v>535</v>
      </c>
      <c r="F35" s="39">
        <f t="shared" si="11"/>
        <v>52.5</v>
      </c>
      <c r="G35" s="64">
        <f t="shared" si="12"/>
        <v>0.86065573770491799</v>
      </c>
      <c r="H35" s="39"/>
      <c r="I35" s="39">
        <v>1.5</v>
      </c>
      <c r="J35" s="39">
        <v>5</v>
      </c>
      <c r="K35" s="39">
        <v>2</v>
      </c>
      <c r="L35" s="39">
        <v>5</v>
      </c>
      <c r="M35" s="39">
        <v>5.5</v>
      </c>
      <c r="N35" s="39">
        <v>14</v>
      </c>
      <c r="O35" s="39">
        <v>15.5</v>
      </c>
      <c r="P35" s="39">
        <v>4</v>
      </c>
      <c r="Q35" s="39"/>
      <c r="R35" s="39"/>
      <c r="S35" s="64">
        <f t="shared" si="13"/>
        <v>0.91509433962264153</v>
      </c>
      <c r="T35" s="64">
        <f t="shared" si="14"/>
        <v>-5.4438601917723539E-2</v>
      </c>
      <c r="W35" s="44" t="str">
        <f t="shared" si="15"/>
        <v/>
      </c>
      <c r="X35" s="44" t="str">
        <f t="shared" si="15"/>
        <v/>
      </c>
      <c r="Y35" s="44">
        <f t="shared" si="15"/>
        <v>1</v>
      </c>
      <c r="Z35" s="44" t="str">
        <f t="shared" si="15"/>
        <v/>
      </c>
      <c r="AA35" s="44" t="str">
        <f t="shared" si="15"/>
        <v/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5"/>
  <sheetViews>
    <sheetView zoomScale="85" zoomScaleNormal="85" workbookViewId="0">
      <pane ySplit="3" topLeftCell="A4" activePane="bottomLeft" state="frozen"/>
      <selection pane="bottomLeft" activeCell="L9" sqref="L9"/>
    </sheetView>
  </sheetViews>
  <sheetFormatPr defaultColWidth="9.125" defaultRowHeight="13.6" x14ac:dyDescent="0.25"/>
  <cols>
    <col min="1" max="1" width="4.125" style="4" bestFit="1" customWidth="1"/>
    <col min="2" max="2" width="14" style="4" bestFit="1" customWidth="1"/>
    <col min="3" max="3" width="16.25" style="4" bestFit="1" customWidth="1"/>
    <col min="4" max="4" width="1.125" style="4" customWidth="1"/>
    <col min="5" max="5" width="7.25" style="4" customWidth="1"/>
    <col min="6" max="6" width="1.375" style="4" customWidth="1"/>
    <col min="7" max="7" width="6.75" style="4" bestFit="1" customWidth="1"/>
    <col min="8" max="8" width="6.75" style="17" bestFit="1" customWidth="1"/>
    <col min="9" max="9" width="6.75" style="4" bestFit="1" customWidth="1"/>
    <col min="10" max="10" width="6.75" style="4" customWidth="1"/>
    <col min="11" max="11" width="7.875" style="4" bestFit="1" customWidth="1"/>
    <col min="12" max="12" width="7.375" style="4" bestFit="1" customWidth="1"/>
    <col min="13" max="13" width="7.125" style="4" bestFit="1" customWidth="1"/>
    <col min="14" max="14" width="6.75" style="4" bestFit="1" customWidth="1"/>
    <col min="15" max="15" width="6.75" style="4" customWidth="1"/>
    <col min="16" max="16" width="2.25" style="4" customWidth="1"/>
    <col min="17" max="19" width="7.375" style="18" customWidth="1"/>
    <col min="20" max="23" width="9.125" style="18"/>
    <col min="24" max="16384" width="9.125" style="4"/>
  </cols>
  <sheetData>
    <row r="2" spans="1:23" x14ac:dyDescent="0.25">
      <c r="K2" s="4">
        <v>5.0000000000000001E-3</v>
      </c>
      <c r="L2" s="4">
        <v>5.0000000000000001E-3</v>
      </c>
      <c r="M2" s="4">
        <v>5.0000000000000001E-3</v>
      </c>
      <c r="N2" s="4">
        <v>5.0000000000000001E-3</v>
      </c>
      <c r="Q2" s="18" t="s">
        <v>15</v>
      </c>
      <c r="U2" s="18" t="s">
        <v>54</v>
      </c>
    </row>
    <row r="3" spans="1:23" x14ac:dyDescent="0.25">
      <c r="A3" s="5" t="s">
        <v>40</v>
      </c>
      <c r="B3" s="5" t="s">
        <v>1</v>
      </c>
      <c r="C3" s="5" t="s">
        <v>107</v>
      </c>
      <c r="E3" s="4" t="s">
        <v>10</v>
      </c>
      <c r="G3" s="4" t="s">
        <v>108</v>
      </c>
      <c r="H3" s="17" t="s">
        <v>16</v>
      </c>
      <c r="I3" s="4" t="s">
        <v>17</v>
      </c>
      <c r="J3" s="4" t="s">
        <v>342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48</v>
      </c>
      <c r="Q3" s="18" t="s">
        <v>16</v>
      </c>
      <c r="R3" s="18" t="s">
        <v>17</v>
      </c>
      <c r="S3" s="18" t="s">
        <v>342</v>
      </c>
      <c r="U3" s="18" t="s">
        <v>16</v>
      </c>
      <c r="V3" s="18" t="s">
        <v>17</v>
      </c>
      <c r="W3" s="18" t="s">
        <v>342</v>
      </c>
    </row>
    <row r="4" spans="1:23" customFormat="1" ht="14.3" x14ac:dyDescent="0.25">
      <c r="A4" s="39">
        <v>1</v>
      </c>
      <c r="B4" s="28" t="s">
        <v>490</v>
      </c>
      <c r="C4" s="28" t="s">
        <v>219</v>
      </c>
      <c r="E4">
        <f>SUM(G4:O4)</f>
        <v>0</v>
      </c>
      <c r="G4" t="str">
        <f>Quiz!I4</f>
        <v/>
      </c>
      <c r="H4" t="str">
        <f t="shared" ref="H4:J4" si="0">IF(Q4="","",MIN(Q4,U4))</f>
        <v/>
      </c>
      <c r="I4" t="str">
        <f t="shared" si="0"/>
        <v/>
      </c>
      <c r="J4" t="str">
        <f t="shared" si="0"/>
        <v/>
      </c>
      <c r="U4" t="str">
        <f>IF(Q4="","",(1-'MT1'!F4)*0.15)</f>
        <v/>
      </c>
      <c r="V4" t="str">
        <f>IF(R4="","",(1-'MT2'!F4)*0.15)</f>
        <v/>
      </c>
      <c r="W4" t="str">
        <f>IF(S4="","",(1-'MT3'!F4)*0.15)</f>
        <v/>
      </c>
    </row>
    <row r="5" spans="1:23" ht="14.3" x14ac:dyDescent="0.25">
      <c r="A5" s="39">
        <v>1</v>
      </c>
      <c r="B5" s="28" t="s">
        <v>491</v>
      </c>
      <c r="C5" s="2" t="s">
        <v>492</v>
      </c>
      <c r="E5">
        <f t="shared" ref="E5:E35" si="1">SUM(G5:O5)</f>
        <v>1.0999999999999999E-2</v>
      </c>
      <c r="F5"/>
      <c r="G5" t="str">
        <f>Quiz!I5</f>
        <v/>
      </c>
      <c r="H5" t="str">
        <f t="shared" ref="H5:H35" si="2">IF(Q5="","",MIN(Q5,U5))</f>
        <v/>
      </c>
      <c r="I5">
        <f t="shared" ref="I5:I35" si="3">IF(R5="","",MIN(R5,V5))</f>
        <v>1.0999999999999999E-2</v>
      </c>
      <c r="J5" t="str">
        <f t="shared" ref="J5:J35" si="4">IF(S5="","",MIN(S5,W5))</f>
        <v/>
      </c>
      <c r="K5"/>
      <c r="L5"/>
      <c r="M5"/>
      <c r="N5"/>
      <c r="O5"/>
      <c r="P5"/>
      <c r="Q5"/>
      <c r="R5">
        <v>1.0999999999999999E-2</v>
      </c>
      <c r="S5"/>
      <c r="T5"/>
      <c r="U5" t="str">
        <f>IF(Q5="","",(1-'MT1'!F5)*0.15)</f>
        <v/>
      </c>
      <c r="V5">
        <f>IF(R5="","",(1-'MT2'!F5)*0.15)</f>
        <v>5.5932203389830508E-2</v>
      </c>
      <c r="W5" t="str">
        <f>IF(S5="","",(1-'MT3'!F5)*0.15)</f>
        <v/>
      </c>
    </row>
    <row r="6" spans="1:23" ht="14.3" x14ac:dyDescent="0.25">
      <c r="A6" s="39">
        <v>1</v>
      </c>
      <c r="B6" s="28" t="s">
        <v>493</v>
      </c>
      <c r="C6" s="2" t="s">
        <v>494</v>
      </c>
      <c r="E6">
        <f t="shared" si="1"/>
        <v>2.4E-2</v>
      </c>
      <c r="F6"/>
      <c r="G6" t="str">
        <f>Quiz!I6</f>
        <v/>
      </c>
      <c r="H6">
        <f t="shared" si="2"/>
        <v>1.0999999999999999E-2</v>
      </c>
      <c r="I6">
        <f t="shared" si="3"/>
        <v>1.2999999999999999E-2</v>
      </c>
      <c r="J6" t="str">
        <f t="shared" si="4"/>
        <v/>
      </c>
      <c r="K6"/>
      <c r="L6"/>
      <c r="M6"/>
      <c r="N6"/>
      <c r="O6"/>
      <c r="P6"/>
      <c r="Q6">
        <v>1.0999999999999999E-2</v>
      </c>
      <c r="R6">
        <v>1.2999999999999999E-2</v>
      </c>
      <c r="S6"/>
      <c r="T6"/>
      <c r="U6">
        <f>IF(Q6="","",(1-'MT1'!F6)*0.15)</f>
        <v>0.06</v>
      </c>
      <c r="V6">
        <f>IF(R6="","",(1-'MT2'!F6)*0.15)</f>
        <v>6.864406779661017E-2</v>
      </c>
      <c r="W6" t="str">
        <f>IF(S6="","",(1-'MT3'!F6)*0.15)</f>
        <v/>
      </c>
    </row>
    <row r="7" spans="1:23" ht="14.3" x14ac:dyDescent="0.25">
      <c r="A7" s="39">
        <v>1</v>
      </c>
      <c r="B7" s="28" t="s">
        <v>495</v>
      </c>
      <c r="C7" s="2" t="s">
        <v>496</v>
      </c>
      <c r="E7">
        <f t="shared" si="1"/>
        <v>1.4E-2</v>
      </c>
      <c r="F7"/>
      <c r="G7" t="str">
        <f>Quiz!I7</f>
        <v/>
      </c>
      <c r="H7" t="str">
        <f t="shared" si="2"/>
        <v/>
      </c>
      <c r="I7">
        <f t="shared" si="3"/>
        <v>1.4E-2</v>
      </c>
      <c r="J7" t="str">
        <f t="shared" si="4"/>
        <v/>
      </c>
      <c r="K7"/>
      <c r="L7"/>
      <c r="M7"/>
      <c r="N7"/>
      <c r="O7"/>
      <c r="P7"/>
      <c r="Q7"/>
      <c r="R7">
        <v>1.4E-2</v>
      </c>
      <c r="S7"/>
      <c r="T7"/>
      <c r="U7" t="str">
        <f>IF(Q7="","",(1-'MT1'!F7)*0.15)</f>
        <v/>
      </c>
      <c r="V7">
        <f>IF(R7="","",(1-'MT2'!F7)*0.15)</f>
        <v>2.9237288135593224E-2</v>
      </c>
      <c r="W7" t="str">
        <f>IF(S7="","",(1-'MT3'!F7)*0.15)</f>
        <v/>
      </c>
    </row>
    <row r="8" spans="1:23" ht="14.3" x14ac:dyDescent="0.25">
      <c r="A8" s="39">
        <v>1</v>
      </c>
      <c r="B8" s="28" t="s">
        <v>497</v>
      </c>
      <c r="C8" s="2" t="s">
        <v>498</v>
      </c>
      <c r="E8">
        <f t="shared" si="1"/>
        <v>2.5476190476190472E-2</v>
      </c>
      <c r="F8"/>
      <c r="G8">
        <f>Quiz!I8</f>
        <v>1.0476190476190472E-2</v>
      </c>
      <c r="H8" t="str">
        <f t="shared" si="2"/>
        <v/>
      </c>
      <c r="I8" t="str">
        <f t="shared" si="3"/>
        <v/>
      </c>
      <c r="J8">
        <f t="shared" si="4"/>
        <v>1.4999999999999999E-2</v>
      </c>
      <c r="K8"/>
      <c r="L8"/>
      <c r="M8"/>
      <c r="N8"/>
      <c r="O8"/>
      <c r="P8"/>
      <c r="Q8"/>
      <c r="R8"/>
      <c r="S8">
        <v>1.4999999999999999E-2</v>
      </c>
      <c r="T8"/>
      <c r="U8" t="str">
        <f>IF(Q8="","",(1-'MT1'!F8)*0.15)</f>
        <v/>
      </c>
      <c r="V8" t="str">
        <f>IF(R8="","",(1-'MT2'!F8)*0.15)</f>
        <v/>
      </c>
      <c r="W8">
        <f>IF(S8="","",(1-'MT3'!F8)*0.15)</f>
        <v>1.810344827586207E-2</v>
      </c>
    </row>
    <row r="9" spans="1:23" ht="14.3" x14ac:dyDescent="0.25">
      <c r="A9" s="39">
        <v>1</v>
      </c>
      <c r="B9" s="28" t="s">
        <v>499</v>
      </c>
      <c r="C9" s="2" t="s">
        <v>500</v>
      </c>
      <c r="E9">
        <f t="shared" si="1"/>
        <v>4.0229082593489361E-2</v>
      </c>
      <c r="F9"/>
      <c r="G9">
        <f>Quiz!I9</f>
        <v>1.7460317460317397E-3</v>
      </c>
      <c r="H9" t="str">
        <f t="shared" si="2"/>
        <v/>
      </c>
      <c r="I9">
        <f t="shared" si="3"/>
        <v>1.3983050847457624E-2</v>
      </c>
      <c r="J9">
        <f t="shared" si="4"/>
        <v>1.4500000000000001E-2</v>
      </c>
      <c r="K9" s="4">
        <v>5.0000000000000001E-3</v>
      </c>
      <c r="L9" s="4">
        <v>5.0000000000000001E-3</v>
      </c>
      <c r="M9"/>
      <c r="N9"/>
      <c r="O9"/>
      <c r="P9"/>
      <c r="Q9"/>
      <c r="R9">
        <v>1.4999999999999999E-2</v>
      </c>
      <c r="S9">
        <v>1.4500000000000001E-2</v>
      </c>
      <c r="T9"/>
      <c r="U9" t="str">
        <f>IF(Q9="","",(1-'MT1'!F9)*0.15)</f>
        <v/>
      </c>
      <c r="V9">
        <f>IF(R9="","",(1-'MT2'!F9)*0.15)</f>
        <v>1.3983050847457624E-2</v>
      </c>
      <c r="W9">
        <f>IF(S9="","",(1-'MT3'!F9)*0.15)</f>
        <v>3.3620689655172412E-2</v>
      </c>
    </row>
    <row r="10" spans="1:23" ht="14.3" x14ac:dyDescent="0.25">
      <c r="A10" s="39">
        <v>1</v>
      </c>
      <c r="B10" s="28" t="s">
        <v>586</v>
      </c>
      <c r="C10" s="2" t="s">
        <v>580</v>
      </c>
      <c r="E10">
        <f t="shared" si="1"/>
        <v>0</v>
      </c>
      <c r="F10"/>
      <c r="G10" t="str">
        <f>Quiz!I10</f>
        <v/>
      </c>
      <c r="H10" t="str">
        <f t="shared" si="2"/>
        <v/>
      </c>
      <c r="I10" t="str">
        <f t="shared" si="3"/>
        <v/>
      </c>
      <c r="J10" t="str">
        <f t="shared" si="4"/>
        <v/>
      </c>
      <c r="K10"/>
      <c r="L10"/>
      <c r="M10"/>
      <c r="N10"/>
      <c r="O10"/>
      <c r="P10"/>
      <c r="Q10"/>
      <c r="R10"/>
      <c r="S10"/>
      <c r="T10"/>
      <c r="U10" t="str">
        <f>IF(Q10="","",(1-'MT1'!F10)*0.15)</f>
        <v/>
      </c>
      <c r="V10" t="str">
        <f>IF(R10="","",(1-'MT2'!F10)*0.15)</f>
        <v/>
      </c>
      <c r="W10" t="str">
        <f>IF(S10="","",(1-'MT3'!F10)*0.15)</f>
        <v/>
      </c>
    </row>
    <row r="11" spans="1:23" ht="14.3" x14ac:dyDescent="0.25">
      <c r="A11" s="39">
        <v>1</v>
      </c>
      <c r="B11" s="28" t="s">
        <v>501</v>
      </c>
      <c r="C11" s="2" t="s">
        <v>502</v>
      </c>
      <c r="E11">
        <f t="shared" si="1"/>
        <v>0</v>
      </c>
      <c r="F11"/>
      <c r="G11" t="str">
        <f>Quiz!I11</f>
        <v/>
      </c>
      <c r="H11" t="str">
        <f t="shared" si="2"/>
        <v/>
      </c>
      <c r="I11" t="str">
        <f t="shared" si="3"/>
        <v/>
      </c>
      <c r="J11" t="str">
        <f t="shared" si="4"/>
        <v/>
      </c>
      <c r="K11"/>
      <c r="L11"/>
      <c r="M11"/>
      <c r="N11"/>
      <c r="O11"/>
      <c r="P11"/>
      <c r="Q11"/>
      <c r="R11"/>
      <c r="S11"/>
      <c r="T11"/>
      <c r="U11" t="str">
        <f>IF(Q11="","",(1-'MT1'!F11)*0.15)</f>
        <v/>
      </c>
      <c r="V11" t="str">
        <f>IF(R11="","",(1-'MT2'!F11)*0.15)</f>
        <v/>
      </c>
      <c r="W11" t="str">
        <f>IF(S11="","",(1-'MT3'!F11)*0.15)</f>
        <v/>
      </c>
    </row>
    <row r="12" spans="1:23" ht="14.3" x14ac:dyDescent="0.25">
      <c r="A12" s="39">
        <v>1</v>
      </c>
      <c r="B12" s="28" t="s">
        <v>503</v>
      </c>
      <c r="C12" s="2" t="s">
        <v>504</v>
      </c>
      <c r="E12">
        <f t="shared" si="1"/>
        <v>2.4500000000000001E-2</v>
      </c>
      <c r="F12"/>
      <c r="G12" t="str">
        <f>Quiz!I12</f>
        <v/>
      </c>
      <c r="H12" t="str">
        <f t="shared" si="2"/>
        <v/>
      </c>
      <c r="I12" t="str">
        <f t="shared" si="3"/>
        <v/>
      </c>
      <c r="J12">
        <f t="shared" si="4"/>
        <v>1.4500000000000001E-2</v>
      </c>
      <c r="K12" s="4">
        <v>5.0000000000000001E-3</v>
      </c>
      <c r="L12" s="4">
        <v>5.0000000000000001E-3</v>
      </c>
      <c r="M12"/>
      <c r="N12"/>
      <c r="O12"/>
      <c r="P12"/>
      <c r="Q12"/>
      <c r="R12"/>
      <c r="S12">
        <v>1.4500000000000001E-2</v>
      </c>
      <c r="T12"/>
      <c r="U12" t="str">
        <f>IF(Q12="","",(1-'MT1'!F12)*0.15)</f>
        <v/>
      </c>
      <c r="V12" t="str">
        <f>IF(R12="","",(1-'MT2'!F12)*0.15)</f>
        <v/>
      </c>
      <c r="W12">
        <f>IF(S12="","",(1-'MT3'!F12)*0.15)</f>
        <v>5.301724137931034E-2</v>
      </c>
    </row>
    <row r="13" spans="1:23" ht="14.3" x14ac:dyDescent="0.25">
      <c r="A13" s="39">
        <v>1</v>
      </c>
      <c r="B13" s="28" t="s">
        <v>505</v>
      </c>
      <c r="C13" s="2" t="s">
        <v>506</v>
      </c>
      <c r="E13">
        <f t="shared" si="1"/>
        <v>1.35E-2</v>
      </c>
      <c r="F13"/>
      <c r="G13" t="str">
        <f>Quiz!I13</f>
        <v/>
      </c>
      <c r="H13">
        <f t="shared" si="2"/>
        <v>1.35E-2</v>
      </c>
      <c r="I13" t="str">
        <f t="shared" si="3"/>
        <v/>
      </c>
      <c r="J13" t="str">
        <f t="shared" si="4"/>
        <v/>
      </c>
      <c r="K13"/>
      <c r="L13"/>
      <c r="M13"/>
      <c r="N13"/>
      <c r="O13"/>
      <c r="P13"/>
      <c r="Q13">
        <v>1.35E-2</v>
      </c>
      <c r="R13"/>
      <c r="S13"/>
      <c r="T13"/>
      <c r="U13">
        <f>IF(Q13="","",(1-'MT1'!F13)*0.15)</f>
        <v>1.8749999999999999E-2</v>
      </c>
      <c r="V13" t="str">
        <f>IF(R13="","",(1-'MT2'!F13)*0.15)</f>
        <v/>
      </c>
      <c r="W13" t="str">
        <f>IF(S13="","",(1-'MT3'!F13)*0.15)</f>
        <v/>
      </c>
    </row>
    <row r="14" spans="1:23" ht="14.3" x14ac:dyDescent="0.25">
      <c r="A14" s="39">
        <v>1</v>
      </c>
      <c r="B14" s="28" t="s">
        <v>507</v>
      </c>
      <c r="C14" s="2" t="s">
        <v>403</v>
      </c>
      <c r="E14">
        <f t="shared" si="1"/>
        <v>8.9999999999999993E-3</v>
      </c>
      <c r="F14"/>
      <c r="G14" t="str">
        <f>Quiz!I14</f>
        <v/>
      </c>
      <c r="H14">
        <f t="shared" si="2"/>
        <v>8.9999999999999993E-3</v>
      </c>
      <c r="I14" t="str">
        <f t="shared" si="3"/>
        <v/>
      </c>
      <c r="J14" t="str">
        <f t="shared" si="4"/>
        <v/>
      </c>
      <c r="K14"/>
      <c r="L14"/>
      <c r="M14"/>
      <c r="N14"/>
      <c r="O14"/>
      <c r="P14"/>
      <c r="Q14">
        <v>8.9999999999999993E-3</v>
      </c>
      <c r="R14"/>
      <c r="S14"/>
      <c r="T14"/>
      <c r="U14">
        <f>IF(Q14="","",(1-'MT1'!F14)*0.15)</f>
        <v>4.2499999999999996E-2</v>
      </c>
      <c r="V14" t="str">
        <f>IF(R14="","",(1-'MT2'!F14)*0.15)</f>
        <v/>
      </c>
      <c r="W14" t="str">
        <f>IF(S14="","",(1-'MT3'!F14)*0.15)</f>
        <v/>
      </c>
    </row>
    <row r="15" spans="1:23" ht="14.3" x14ac:dyDescent="0.25">
      <c r="A15" s="39">
        <v>1</v>
      </c>
      <c r="B15" s="28" t="s">
        <v>508</v>
      </c>
      <c r="C15" s="2" t="s">
        <v>509</v>
      </c>
      <c r="E15">
        <f t="shared" si="1"/>
        <v>4.179666119321291E-2</v>
      </c>
      <c r="F15"/>
      <c r="G15">
        <f>Quiz!I15</f>
        <v>1.5873015873015816E-4</v>
      </c>
      <c r="H15">
        <f t="shared" si="2"/>
        <v>1.4999999999999999E-2</v>
      </c>
      <c r="I15">
        <f t="shared" si="3"/>
        <v>1.4999999999999999E-2</v>
      </c>
      <c r="J15">
        <f t="shared" si="4"/>
        <v>1.1637931034482756E-2</v>
      </c>
      <c r="K15"/>
      <c r="L15"/>
      <c r="M15"/>
      <c r="N15"/>
      <c r="O15"/>
      <c r="P15"/>
      <c r="Q15">
        <v>1.4999999999999999E-2</v>
      </c>
      <c r="R15">
        <v>1.4999999999999999E-2</v>
      </c>
      <c r="S15">
        <v>1.4E-2</v>
      </c>
      <c r="T15"/>
      <c r="U15">
        <f>IF(Q15="","",(1-'MT1'!F15)*0.15)</f>
        <v>3.4999999999999989E-2</v>
      </c>
      <c r="V15">
        <f>IF(R15="","",(1-'MT2'!F15)*0.15)</f>
        <v>3.1779661016949151E-2</v>
      </c>
      <c r="W15">
        <f>IF(S15="","",(1-'MT3'!F15)*0.15)</f>
        <v>1.1637931034482756E-2</v>
      </c>
    </row>
    <row r="16" spans="1:23" ht="14.3" x14ac:dyDescent="0.25">
      <c r="A16" s="39">
        <v>1</v>
      </c>
      <c r="B16" s="28" t="s">
        <v>510</v>
      </c>
      <c r="C16" s="2" t="s">
        <v>492</v>
      </c>
      <c r="E16">
        <f t="shared" si="1"/>
        <v>1.4500000000000001E-2</v>
      </c>
      <c r="F16"/>
      <c r="G16" t="str">
        <f>Quiz!I16</f>
        <v/>
      </c>
      <c r="H16" t="str">
        <f t="shared" si="2"/>
        <v/>
      </c>
      <c r="I16">
        <f t="shared" si="3"/>
        <v>1.4500000000000001E-2</v>
      </c>
      <c r="J16" t="str">
        <f t="shared" si="4"/>
        <v/>
      </c>
      <c r="K16"/>
      <c r="L16"/>
      <c r="M16"/>
      <c r="N16"/>
      <c r="O16"/>
      <c r="P16"/>
      <c r="Q16"/>
      <c r="R16">
        <v>1.4500000000000001E-2</v>
      </c>
      <c r="S16"/>
      <c r="T16"/>
      <c r="U16" t="str">
        <f>IF(Q16="","",(1-'MT1'!F16)*0.15)</f>
        <v/>
      </c>
      <c r="V16">
        <f>IF(R16="","",(1-'MT2'!F16)*0.15)</f>
        <v>2.6694915254237284E-2</v>
      </c>
      <c r="W16" t="str">
        <f>IF(S16="","",(1-'MT3'!F16)*0.15)</f>
        <v/>
      </c>
    </row>
    <row r="17" spans="1:23" ht="14.3" x14ac:dyDescent="0.25">
      <c r="A17" s="39">
        <v>1</v>
      </c>
      <c r="B17" s="28" t="s">
        <v>511</v>
      </c>
      <c r="C17" s="2" t="s">
        <v>498</v>
      </c>
      <c r="E17">
        <f t="shared" si="1"/>
        <v>5.1650793650793642E-2</v>
      </c>
      <c r="F17"/>
      <c r="G17">
        <f>Quiz!I17</f>
        <v>1.3650793650793646E-2</v>
      </c>
      <c r="H17" t="str">
        <f t="shared" si="2"/>
        <v/>
      </c>
      <c r="I17">
        <f t="shared" si="3"/>
        <v>1.4999999999999999E-2</v>
      </c>
      <c r="J17">
        <f t="shared" si="4"/>
        <v>1.2999999999999999E-2</v>
      </c>
      <c r="K17" s="4">
        <v>5.0000000000000001E-3</v>
      </c>
      <c r="L17" s="4">
        <v>5.0000000000000001E-3</v>
      </c>
      <c r="M17"/>
      <c r="N17"/>
      <c r="O17"/>
      <c r="P17"/>
      <c r="Q17"/>
      <c r="R17">
        <v>1.4999999999999999E-2</v>
      </c>
      <c r="S17">
        <v>1.2999999999999999E-2</v>
      </c>
      <c r="T17"/>
      <c r="U17" t="str">
        <f>IF(Q17="","",(1-'MT1'!F17)*0.15)</f>
        <v/>
      </c>
      <c r="V17">
        <f>IF(R17="","",(1-'MT2'!F17)*0.15)</f>
        <v>2.0338983050847453E-2</v>
      </c>
      <c r="W17">
        <f>IF(S17="","",(1-'MT3'!F17)*0.15)</f>
        <v>6.5948275862068972E-2</v>
      </c>
    </row>
    <row r="18" spans="1:23" ht="14.3" x14ac:dyDescent="0.25">
      <c r="A18" s="39">
        <v>1</v>
      </c>
      <c r="B18" s="28" t="s">
        <v>512</v>
      </c>
      <c r="C18" s="2" t="s">
        <v>513</v>
      </c>
      <c r="E18">
        <f t="shared" si="1"/>
        <v>0</v>
      </c>
      <c r="F18"/>
      <c r="G18" t="str">
        <f>Quiz!I18</f>
        <v/>
      </c>
      <c r="H18" t="str">
        <f t="shared" si="2"/>
        <v/>
      </c>
      <c r="I18" t="str">
        <f t="shared" si="3"/>
        <v/>
      </c>
      <c r="J18" t="str">
        <f t="shared" si="4"/>
        <v/>
      </c>
      <c r="K18"/>
      <c r="L18"/>
      <c r="M18"/>
      <c r="N18"/>
      <c r="O18"/>
      <c r="P18"/>
      <c r="Q18"/>
      <c r="R18"/>
      <c r="S18"/>
      <c r="T18"/>
      <c r="U18" t="str">
        <f>IF(Q18="","",(1-'MT1'!F18)*0.15)</f>
        <v/>
      </c>
      <c r="V18" t="str">
        <f>IF(R18="","",(1-'MT2'!F18)*0.15)</f>
        <v/>
      </c>
      <c r="W18" t="str">
        <f>IF(S18="","",(1-'MT3'!F18)*0.15)</f>
        <v/>
      </c>
    </row>
    <row r="19" spans="1:23" s="91" customFormat="1" ht="14.3" x14ac:dyDescent="0.25">
      <c r="A19" s="91">
        <v>1</v>
      </c>
      <c r="B19" s="91" t="s">
        <v>514</v>
      </c>
      <c r="C19" s="91" t="s">
        <v>515</v>
      </c>
    </row>
    <row r="20" spans="1:23" ht="14.3" x14ac:dyDescent="0.25">
      <c r="A20" s="39">
        <v>1</v>
      </c>
      <c r="B20" s="28" t="s">
        <v>516</v>
      </c>
      <c r="C20" s="2" t="s">
        <v>517</v>
      </c>
      <c r="E20">
        <f t="shared" si="1"/>
        <v>0</v>
      </c>
      <c r="F20"/>
      <c r="G20" t="str">
        <f>Quiz!I20</f>
        <v/>
      </c>
      <c r="H20" t="str">
        <f t="shared" si="2"/>
        <v/>
      </c>
      <c r="I20" t="str">
        <f t="shared" si="3"/>
        <v/>
      </c>
      <c r="J20" t="str">
        <f t="shared" si="4"/>
        <v/>
      </c>
      <c r="K20"/>
      <c r="L20"/>
      <c r="M20"/>
      <c r="N20"/>
      <c r="O20"/>
      <c r="P20"/>
      <c r="Q20"/>
      <c r="R20"/>
      <c r="S20"/>
      <c r="T20"/>
      <c r="U20" t="str">
        <f>IF(Q20="","",(1-'MT1'!F20)*0.15)</f>
        <v/>
      </c>
      <c r="V20" t="str">
        <f>IF(R20="","",(1-'MT2'!F20)*0.15)</f>
        <v/>
      </c>
      <c r="W20" t="str">
        <f>IF(S20="","",(1-'MT3'!F20)*0.15)</f>
        <v/>
      </c>
    </row>
    <row r="21" spans="1:23" ht="14.3" x14ac:dyDescent="0.25">
      <c r="A21" s="39">
        <v>1</v>
      </c>
      <c r="B21" s="28" t="s">
        <v>518</v>
      </c>
      <c r="C21" s="2" t="s">
        <v>519</v>
      </c>
      <c r="E21">
        <f t="shared" si="1"/>
        <v>2.4500000000000001E-2</v>
      </c>
      <c r="F21"/>
      <c r="G21" t="str">
        <f>Quiz!I21</f>
        <v/>
      </c>
      <c r="H21" t="str">
        <f t="shared" si="2"/>
        <v/>
      </c>
      <c r="I21" t="str">
        <f t="shared" si="3"/>
        <v/>
      </c>
      <c r="J21">
        <f t="shared" si="4"/>
        <v>1.4500000000000001E-2</v>
      </c>
      <c r="K21" s="4">
        <v>5.0000000000000001E-3</v>
      </c>
      <c r="L21" s="4">
        <v>5.0000000000000001E-3</v>
      </c>
      <c r="M21"/>
      <c r="N21"/>
      <c r="O21"/>
      <c r="P21"/>
      <c r="Q21"/>
      <c r="R21"/>
      <c r="S21">
        <v>1.4500000000000001E-2</v>
      </c>
      <c r="T21"/>
      <c r="U21" t="str">
        <f>IF(Q21="","",(1-'MT1'!F21)*0.15)</f>
        <v/>
      </c>
      <c r="V21" t="str">
        <f>IF(R21="","",(1-'MT2'!F21)*0.15)</f>
        <v/>
      </c>
      <c r="W21">
        <f>IF(S21="","",(1-'MT3'!F21)*0.15)</f>
        <v>4.6551724137931023E-2</v>
      </c>
    </row>
    <row r="22" spans="1:23" ht="14.3" x14ac:dyDescent="0.25">
      <c r="A22" s="39">
        <v>1</v>
      </c>
      <c r="B22" s="28" t="s">
        <v>579</v>
      </c>
      <c r="C22" s="2" t="s">
        <v>580</v>
      </c>
      <c r="E22">
        <f t="shared" si="1"/>
        <v>0</v>
      </c>
      <c r="F22"/>
      <c r="G22" t="str">
        <f>Quiz!I22</f>
        <v/>
      </c>
      <c r="H22" t="str">
        <f t="shared" si="2"/>
        <v/>
      </c>
      <c r="I22" t="str">
        <f t="shared" si="3"/>
        <v/>
      </c>
      <c r="J22" t="str">
        <f t="shared" si="4"/>
        <v/>
      </c>
      <c r="K22"/>
      <c r="L22"/>
      <c r="M22"/>
      <c r="N22"/>
      <c r="O22"/>
      <c r="P22"/>
      <c r="Q22"/>
      <c r="R22"/>
      <c r="S22"/>
      <c r="T22"/>
      <c r="U22" t="str">
        <f>IF(Q22="","",(1-'MT1'!F22)*0.15)</f>
        <v/>
      </c>
      <c r="V22" t="str">
        <f>IF(R22="","",(1-'MT2'!F22)*0.15)</f>
        <v/>
      </c>
      <c r="W22" t="str">
        <f>IF(S22="","",(1-'MT3'!F22)*0.15)</f>
        <v/>
      </c>
    </row>
    <row r="23" spans="1:23" s="91" customFormat="1" ht="14.3" x14ac:dyDescent="0.25">
      <c r="A23" s="91">
        <v>1</v>
      </c>
      <c r="B23" s="91" t="s">
        <v>520</v>
      </c>
      <c r="C23" s="91" t="s">
        <v>409</v>
      </c>
    </row>
    <row r="24" spans="1:23" s="91" customFormat="1" ht="14.3" x14ac:dyDescent="0.25">
      <c r="A24" s="91">
        <v>1</v>
      </c>
      <c r="B24" s="91" t="s">
        <v>521</v>
      </c>
      <c r="C24" s="91" t="s">
        <v>522</v>
      </c>
    </row>
    <row r="25" spans="1:23" ht="14.3" x14ac:dyDescent="0.25">
      <c r="A25" s="39">
        <v>1</v>
      </c>
      <c r="B25" s="28" t="s">
        <v>523</v>
      </c>
      <c r="C25" s="2" t="s">
        <v>397</v>
      </c>
      <c r="E25">
        <f t="shared" si="1"/>
        <v>0</v>
      </c>
      <c r="F25"/>
      <c r="G25" t="str">
        <f>Quiz!I25</f>
        <v/>
      </c>
      <c r="H25" t="str">
        <f t="shared" si="2"/>
        <v/>
      </c>
      <c r="I25" t="str">
        <f t="shared" si="3"/>
        <v/>
      </c>
      <c r="J25" t="str">
        <f t="shared" si="4"/>
        <v/>
      </c>
      <c r="K25"/>
      <c r="L25"/>
      <c r="M25"/>
      <c r="N25"/>
      <c r="O25"/>
      <c r="P25"/>
      <c r="Q25"/>
      <c r="R25"/>
      <c r="S25"/>
      <c r="T25"/>
      <c r="U25" t="str">
        <f>IF(Q25="","",(1-'MT1'!F25)*0.15)</f>
        <v/>
      </c>
      <c r="V25" t="str">
        <f>IF(R25="","",(1-'MT2'!F25)*0.15)</f>
        <v/>
      </c>
      <c r="W25" t="str">
        <f>IF(S25="","",(1-'MT3'!F25)*0.15)</f>
        <v/>
      </c>
    </row>
    <row r="26" spans="1:23" ht="14.3" x14ac:dyDescent="0.25">
      <c r="A26" s="39">
        <v>1</v>
      </c>
      <c r="B26" s="28" t="s">
        <v>524</v>
      </c>
      <c r="C26" s="2" t="s">
        <v>525</v>
      </c>
      <c r="E26">
        <f t="shared" si="1"/>
        <v>1.4999999999999999E-2</v>
      </c>
      <c r="F26"/>
      <c r="G26" t="str">
        <f>Quiz!I26</f>
        <v/>
      </c>
      <c r="H26" t="str">
        <f t="shared" si="2"/>
        <v/>
      </c>
      <c r="I26" t="str">
        <f t="shared" si="3"/>
        <v/>
      </c>
      <c r="J26">
        <f t="shared" si="4"/>
        <v>1.4999999999999999E-2</v>
      </c>
      <c r="K26"/>
      <c r="L26"/>
      <c r="M26"/>
      <c r="N26"/>
      <c r="O26"/>
      <c r="P26"/>
      <c r="Q26"/>
      <c r="R26"/>
      <c r="S26">
        <v>1.4999999999999999E-2</v>
      </c>
      <c r="T26"/>
      <c r="U26" t="str">
        <f>IF(Q26="","",(1-'MT1'!F26)*0.15)</f>
        <v/>
      </c>
      <c r="V26" t="str">
        <f>IF(R26="","",(1-'MT2'!F26)*0.15)</f>
        <v/>
      </c>
      <c r="W26">
        <f>IF(S26="","",(1-'MT3'!F26)*0.15)</f>
        <v>1.9396551724137928E-2</v>
      </c>
    </row>
    <row r="27" spans="1:23" ht="14.3" x14ac:dyDescent="0.25">
      <c r="A27" s="39">
        <v>1</v>
      </c>
      <c r="B27" s="28" t="s">
        <v>526</v>
      </c>
      <c r="C27" s="2" t="s">
        <v>219</v>
      </c>
      <c r="E27">
        <f t="shared" si="1"/>
        <v>0</v>
      </c>
      <c r="F27"/>
      <c r="G27" t="str">
        <f>Quiz!I27</f>
        <v/>
      </c>
      <c r="H27" t="str">
        <f t="shared" si="2"/>
        <v/>
      </c>
      <c r="I27" t="str">
        <f t="shared" si="3"/>
        <v/>
      </c>
      <c r="J27" t="str">
        <f t="shared" si="4"/>
        <v/>
      </c>
      <c r="K27"/>
      <c r="L27"/>
      <c r="M27"/>
      <c r="N27"/>
      <c r="O27"/>
      <c r="P27"/>
      <c r="Q27"/>
      <c r="R27"/>
      <c r="S27"/>
      <c r="T27"/>
      <c r="U27" t="str">
        <f>IF(Q27="","",(1-'MT1'!F27)*0.15)</f>
        <v/>
      </c>
      <c r="V27" t="str">
        <f>IF(R27="","",(1-'MT2'!F27)*0.15)</f>
        <v/>
      </c>
      <c r="W27" t="str">
        <f>IF(S27="","",(1-'MT3'!F27)*0.15)</f>
        <v/>
      </c>
    </row>
    <row r="28" spans="1:23" ht="14.3" x14ac:dyDescent="0.25">
      <c r="A28" s="39">
        <v>1</v>
      </c>
      <c r="B28" s="28" t="s">
        <v>584</v>
      </c>
      <c r="C28" s="2" t="s">
        <v>585</v>
      </c>
      <c r="E28">
        <f t="shared" si="1"/>
        <v>0</v>
      </c>
      <c r="F28"/>
      <c r="G28" t="str">
        <f>Quiz!I28</f>
        <v/>
      </c>
      <c r="H28" t="str">
        <f t="shared" si="2"/>
        <v/>
      </c>
      <c r="I28" t="str">
        <f t="shared" si="3"/>
        <v/>
      </c>
      <c r="J28" t="str">
        <f t="shared" si="4"/>
        <v/>
      </c>
      <c r="K28"/>
      <c r="L28"/>
      <c r="M28"/>
      <c r="N28"/>
      <c r="O28"/>
      <c r="P28"/>
      <c r="Q28"/>
      <c r="R28"/>
      <c r="S28"/>
      <c r="T28"/>
      <c r="U28" t="str">
        <f>IF(Q28="","",(1-'MT1'!F28)*0.15)</f>
        <v/>
      </c>
      <c r="V28" t="str">
        <f>IF(R28="","",(1-'MT2'!F28)*0.15)</f>
        <v/>
      </c>
      <c r="W28" t="str">
        <f>IF(S28="","",(1-'MT3'!F28)*0.15)</f>
        <v/>
      </c>
    </row>
    <row r="29" spans="1:23" ht="14.3" x14ac:dyDescent="0.25">
      <c r="A29" s="39">
        <v>1</v>
      </c>
      <c r="B29" s="28" t="s">
        <v>527</v>
      </c>
      <c r="C29" s="2" t="s">
        <v>72</v>
      </c>
      <c r="E29">
        <f t="shared" si="1"/>
        <v>0</v>
      </c>
      <c r="F29"/>
      <c r="G29" t="str">
        <f>Quiz!I29</f>
        <v/>
      </c>
      <c r="H29" t="str">
        <f t="shared" si="2"/>
        <v/>
      </c>
      <c r="I29" t="str">
        <f t="shared" si="3"/>
        <v/>
      </c>
      <c r="J29" t="str">
        <f t="shared" si="4"/>
        <v/>
      </c>
      <c r="K29"/>
      <c r="L29"/>
      <c r="M29"/>
      <c r="N29"/>
      <c r="O29"/>
      <c r="P29"/>
      <c r="Q29"/>
      <c r="R29"/>
      <c r="S29"/>
      <c r="T29"/>
      <c r="U29" t="str">
        <f>IF(Q29="","",(1-'MT1'!F29)*0.15)</f>
        <v/>
      </c>
      <c r="V29" t="str">
        <f>IF(R29="","",(1-'MT2'!F29)*0.15)</f>
        <v/>
      </c>
      <c r="W29" t="str">
        <f>IF(S29="","",(1-'MT3'!F29)*0.15)</f>
        <v/>
      </c>
    </row>
    <row r="30" spans="1:23" ht="14.3" x14ac:dyDescent="0.25">
      <c r="A30" s="39">
        <v>1</v>
      </c>
      <c r="B30" s="28" t="s">
        <v>528</v>
      </c>
      <c r="C30" s="2" t="s">
        <v>529</v>
      </c>
      <c r="E30">
        <f t="shared" si="1"/>
        <v>4.0166666666666656E-2</v>
      </c>
      <c r="F30"/>
      <c r="G30">
        <f>Quiz!I30</f>
        <v>1.1666666666666659E-2</v>
      </c>
      <c r="H30">
        <f t="shared" si="2"/>
        <v>1.4E-2</v>
      </c>
      <c r="I30" t="str">
        <f t="shared" si="3"/>
        <v/>
      </c>
      <c r="J30">
        <f t="shared" si="4"/>
        <v>1.4500000000000001E-2</v>
      </c>
      <c r="K30"/>
      <c r="L30"/>
      <c r="M30"/>
      <c r="N30"/>
      <c r="O30"/>
      <c r="P30"/>
      <c r="Q30">
        <v>1.4E-2</v>
      </c>
      <c r="R30"/>
      <c r="S30">
        <v>1.4500000000000001E-2</v>
      </c>
      <c r="T30"/>
      <c r="U30">
        <f>IF(Q30="","",(1-'MT1'!F30)*0.15)</f>
        <v>2.2500000000000003E-2</v>
      </c>
      <c r="V30" t="str">
        <f>IF(R30="","",(1-'MT2'!F30)*0.15)</f>
        <v/>
      </c>
      <c r="W30">
        <f>IF(S30="","",(1-'MT3'!F30)*0.15)</f>
        <v>4.0086206896551728E-2</v>
      </c>
    </row>
    <row r="31" spans="1:23" ht="14.3" x14ac:dyDescent="0.25">
      <c r="A31" s="39">
        <v>1</v>
      </c>
      <c r="B31" s="28" t="s">
        <v>434</v>
      </c>
      <c r="C31" s="2" t="s">
        <v>435</v>
      </c>
      <c r="E31">
        <f t="shared" si="1"/>
        <v>1.4E-2</v>
      </c>
      <c r="F31"/>
      <c r="G31" t="str">
        <f>Quiz!I31</f>
        <v/>
      </c>
      <c r="H31">
        <f t="shared" si="2"/>
        <v>1.4E-2</v>
      </c>
      <c r="I31" t="str">
        <f t="shared" si="3"/>
        <v/>
      </c>
      <c r="J31" t="str">
        <f t="shared" si="4"/>
        <v/>
      </c>
      <c r="K31"/>
      <c r="L31"/>
      <c r="M31"/>
      <c r="N31"/>
      <c r="O31"/>
      <c r="P31"/>
      <c r="Q31">
        <v>1.4E-2</v>
      </c>
      <c r="R31"/>
      <c r="S31"/>
      <c r="T31"/>
      <c r="U31">
        <f>IF(Q31="","",(1-'MT1'!F31)*0.15)</f>
        <v>8.4999999999999992E-2</v>
      </c>
      <c r="V31" t="str">
        <f>IF(R31="","",(1-'MT2'!F31)*0.15)</f>
        <v/>
      </c>
      <c r="W31" t="str">
        <f>IF(S31="","",(1-'MT3'!F31)*0.15)</f>
        <v/>
      </c>
    </row>
    <row r="32" spans="1:23" ht="14.3" x14ac:dyDescent="0.25">
      <c r="A32" s="39">
        <v>1</v>
      </c>
      <c r="B32" s="28" t="s">
        <v>530</v>
      </c>
      <c r="C32" s="2" t="s">
        <v>82</v>
      </c>
      <c r="E32">
        <f t="shared" si="1"/>
        <v>2.1888888888888881E-2</v>
      </c>
      <c r="F32"/>
      <c r="G32">
        <f>Quiz!I32</f>
        <v>8.8888888888888802E-3</v>
      </c>
      <c r="H32" t="str">
        <f t="shared" si="2"/>
        <v/>
      </c>
      <c r="I32" t="str">
        <f t="shared" si="3"/>
        <v/>
      </c>
      <c r="J32">
        <f t="shared" si="4"/>
        <v>1.2999999999999999E-2</v>
      </c>
      <c r="K32"/>
      <c r="L32"/>
      <c r="M32"/>
      <c r="N32"/>
      <c r="O32"/>
      <c r="P32"/>
      <c r="Q32"/>
      <c r="R32"/>
      <c r="S32">
        <v>1.2999999999999999E-2</v>
      </c>
      <c r="T32"/>
      <c r="U32" t="str">
        <f>IF(Q32="","",(1-'MT1'!F32)*0.15)</f>
        <v/>
      </c>
      <c r="V32" t="str">
        <f>IF(R32="","",(1-'MT2'!F32)*0.15)</f>
        <v/>
      </c>
      <c r="W32">
        <f>IF(S32="","",(1-'MT3'!F32)*0.15)</f>
        <v>3.4913793103448269E-2</v>
      </c>
    </row>
    <row r="33" spans="1:23" ht="14.3" x14ac:dyDescent="0.25">
      <c r="A33" s="39">
        <v>1</v>
      </c>
      <c r="B33" s="28" t="s">
        <v>531</v>
      </c>
      <c r="C33" s="2" t="s">
        <v>532</v>
      </c>
      <c r="E33">
        <f t="shared" si="1"/>
        <v>2.9000000000000001E-2</v>
      </c>
      <c r="F33"/>
      <c r="G33" t="str">
        <f>Quiz!I33</f>
        <v/>
      </c>
      <c r="H33">
        <f t="shared" si="2"/>
        <v>1.4E-2</v>
      </c>
      <c r="I33" t="str">
        <f t="shared" si="3"/>
        <v/>
      </c>
      <c r="J33">
        <f t="shared" si="4"/>
        <v>0.01</v>
      </c>
      <c r="K33" s="4">
        <v>5.0000000000000001E-3</v>
      </c>
      <c r="L33"/>
      <c r="M33"/>
      <c r="N33"/>
      <c r="O33"/>
      <c r="P33"/>
      <c r="Q33">
        <v>1.4E-2</v>
      </c>
      <c r="R33"/>
      <c r="S33">
        <v>0.01</v>
      </c>
      <c r="T33"/>
      <c r="U33">
        <f>IF(Q33="","",(1-'MT1'!F33)*0.15)</f>
        <v>4.6249999999999999E-2</v>
      </c>
      <c r="V33" t="str">
        <f>IF(R33="","",(1-'MT2'!F33)*0.15)</f>
        <v/>
      </c>
      <c r="W33">
        <f>IF(S33="","",(1-'MT3'!F33)*0.15)</f>
        <v>5.1724137931034482E-2</v>
      </c>
    </row>
    <row r="34" spans="1:23" ht="14.3" x14ac:dyDescent="0.25">
      <c r="A34" s="39">
        <v>1</v>
      </c>
      <c r="B34" s="28" t="s">
        <v>533</v>
      </c>
      <c r="C34" s="2" t="s">
        <v>397</v>
      </c>
      <c r="E34">
        <f t="shared" si="1"/>
        <v>0</v>
      </c>
      <c r="F34"/>
      <c r="G34" t="str">
        <f>Quiz!I34</f>
        <v/>
      </c>
      <c r="H34" t="str">
        <f t="shared" si="2"/>
        <v/>
      </c>
      <c r="I34" t="str">
        <f t="shared" si="3"/>
        <v/>
      </c>
      <c r="J34" t="str">
        <f t="shared" si="4"/>
        <v/>
      </c>
      <c r="K34"/>
      <c r="L34"/>
      <c r="M34"/>
      <c r="N34"/>
      <c r="O34"/>
      <c r="P34"/>
      <c r="Q34"/>
      <c r="R34"/>
      <c r="S34"/>
      <c r="T34"/>
      <c r="U34" t="str">
        <f>IF(Q34="","",(1-'MT1'!F34)*0.15)</f>
        <v/>
      </c>
      <c r="V34" t="str">
        <f>IF(R34="","",(1-'MT2'!F34)*0.15)</f>
        <v/>
      </c>
      <c r="W34" t="str">
        <f>IF(S34="","",(1-'MT3'!F34)*0.15)</f>
        <v/>
      </c>
    </row>
    <row r="35" spans="1:23" ht="14.3" x14ac:dyDescent="0.25">
      <c r="A35" s="39">
        <v>1</v>
      </c>
      <c r="B35" s="28" t="s">
        <v>534</v>
      </c>
      <c r="C35" s="2" t="s">
        <v>535</v>
      </c>
      <c r="E35">
        <f t="shared" si="1"/>
        <v>2.7E-2</v>
      </c>
      <c r="F35"/>
      <c r="G35" t="str">
        <f>Quiz!I35</f>
        <v/>
      </c>
      <c r="H35" t="str">
        <f t="shared" si="2"/>
        <v/>
      </c>
      <c r="I35">
        <f t="shared" si="3"/>
        <v>1.4999999999999999E-2</v>
      </c>
      <c r="J35">
        <f t="shared" si="4"/>
        <v>1.2E-2</v>
      </c>
      <c r="K35"/>
      <c r="L35"/>
      <c r="M35"/>
      <c r="N35"/>
      <c r="O35"/>
      <c r="P35"/>
      <c r="Q35"/>
      <c r="R35">
        <v>1.4999999999999999E-2</v>
      </c>
      <c r="S35">
        <v>1.2E-2</v>
      </c>
      <c r="T35"/>
      <c r="U35" t="str">
        <f>IF(Q35="","",(1-'MT1'!F35)*0.15)</f>
        <v/>
      </c>
      <c r="V35">
        <f>IF(R35="","",(1-'MT2'!F35)*0.15)</f>
        <v>6.1016949152542375E-2</v>
      </c>
      <c r="W35">
        <f>IF(S35="","",(1-'MT3'!F35)*0.15)</f>
        <v>6.5948275862068972E-2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"/>
  <sheetViews>
    <sheetView zoomScale="90" zoomScaleNormal="9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6" sqref="K6"/>
    </sheetView>
  </sheetViews>
  <sheetFormatPr defaultColWidth="9.125" defaultRowHeight="14.3" x14ac:dyDescent="0.25"/>
  <cols>
    <col min="1" max="1" width="4.875" style="2" bestFit="1" customWidth="1"/>
    <col min="2" max="2" width="16.375" style="2" bestFit="1" customWidth="1"/>
    <col min="3" max="3" width="9.75" style="2" bestFit="1" customWidth="1"/>
    <col min="4" max="4" width="2.75" style="2" customWidth="1"/>
    <col min="5" max="5" width="11.25" style="3" customWidth="1"/>
    <col min="6" max="6" width="19.75" style="3" bestFit="1" customWidth="1"/>
    <col min="7" max="7" width="23.125" style="3" bestFit="1" customWidth="1"/>
    <col min="8" max="8" width="6.875" style="3" customWidth="1"/>
    <col min="9" max="9" width="43.375" style="3" bestFit="1" customWidth="1"/>
    <col min="10" max="10" width="15.125" style="3" bestFit="1" customWidth="1"/>
    <col min="11" max="11" width="9.125" style="24"/>
    <col min="12" max="12" width="34.25" style="2" bestFit="1" customWidth="1"/>
    <col min="13" max="16384" width="9.125" style="2"/>
  </cols>
  <sheetData>
    <row r="1" spans="1:19" x14ac:dyDescent="0.25">
      <c r="A1" s="2">
        <f>SUM(A4:A34)</f>
        <v>31</v>
      </c>
    </row>
    <row r="2" spans="1:19" x14ac:dyDescent="0.25">
      <c r="E2" s="3">
        <f>COUNTA(E4:E43)</f>
        <v>1</v>
      </c>
    </row>
    <row r="3" spans="1:19" x14ac:dyDescent="0.25">
      <c r="A3" s="22" t="s">
        <v>40</v>
      </c>
      <c r="B3" s="22" t="s">
        <v>1</v>
      </c>
      <c r="C3" s="22" t="s">
        <v>107</v>
      </c>
      <c r="D3" s="25"/>
      <c r="E3" s="26" t="s">
        <v>37</v>
      </c>
      <c r="F3" s="26" t="s">
        <v>35</v>
      </c>
      <c r="G3" s="26" t="s">
        <v>0</v>
      </c>
      <c r="H3" s="26" t="s">
        <v>30</v>
      </c>
      <c r="I3" s="26" t="s">
        <v>34</v>
      </c>
      <c r="J3" s="26" t="s">
        <v>28</v>
      </c>
      <c r="K3" s="27" t="s">
        <v>111</v>
      </c>
      <c r="L3" s="26" t="s">
        <v>281</v>
      </c>
      <c r="M3" s="2" t="s">
        <v>447</v>
      </c>
      <c r="N3" s="2" t="s">
        <v>450</v>
      </c>
      <c r="O3" s="2" t="s">
        <v>448</v>
      </c>
      <c r="P3" s="2" t="s">
        <v>449</v>
      </c>
      <c r="Q3" s="2" t="s">
        <v>451</v>
      </c>
      <c r="R3" s="2" t="s">
        <v>576</v>
      </c>
      <c r="S3" s="2" t="s">
        <v>577</v>
      </c>
    </row>
    <row r="4" spans="1:19" customFormat="1" x14ac:dyDescent="0.25">
      <c r="A4">
        <v>1</v>
      </c>
      <c r="B4" s="28" t="s">
        <v>490</v>
      </c>
      <c r="C4" s="28" t="s">
        <v>219</v>
      </c>
      <c r="D4" s="28"/>
      <c r="E4" s="3"/>
      <c r="F4" s="28" t="s">
        <v>363</v>
      </c>
      <c r="G4" s="28"/>
      <c r="H4" s="28"/>
      <c r="I4" s="28" t="s">
        <v>564</v>
      </c>
      <c r="J4" s="28"/>
      <c r="K4" s="28" t="s">
        <v>206</v>
      </c>
      <c r="L4" s="28" t="s">
        <v>536</v>
      </c>
      <c r="P4" s="49"/>
    </row>
    <row r="5" spans="1:19" x14ac:dyDescent="0.25">
      <c r="A5">
        <v>1</v>
      </c>
      <c r="B5" s="28" t="s">
        <v>491</v>
      </c>
      <c r="C5" s="2" t="s">
        <v>492</v>
      </c>
      <c r="F5" s="28" t="s">
        <v>378</v>
      </c>
      <c r="I5" s="28"/>
      <c r="K5" s="24" t="s">
        <v>215</v>
      </c>
      <c r="L5" s="28" t="s">
        <v>537</v>
      </c>
      <c r="M5" s="2" t="s">
        <v>441</v>
      </c>
      <c r="R5" s="2" t="s">
        <v>441</v>
      </c>
      <c r="S5" s="2" t="s">
        <v>441</v>
      </c>
    </row>
    <row r="6" spans="1:19" x14ac:dyDescent="0.25">
      <c r="A6">
        <v>1</v>
      </c>
      <c r="B6" s="28" t="s">
        <v>493</v>
      </c>
      <c r="C6" s="2" t="s">
        <v>494</v>
      </c>
      <c r="F6" s="28" t="s">
        <v>368</v>
      </c>
      <c r="I6" s="28" t="s">
        <v>188</v>
      </c>
      <c r="K6" s="24" t="s">
        <v>190</v>
      </c>
      <c r="L6" s="28" t="s">
        <v>538</v>
      </c>
      <c r="M6" s="2" t="s">
        <v>441</v>
      </c>
      <c r="N6" s="2" t="s">
        <v>441</v>
      </c>
      <c r="O6" s="2" t="s">
        <v>441</v>
      </c>
    </row>
    <row r="7" spans="1:19" x14ac:dyDescent="0.25">
      <c r="A7">
        <v>1</v>
      </c>
      <c r="B7" s="28" t="s">
        <v>495</v>
      </c>
      <c r="C7" s="2" t="s">
        <v>496</v>
      </c>
      <c r="F7" s="28" t="s">
        <v>368</v>
      </c>
      <c r="I7" s="28" t="s">
        <v>187</v>
      </c>
      <c r="K7" s="24" t="s">
        <v>256</v>
      </c>
      <c r="L7" s="28" t="s">
        <v>539</v>
      </c>
    </row>
    <row r="8" spans="1:19" x14ac:dyDescent="0.25">
      <c r="A8">
        <v>1</v>
      </c>
      <c r="B8" s="28" t="s">
        <v>497</v>
      </c>
      <c r="C8" s="2" t="s">
        <v>498</v>
      </c>
      <c r="F8" s="28" t="s">
        <v>358</v>
      </c>
      <c r="I8" s="28"/>
      <c r="K8" s="24" t="s">
        <v>338</v>
      </c>
      <c r="L8" s="28" t="s">
        <v>540</v>
      </c>
    </row>
    <row r="9" spans="1:19" x14ac:dyDescent="0.25">
      <c r="A9">
        <v>1</v>
      </c>
      <c r="B9" s="28" t="s">
        <v>499</v>
      </c>
      <c r="C9" s="2" t="s">
        <v>500</v>
      </c>
      <c r="F9" s="28" t="s">
        <v>358</v>
      </c>
      <c r="G9" s="3" t="s">
        <v>578</v>
      </c>
      <c r="I9" s="28"/>
      <c r="K9" s="24" t="s">
        <v>568</v>
      </c>
      <c r="L9" s="28" t="s">
        <v>541</v>
      </c>
    </row>
    <row r="10" spans="1:19" x14ac:dyDescent="0.25">
      <c r="A10">
        <v>1</v>
      </c>
      <c r="B10" s="28" t="s">
        <v>586</v>
      </c>
      <c r="C10" s="2" t="s">
        <v>580</v>
      </c>
      <c r="F10" s="28"/>
      <c r="I10" s="28"/>
      <c r="L10" s="28"/>
    </row>
    <row r="11" spans="1:19" x14ac:dyDescent="0.25">
      <c r="A11">
        <v>1</v>
      </c>
      <c r="B11" s="28" t="s">
        <v>501</v>
      </c>
      <c r="C11" s="2" t="s">
        <v>502</v>
      </c>
      <c r="F11" s="28" t="s">
        <v>368</v>
      </c>
      <c r="I11" s="28" t="s">
        <v>188</v>
      </c>
      <c r="K11" s="24" t="s">
        <v>189</v>
      </c>
      <c r="L11" s="28" t="s">
        <v>542</v>
      </c>
    </row>
    <row r="12" spans="1:19" x14ac:dyDescent="0.25">
      <c r="A12">
        <v>1</v>
      </c>
      <c r="B12" s="28" t="s">
        <v>503</v>
      </c>
      <c r="C12" s="2" t="s">
        <v>504</v>
      </c>
      <c r="F12" s="28" t="s">
        <v>358</v>
      </c>
      <c r="I12" s="28" t="s">
        <v>565</v>
      </c>
      <c r="K12" s="24" t="s">
        <v>85</v>
      </c>
      <c r="L12" s="28" t="s">
        <v>543</v>
      </c>
    </row>
    <row r="13" spans="1:19" x14ac:dyDescent="0.25">
      <c r="A13">
        <v>1</v>
      </c>
      <c r="B13" s="28" t="s">
        <v>505</v>
      </c>
      <c r="C13" s="2" t="s">
        <v>506</v>
      </c>
      <c r="F13" s="28" t="s">
        <v>378</v>
      </c>
      <c r="G13" s="3" t="s">
        <v>587</v>
      </c>
      <c r="I13" s="28"/>
      <c r="K13" s="24" t="s">
        <v>215</v>
      </c>
      <c r="L13" s="28" t="s">
        <v>544</v>
      </c>
    </row>
    <row r="14" spans="1:19" x14ac:dyDescent="0.25">
      <c r="A14">
        <v>1</v>
      </c>
      <c r="B14" s="28" t="s">
        <v>507</v>
      </c>
      <c r="C14" s="2" t="s">
        <v>403</v>
      </c>
      <c r="F14" s="28" t="s">
        <v>378</v>
      </c>
      <c r="I14" s="28"/>
      <c r="K14" s="24" t="s">
        <v>192</v>
      </c>
      <c r="L14" s="28" t="s">
        <v>545</v>
      </c>
    </row>
    <row r="15" spans="1:19" x14ac:dyDescent="0.25">
      <c r="A15">
        <v>1</v>
      </c>
      <c r="B15" s="28" t="s">
        <v>508</v>
      </c>
      <c r="C15" s="2" t="s">
        <v>509</v>
      </c>
      <c r="F15" s="28" t="s">
        <v>363</v>
      </c>
      <c r="G15" s="3" t="s">
        <v>574</v>
      </c>
      <c r="I15" s="28" t="s">
        <v>188</v>
      </c>
      <c r="K15" s="24" t="s">
        <v>189</v>
      </c>
      <c r="L15" s="28" t="s">
        <v>546</v>
      </c>
    </row>
    <row r="16" spans="1:19" x14ac:dyDescent="0.25">
      <c r="A16">
        <v>1</v>
      </c>
      <c r="B16" s="28" t="s">
        <v>510</v>
      </c>
      <c r="C16" s="2" t="s">
        <v>492</v>
      </c>
      <c r="F16" s="28" t="s">
        <v>363</v>
      </c>
      <c r="I16" s="28" t="s">
        <v>372</v>
      </c>
      <c r="K16" s="24" t="s">
        <v>256</v>
      </c>
      <c r="L16" s="28" t="s">
        <v>547</v>
      </c>
    </row>
    <row r="17" spans="1:12" x14ac:dyDescent="0.25">
      <c r="A17">
        <v>1</v>
      </c>
      <c r="B17" s="28" t="s">
        <v>511</v>
      </c>
      <c r="C17" s="2" t="s">
        <v>498</v>
      </c>
      <c r="F17" s="28" t="s">
        <v>368</v>
      </c>
      <c r="I17" s="28" t="s">
        <v>372</v>
      </c>
      <c r="K17" s="24" t="s">
        <v>256</v>
      </c>
      <c r="L17" s="28" t="s">
        <v>548</v>
      </c>
    </row>
    <row r="18" spans="1:12" x14ac:dyDescent="0.25">
      <c r="A18">
        <v>1</v>
      </c>
      <c r="B18" s="28" t="s">
        <v>512</v>
      </c>
      <c r="C18" s="2" t="s">
        <v>513</v>
      </c>
      <c r="F18" s="28" t="s">
        <v>378</v>
      </c>
      <c r="I18" s="28"/>
      <c r="K18" s="24" t="s">
        <v>85</v>
      </c>
      <c r="L18" s="28" t="s">
        <v>549</v>
      </c>
    </row>
    <row r="19" spans="1:12" s="91" customFormat="1" x14ac:dyDescent="0.25">
      <c r="A19" s="91">
        <v>1</v>
      </c>
      <c r="B19" s="91" t="s">
        <v>514</v>
      </c>
      <c r="C19" s="91" t="s">
        <v>515</v>
      </c>
      <c r="F19" s="91" t="s">
        <v>412</v>
      </c>
      <c r="K19" s="91" t="s">
        <v>339</v>
      </c>
      <c r="L19" s="91" t="s">
        <v>550</v>
      </c>
    </row>
    <row r="20" spans="1:12" x14ac:dyDescent="0.25">
      <c r="A20">
        <v>1</v>
      </c>
      <c r="B20" s="28" t="s">
        <v>516</v>
      </c>
      <c r="C20" s="2" t="s">
        <v>517</v>
      </c>
      <c r="F20" s="28" t="s">
        <v>358</v>
      </c>
      <c r="I20" s="28"/>
      <c r="K20" s="24" t="s">
        <v>569</v>
      </c>
      <c r="L20" s="28" t="s">
        <v>551</v>
      </c>
    </row>
    <row r="21" spans="1:12" x14ac:dyDescent="0.25">
      <c r="A21">
        <v>1</v>
      </c>
      <c r="B21" s="28" t="s">
        <v>518</v>
      </c>
      <c r="C21" s="2" t="s">
        <v>519</v>
      </c>
      <c r="F21" s="28" t="s">
        <v>358</v>
      </c>
      <c r="I21" s="28"/>
      <c r="K21" s="24" t="s">
        <v>339</v>
      </c>
      <c r="L21" s="28" t="s">
        <v>552</v>
      </c>
    </row>
    <row r="22" spans="1:12" x14ac:dyDescent="0.25">
      <c r="A22">
        <v>1</v>
      </c>
      <c r="B22" s="28" t="s">
        <v>579</v>
      </c>
      <c r="C22" s="2" t="s">
        <v>580</v>
      </c>
      <c r="F22" s="28"/>
      <c r="I22" s="28" t="s">
        <v>581</v>
      </c>
      <c r="K22" s="24" t="s">
        <v>582</v>
      </c>
      <c r="L22" s="28" t="s">
        <v>583</v>
      </c>
    </row>
    <row r="23" spans="1:12" s="91" customFormat="1" x14ac:dyDescent="0.25">
      <c r="A23" s="91">
        <v>1</v>
      </c>
      <c r="B23" s="91" t="s">
        <v>520</v>
      </c>
      <c r="C23" s="91" t="s">
        <v>409</v>
      </c>
      <c r="F23" s="91" t="s">
        <v>378</v>
      </c>
      <c r="K23" s="91" t="s">
        <v>570</v>
      </c>
      <c r="L23" s="91" t="s">
        <v>553</v>
      </c>
    </row>
    <row r="24" spans="1:12" s="91" customFormat="1" x14ac:dyDescent="0.25">
      <c r="A24" s="91">
        <v>1</v>
      </c>
      <c r="B24" s="91" t="s">
        <v>521</v>
      </c>
      <c r="C24" s="91" t="s">
        <v>522</v>
      </c>
      <c r="E24" s="91" t="s">
        <v>441</v>
      </c>
      <c r="F24" s="91" t="s">
        <v>363</v>
      </c>
      <c r="I24" s="91" t="s">
        <v>383</v>
      </c>
      <c r="K24" s="91" t="s">
        <v>194</v>
      </c>
      <c r="L24" s="91" t="s">
        <v>554</v>
      </c>
    </row>
    <row r="25" spans="1:12" x14ac:dyDescent="0.25">
      <c r="A25">
        <v>1</v>
      </c>
      <c r="B25" s="28" t="s">
        <v>523</v>
      </c>
      <c r="C25" s="2" t="s">
        <v>397</v>
      </c>
      <c r="F25" s="28" t="s">
        <v>358</v>
      </c>
      <c r="I25" s="28"/>
      <c r="K25" s="24" t="s">
        <v>339</v>
      </c>
      <c r="L25" s="28" t="s">
        <v>555</v>
      </c>
    </row>
    <row r="26" spans="1:12" x14ac:dyDescent="0.25">
      <c r="A26">
        <v>1</v>
      </c>
      <c r="B26" s="28" t="s">
        <v>524</v>
      </c>
      <c r="C26" s="2" t="s">
        <v>525</v>
      </c>
      <c r="F26" s="28" t="s">
        <v>358</v>
      </c>
      <c r="I26" s="28"/>
      <c r="K26" s="24" t="s">
        <v>442</v>
      </c>
      <c r="L26" s="28" t="s">
        <v>556</v>
      </c>
    </row>
    <row r="27" spans="1:12" x14ac:dyDescent="0.25">
      <c r="A27">
        <v>1</v>
      </c>
      <c r="B27" s="28" t="s">
        <v>526</v>
      </c>
      <c r="C27" s="2" t="s">
        <v>219</v>
      </c>
      <c r="F27" s="28" t="s">
        <v>368</v>
      </c>
      <c r="I27" s="28" t="s">
        <v>566</v>
      </c>
      <c r="K27" s="24" t="s">
        <v>571</v>
      </c>
      <c r="L27" s="28" t="s">
        <v>557</v>
      </c>
    </row>
    <row r="28" spans="1:12" x14ac:dyDescent="0.25">
      <c r="A28">
        <v>1</v>
      </c>
      <c r="B28" s="28" t="s">
        <v>527</v>
      </c>
      <c r="C28" s="2" t="s">
        <v>72</v>
      </c>
      <c r="F28" s="28" t="s">
        <v>358</v>
      </c>
      <c r="I28" s="28"/>
      <c r="K28" s="24" t="s">
        <v>192</v>
      </c>
      <c r="L28" s="28" t="s">
        <v>558</v>
      </c>
    </row>
    <row r="29" spans="1:12" x14ac:dyDescent="0.25">
      <c r="A29">
        <v>1</v>
      </c>
      <c r="B29" s="28" t="s">
        <v>528</v>
      </c>
      <c r="C29" s="2" t="s">
        <v>529</v>
      </c>
      <c r="F29" s="28" t="s">
        <v>358</v>
      </c>
      <c r="I29" s="28" t="s">
        <v>193</v>
      </c>
      <c r="K29" s="24" t="s">
        <v>572</v>
      </c>
      <c r="L29" s="28" t="s">
        <v>559</v>
      </c>
    </row>
    <row r="30" spans="1:12" x14ac:dyDescent="0.25">
      <c r="A30">
        <v>1</v>
      </c>
      <c r="B30" s="28" t="s">
        <v>434</v>
      </c>
      <c r="C30" s="2" t="s">
        <v>435</v>
      </c>
      <c r="F30" s="28" t="s">
        <v>358</v>
      </c>
      <c r="G30" s="3" t="s">
        <v>575</v>
      </c>
      <c r="I30" s="28" t="s">
        <v>567</v>
      </c>
      <c r="K30" s="24" t="s">
        <v>189</v>
      </c>
      <c r="L30" s="28" t="s">
        <v>436</v>
      </c>
    </row>
    <row r="31" spans="1:12" x14ac:dyDescent="0.25">
      <c r="A31">
        <v>1</v>
      </c>
      <c r="B31" s="28" t="s">
        <v>530</v>
      </c>
      <c r="C31" s="2" t="s">
        <v>82</v>
      </c>
      <c r="F31" s="28" t="s">
        <v>358</v>
      </c>
      <c r="K31" s="24" t="s">
        <v>573</v>
      </c>
      <c r="L31" s="28" t="s">
        <v>560</v>
      </c>
    </row>
    <row r="32" spans="1:12" x14ac:dyDescent="0.25">
      <c r="A32">
        <v>1</v>
      </c>
      <c r="B32" s="28" t="s">
        <v>531</v>
      </c>
      <c r="C32" s="2" t="s">
        <v>532</v>
      </c>
      <c r="F32" s="28" t="s">
        <v>358</v>
      </c>
      <c r="K32" s="24" t="s">
        <v>191</v>
      </c>
      <c r="L32" s="28" t="s">
        <v>561</v>
      </c>
    </row>
    <row r="33" spans="1:12" x14ac:dyDescent="0.25">
      <c r="A33">
        <v>1</v>
      </c>
      <c r="B33" s="28" t="s">
        <v>533</v>
      </c>
      <c r="C33" s="2" t="s">
        <v>397</v>
      </c>
      <c r="F33" s="28" t="s">
        <v>358</v>
      </c>
      <c r="K33" s="24" t="s">
        <v>192</v>
      </c>
      <c r="L33" s="28" t="s">
        <v>562</v>
      </c>
    </row>
    <row r="34" spans="1:12" x14ac:dyDescent="0.25">
      <c r="A34">
        <v>1</v>
      </c>
      <c r="B34" s="28" t="s">
        <v>534</v>
      </c>
      <c r="C34" s="2" t="s">
        <v>535</v>
      </c>
      <c r="F34" s="28" t="s">
        <v>378</v>
      </c>
      <c r="K34" s="24" t="s">
        <v>573</v>
      </c>
      <c r="L34" s="28" t="s">
        <v>563</v>
      </c>
    </row>
  </sheetData>
  <dataConsolidate/>
  <phoneticPr fontId="1" type="noConversion"/>
  <printOptions gridLines="1"/>
  <pageMargins left="0.75" right="0.75" top="1" bottom="1" header="0.5" footer="0.5"/>
  <pageSetup scale="70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212"/>
  <sheetViews>
    <sheetView topLeftCell="D1" workbookViewId="0">
      <selection activeCell="L15" sqref="L15:R15"/>
      <pivotSelection pane="bottomRight" showHeader="1" extendable="1" axis="axisRow" start="10" max="11" activeRow="14" activeCol="11" previousRow="14" previousCol="11" click="1" r:id="rId1">
        <pivotArea dataOnly="0" fieldPosition="0">
          <references count="1">
            <reference field="8" count="1">
              <x v="11"/>
            </reference>
          </references>
        </pivotArea>
      </pivotSelection>
    </sheetView>
  </sheetViews>
  <sheetFormatPr defaultRowHeight="14.3" x14ac:dyDescent="0.25"/>
  <cols>
    <col min="1" max="1" width="9" style="39"/>
    <col min="2" max="2" width="14.625" style="39" bestFit="1" customWidth="1"/>
    <col min="3" max="3" width="14.875" style="39" bestFit="1" customWidth="1"/>
    <col min="4" max="7" width="9" style="78"/>
    <col min="8" max="8" width="9" style="37"/>
    <col min="9" max="9" width="9" style="42"/>
    <col min="10" max="11" width="9" style="9"/>
    <col min="12" max="12" width="13.375" style="9" customWidth="1"/>
    <col min="13" max="13" width="16.375" style="9" customWidth="1"/>
    <col min="14" max="15" width="4.5" style="9" customWidth="1"/>
    <col min="16" max="16" width="7.625" style="9" customWidth="1"/>
    <col min="17" max="17" width="4.5" style="9" customWidth="1"/>
    <col min="18" max="18" width="11.375" style="9" bestFit="1" customWidth="1"/>
    <col min="19" max="282" width="9" style="9"/>
    <col min="283" max="16384" width="9" style="39"/>
  </cols>
  <sheetData>
    <row r="1" spans="1:282" s="22" customFormat="1" x14ac:dyDescent="0.25">
      <c r="A1" s="22" t="s">
        <v>351</v>
      </c>
      <c r="B1" s="22" t="s">
        <v>1</v>
      </c>
      <c r="C1" s="22" t="s">
        <v>107</v>
      </c>
      <c r="D1" s="81" t="s">
        <v>10</v>
      </c>
      <c r="E1" s="81" t="s">
        <v>38</v>
      </c>
      <c r="F1" s="81" t="s">
        <v>32</v>
      </c>
      <c r="G1" s="81" t="s">
        <v>18</v>
      </c>
      <c r="H1" s="45" t="s">
        <v>27</v>
      </c>
      <c r="I1" s="46" t="s">
        <v>29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</row>
    <row r="2" spans="1:282" x14ac:dyDescent="0.25">
      <c r="A2" s="39" t="s">
        <v>350</v>
      </c>
      <c r="B2" s="39" t="s">
        <v>98</v>
      </c>
      <c r="C2" s="39" t="s">
        <v>99</v>
      </c>
      <c r="D2" s="78">
        <v>0.97956528642531471</v>
      </c>
      <c r="E2" s="78">
        <v>0.99879605565608398</v>
      </c>
      <c r="F2" s="78">
        <v>0.99879605565608398</v>
      </c>
      <c r="G2" s="78">
        <v>0.99879605565608398</v>
      </c>
      <c r="H2" s="37">
        <v>1</v>
      </c>
      <c r="I2" s="42" t="s">
        <v>127</v>
      </c>
    </row>
    <row r="3" spans="1:282" x14ac:dyDescent="0.25">
      <c r="A3" s="39" t="s">
        <v>348</v>
      </c>
      <c r="B3" s="40" t="s">
        <v>233</v>
      </c>
      <c r="C3" s="40" t="s">
        <v>234</v>
      </c>
      <c r="D3" s="82">
        <v>0.98667334780502414</v>
      </c>
      <c r="E3" s="82">
        <v>0.98667334780502414</v>
      </c>
      <c r="F3" s="82">
        <v>0.98667334780502414</v>
      </c>
      <c r="G3" s="82">
        <v>0.98667334780502414</v>
      </c>
      <c r="H3" s="38">
        <v>1</v>
      </c>
      <c r="I3" s="43" t="s">
        <v>127</v>
      </c>
      <c r="L3" s="102" t="s">
        <v>355</v>
      </c>
      <c r="M3" s="102" t="s">
        <v>354</v>
      </c>
      <c r="N3" s="102"/>
      <c r="O3" s="102"/>
      <c r="P3" s="102"/>
      <c r="Q3" s="102"/>
      <c r="R3" s="102"/>
    </row>
    <row r="4" spans="1:282" x14ac:dyDescent="0.25">
      <c r="A4" s="39" t="s">
        <v>350</v>
      </c>
      <c r="B4" s="39" t="s">
        <v>80</v>
      </c>
      <c r="C4" s="39" t="s">
        <v>116</v>
      </c>
      <c r="D4" s="78">
        <v>0.96974979768327141</v>
      </c>
      <c r="E4" s="78">
        <v>0.98282672076019451</v>
      </c>
      <c r="F4" s="78">
        <v>0.98282672076019451</v>
      </c>
      <c r="G4" s="78">
        <v>0.98282672076019451</v>
      </c>
      <c r="H4" s="37">
        <v>2</v>
      </c>
      <c r="I4" s="42" t="s">
        <v>127</v>
      </c>
      <c r="L4" s="102" t="s">
        <v>352</v>
      </c>
      <c r="M4" s="102" t="s">
        <v>600</v>
      </c>
      <c r="N4" s="102" t="s">
        <v>349</v>
      </c>
      <c r="O4" s="102" t="s">
        <v>348</v>
      </c>
      <c r="P4" s="102" t="s">
        <v>350</v>
      </c>
      <c r="Q4" s="102" t="s">
        <v>488</v>
      </c>
      <c r="R4" s="102" t="s">
        <v>353</v>
      </c>
    </row>
    <row r="5" spans="1:282" x14ac:dyDescent="0.25">
      <c r="A5" s="39" t="s">
        <v>350</v>
      </c>
      <c r="B5" s="39" t="s">
        <v>175</v>
      </c>
      <c r="C5" s="39" t="s">
        <v>74</v>
      </c>
      <c r="D5" s="78">
        <v>0.9785480943738657</v>
      </c>
      <c r="E5" s="78">
        <v>0.98188142770719899</v>
      </c>
      <c r="F5" s="78">
        <v>0.98188142770719899</v>
      </c>
      <c r="G5" s="78">
        <v>0.98188142770719899</v>
      </c>
      <c r="H5" s="39">
        <v>1</v>
      </c>
      <c r="I5" s="44" t="s">
        <v>127</v>
      </c>
      <c r="L5" s="103" t="s">
        <v>127</v>
      </c>
      <c r="M5" s="104">
        <v>0.31818181818181818</v>
      </c>
      <c r="N5" s="104">
        <v>0.2608695652173913</v>
      </c>
      <c r="O5" s="104">
        <v>0.23076923076923078</v>
      </c>
      <c r="P5" s="104">
        <v>0.19148936170212766</v>
      </c>
      <c r="Q5" s="104">
        <v>0.10526315789473684</v>
      </c>
      <c r="R5" s="104">
        <v>0.2087912087912088</v>
      </c>
    </row>
    <row r="6" spans="1:282" x14ac:dyDescent="0.25">
      <c r="A6" s="39" t="s">
        <v>488</v>
      </c>
      <c r="B6" s="75" t="s">
        <v>369</v>
      </c>
      <c r="C6" s="75" t="s">
        <v>370</v>
      </c>
      <c r="D6" s="83">
        <v>0.95981931620710603</v>
      </c>
      <c r="E6" s="83">
        <v>0.97981931620710605</v>
      </c>
      <c r="F6" s="83">
        <v>0.97981931620710605</v>
      </c>
      <c r="G6" s="83">
        <v>0.97981931620710605</v>
      </c>
      <c r="H6" s="76">
        <v>1</v>
      </c>
      <c r="I6" s="77" t="s">
        <v>127</v>
      </c>
      <c r="L6" s="103" t="s">
        <v>128</v>
      </c>
      <c r="M6" s="104">
        <v>0.13636363636363635</v>
      </c>
      <c r="N6" s="104">
        <v>4.3478260869565216E-2</v>
      </c>
      <c r="O6" s="104">
        <v>9.6153846153846159E-2</v>
      </c>
      <c r="P6" s="104">
        <v>0.14893617021276595</v>
      </c>
      <c r="Q6" s="104">
        <v>7.8947368421052627E-2</v>
      </c>
      <c r="R6" s="104">
        <v>0.1043956043956044</v>
      </c>
    </row>
    <row r="7" spans="1:282" x14ac:dyDescent="0.25">
      <c r="A7" s="39" t="s">
        <v>350</v>
      </c>
      <c r="B7" s="39" t="s">
        <v>158</v>
      </c>
      <c r="C7" s="39" t="s">
        <v>159</v>
      </c>
      <c r="D7" s="78">
        <v>0.96189608699693274</v>
      </c>
      <c r="E7" s="78">
        <v>0.97935371411557681</v>
      </c>
      <c r="F7" s="78">
        <v>0.97935371411557681</v>
      </c>
      <c r="G7" s="78">
        <v>0.97935371411557681</v>
      </c>
      <c r="H7" s="39">
        <v>2</v>
      </c>
      <c r="I7" s="44" t="s">
        <v>127</v>
      </c>
      <c r="L7" s="103" t="s">
        <v>121</v>
      </c>
      <c r="M7" s="104">
        <v>9.0909090909090912E-2</v>
      </c>
      <c r="N7" s="104">
        <v>8.6956521739130432E-2</v>
      </c>
      <c r="O7" s="104">
        <v>5.7692307692307696E-2</v>
      </c>
      <c r="P7" s="104">
        <v>0.10638297872340426</v>
      </c>
      <c r="Q7" s="104">
        <v>0.10526315789473684</v>
      </c>
      <c r="R7" s="104">
        <v>8.7912087912087919E-2</v>
      </c>
    </row>
    <row r="8" spans="1:282" x14ac:dyDescent="0.25">
      <c r="A8" s="39" t="s">
        <v>349</v>
      </c>
      <c r="B8" s="41" t="s">
        <v>308</v>
      </c>
      <c r="C8" s="41" t="s">
        <v>336</v>
      </c>
      <c r="D8" s="84">
        <v>0.96963675128871019</v>
      </c>
      <c r="E8" s="84">
        <v>0.97425213590409476</v>
      </c>
      <c r="F8" s="84">
        <v>0.97425213590409476</v>
      </c>
      <c r="G8" s="84">
        <v>0.97425213590409476</v>
      </c>
      <c r="H8" s="35">
        <v>1</v>
      </c>
      <c r="I8" s="36" t="s">
        <v>127</v>
      </c>
      <c r="L8" s="103" t="s">
        <v>125</v>
      </c>
      <c r="M8" s="104">
        <v>0.13636363636363635</v>
      </c>
      <c r="N8" s="104">
        <v>0.13043478260869565</v>
      </c>
      <c r="O8" s="104">
        <v>0.11538461538461539</v>
      </c>
      <c r="P8" s="104">
        <v>6.3829787234042548E-2</v>
      </c>
      <c r="Q8" s="104">
        <v>0.15789473684210525</v>
      </c>
      <c r="R8" s="104">
        <v>0.11538461538461539</v>
      </c>
    </row>
    <row r="9" spans="1:282" x14ac:dyDescent="0.25">
      <c r="A9" s="39" t="s">
        <v>348</v>
      </c>
      <c r="B9" s="40" t="s">
        <v>263</v>
      </c>
      <c r="C9" s="40" t="s">
        <v>204</v>
      </c>
      <c r="D9" s="82">
        <v>0.92901433216132256</v>
      </c>
      <c r="E9" s="82">
        <v>0.97219615034314077</v>
      </c>
      <c r="F9" s="82">
        <v>0.97219615034314077</v>
      </c>
      <c r="G9" s="82">
        <v>0.97219615034314077</v>
      </c>
      <c r="H9" s="38">
        <v>2</v>
      </c>
      <c r="I9" s="43" t="s">
        <v>127</v>
      </c>
      <c r="L9" s="103" t="s">
        <v>123</v>
      </c>
      <c r="M9" s="104">
        <v>9.0909090909090912E-2</v>
      </c>
      <c r="N9" s="104">
        <v>0</v>
      </c>
      <c r="O9" s="104">
        <v>7.6923076923076927E-2</v>
      </c>
      <c r="P9" s="104">
        <v>0.10638297872340426</v>
      </c>
      <c r="Q9" s="104">
        <v>2.6315789473684209E-2</v>
      </c>
      <c r="R9" s="104">
        <v>6.5934065934065936E-2</v>
      </c>
    </row>
    <row r="10" spans="1:282" x14ac:dyDescent="0.25">
      <c r="A10" s="39" t="s">
        <v>350</v>
      </c>
      <c r="B10" s="39" t="s">
        <v>85</v>
      </c>
      <c r="C10" s="39" t="s">
        <v>86</v>
      </c>
      <c r="D10" s="78">
        <v>0.94041273714216655</v>
      </c>
      <c r="E10" s="78">
        <v>0.97041273714216658</v>
      </c>
      <c r="F10" s="78">
        <v>0.97041273714216658</v>
      </c>
      <c r="G10" s="78">
        <v>0.97041273714216658</v>
      </c>
      <c r="H10" s="39">
        <v>3</v>
      </c>
      <c r="I10" s="44" t="s">
        <v>127</v>
      </c>
      <c r="L10" s="103" t="s">
        <v>129</v>
      </c>
      <c r="M10" s="104">
        <v>9.0909090909090912E-2</v>
      </c>
      <c r="N10" s="104">
        <v>0.17391304347826086</v>
      </c>
      <c r="O10" s="104">
        <v>1.9230769230769232E-2</v>
      </c>
      <c r="P10" s="104">
        <v>8.5106382978723402E-2</v>
      </c>
      <c r="Q10" s="104">
        <v>2.6315789473684209E-2</v>
      </c>
      <c r="R10" s="104">
        <v>6.5934065934065936E-2</v>
      </c>
    </row>
    <row r="11" spans="1:282" x14ac:dyDescent="0.25">
      <c r="A11" s="98" t="s">
        <v>600</v>
      </c>
      <c r="B11" s="99" t="s">
        <v>497</v>
      </c>
      <c r="C11" s="99" t="s">
        <v>498</v>
      </c>
      <c r="D11" s="99">
        <v>0.94329953025962454</v>
      </c>
      <c r="E11" s="99">
        <v>0.96877572073581497</v>
      </c>
      <c r="F11" s="100">
        <v>0.96877572073581497</v>
      </c>
      <c r="G11" s="99">
        <v>0.96877572073581497</v>
      </c>
      <c r="H11" s="98">
        <v>1</v>
      </c>
      <c r="I11" s="101" t="s">
        <v>127</v>
      </c>
      <c r="L11" s="103" t="s">
        <v>124</v>
      </c>
      <c r="M11" s="104">
        <v>4.5454545454545456E-2</v>
      </c>
      <c r="N11" s="104">
        <v>0.13043478260869565</v>
      </c>
      <c r="O11" s="104">
        <v>0.21153846153846154</v>
      </c>
      <c r="P11" s="104">
        <v>0.1702127659574468</v>
      </c>
      <c r="Q11" s="104">
        <v>0.15789473684210525</v>
      </c>
      <c r="R11" s="104">
        <v>0.15934065934065933</v>
      </c>
    </row>
    <row r="12" spans="1:282" x14ac:dyDescent="0.25">
      <c r="A12" s="39" t="s">
        <v>350</v>
      </c>
      <c r="B12" s="39" t="s">
        <v>89</v>
      </c>
      <c r="C12" s="39" t="s">
        <v>90</v>
      </c>
      <c r="D12" s="78">
        <v>0.95876681862364865</v>
      </c>
      <c r="E12" s="78">
        <v>0.96581599895151748</v>
      </c>
      <c r="F12" s="78">
        <v>0.96581599895151748</v>
      </c>
      <c r="G12" s="78">
        <v>0.96581599895151748</v>
      </c>
      <c r="H12" s="39">
        <v>4</v>
      </c>
      <c r="I12" s="44" t="s">
        <v>127</v>
      </c>
      <c r="L12" s="103" t="s">
        <v>126</v>
      </c>
      <c r="M12" s="104">
        <v>4.5454545454545456E-2</v>
      </c>
      <c r="N12" s="104">
        <v>4.3478260869565216E-2</v>
      </c>
      <c r="O12" s="104">
        <v>3.8461538461538464E-2</v>
      </c>
      <c r="P12" s="104">
        <v>2.1276595744680851E-2</v>
      </c>
      <c r="Q12" s="104">
        <v>0</v>
      </c>
      <c r="R12" s="104">
        <v>2.7472527472527472E-2</v>
      </c>
    </row>
    <row r="13" spans="1:282" x14ac:dyDescent="0.25">
      <c r="A13" s="39" t="s">
        <v>348</v>
      </c>
      <c r="B13" s="40" t="s">
        <v>199</v>
      </c>
      <c r="C13" s="40" t="s">
        <v>99</v>
      </c>
      <c r="D13" s="82">
        <v>0.96406781576662604</v>
      </c>
      <c r="E13" s="82">
        <v>0.96406781576662604</v>
      </c>
      <c r="F13" s="82">
        <v>0.96406781576662604</v>
      </c>
      <c r="G13" s="82">
        <v>0.96406781576662604</v>
      </c>
      <c r="H13" s="38">
        <v>3</v>
      </c>
      <c r="I13" s="43" t="s">
        <v>127</v>
      </c>
      <c r="L13" s="103" t="s">
        <v>487</v>
      </c>
      <c r="M13" s="104">
        <v>0</v>
      </c>
      <c r="N13" s="104">
        <v>0</v>
      </c>
      <c r="O13" s="104">
        <v>0</v>
      </c>
      <c r="P13" s="104">
        <v>0</v>
      </c>
      <c r="Q13" s="104">
        <v>0.10526315789473684</v>
      </c>
      <c r="R13" s="104">
        <v>2.197802197802198E-2</v>
      </c>
    </row>
    <row r="14" spans="1:282" x14ac:dyDescent="0.25">
      <c r="A14" s="39" t="s">
        <v>349</v>
      </c>
      <c r="B14" s="41" t="s">
        <v>323</v>
      </c>
      <c r="C14" s="41" t="s">
        <v>324</v>
      </c>
      <c r="D14" s="84">
        <v>0.95862356454296183</v>
      </c>
      <c r="E14" s="84">
        <v>0.95862356454296183</v>
      </c>
      <c r="F14" s="84">
        <v>0.95862356454296183</v>
      </c>
      <c r="G14" s="84">
        <v>0.95862356454296183</v>
      </c>
      <c r="H14" s="35">
        <v>2</v>
      </c>
      <c r="I14" s="36" t="s">
        <v>127</v>
      </c>
      <c r="L14" s="103" t="s">
        <v>122</v>
      </c>
      <c r="M14" s="104">
        <v>4.5454545454545456E-2</v>
      </c>
      <c r="N14" s="104">
        <v>0.13043478260869565</v>
      </c>
      <c r="O14" s="104">
        <v>0.15384615384615385</v>
      </c>
      <c r="P14" s="104">
        <v>0.10638297872340426</v>
      </c>
      <c r="Q14" s="104">
        <v>0.23684210526315788</v>
      </c>
      <c r="R14" s="104">
        <v>0.14285714285714285</v>
      </c>
    </row>
    <row r="15" spans="1:282" x14ac:dyDescent="0.25">
      <c r="A15" s="39" t="s">
        <v>348</v>
      </c>
      <c r="B15" s="40" t="s">
        <v>250</v>
      </c>
      <c r="C15" s="40" t="s">
        <v>251</v>
      </c>
      <c r="D15" s="82">
        <v>0.94292824309482159</v>
      </c>
      <c r="E15" s="82">
        <v>0.95801021030793632</v>
      </c>
      <c r="F15" s="82">
        <v>0.95801021030793632</v>
      </c>
      <c r="G15" s="82">
        <v>0.95801021030793632</v>
      </c>
      <c r="H15" s="38">
        <v>4</v>
      </c>
      <c r="I15" s="43" t="s">
        <v>127</v>
      </c>
      <c r="L15" s="103" t="s">
        <v>601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0</v>
      </c>
    </row>
    <row r="16" spans="1:282" x14ac:dyDescent="0.25">
      <c r="A16" s="39" t="s">
        <v>349</v>
      </c>
      <c r="B16" s="41" t="s">
        <v>333</v>
      </c>
      <c r="C16" s="41" t="s">
        <v>334</v>
      </c>
      <c r="D16" s="84">
        <v>0.91776648149002316</v>
      </c>
      <c r="E16" s="84">
        <v>0.95786937359235913</v>
      </c>
      <c r="F16" s="84">
        <v>0.95786937359235913</v>
      </c>
      <c r="G16" s="84">
        <v>0.95786937359235913</v>
      </c>
      <c r="H16" s="35">
        <v>3</v>
      </c>
      <c r="I16" s="36" t="s">
        <v>127</v>
      </c>
      <c r="L16" s="102"/>
      <c r="M16" s="102"/>
      <c r="N16" s="102"/>
      <c r="O16" s="102"/>
      <c r="P16" s="102"/>
    </row>
    <row r="17" spans="1:18" x14ac:dyDescent="0.25">
      <c r="A17" s="39" t="s">
        <v>349</v>
      </c>
      <c r="B17" s="32" t="s">
        <v>303</v>
      </c>
      <c r="C17" s="32" t="s">
        <v>304</v>
      </c>
      <c r="D17" s="85">
        <v>0.94822208219536619</v>
      </c>
      <c r="E17" s="85">
        <v>0.95626556045623579</v>
      </c>
      <c r="F17" s="85">
        <v>0.95626556045623579</v>
      </c>
      <c r="G17" s="85">
        <v>0.95626556045623579</v>
      </c>
      <c r="H17" s="33">
        <v>4</v>
      </c>
      <c r="I17" s="34" t="s">
        <v>127</v>
      </c>
      <c r="L17" s="102"/>
      <c r="M17" s="102"/>
      <c r="N17" s="102"/>
      <c r="O17" s="102"/>
      <c r="P17" s="102"/>
    </row>
    <row r="18" spans="1:18" x14ac:dyDescent="0.25">
      <c r="A18" s="39" t="s">
        <v>348</v>
      </c>
      <c r="B18" s="40" t="s">
        <v>236</v>
      </c>
      <c r="C18" s="40" t="s">
        <v>147</v>
      </c>
      <c r="D18" s="82">
        <v>0.94772612633268372</v>
      </c>
      <c r="E18" s="82">
        <v>0.95215235584088043</v>
      </c>
      <c r="F18" s="82">
        <v>0.95215235584088043</v>
      </c>
      <c r="G18" s="82">
        <v>0.95215235584088043</v>
      </c>
      <c r="H18" s="38">
        <v>5</v>
      </c>
      <c r="I18" s="43" t="s">
        <v>127</v>
      </c>
      <c r="L18" s="102" t="s">
        <v>356</v>
      </c>
      <c r="M18" s="102" t="s">
        <v>354</v>
      </c>
      <c r="N18" s="102"/>
      <c r="O18" s="102"/>
      <c r="P18" s="102"/>
      <c r="Q18" s="102"/>
    </row>
    <row r="19" spans="1:18" x14ac:dyDescent="0.25">
      <c r="A19" s="39" t="s">
        <v>488</v>
      </c>
      <c r="B19" s="75" t="s">
        <v>401</v>
      </c>
      <c r="C19" s="75" t="s">
        <v>304</v>
      </c>
      <c r="D19" s="83">
        <v>0.92977696124615294</v>
      </c>
      <c r="E19" s="83">
        <v>0.95045263692182858</v>
      </c>
      <c r="F19" s="83">
        <v>0.95045263692182858</v>
      </c>
      <c r="G19" s="83">
        <v>0.95045263692182858</v>
      </c>
      <c r="H19" s="76">
        <v>2</v>
      </c>
      <c r="I19" s="77" t="s">
        <v>127</v>
      </c>
      <c r="L19" s="102" t="s">
        <v>352</v>
      </c>
      <c r="M19" s="102" t="s">
        <v>600</v>
      </c>
      <c r="N19" s="102" t="s">
        <v>349</v>
      </c>
      <c r="O19" s="102" t="s">
        <v>348</v>
      </c>
      <c r="P19" s="102" t="s">
        <v>350</v>
      </c>
      <c r="Q19" s="102" t="s">
        <v>488</v>
      </c>
    </row>
    <row r="20" spans="1:18" x14ac:dyDescent="0.25">
      <c r="A20" s="98" t="s">
        <v>600</v>
      </c>
      <c r="B20" s="99" t="s">
        <v>499</v>
      </c>
      <c r="C20" s="99" t="s">
        <v>500</v>
      </c>
      <c r="D20" s="99">
        <v>0.90646865595720161</v>
      </c>
      <c r="E20" s="99">
        <v>0.94669773855069095</v>
      </c>
      <c r="F20" s="100">
        <v>0.94669773855069095</v>
      </c>
      <c r="G20" s="99">
        <v>0.94669773855069095</v>
      </c>
      <c r="H20" s="98">
        <v>2</v>
      </c>
      <c r="I20" s="101" t="s">
        <v>127</v>
      </c>
      <c r="L20" s="103" t="s">
        <v>127</v>
      </c>
      <c r="M20" s="104">
        <v>0.91332864057501162</v>
      </c>
      <c r="N20" s="104">
        <v>0.92042144538190729</v>
      </c>
      <c r="O20" s="104">
        <v>0.91421628666281618</v>
      </c>
      <c r="P20" s="104">
        <v>0.91941051901875703</v>
      </c>
      <c r="Q20" s="104">
        <v>0.91188662772438911</v>
      </c>
      <c r="R20" s="104">
        <f>AVERAGE(M20:O20)</f>
        <v>0.91598879087324503</v>
      </c>
    </row>
    <row r="21" spans="1:18" x14ac:dyDescent="0.25">
      <c r="A21" s="39" t="s">
        <v>348</v>
      </c>
      <c r="B21" s="40" t="s">
        <v>85</v>
      </c>
      <c r="C21" s="40" t="s">
        <v>266</v>
      </c>
      <c r="D21" s="82">
        <v>0.93892352623579489</v>
      </c>
      <c r="E21" s="82">
        <v>0.94580877213743419</v>
      </c>
      <c r="F21" s="82">
        <v>0.94580877213743419</v>
      </c>
      <c r="G21" s="82">
        <v>0.94580877213743419</v>
      </c>
      <c r="H21" s="38">
        <v>6</v>
      </c>
      <c r="I21" s="43" t="s">
        <v>127</v>
      </c>
      <c r="L21" s="103" t="s">
        <v>128</v>
      </c>
      <c r="M21" s="104">
        <v>0.88968212473200448</v>
      </c>
      <c r="N21" s="104">
        <v>0.89821767784412776</v>
      </c>
      <c r="O21" s="104">
        <v>0.89739789578082718</v>
      </c>
      <c r="P21" s="104">
        <v>0.89392110783326617</v>
      </c>
      <c r="Q21" s="104">
        <v>0.89353966518369909</v>
      </c>
      <c r="R21" s="102"/>
    </row>
    <row r="22" spans="1:18" x14ac:dyDescent="0.25">
      <c r="A22" s="39" t="s">
        <v>348</v>
      </c>
      <c r="B22" s="40" t="s">
        <v>252</v>
      </c>
      <c r="C22" s="40" t="s">
        <v>253</v>
      </c>
      <c r="D22" s="82">
        <v>0.94483733089158095</v>
      </c>
      <c r="E22" s="82">
        <v>0.94483733089158095</v>
      </c>
      <c r="F22" s="82">
        <v>0.94483733089158095</v>
      </c>
      <c r="G22" s="82">
        <v>0.94483733089158095</v>
      </c>
      <c r="H22" s="38">
        <v>7</v>
      </c>
      <c r="I22" s="43" t="s">
        <v>127</v>
      </c>
      <c r="L22" s="103" t="s">
        <v>121</v>
      </c>
      <c r="M22" s="104">
        <v>0.86539758983323756</v>
      </c>
      <c r="N22" s="104">
        <v>0.88281365517604438</v>
      </c>
      <c r="O22" s="104">
        <v>0.8781734182652241</v>
      </c>
      <c r="P22" s="104">
        <v>0.87149066460797364</v>
      </c>
      <c r="Q22" s="104">
        <v>0.86864832792594338</v>
      </c>
      <c r="R22" s="102"/>
    </row>
    <row r="23" spans="1:18" x14ac:dyDescent="0.25">
      <c r="A23" s="39" t="s">
        <v>348</v>
      </c>
      <c r="B23" s="40" t="s">
        <v>270</v>
      </c>
      <c r="C23" s="40" t="s">
        <v>271</v>
      </c>
      <c r="D23" s="82">
        <v>0.93371124908935599</v>
      </c>
      <c r="E23" s="82">
        <v>0.942711249089356</v>
      </c>
      <c r="F23" s="82">
        <v>0.942711249089356</v>
      </c>
      <c r="G23" s="82">
        <v>0.942711249089356</v>
      </c>
      <c r="H23" s="38">
        <v>8</v>
      </c>
      <c r="I23" s="43" t="s">
        <v>127</v>
      </c>
      <c r="L23" s="103" t="s">
        <v>125</v>
      </c>
      <c r="M23" s="104">
        <v>0.81978427251075581</v>
      </c>
      <c r="N23" s="104">
        <v>0.80546825194343064</v>
      </c>
      <c r="O23" s="104">
        <v>0.81773471682709953</v>
      </c>
      <c r="P23" s="104">
        <v>0.82691657131422802</v>
      </c>
      <c r="Q23" s="104">
        <v>0.82135608378598768</v>
      </c>
      <c r="R23" s="104">
        <f>AVERAGE(M23:O23)</f>
        <v>0.8143290804270954</v>
      </c>
    </row>
    <row r="24" spans="1:18" x14ac:dyDescent="0.25">
      <c r="A24" s="39" t="s">
        <v>348</v>
      </c>
      <c r="B24" s="40" t="s">
        <v>218</v>
      </c>
      <c r="C24" s="40" t="s">
        <v>219</v>
      </c>
      <c r="D24" s="82">
        <v>0.94190432782447586</v>
      </c>
      <c r="E24" s="82">
        <v>0.94190432782447586</v>
      </c>
      <c r="F24" s="82">
        <v>0.94190432782447586</v>
      </c>
      <c r="G24" s="82">
        <v>0.94190432782447586</v>
      </c>
      <c r="H24" s="38">
        <v>9</v>
      </c>
      <c r="I24" s="43" t="s">
        <v>127</v>
      </c>
      <c r="L24" s="103" t="s">
        <v>123</v>
      </c>
      <c r="M24" s="104">
        <v>0.77430099389191276</v>
      </c>
      <c r="N24" s="104"/>
      <c r="O24" s="104">
        <v>0.7939478126390187</v>
      </c>
      <c r="P24" s="104">
        <v>0.74814736899180279</v>
      </c>
      <c r="Q24" s="104">
        <v>0.79892975364883734</v>
      </c>
      <c r="R24" s="102"/>
    </row>
    <row r="25" spans="1:18" x14ac:dyDescent="0.25">
      <c r="A25" s="39" t="s">
        <v>488</v>
      </c>
      <c r="B25" s="75" t="s">
        <v>439</v>
      </c>
      <c r="C25" s="75" t="s">
        <v>440</v>
      </c>
      <c r="D25" s="83">
        <v>0.93736038356049667</v>
      </c>
      <c r="E25" s="83">
        <v>0.94047726667737974</v>
      </c>
      <c r="F25" s="83">
        <v>0.94047726667737974</v>
      </c>
      <c r="G25" s="83">
        <v>0.94047726667737974</v>
      </c>
      <c r="H25" s="76">
        <v>3</v>
      </c>
      <c r="I25" s="77" t="s">
        <v>127</v>
      </c>
      <c r="L25" s="103" t="s">
        <v>129</v>
      </c>
      <c r="M25" s="104">
        <v>0.74773189391689265</v>
      </c>
      <c r="N25" s="104">
        <v>0.76555978624057808</v>
      </c>
      <c r="O25" s="104">
        <v>0.78255921502755055</v>
      </c>
      <c r="P25" s="104">
        <v>0.74540056011681366</v>
      </c>
      <c r="Q25" s="104">
        <v>0.7840160559089332</v>
      </c>
      <c r="R25" s="102"/>
    </row>
    <row r="26" spans="1:18" x14ac:dyDescent="0.25">
      <c r="A26" s="98" t="s">
        <v>600</v>
      </c>
      <c r="B26" s="99" t="s">
        <v>505</v>
      </c>
      <c r="C26" s="99" t="s">
        <v>506</v>
      </c>
      <c r="D26" s="99">
        <v>0.92264742419797463</v>
      </c>
      <c r="E26" s="99">
        <v>0.93614742419797459</v>
      </c>
      <c r="F26" s="100">
        <v>0.93614742419797459</v>
      </c>
      <c r="G26" s="99">
        <v>0.93614742419797459</v>
      </c>
      <c r="H26" s="98">
        <v>3</v>
      </c>
      <c r="I26" s="101" t="s">
        <v>127</v>
      </c>
      <c r="L26" s="103" t="s">
        <v>124</v>
      </c>
      <c r="M26" s="104">
        <v>0.70673370516567868</v>
      </c>
      <c r="N26" s="104">
        <v>0.69953120084936971</v>
      </c>
      <c r="O26" s="104">
        <v>0.70527205900576329</v>
      </c>
      <c r="P26" s="104">
        <v>0.64075307271015314</v>
      </c>
      <c r="Q26" s="104">
        <v>0.69124691607009425</v>
      </c>
      <c r="R26" s="104">
        <f>AVERAGE(M26:O26)</f>
        <v>0.7038456550069373</v>
      </c>
    </row>
    <row r="27" spans="1:18" x14ac:dyDescent="0.25">
      <c r="A27" s="98" t="s">
        <v>600</v>
      </c>
      <c r="B27" s="99" t="s">
        <v>508</v>
      </c>
      <c r="C27" s="99" t="s">
        <v>509</v>
      </c>
      <c r="D27" s="99">
        <v>0.89163659445631449</v>
      </c>
      <c r="E27" s="99">
        <v>0.93343325564952739</v>
      </c>
      <c r="F27" s="100">
        <v>0.93343325564952739</v>
      </c>
      <c r="G27" s="99">
        <v>0.93343325564952739</v>
      </c>
      <c r="H27" s="98">
        <v>4</v>
      </c>
      <c r="I27" s="101" t="s">
        <v>127</v>
      </c>
      <c r="L27" s="103" t="s">
        <v>126</v>
      </c>
      <c r="M27" s="104">
        <v>0.64549566097895617</v>
      </c>
      <c r="N27" s="104">
        <v>0.68618055473616357</v>
      </c>
      <c r="O27" s="104">
        <v>0.66085706008829148</v>
      </c>
      <c r="P27" s="104">
        <v>0.68627711409173064</v>
      </c>
      <c r="Q27" s="104"/>
      <c r="R27" s="102"/>
    </row>
    <row r="28" spans="1:18" x14ac:dyDescent="0.25">
      <c r="A28" s="98" t="s">
        <v>600</v>
      </c>
      <c r="B28" s="99" t="s">
        <v>524</v>
      </c>
      <c r="C28" s="99" t="s">
        <v>525</v>
      </c>
      <c r="D28" s="99">
        <v>0.91524926034959941</v>
      </c>
      <c r="E28" s="99">
        <v>0.93024926034959943</v>
      </c>
      <c r="F28" s="100">
        <v>0.93024926034959943</v>
      </c>
      <c r="G28" s="99">
        <v>0.93024926034959943</v>
      </c>
      <c r="H28" s="98">
        <v>5</v>
      </c>
      <c r="I28" s="101" t="s">
        <v>127</v>
      </c>
      <c r="L28" s="103" t="s">
        <v>487</v>
      </c>
      <c r="M28" s="104"/>
      <c r="N28" s="104"/>
      <c r="O28" s="104"/>
      <c r="P28" s="104"/>
      <c r="Q28" s="104">
        <v>0.65112128535360569</v>
      </c>
      <c r="R28" s="104" t="e">
        <f>AVERAGE(M28:O28)</f>
        <v>#DIV/0!</v>
      </c>
    </row>
    <row r="29" spans="1:18" x14ac:dyDescent="0.25">
      <c r="A29" s="39" t="s">
        <v>349</v>
      </c>
      <c r="B29" s="32" t="s">
        <v>318</v>
      </c>
      <c r="C29" s="32" t="s">
        <v>319</v>
      </c>
      <c r="D29" s="85">
        <v>0.9281084094692017</v>
      </c>
      <c r="E29" s="85">
        <v>0.92854319207789737</v>
      </c>
      <c r="F29" s="85">
        <v>0.92854319207789737</v>
      </c>
      <c r="G29" s="85">
        <v>0.92854319207789737</v>
      </c>
      <c r="H29" s="33">
        <v>5</v>
      </c>
      <c r="I29" s="34" t="s">
        <v>127</v>
      </c>
      <c r="L29" s="103" t="s">
        <v>122</v>
      </c>
      <c r="M29" s="104">
        <v>0.59705106604183933</v>
      </c>
      <c r="N29" s="104">
        <v>0.60348921991777549</v>
      </c>
      <c r="O29" s="104">
        <v>0.57630302950676338</v>
      </c>
      <c r="P29" s="104">
        <v>0.60098941969056918</v>
      </c>
      <c r="Q29" s="104">
        <v>0.57469322683291124</v>
      </c>
    </row>
    <row r="30" spans="1:18" x14ac:dyDescent="0.25">
      <c r="A30" s="39" t="s">
        <v>350</v>
      </c>
      <c r="B30" s="39" t="s">
        <v>81</v>
      </c>
      <c r="C30" s="39" t="s">
        <v>82</v>
      </c>
      <c r="D30" s="78">
        <v>0.92551744980295425</v>
      </c>
      <c r="E30" s="78">
        <v>0.92551744980295425</v>
      </c>
      <c r="F30" s="78">
        <v>0.92551744980295425</v>
      </c>
      <c r="G30" s="78">
        <v>0.92551744980295425</v>
      </c>
      <c r="H30" s="39">
        <v>5</v>
      </c>
      <c r="I30" s="44" t="s">
        <v>127</v>
      </c>
      <c r="L30" s="103" t="s">
        <v>601</v>
      </c>
      <c r="M30" s="104"/>
      <c r="N30" s="104"/>
      <c r="O30" s="104"/>
      <c r="P30" s="104"/>
      <c r="Q30" s="104"/>
    </row>
    <row r="31" spans="1:18" x14ac:dyDescent="0.25">
      <c r="A31" s="39" t="s">
        <v>348</v>
      </c>
      <c r="B31" s="40" t="s">
        <v>257</v>
      </c>
      <c r="C31" s="40" t="s">
        <v>258</v>
      </c>
      <c r="D31" s="82">
        <v>0.92514669884902756</v>
      </c>
      <c r="E31" s="82">
        <v>0.92514669884902756</v>
      </c>
      <c r="F31" s="82">
        <v>0.92514669884902756</v>
      </c>
      <c r="G31" s="82">
        <v>0.92514669884902756</v>
      </c>
      <c r="H31" s="38">
        <v>10</v>
      </c>
      <c r="I31" s="43" t="s">
        <v>127</v>
      </c>
    </row>
    <row r="32" spans="1:18" x14ac:dyDescent="0.25">
      <c r="A32" s="39" t="s">
        <v>348</v>
      </c>
      <c r="B32" s="40" t="s">
        <v>197</v>
      </c>
      <c r="C32" s="40" t="s">
        <v>198</v>
      </c>
      <c r="D32" s="82">
        <v>0.90717863476227789</v>
      </c>
      <c r="E32" s="82">
        <v>0.9221786347622779</v>
      </c>
      <c r="F32" s="82">
        <v>0.9221786347622779</v>
      </c>
      <c r="G32" s="82">
        <v>0.9221786347622779</v>
      </c>
      <c r="H32" s="38">
        <v>11</v>
      </c>
      <c r="I32" s="43" t="s">
        <v>127</v>
      </c>
    </row>
    <row r="33" spans="1:9" x14ac:dyDescent="0.25">
      <c r="A33" s="39" t="s">
        <v>350</v>
      </c>
      <c r="B33" s="39" t="s">
        <v>134</v>
      </c>
      <c r="C33" s="39" t="s">
        <v>135</v>
      </c>
      <c r="D33" s="78">
        <v>0.91933487434180483</v>
      </c>
      <c r="E33" s="78">
        <v>0.92130208745655895</v>
      </c>
      <c r="F33" s="78">
        <v>0.92130208745655895</v>
      </c>
      <c r="G33" s="78">
        <v>0.92130208745655895</v>
      </c>
      <c r="H33" s="39">
        <v>3</v>
      </c>
      <c r="I33" s="44" t="s">
        <v>127</v>
      </c>
    </row>
    <row r="34" spans="1:9" x14ac:dyDescent="0.25">
      <c r="A34" s="39" t="s">
        <v>349</v>
      </c>
      <c r="B34" s="32" t="s">
        <v>310</v>
      </c>
      <c r="C34" s="32" t="s">
        <v>135</v>
      </c>
      <c r="D34" s="85">
        <v>0.91642144538190728</v>
      </c>
      <c r="E34" s="85">
        <v>0.92042144538190729</v>
      </c>
      <c r="F34" s="85">
        <v>0.92042144538190729</v>
      </c>
      <c r="G34" s="85">
        <v>0.92042144538190729</v>
      </c>
      <c r="H34" s="33">
        <v>6</v>
      </c>
      <c r="I34" s="34" t="s">
        <v>127</v>
      </c>
    </row>
    <row r="35" spans="1:9" x14ac:dyDescent="0.25">
      <c r="A35" s="39" t="s">
        <v>350</v>
      </c>
      <c r="B35" s="39" t="s">
        <v>164</v>
      </c>
      <c r="C35" s="39" t="s">
        <v>165</v>
      </c>
      <c r="D35" s="78">
        <v>0.91081402779068688</v>
      </c>
      <c r="E35" s="78">
        <v>0.91941051901875703</v>
      </c>
      <c r="F35" s="78">
        <v>0.91941051901875703</v>
      </c>
      <c r="G35" s="78">
        <v>0.91941051901875703</v>
      </c>
      <c r="H35" s="39">
        <v>4</v>
      </c>
      <c r="I35" s="44" t="s">
        <v>127</v>
      </c>
    </row>
    <row r="36" spans="1:9" x14ac:dyDescent="0.25">
      <c r="A36" s="98" t="s">
        <v>600</v>
      </c>
      <c r="B36" s="99" t="s">
        <v>528</v>
      </c>
      <c r="C36" s="99" t="s">
        <v>529</v>
      </c>
      <c r="D36" s="99">
        <v>0.87648398762805058</v>
      </c>
      <c r="E36" s="99">
        <v>0.91665065429471726</v>
      </c>
      <c r="F36" s="100">
        <v>0.91665065429471726</v>
      </c>
      <c r="G36" s="99">
        <v>0.91665065429471726</v>
      </c>
      <c r="H36" s="98">
        <v>6</v>
      </c>
      <c r="I36" s="101" t="s">
        <v>127</v>
      </c>
    </row>
    <row r="37" spans="1:9" x14ac:dyDescent="0.25">
      <c r="A37" s="39" t="s">
        <v>350</v>
      </c>
      <c r="B37" s="39" t="s">
        <v>143</v>
      </c>
      <c r="C37" s="39" t="s">
        <v>182</v>
      </c>
      <c r="D37" s="78">
        <v>0.88198479888646819</v>
      </c>
      <c r="E37" s="78">
        <v>0.9155543936900562</v>
      </c>
      <c r="F37" s="78">
        <v>0.9155543936900562</v>
      </c>
      <c r="G37" s="78">
        <v>0.9155543936900562</v>
      </c>
      <c r="H37" s="39">
        <v>5</v>
      </c>
      <c r="I37" s="44" t="s">
        <v>128</v>
      </c>
    </row>
    <row r="38" spans="1:9" x14ac:dyDescent="0.25">
      <c r="A38" s="39" t="s">
        <v>348</v>
      </c>
      <c r="B38" s="40" t="s">
        <v>254</v>
      </c>
      <c r="C38" s="40" t="s">
        <v>88</v>
      </c>
      <c r="D38" s="82">
        <v>0.89921628666281617</v>
      </c>
      <c r="E38" s="82">
        <v>0.91421628666281618</v>
      </c>
      <c r="F38" s="82">
        <v>0.91421628666281618</v>
      </c>
      <c r="G38" s="82">
        <v>0.91421628666281618</v>
      </c>
      <c r="H38" s="38">
        <v>12</v>
      </c>
      <c r="I38" s="43" t="s">
        <v>127</v>
      </c>
    </row>
    <row r="39" spans="1:9" x14ac:dyDescent="0.25">
      <c r="A39" s="98" t="s">
        <v>600</v>
      </c>
      <c r="B39" s="99" t="s">
        <v>518</v>
      </c>
      <c r="C39" s="99" t="s">
        <v>519</v>
      </c>
      <c r="D39" s="99">
        <v>0.88882864057501165</v>
      </c>
      <c r="E39" s="99">
        <v>0.91332864057501162</v>
      </c>
      <c r="F39" s="100">
        <v>0.91332864057501162</v>
      </c>
      <c r="G39" s="99">
        <v>0.91332864057501162</v>
      </c>
      <c r="H39" s="98">
        <v>7</v>
      </c>
      <c r="I39" s="101" t="s">
        <v>127</v>
      </c>
    </row>
    <row r="40" spans="1:9" x14ac:dyDescent="0.25">
      <c r="A40" s="39" t="s">
        <v>488</v>
      </c>
      <c r="B40" s="75" t="s">
        <v>420</v>
      </c>
      <c r="C40" s="75" t="s">
        <v>421</v>
      </c>
      <c r="D40" s="83">
        <v>0.91188662772438911</v>
      </c>
      <c r="E40" s="86">
        <v>0.91188662772438911</v>
      </c>
      <c r="F40" s="86">
        <v>0.91188662772438911</v>
      </c>
      <c r="G40" s="86">
        <v>0.91188662772438911</v>
      </c>
      <c r="H40" s="79">
        <v>4</v>
      </c>
      <c r="I40" s="80" t="s">
        <v>127</v>
      </c>
    </row>
    <row r="41" spans="1:9" x14ac:dyDescent="0.25">
      <c r="A41" s="39" t="s">
        <v>350</v>
      </c>
      <c r="B41" s="39" t="s">
        <v>73</v>
      </c>
      <c r="C41" s="39" t="s">
        <v>74</v>
      </c>
      <c r="D41" s="78">
        <v>0.91161560088672999</v>
      </c>
      <c r="E41" s="78">
        <v>0.91161560088672999</v>
      </c>
      <c r="F41" s="78">
        <v>0.91161560088672999</v>
      </c>
      <c r="G41" s="78">
        <v>0.91161560088672999</v>
      </c>
      <c r="H41" s="39">
        <v>6</v>
      </c>
      <c r="I41" s="44" t="s">
        <v>128</v>
      </c>
    </row>
    <row r="42" spans="1:9" x14ac:dyDescent="0.25">
      <c r="A42" s="39" t="s">
        <v>348</v>
      </c>
      <c r="B42" s="40" t="s">
        <v>272</v>
      </c>
      <c r="C42" s="40" t="s">
        <v>228</v>
      </c>
      <c r="D42" s="82">
        <v>0.88036473798825132</v>
      </c>
      <c r="E42" s="82">
        <v>0.91036473798825135</v>
      </c>
      <c r="F42" s="82">
        <v>0.91036473798825135</v>
      </c>
      <c r="G42" s="82">
        <v>0.91036473798825135</v>
      </c>
      <c r="H42" s="38">
        <v>13</v>
      </c>
      <c r="I42" s="43" t="s">
        <v>128</v>
      </c>
    </row>
    <row r="43" spans="1:9" x14ac:dyDescent="0.25">
      <c r="A43" s="39" t="s">
        <v>350</v>
      </c>
      <c r="B43" s="39" t="s">
        <v>71</v>
      </c>
      <c r="C43" s="39" t="s">
        <v>117</v>
      </c>
      <c r="D43" s="78">
        <v>0.87168358381504496</v>
      </c>
      <c r="E43" s="78">
        <v>0.90952973766119882</v>
      </c>
      <c r="F43" s="78">
        <v>0.90952973766119882</v>
      </c>
      <c r="G43" s="78">
        <v>0.90952973766119882</v>
      </c>
      <c r="H43" s="39">
        <v>7</v>
      </c>
      <c r="I43" s="44" t="s">
        <v>128</v>
      </c>
    </row>
    <row r="44" spans="1:9" x14ac:dyDescent="0.25">
      <c r="A44" s="39" t="s">
        <v>488</v>
      </c>
      <c r="B44" s="75" t="s">
        <v>437</v>
      </c>
      <c r="C44" s="75" t="s">
        <v>438</v>
      </c>
      <c r="D44" s="83">
        <v>0.8964866528484392</v>
      </c>
      <c r="E44" s="83">
        <v>0.90702719338897975</v>
      </c>
      <c r="F44" s="83">
        <v>0.90702719338897975</v>
      </c>
      <c r="G44" s="83">
        <v>0.90702719338897975</v>
      </c>
      <c r="H44" s="76">
        <v>5</v>
      </c>
      <c r="I44" s="77" t="s">
        <v>128</v>
      </c>
    </row>
    <row r="45" spans="1:9" x14ac:dyDescent="0.25">
      <c r="A45" s="39" t="s">
        <v>348</v>
      </c>
      <c r="B45" s="40" t="s">
        <v>229</v>
      </c>
      <c r="C45" s="40" t="s">
        <v>230</v>
      </c>
      <c r="D45" s="82">
        <v>0.90356078154422415</v>
      </c>
      <c r="E45" s="82">
        <v>0.90356078154422415</v>
      </c>
      <c r="F45" s="82">
        <v>0.90356078154422415</v>
      </c>
      <c r="G45" s="82">
        <v>0.90356078154422415</v>
      </c>
      <c r="H45" s="38">
        <v>14</v>
      </c>
      <c r="I45" s="43" t="s">
        <v>128</v>
      </c>
    </row>
    <row r="46" spans="1:9" x14ac:dyDescent="0.25">
      <c r="A46" s="39" t="s">
        <v>348</v>
      </c>
      <c r="B46" s="40" t="s">
        <v>264</v>
      </c>
      <c r="C46" s="40" t="s">
        <v>265</v>
      </c>
      <c r="D46" s="82">
        <v>0.86074571340354034</v>
      </c>
      <c r="E46" s="82">
        <v>0.90236866422321249</v>
      </c>
      <c r="F46" s="82">
        <v>0.90236866422321249</v>
      </c>
      <c r="G46" s="82">
        <v>0.90236866422321249</v>
      </c>
      <c r="H46" s="38">
        <v>15</v>
      </c>
      <c r="I46" s="43" t="s">
        <v>128</v>
      </c>
    </row>
    <row r="47" spans="1:9" x14ac:dyDescent="0.25">
      <c r="A47" s="39" t="s">
        <v>348</v>
      </c>
      <c r="B47" s="40" t="s">
        <v>213</v>
      </c>
      <c r="C47" s="40" t="s">
        <v>214</v>
      </c>
      <c r="D47" s="82">
        <v>0.90176321706082363</v>
      </c>
      <c r="E47" s="82">
        <v>0.90176321706082363</v>
      </c>
      <c r="F47" s="82">
        <v>0.90176321706082363</v>
      </c>
      <c r="G47" s="82">
        <v>0.90176321706082363</v>
      </c>
      <c r="H47" s="38">
        <v>16</v>
      </c>
      <c r="I47" s="43" t="s">
        <v>128</v>
      </c>
    </row>
    <row r="48" spans="1:9" x14ac:dyDescent="0.25">
      <c r="A48" s="98" t="s">
        <v>600</v>
      </c>
      <c r="B48" s="99" t="s">
        <v>490</v>
      </c>
      <c r="C48" s="99" t="s">
        <v>219</v>
      </c>
      <c r="D48" s="99">
        <v>0.90107025891085635</v>
      </c>
      <c r="E48" s="99">
        <v>0.90107025891085635</v>
      </c>
      <c r="F48" s="100">
        <v>0.90107025891085635</v>
      </c>
      <c r="G48" s="99">
        <v>0.90107025891085635</v>
      </c>
      <c r="H48" s="98">
        <v>8</v>
      </c>
      <c r="I48" s="101" t="s">
        <v>128</v>
      </c>
    </row>
    <row r="49" spans="1:9" x14ac:dyDescent="0.25">
      <c r="A49" s="39" t="s">
        <v>488</v>
      </c>
      <c r="B49" s="75" t="s">
        <v>373</v>
      </c>
      <c r="C49" s="75" t="s">
        <v>374</v>
      </c>
      <c r="D49" s="83">
        <v>0.8580582249858677</v>
      </c>
      <c r="E49" s="83">
        <v>0.89903672924023403</v>
      </c>
      <c r="F49" s="83">
        <v>0.89903672924023403</v>
      </c>
      <c r="G49" s="83">
        <v>0.89903672924023403</v>
      </c>
      <c r="H49" s="76">
        <v>6</v>
      </c>
      <c r="I49" s="77" t="s">
        <v>128</v>
      </c>
    </row>
    <row r="50" spans="1:9" x14ac:dyDescent="0.25">
      <c r="A50" s="39" t="s">
        <v>350</v>
      </c>
      <c r="B50" s="39" t="s">
        <v>150</v>
      </c>
      <c r="C50" s="39" t="s">
        <v>151</v>
      </c>
      <c r="D50" s="78">
        <v>0.88488531593367736</v>
      </c>
      <c r="E50" s="78">
        <v>0.89888531593367738</v>
      </c>
      <c r="F50" s="78">
        <v>0.89888531593367738</v>
      </c>
      <c r="G50" s="78">
        <v>0.89888531593367738</v>
      </c>
      <c r="H50" s="39">
        <v>6</v>
      </c>
      <c r="I50" s="44" t="s">
        <v>128</v>
      </c>
    </row>
    <row r="51" spans="1:9" x14ac:dyDescent="0.25">
      <c r="A51" s="39" t="s">
        <v>349</v>
      </c>
      <c r="B51" s="41" t="s">
        <v>322</v>
      </c>
      <c r="C51" s="41" t="s">
        <v>198</v>
      </c>
      <c r="D51" s="84">
        <v>0.88421767784412775</v>
      </c>
      <c r="E51" s="84">
        <v>0.89821767784412776</v>
      </c>
      <c r="F51" s="84">
        <v>0.89821767784412776</v>
      </c>
      <c r="G51" s="84">
        <v>0.89821767784412776</v>
      </c>
      <c r="H51" s="35">
        <v>7</v>
      </c>
      <c r="I51" s="36" t="s">
        <v>128</v>
      </c>
    </row>
    <row r="52" spans="1:9" x14ac:dyDescent="0.25">
      <c r="A52" s="39" t="s">
        <v>348</v>
      </c>
      <c r="B52" s="40" t="s">
        <v>207</v>
      </c>
      <c r="C52" s="40" t="s">
        <v>208</v>
      </c>
      <c r="D52" s="82">
        <v>0.89739789578082718</v>
      </c>
      <c r="E52" s="82">
        <v>0.89739789578082718</v>
      </c>
      <c r="F52" s="82">
        <v>0.89739789578082718</v>
      </c>
      <c r="G52" s="82">
        <v>0.89739789578082718</v>
      </c>
      <c r="H52" s="38">
        <v>17</v>
      </c>
      <c r="I52" s="43" t="s">
        <v>128</v>
      </c>
    </row>
    <row r="53" spans="1:9" x14ac:dyDescent="0.25">
      <c r="A53" s="39" t="s">
        <v>350</v>
      </c>
      <c r="B53" s="39" t="s">
        <v>100</v>
      </c>
      <c r="C53" s="39" t="s">
        <v>101</v>
      </c>
      <c r="D53" s="78">
        <v>0.895621575116612</v>
      </c>
      <c r="E53" s="78">
        <v>0.895621575116612</v>
      </c>
      <c r="F53" s="78">
        <v>0.895621575116612</v>
      </c>
      <c r="G53" s="78">
        <v>0.895621575116612</v>
      </c>
      <c r="H53" s="39">
        <v>8</v>
      </c>
      <c r="I53" s="44" t="s">
        <v>128</v>
      </c>
    </row>
    <row r="54" spans="1:9" x14ac:dyDescent="0.25">
      <c r="A54" s="39" t="s">
        <v>350</v>
      </c>
      <c r="B54" s="39" t="s">
        <v>144</v>
      </c>
      <c r="C54" s="39" t="s">
        <v>145</v>
      </c>
      <c r="D54" s="78">
        <v>0.88143304935508915</v>
      </c>
      <c r="E54" s="78">
        <v>0.89543304935508916</v>
      </c>
      <c r="F54" s="78">
        <v>0.89543304935508916</v>
      </c>
      <c r="G54" s="78">
        <v>0.89543304935508916</v>
      </c>
      <c r="H54" s="39">
        <v>7</v>
      </c>
      <c r="I54" s="44" t="s">
        <v>128</v>
      </c>
    </row>
    <row r="55" spans="1:9" x14ac:dyDescent="0.25">
      <c r="A55" s="39" t="s">
        <v>350</v>
      </c>
      <c r="B55" s="39" t="s">
        <v>87</v>
      </c>
      <c r="C55" s="39" t="s">
        <v>88</v>
      </c>
      <c r="D55" s="78">
        <v>0.86592110783326615</v>
      </c>
      <c r="E55" s="78">
        <v>0.89392110783326617</v>
      </c>
      <c r="F55" s="78">
        <v>0.89392110783326617</v>
      </c>
      <c r="G55" s="78">
        <v>0.89392110783326617</v>
      </c>
      <c r="H55" s="39">
        <v>9</v>
      </c>
      <c r="I55" s="44" t="s">
        <v>128</v>
      </c>
    </row>
    <row r="56" spans="1:9" x14ac:dyDescent="0.25">
      <c r="A56" s="39" t="s">
        <v>488</v>
      </c>
      <c r="B56" s="75" t="s">
        <v>30</v>
      </c>
      <c r="C56" s="75" t="s">
        <v>409</v>
      </c>
      <c r="D56" s="83">
        <v>0.89044107363440328</v>
      </c>
      <c r="E56" s="83">
        <v>0.89353966518369909</v>
      </c>
      <c r="F56" s="83">
        <v>0.89353966518369909</v>
      </c>
      <c r="G56" s="83">
        <v>0.89353966518369909</v>
      </c>
      <c r="H56" s="76">
        <v>7</v>
      </c>
      <c r="I56" s="77" t="s">
        <v>128</v>
      </c>
    </row>
    <row r="57" spans="1:9" x14ac:dyDescent="0.25">
      <c r="A57" s="98" t="s">
        <v>600</v>
      </c>
      <c r="B57" s="99" t="s">
        <v>510</v>
      </c>
      <c r="C57" s="99" t="s">
        <v>492</v>
      </c>
      <c r="D57" s="99">
        <v>0.87655295096774533</v>
      </c>
      <c r="E57" s="99">
        <v>0.89105295096774528</v>
      </c>
      <c r="F57" s="100">
        <v>0.89105295096774528</v>
      </c>
      <c r="G57" s="99">
        <v>0.89105295096774528</v>
      </c>
      <c r="H57" s="98">
        <v>9</v>
      </c>
      <c r="I57" s="101" t="s">
        <v>128</v>
      </c>
    </row>
    <row r="58" spans="1:9" x14ac:dyDescent="0.25">
      <c r="A58" s="98" t="s">
        <v>600</v>
      </c>
      <c r="B58" s="99" t="s">
        <v>530</v>
      </c>
      <c r="C58" s="99" t="s">
        <v>82</v>
      </c>
      <c r="D58" s="99">
        <v>0.86779323584311563</v>
      </c>
      <c r="E58" s="99">
        <v>0.88968212473200448</v>
      </c>
      <c r="F58" s="100">
        <v>0.88968212473200448</v>
      </c>
      <c r="G58" s="99">
        <v>0.88968212473200448</v>
      </c>
      <c r="H58" s="98">
        <v>10</v>
      </c>
      <c r="I58" s="101" t="s">
        <v>128</v>
      </c>
    </row>
    <row r="59" spans="1:9" x14ac:dyDescent="0.25">
      <c r="A59" s="39" t="s">
        <v>488</v>
      </c>
      <c r="B59" s="75" t="s">
        <v>399</v>
      </c>
      <c r="C59" s="75" t="s">
        <v>400</v>
      </c>
      <c r="D59" s="83">
        <v>0.88590014236961667</v>
      </c>
      <c r="E59" s="83">
        <v>0.88590014236961667</v>
      </c>
      <c r="F59" s="83">
        <v>0.88590014236961667</v>
      </c>
      <c r="G59" s="83">
        <v>0.88590014236961667</v>
      </c>
      <c r="H59" s="76">
        <v>8</v>
      </c>
      <c r="I59" s="77" t="s">
        <v>121</v>
      </c>
    </row>
    <row r="60" spans="1:9" x14ac:dyDescent="0.25">
      <c r="A60" s="39" t="s">
        <v>349</v>
      </c>
      <c r="B60" s="41" t="s">
        <v>313</v>
      </c>
      <c r="C60" s="41" t="s">
        <v>314</v>
      </c>
      <c r="D60" s="84">
        <v>0.88383801030395925</v>
      </c>
      <c r="E60" s="84">
        <v>0.88383801030395925</v>
      </c>
      <c r="F60" s="84">
        <v>0.88383801030395925</v>
      </c>
      <c r="G60" s="84">
        <v>0.88383801030395925</v>
      </c>
      <c r="H60" s="35">
        <v>8</v>
      </c>
      <c r="I60" s="36" t="s">
        <v>121</v>
      </c>
    </row>
    <row r="61" spans="1:9" x14ac:dyDescent="0.25">
      <c r="A61" s="39" t="s">
        <v>349</v>
      </c>
      <c r="B61" s="41" t="s">
        <v>256</v>
      </c>
      <c r="C61" s="41" t="s">
        <v>305</v>
      </c>
      <c r="D61" s="84">
        <v>0.84381365517604434</v>
      </c>
      <c r="E61" s="84">
        <v>0.88281365517604438</v>
      </c>
      <c r="F61" s="84">
        <v>0.88281365517604438</v>
      </c>
      <c r="G61" s="84">
        <v>0.88281365517604438</v>
      </c>
      <c r="H61" s="35">
        <v>9</v>
      </c>
      <c r="I61" s="36" t="s">
        <v>121</v>
      </c>
    </row>
    <row r="62" spans="1:9" x14ac:dyDescent="0.25">
      <c r="A62" s="98" t="s">
        <v>600</v>
      </c>
      <c r="B62" s="99" t="s">
        <v>511</v>
      </c>
      <c r="C62" s="99" t="s">
        <v>498</v>
      </c>
      <c r="D62" s="99">
        <v>0.83090089288125135</v>
      </c>
      <c r="E62" s="99">
        <v>0.88255168653204497</v>
      </c>
      <c r="F62" s="100">
        <v>0.88255168653204497</v>
      </c>
      <c r="G62" s="99">
        <v>0.88255168653204497</v>
      </c>
      <c r="H62" s="98">
        <v>11</v>
      </c>
      <c r="I62" s="101" t="s">
        <v>121</v>
      </c>
    </row>
    <row r="63" spans="1:9" x14ac:dyDescent="0.25">
      <c r="A63" s="39" t="s">
        <v>348</v>
      </c>
      <c r="B63" s="40" t="s">
        <v>200</v>
      </c>
      <c r="C63" s="40" t="s">
        <v>201</v>
      </c>
      <c r="D63" s="82">
        <v>0.88253205747734265</v>
      </c>
      <c r="E63" s="82">
        <v>0.88253205747734265</v>
      </c>
      <c r="F63" s="82">
        <v>0.88253205747734265</v>
      </c>
      <c r="G63" s="82">
        <v>0.88253205747734265</v>
      </c>
      <c r="H63" s="38">
        <v>18</v>
      </c>
      <c r="I63" s="43" t="s">
        <v>121</v>
      </c>
    </row>
    <row r="64" spans="1:9" x14ac:dyDescent="0.25">
      <c r="A64" s="39" t="s">
        <v>350</v>
      </c>
      <c r="B64" s="39" t="s">
        <v>178</v>
      </c>
      <c r="C64" s="39" t="s">
        <v>179</v>
      </c>
      <c r="D64" s="78">
        <v>0.86767002063845899</v>
      </c>
      <c r="E64" s="78">
        <v>0.88117002063845895</v>
      </c>
      <c r="F64" s="78">
        <v>0.88117002063845895</v>
      </c>
      <c r="G64" s="78">
        <v>0.88117002063845895</v>
      </c>
      <c r="H64" s="39">
        <v>8</v>
      </c>
      <c r="I64" s="44" t="s">
        <v>121</v>
      </c>
    </row>
    <row r="65" spans="1:9" x14ac:dyDescent="0.25">
      <c r="A65" s="39" t="s">
        <v>348</v>
      </c>
      <c r="B65" s="40" t="s">
        <v>259</v>
      </c>
      <c r="C65" s="40" t="s">
        <v>260</v>
      </c>
      <c r="D65" s="82">
        <v>0.84608621088868863</v>
      </c>
      <c r="E65" s="82">
        <v>0.87908621088868866</v>
      </c>
      <c r="F65" s="82">
        <v>0.87908621088868866</v>
      </c>
      <c r="G65" s="82">
        <v>0.87908621088868866</v>
      </c>
      <c r="H65" s="38">
        <v>19</v>
      </c>
      <c r="I65" s="43" t="s">
        <v>121</v>
      </c>
    </row>
    <row r="66" spans="1:9" x14ac:dyDescent="0.25">
      <c r="A66" s="39" t="s">
        <v>350</v>
      </c>
      <c r="B66" s="39" t="s">
        <v>177</v>
      </c>
      <c r="C66" s="39" t="s">
        <v>72</v>
      </c>
      <c r="D66" s="78">
        <v>0.86349259921925836</v>
      </c>
      <c r="E66" s="78">
        <v>0.87849259921925837</v>
      </c>
      <c r="F66" s="78">
        <v>0.87849259921925837</v>
      </c>
      <c r="G66" s="78">
        <v>0.87849259921925837</v>
      </c>
      <c r="H66" s="39">
        <v>9</v>
      </c>
      <c r="I66" s="44" t="s">
        <v>121</v>
      </c>
    </row>
    <row r="67" spans="1:9" x14ac:dyDescent="0.25">
      <c r="A67" s="39" t="s">
        <v>348</v>
      </c>
      <c r="B67" s="40" t="s">
        <v>202</v>
      </c>
      <c r="C67" s="40" t="s">
        <v>155</v>
      </c>
      <c r="D67" s="82">
        <v>0.8781734182652241</v>
      </c>
      <c r="E67" s="82">
        <v>0.8781734182652241</v>
      </c>
      <c r="F67" s="82">
        <v>0.8781734182652241</v>
      </c>
      <c r="G67" s="82">
        <v>0.8781734182652241</v>
      </c>
      <c r="H67" s="38">
        <v>20</v>
      </c>
      <c r="I67" s="43" t="s">
        <v>121</v>
      </c>
    </row>
    <row r="68" spans="1:9" x14ac:dyDescent="0.25">
      <c r="A68" s="39" t="s">
        <v>488</v>
      </c>
      <c r="B68" s="75" t="s">
        <v>425</v>
      </c>
      <c r="C68" s="75" t="s">
        <v>251</v>
      </c>
      <c r="D68" s="83">
        <v>0.87501248874651938</v>
      </c>
      <c r="E68" s="83">
        <v>0.87744492117895179</v>
      </c>
      <c r="F68" s="83">
        <v>0.87744492117895179</v>
      </c>
      <c r="G68" s="83">
        <v>0.87744492117895179</v>
      </c>
      <c r="H68" s="76">
        <v>9</v>
      </c>
      <c r="I68" s="77" t="s">
        <v>121</v>
      </c>
    </row>
    <row r="69" spans="1:9" x14ac:dyDescent="0.25">
      <c r="A69" s="39" t="s">
        <v>350</v>
      </c>
      <c r="B69" s="39" t="s">
        <v>91</v>
      </c>
      <c r="C69" s="39" t="s">
        <v>92</v>
      </c>
      <c r="D69" s="78">
        <v>0.84547677376122232</v>
      </c>
      <c r="E69" s="78">
        <v>0.87497677376122229</v>
      </c>
      <c r="F69" s="78">
        <v>0.87497677376122229</v>
      </c>
      <c r="G69" s="78">
        <v>0.87497677376122229</v>
      </c>
      <c r="H69" s="39">
        <v>10</v>
      </c>
      <c r="I69" s="44" t="s">
        <v>121</v>
      </c>
    </row>
    <row r="70" spans="1:9" x14ac:dyDescent="0.25">
      <c r="A70" s="39" t="s">
        <v>350</v>
      </c>
      <c r="B70" s="39" t="s">
        <v>141</v>
      </c>
      <c r="C70" s="39" t="s">
        <v>142</v>
      </c>
      <c r="D70" s="78">
        <v>0.85795679567191618</v>
      </c>
      <c r="E70" s="78">
        <v>0.87392170795261792</v>
      </c>
      <c r="F70" s="78">
        <v>0.87392170795261792</v>
      </c>
      <c r="G70" s="78">
        <v>0.87392170795261792</v>
      </c>
      <c r="H70" s="39">
        <v>10</v>
      </c>
      <c r="I70" s="44" t="s">
        <v>121</v>
      </c>
    </row>
    <row r="71" spans="1:9" x14ac:dyDescent="0.25">
      <c r="A71" s="39" t="s">
        <v>350</v>
      </c>
      <c r="B71" s="39" t="s">
        <v>93</v>
      </c>
      <c r="C71" s="39" t="s">
        <v>78</v>
      </c>
      <c r="D71" s="78">
        <v>0.84699066460797368</v>
      </c>
      <c r="E71" s="78">
        <v>0.87149066460797364</v>
      </c>
      <c r="F71" s="78">
        <v>0.87149066460797364</v>
      </c>
      <c r="G71" s="78">
        <v>0.87149066460797364</v>
      </c>
      <c r="H71" s="39">
        <v>11</v>
      </c>
      <c r="I71" s="44" t="s">
        <v>121</v>
      </c>
    </row>
    <row r="72" spans="1:9" x14ac:dyDescent="0.25">
      <c r="A72" s="39" t="s">
        <v>488</v>
      </c>
      <c r="B72" s="75" t="s">
        <v>357</v>
      </c>
      <c r="C72" s="75" t="s">
        <v>269</v>
      </c>
      <c r="D72" s="83">
        <v>0.8414669514059</v>
      </c>
      <c r="E72" s="83">
        <v>0.87046695140590002</v>
      </c>
      <c r="F72" s="83">
        <v>0.87046695140590002</v>
      </c>
      <c r="G72" s="83">
        <v>0.87046695140590002</v>
      </c>
      <c r="H72" s="76">
        <v>10</v>
      </c>
      <c r="I72" s="77" t="s">
        <v>121</v>
      </c>
    </row>
    <row r="73" spans="1:9" x14ac:dyDescent="0.25">
      <c r="A73" s="39" t="s">
        <v>488</v>
      </c>
      <c r="B73" s="75" t="s">
        <v>432</v>
      </c>
      <c r="C73" s="75" t="s">
        <v>433</v>
      </c>
      <c r="D73" s="83">
        <v>0.83558339286100836</v>
      </c>
      <c r="E73" s="83">
        <v>0.86864832792594338</v>
      </c>
      <c r="F73" s="83">
        <v>0.86864832792594338</v>
      </c>
      <c r="G73" s="83">
        <v>0.86864832792594338</v>
      </c>
      <c r="H73" s="76">
        <v>11</v>
      </c>
      <c r="I73" s="77" t="s">
        <v>121</v>
      </c>
    </row>
    <row r="74" spans="1:9" x14ac:dyDescent="0.25">
      <c r="A74" s="98" t="s">
        <v>600</v>
      </c>
      <c r="B74" s="99" t="s">
        <v>503</v>
      </c>
      <c r="C74" s="99" t="s">
        <v>504</v>
      </c>
      <c r="D74" s="99">
        <v>0.84089758983323759</v>
      </c>
      <c r="E74" s="99">
        <v>0.86539758983323756</v>
      </c>
      <c r="F74" s="100">
        <v>0.86539758983323756</v>
      </c>
      <c r="G74" s="99">
        <v>0.86539758983323756</v>
      </c>
      <c r="H74" s="98">
        <v>12</v>
      </c>
      <c r="I74" s="101" t="s">
        <v>121</v>
      </c>
    </row>
    <row r="75" spans="1:9" x14ac:dyDescent="0.25">
      <c r="A75" s="39" t="s">
        <v>488</v>
      </c>
      <c r="B75" s="75" t="s">
        <v>366</v>
      </c>
      <c r="C75" s="75" t="s">
        <v>367</v>
      </c>
      <c r="D75" s="83">
        <v>0.85098106274731489</v>
      </c>
      <c r="E75" s="83">
        <v>0.8619810627473149</v>
      </c>
      <c r="F75" s="83">
        <v>0.8619810627473149</v>
      </c>
      <c r="G75" s="83">
        <v>0.8619810627473149</v>
      </c>
      <c r="H75" s="76">
        <v>12</v>
      </c>
      <c r="I75" s="77" t="s">
        <v>125</v>
      </c>
    </row>
    <row r="76" spans="1:9" x14ac:dyDescent="0.25">
      <c r="A76" s="39" t="s">
        <v>488</v>
      </c>
      <c r="B76" s="75" t="s">
        <v>405</v>
      </c>
      <c r="C76" s="75" t="s">
        <v>406</v>
      </c>
      <c r="D76" s="83">
        <v>0.81249746665829203</v>
      </c>
      <c r="E76" s="83">
        <v>0.85761434977517514</v>
      </c>
      <c r="F76" s="83">
        <v>0.85761434977517514</v>
      </c>
      <c r="G76" s="83">
        <v>0.85761434977517514</v>
      </c>
      <c r="H76" s="76">
        <v>13</v>
      </c>
      <c r="I76" s="77" t="s">
        <v>125</v>
      </c>
    </row>
    <row r="77" spans="1:9" x14ac:dyDescent="0.25">
      <c r="A77" s="39" t="s">
        <v>488</v>
      </c>
      <c r="B77" s="75" t="s">
        <v>388</v>
      </c>
      <c r="C77" s="75" t="s">
        <v>389</v>
      </c>
      <c r="D77" s="83">
        <v>0.84049778859417068</v>
      </c>
      <c r="E77" s="83">
        <v>0.85649778859417069</v>
      </c>
      <c r="F77" s="83">
        <v>0.85649778859417069</v>
      </c>
      <c r="G77" s="83">
        <v>0.85649778859417069</v>
      </c>
      <c r="H77" s="76">
        <v>14</v>
      </c>
      <c r="I77" s="77" t="s">
        <v>125</v>
      </c>
    </row>
    <row r="78" spans="1:9" x14ac:dyDescent="0.25">
      <c r="A78" s="98" t="s">
        <v>600</v>
      </c>
      <c r="B78" s="99" t="s">
        <v>579</v>
      </c>
      <c r="C78" s="99" t="s">
        <v>580</v>
      </c>
      <c r="D78" s="99">
        <v>0.84742827335353521</v>
      </c>
      <c r="E78" s="99">
        <v>0.84742827335353521</v>
      </c>
      <c r="F78" s="100">
        <v>0.84742827335353521</v>
      </c>
      <c r="G78" s="99">
        <v>0.84742827335353521</v>
      </c>
      <c r="H78" s="98">
        <v>13</v>
      </c>
      <c r="I78" s="101" t="s">
        <v>125</v>
      </c>
    </row>
    <row r="79" spans="1:9" x14ac:dyDescent="0.25">
      <c r="A79" s="98" t="s">
        <v>600</v>
      </c>
      <c r="B79" s="99" t="s">
        <v>531</v>
      </c>
      <c r="C79" s="99" t="s">
        <v>532</v>
      </c>
      <c r="D79" s="99">
        <v>0.81723754639263246</v>
      </c>
      <c r="E79" s="99">
        <v>0.84623754639263249</v>
      </c>
      <c r="F79" s="100">
        <v>0.84623754639263249</v>
      </c>
      <c r="G79" s="99">
        <v>0.84623754639263249</v>
      </c>
      <c r="H79" s="98">
        <v>14</v>
      </c>
      <c r="I79" s="101" t="s">
        <v>125</v>
      </c>
    </row>
    <row r="80" spans="1:9" x14ac:dyDescent="0.25">
      <c r="A80" s="39" t="s">
        <v>348</v>
      </c>
      <c r="B80" s="40" t="s">
        <v>195</v>
      </c>
      <c r="C80" s="40" t="s">
        <v>196</v>
      </c>
      <c r="D80" s="82">
        <v>0.8245109156242787</v>
      </c>
      <c r="E80" s="82">
        <v>0.84351091562427871</v>
      </c>
      <c r="F80" s="82">
        <v>0.84351091562427871</v>
      </c>
      <c r="G80" s="82">
        <v>0.84351091562427871</v>
      </c>
      <c r="H80" s="38">
        <v>21</v>
      </c>
      <c r="I80" s="43" t="s">
        <v>125</v>
      </c>
    </row>
    <row r="81" spans="1:9" x14ac:dyDescent="0.25">
      <c r="A81" s="39" t="s">
        <v>348</v>
      </c>
      <c r="B81" s="40" t="s">
        <v>203</v>
      </c>
      <c r="C81" s="40" t="s">
        <v>204</v>
      </c>
      <c r="D81" s="82">
        <v>0.84035798397020989</v>
      </c>
      <c r="E81" s="82">
        <v>0.84035798397020989</v>
      </c>
      <c r="F81" s="82">
        <v>0.84035798397020989</v>
      </c>
      <c r="G81" s="82">
        <v>0.84035798397020989</v>
      </c>
      <c r="H81" s="38">
        <v>22</v>
      </c>
      <c r="I81" s="43" t="s">
        <v>125</v>
      </c>
    </row>
    <row r="82" spans="1:9" x14ac:dyDescent="0.25">
      <c r="A82" s="39" t="s">
        <v>488</v>
      </c>
      <c r="B82" s="75" t="s">
        <v>426</v>
      </c>
      <c r="C82" s="75" t="s">
        <v>137</v>
      </c>
      <c r="D82" s="83">
        <v>0.80632827711827137</v>
      </c>
      <c r="E82" s="83">
        <v>0.84032827711827141</v>
      </c>
      <c r="F82" s="83">
        <v>0.84032827711827141</v>
      </c>
      <c r="G82" s="83">
        <v>0.84032827711827141</v>
      </c>
      <c r="H82" s="76">
        <v>15</v>
      </c>
      <c r="I82" s="77" t="s">
        <v>125</v>
      </c>
    </row>
    <row r="83" spans="1:9" x14ac:dyDescent="0.25">
      <c r="A83" s="39" t="s">
        <v>350</v>
      </c>
      <c r="B83" s="39" t="s">
        <v>171</v>
      </c>
      <c r="C83" s="39" t="s">
        <v>172</v>
      </c>
      <c r="D83" s="78">
        <v>0.83015361657080922</v>
      </c>
      <c r="E83" s="78">
        <v>0.84015361657080923</v>
      </c>
      <c r="F83" s="78">
        <v>0.84015361657080923</v>
      </c>
      <c r="G83" s="78">
        <v>0.84015361657080923</v>
      </c>
      <c r="H83" s="39">
        <v>11</v>
      </c>
      <c r="I83" s="44" t="s">
        <v>125</v>
      </c>
    </row>
    <row r="84" spans="1:9" x14ac:dyDescent="0.25">
      <c r="A84" s="39" t="s">
        <v>348</v>
      </c>
      <c r="B84" s="40" t="s">
        <v>275</v>
      </c>
      <c r="C84" s="40" t="s">
        <v>276</v>
      </c>
      <c r="D84" s="82">
        <v>0.82775604745187037</v>
      </c>
      <c r="E84" s="82">
        <v>0.83975604745187038</v>
      </c>
      <c r="F84" s="82">
        <v>0.83975604745187038</v>
      </c>
      <c r="G84" s="82">
        <v>0.83975604745187038</v>
      </c>
      <c r="H84" s="38">
        <v>23</v>
      </c>
      <c r="I84" s="43" t="s">
        <v>125</v>
      </c>
    </row>
    <row r="85" spans="1:9" x14ac:dyDescent="0.25">
      <c r="A85" s="39" t="s">
        <v>349</v>
      </c>
      <c r="B85" s="41" t="s">
        <v>315</v>
      </c>
      <c r="C85" s="41" t="s">
        <v>337</v>
      </c>
      <c r="D85" s="84">
        <v>0.82289768731212831</v>
      </c>
      <c r="E85" s="84">
        <v>0.83862845654289753</v>
      </c>
      <c r="F85" s="84">
        <v>0.83862845654289753</v>
      </c>
      <c r="G85" s="84">
        <v>0.83862845654289753</v>
      </c>
      <c r="H85" s="35">
        <v>10</v>
      </c>
      <c r="I85" s="36" t="s">
        <v>125</v>
      </c>
    </row>
    <row r="86" spans="1:9" x14ac:dyDescent="0.25">
      <c r="A86" s="39" t="s">
        <v>488</v>
      </c>
      <c r="B86" s="75" t="s">
        <v>394</v>
      </c>
      <c r="C86" s="75" t="s">
        <v>395</v>
      </c>
      <c r="D86" s="83">
        <v>0.78722698532336743</v>
      </c>
      <c r="E86" s="83">
        <v>0.83404516714154919</v>
      </c>
      <c r="F86" s="83">
        <v>0.83404516714154919</v>
      </c>
      <c r="G86" s="83">
        <v>0.83404516714154919</v>
      </c>
      <c r="H86" s="76">
        <v>16</v>
      </c>
      <c r="I86" s="77" t="s">
        <v>125</v>
      </c>
    </row>
    <row r="87" spans="1:9" x14ac:dyDescent="0.25">
      <c r="A87" s="39" t="s">
        <v>348</v>
      </c>
      <c r="B87" s="40" t="s">
        <v>209</v>
      </c>
      <c r="C87" s="40" t="s">
        <v>210</v>
      </c>
      <c r="D87" s="82">
        <v>0.83394312367160028</v>
      </c>
      <c r="E87" s="82">
        <v>0.83394312367160028</v>
      </c>
      <c r="F87" s="82">
        <v>0.83394312367160028</v>
      </c>
      <c r="G87" s="82">
        <v>0.83394312367160028</v>
      </c>
      <c r="H87" s="38">
        <v>24</v>
      </c>
      <c r="I87" s="43" t="s">
        <v>125</v>
      </c>
    </row>
    <row r="88" spans="1:9" x14ac:dyDescent="0.25">
      <c r="A88" s="39" t="s">
        <v>350</v>
      </c>
      <c r="B88" s="39" t="s">
        <v>173</v>
      </c>
      <c r="C88" s="39" t="s">
        <v>174</v>
      </c>
      <c r="D88" s="78">
        <v>0.79910685036436235</v>
      </c>
      <c r="E88" s="78">
        <v>0.83003788484712093</v>
      </c>
      <c r="F88" s="78">
        <v>0.83003788484712093</v>
      </c>
      <c r="G88" s="78">
        <v>0.83003788484712093</v>
      </c>
      <c r="H88" s="39">
        <v>12</v>
      </c>
      <c r="I88" s="44" t="s">
        <v>125</v>
      </c>
    </row>
    <row r="89" spans="1:9" x14ac:dyDescent="0.25">
      <c r="A89" s="39" t="s">
        <v>348</v>
      </c>
      <c r="B89" s="40" t="s">
        <v>242</v>
      </c>
      <c r="C89" s="40" t="s">
        <v>74</v>
      </c>
      <c r="D89" s="82">
        <v>0.82420155179430032</v>
      </c>
      <c r="E89" s="82">
        <v>0.82920155179430033</v>
      </c>
      <c r="F89" s="82">
        <v>0.82920155179430033</v>
      </c>
      <c r="G89" s="82">
        <v>0.82920155179430033</v>
      </c>
      <c r="H89" s="38">
        <v>25</v>
      </c>
      <c r="I89" s="43" t="s">
        <v>125</v>
      </c>
    </row>
    <row r="90" spans="1:9" x14ac:dyDescent="0.25">
      <c r="A90" s="39" t="s">
        <v>350</v>
      </c>
      <c r="B90" s="39" t="s">
        <v>166</v>
      </c>
      <c r="C90" s="39" t="s">
        <v>167</v>
      </c>
      <c r="D90" s="78">
        <v>0.805916571314228</v>
      </c>
      <c r="E90" s="78">
        <v>0.82691657131422802</v>
      </c>
      <c r="F90" s="78">
        <v>0.82691657131422802</v>
      </c>
      <c r="G90" s="78">
        <v>0.82691657131422802</v>
      </c>
      <c r="H90" s="39">
        <v>13</v>
      </c>
      <c r="I90" s="44" t="s">
        <v>125</v>
      </c>
    </row>
    <row r="91" spans="1:9" x14ac:dyDescent="0.25">
      <c r="A91" s="39" t="s">
        <v>488</v>
      </c>
      <c r="B91" s="75" t="s">
        <v>402</v>
      </c>
      <c r="C91" s="75" t="s">
        <v>403</v>
      </c>
      <c r="D91" s="83">
        <v>0.82135608378598768</v>
      </c>
      <c r="E91" s="83">
        <v>0.82135608378598768</v>
      </c>
      <c r="F91" s="83">
        <v>0.82135608378598768</v>
      </c>
      <c r="G91" s="83">
        <v>0.82135608378598768</v>
      </c>
      <c r="H91" s="76">
        <v>17</v>
      </c>
      <c r="I91" s="77" t="s">
        <v>125</v>
      </c>
    </row>
    <row r="92" spans="1:9" x14ac:dyDescent="0.25">
      <c r="A92" s="39" t="s">
        <v>349</v>
      </c>
      <c r="B92" s="41" t="s">
        <v>329</v>
      </c>
      <c r="C92" s="41" t="s">
        <v>330</v>
      </c>
      <c r="D92" s="84">
        <v>0.82064200719247893</v>
      </c>
      <c r="E92" s="84">
        <v>0.82064200719247893</v>
      </c>
      <c r="F92" s="84">
        <v>0.82064200719247893</v>
      </c>
      <c r="G92" s="84">
        <v>0.82064200719247893</v>
      </c>
      <c r="H92" s="35">
        <v>11</v>
      </c>
      <c r="I92" s="36" t="s">
        <v>125</v>
      </c>
    </row>
    <row r="93" spans="1:9" x14ac:dyDescent="0.25">
      <c r="A93" s="98" t="s">
        <v>600</v>
      </c>
      <c r="B93" s="99" t="s">
        <v>586</v>
      </c>
      <c r="C93" s="99" t="s">
        <v>580</v>
      </c>
      <c r="D93" s="99">
        <v>0.81978427251075581</v>
      </c>
      <c r="E93" s="99">
        <v>0.81978427251075581</v>
      </c>
      <c r="F93" s="100">
        <v>0.81978427251075581</v>
      </c>
      <c r="G93" s="99">
        <v>0.81978427251075581</v>
      </c>
      <c r="H93" s="98">
        <v>15</v>
      </c>
      <c r="I93" s="101" t="s">
        <v>125</v>
      </c>
    </row>
    <row r="94" spans="1:9" x14ac:dyDescent="0.25">
      <c r="A94" s="39" t="s">
        <v>348</v>
      </c>
      <c r="B94" s="40" t="s">
        <v>227</v>
      </c>
      <c r="C94" s="40" t="s">
        <v>228</v>
      </c>
      <c r="D94" s="82">
        <v>0.81773471682709953</v>
      </c>
      <c r="E94" s="82">
        <v>0.81773471682709953</v>
      </c>
      <c r="F94" s="82">
        <v>0.81773471682709953</v>
      </c>
      <c r="G94" s="82">
        <v>0.81773471682709953</v>
      </c>
      <c r="H94" s="38">
        <v>26</v>
      </c>
      <c r="I94" s="43" t="s">
        <v>125</v>
      </c>
    </row>
    <row r="95" spans="1:9" x14ac:dyDescent="0.25">
      <c r="A95" s="39" t="s">
        <v>350</v>
      </c>
      <c r="B95" s="39" t="s">
        <v>104</v>
      </c>
      <c r="C95" s="39" t="s">
        <v>114</v>
      </c>
      <c r="D95" s="78">
        <v>0.81072380560643509</v>
      </c>
      <c r="E95" s="78">
        <v>0.81072380560643509</v>
      </c>
      <c r="F95" s="78">
        <v>0.81072380560643509</v>
      </c>
      <c r="G95" s="78">
        <v>0.81072380560643509</v>
      </c>
      <c r="H95" s="39">
        <v>12</v>
      </c>
      <c r="I95" s="44" t="s">
        <v>123</v>
      </c>
    </row>
    <row r="96" spans="1:9" x14ac:dyDescent="0.25">
      <c r="A96" s="39" t="s">
        <v>348</v>
      </c>
      <c r="B96" s="40" t="s">
        <v>224</v>
      </c>
      <c r="C96" s="40" t="s">
        <v>204</v>
      </c>
      <c r="D96" s="82">
        <v>0.80951251158699711</v>
      </c>
      <c r="E96" s="82">
        <v>0.80951251158699711</v>
      </c>
      <c r="F96" s="82">
        <v>0.80951251158699711</v>
      </c>
      <c r="G96" s="82">
        <v>0.80951251158699711</v>
      </c>
      <c r="H96" s="38">
        <v>27</v>
      </c>
      <c r="I96" s="43" t="s">
        <v>123</v>
      </c>
    </row>
    <row r="97" spans="1:9" x14ac:dyDescent="0.25">
      <c r="A97" s="98" t="s">
        <v>600</v>
      </c>
      <c r="B97" s="99" t="s">
        <v>527</v>
      </c>
      <c r="C97" s="99" t="s">
        <v>72</v>
      </c>
      <c r="D97" s="99">
        <v>0.80623108093155804</v>
      </c>
      <c r="E97" s="99">
        <v>0.80623108093155804</v>
      </c>
      <c r="F97" s="100">
        <v>0.80623108093155804</v>
      </c>
      <c r="G97" s="99">
        <v>0.80623108093155804</v>
      </c>
      <c r="H97" s="98">
        <v>16</v>
      </c>
      <c r="I97" s="101" t="s">
        <v>123</v>
      </c>
    </row>
    <row r="98" spans="1:9" x14ac:dyDescent="0.25">
      <c r="A98" s="39" t="s">
        <v>349</v>
      </c>
      <c r="B98" s="41" t="s">
        <v>327</v>
      </c>
      <c r="C98" s="41" t="s">
        <v>328</v>
      </c>
      <c r="D98" s="84">
        <v>0.78946825194343062</v>
      </c>
      <c r="E98" s="84">
        <v>0.80546825194343064</v>
      </c>
      <c r="F98" s="84">
        <v>0.80546825194343064</v>
      </c>
      <c r="G98" s="84">
        <v>0.80546825194343064</v>
      </c>
      <c r="H98" s="35">
        <v>12</v>
      </c>
      <c r="I98" s="36" t="s">
        <v>125</v>
      </c>
    </row>
    <row r="99" spans="1:9" x14ac:dyDescent="0.25">
      <c r="A99" s="39" t="s">
        <v>348</v>
      </c>
      <c r="B99" s="40" t="s">
        <v>249</v>
      </c>
      <c r="C99" s="40" t="s">
        <v>135</v>
      </c>
      <c r="D99" s="82">
        <v>0.80276862183259101</v>
      </c>
      <c r="E99" s="82">
        <v>0.80276862183259101</v>
      </c>
      <c r="F99" s="82">
        <v>0.80276862183259101</v>
      </c>
      <c r="G99" s="82">
        <v>0.80276862183259101</v>
      </c>
      <c r="H99" s="38">
        <v>28</v>
      </c>
      <c r="I99" s="43" t="s">
        <v>123</v>
      </c>
    </row>
    <row r="100" spans="1:9" x14ac:dyDescent="0.25">
      <c r="A100" s="39" t="s">
        <v>350</v>
      </c>
      <c r="B100" s="39" t="s">
        <v>65</v>
      </c>
      <c r="C100" s="39" t="s">
        <v>66</v>
      </c>
      <c r="D100" s="78">
        <v>0.8010107154639301</v>
      </c>
      <c r="E100" s="78">
        <v>0.8010107154639301</v>
      </c>
      <c r="F100" s="78">
        <v>0.8010107154639301</v>
      </c>
      <c r="G100" s="78">
        <v>0.8010107154639301</v>
      </c>
      <c r="H100" s="39">
        <v>13</v>
      </c>
      <c r="I100" s="44" t="s">
        <v>123</v>
      </c>
    </row>
    <row r="101" spans="1:9" x14ac:dyDescent="0.25">
      <c r="A101" s="39" t="s">
        <v>350</v>
      </c>
      <c r="B101" s="39" t="s">
        <v>154</v>
      </c>
      <c r="C101" s="39" t="s">
        <v>155</v>
      </c>
      <c r="D101" s="78">
        <v>0.800788738664449</v>
      </c>
      <c r="E101" s="78">
        <v>0.800788738664449</v>
      </c>
      <c r="F101" s="78">
        <v>0.800788738664449</v>
      </c>
      <c r="G101" s="78">
        <v>0.800788738664449</v>
      </c>
      <c r="H101" s="39">
        <v>14</v>
      </c>
      <c r="I101" s="44" t="s">
        <v>123</v>
      </c>
    </row>
    <row r="102" spans="1:9" x14ac:dyDescent="0.25">
      <c r="A102" s="39" t="s">
        <v>488</v>
      </c>
      <c r="B102" s="75" t="s">
        <v>415</v>
      </c>
      <c r="C102" s="75" t="s">
        <v>232</v>
      </c>
      <c r="D102" s="83">
        <v>0.78454740070766082</v>
      </c>
      <c r="E102" s="83">
        <v>0.79892975364883734</v>
      </c>
      <c r="F102" s="83">
        <v>0.79892975364883734</v>
      </c>
      <c r="G102" s="83">
        <v>0.79892975364883734</v>
      </c>
      <c r="H102" s="76">
        <v>18</v>
      </c>
      <c r="I102" s="77" t="s">
        <v>123</v>
      </c>
    </row>
    <row r="103" spans="1:9" x14ac:dyDescent="0.25">
      <c r="A103" s="39" t="s">
        <v>348</v>
      </c>
      <c r="B103" s="40" t="s">
        <v>279</v>
      </c>
      <c r="C103" s="40" t="s">
        <v>165</v>
      </c>
      <c r="D103" s="82">
        <v>0.79137032294077436</v>
      </c>
      <c r="E103" s="82">
        <v>0.79637032294077437</v>
      </c>
      <c r="F103" s="82">
        <v>0.79637032294077437</v>
      </c>
      <c r="G103" s="82">
        <v>0.79637032294077437</v>
      </c>
      <c r="H103" s="38">
        <v>29</v>
      </c>
      <c r="I103" s="43" t="s">
        <v>123</v>
      </c>
    </row>
    <row r="104" spans="1:9" x14ac:dyDescent="0.25">
      <c r="A104" s="39" t="s">
        <v>348</v>
      </c>
      <c r="B104" s="40" t="s">
        <v>222</v>
      </c>
      <c r="C104" s="40" t="s">
        <v>223</v>
      </c>
      <c r="D104" s="82">
        <v>0.7939478126390187</v>
      </c>
      <c r="E104" s="82">
        <v>0.7939478126390187</v>
      </c>
      <c r="F104" s="82">
        <v>0.7939478126390187</v>
      </c>
      <c r="G104" s="82">
        <v>0.7939478126390187</v>
      </c>
      <c r="H104" s="38">
        <v>30</v>
      </c>
      <c r="I104" s="43" t="s">
        <v>123</v>
      </c>
    </row>
    <row r="105" spans="1:9" x14ac:dyDescent="0.25">
      <c r="A105" s="39" t="s">
        <v>350</v>
      </c>
      <c r="B105" s="39" t="s">
        <v>152</v>
      </c>
      <c r="C105" s="39" t="s">
        <v>153</v>
      </c>
      <c r="D105" s="78">
        <v>0.78047885336842215</v>
      </c>
      <c r="E105" s="78">
        <v>0.79347885336842217</v>
      </c>
      <c r="F105" s="78">
        <v>0.79347885336842217</v>
      </c>
      <c r="G105" s="78">
        <v>0.79347885336842217</v>
      </c>
      <c r="H105" s="39">
        <v>15</v>
      </c>
      <c r="I105" s="44" t="s">
        <v>123</v>
      </c>
    </row>
    <row r="106" spans="1:9" x14ac:dyDescent="0.25">
      <c r="A106" s="39" t="s">
        <v>350</v>
      </c>
      <c r="B106" s="39" t="s">
        <v>156</v>
      </c>
      <c r="C106" s="39" t="s">
        <v>157</v>
      </c>
      <c r="D106" s="78">
        <v>0.78693414895828573</v>
      </c>
      <c r="E106" s="78">
        <v>0.78693414895828573</v>
      </c>
      <c r="F106" s="78">
        <v>0.78693414895828573</v>
      </c>
      <c r="G106" s="78">
        <v>0.78693414895828573</v>
      </c>
      <c r="H106" s="39">
        <v>16</v>
      </c>
      <c r="I106" s="44" t="s">
        <v>129</v>
      </c>
    </row>
    <row r="107" spans="1:9" x14ac:dyDescent="0.25">
      <c r="A107" s="39" t="s">
        <v>349</v>
      </c>
      <c r="B107" s="41" t="s">
        <v>301</v>
      </c>
      <c r="C107" s="41" t="s">
        <v>302</v>
      </c>
      <c r="D107" s="84">
        <v>0.78683189144628141</v>
      </c>
      <c r="E107" s="84">
        <v>0.78683189144628141</v>
      </c>
      <c r="F107" s="84">
        <v>0.78683189144628141</v>
      </c>
      <c r="G107" s="84">
        <v>0.78683189144628141</v>
      </c>
      <c r="H107" s="35">
        <v>13</v>
      </c>
      <c r="I107" s="36" t="s">
        <v>129</v>
      </c>
    </row>
    <row r="108" spans="1:9" x14ac:dyDescent="0.25">
      <c r="A108" s="39" t="s">
        <v>349</v>
      </c>
      <c r="B108" s="41" t="s">
        <v>308</v>
      </c>
      <c r="C108" s="41" t="s">
        <v>309</v>
      </c>
      <c r="D108" s="84">
        <v>0.78419342063069752</v>
      </c>
      <c r="E108" s="84">
        <v>0.78419342063069752</v>
      </c>
      <c r="F108" s="84">
        <v>0.78419342063069752</v>
      </c>
      <c r="G108" s="84">
        <v>0.78419342063069752</v>
      </c>
      <c r="H108" s="35">
        <v>14</v>
      </c>
      <c r="I108" s="36" t="s">
        <v>129</v>
      </c>
    </row>
    <row r="109" spans="1:9" x14ac:dyDescent="0.25">
      <c r="A109" s="39" t="s">
        <v>488</v>
      </c>
      <c r="B109" s="75" t="s">
        <v>410</v>
      </c>
      <c r="C109" s="75" t="s">
        <v>411</v>
      </c>
      <c r="D109" s="83">
        <v>0.77561065050352784</v>
      </c>
      <c r="E109" s="83">
        <v>0.7840160559089332</v>
      </c>
      <c r="F109" s="83">
        <v>0.7840160559089332</v>
      </c>
      <c r="G109" s="83">
        <v>0.7840160559089332</v>
      </c>
      <c r="H109" s="76">
        <v>19</v>
      </c>
      <c r="I109" s="77" t="s">
        <v>129</v>
      </c>
    </row>
    <row r="110" spans="1:9" x14ac:dyDescent="0.25">
      <c r="A110" s="39" t="s">
        <v>350</v>
      </c>
      <c r="B110" s="39" t="s">
        <v>61</v>
      </c>
      <c r="C110" s="39" t="s">
        <v>62</v>
      </c>
      <c r="D110" s="78">
        <v>0.78333782162044507</v>
      </c>
      <c r="E110" s="78">
        <v>0.78333782162044507</v>
      </c>
      <c r="F110" s="78">
        <v>0.78333782162044507</v>
      </c>
      <c r="G110" s="78">
        <v>0.78333782162044507</v>
      </c>
      <c r="H110" s="39">
        <v>14</v>
      </c>
      <c r="I110" s="44" t="s">
        <v>129</v>
      </c>
    </row>
    <row r="111" spans="1:9" x14ac:dyDescent="0.25">
      <c r="A111" s="39" t="s">
        <v>348</v>
      </c>
      <c r="B111" s="40" t="s">
        <v>235</v>
      </c>
      <c r="C111" s="40" t="s">
        <v>147</v>
      </c>
      <c r="D111" s="82">
        <v>0.77355921502755054</v>
      </c>
      <c r="E111" s="82">
        <v>0.78255921502755055</v>
      </c>
      <c r="F111" s="82">
        <v>0.78255921502755055</v>
      </c>
      <c r="G111" s="82">
        <v>0.78255921502755055</v>
      </c>
      <c r="H111" s="38">
        <v>31</v>
      </c>
      <c r="I111" s="43" t="s">
        <v>129</v>
      </c>
    </row>
    <row r="112" spans="1:9" x14ac:dyDescent="0.25">
      <c r="A112" s="39" t="s">
        <v>350</v>
      </c>
      <c r="B112" s="39" t="s">
        <v>168</v>
      </c>
      <c r="C112" s="39" t="s">
        <v>155</v>
      </c>
      <c r="D112" s="78">
        <v>0.77614777516901923</v>
      </c>
      <c r="E112" s="78">
        <v>0.77614777516901923</v>
      </c>
      <c r="F112" s="78">
        <v>0.77614777516901923</v>
      </c>
      <c r="G112" s="78">
        <v>0.77614777516901923</v>
      </c>
      <c r="H112" s="39">
        <v>17</v>
      </c>
      <c r="I112" s="44" t="s">
        <v>124</v>
      </c>
    </row>
    <row r="113" spans="1:9" x14ac:dyDescent="0.25">
      <c r="A113" s="98" t="s">
        <v>600</v>
      </c>
      <c r="B113" s="99" t="s">
        <v>584</v>
      </c>
      <c r="C113" s="99" t="s">
        <v>585</v>
      </c>
      <c r="D113" s="99">
        <v>0.77430099389191276</v>
      </c>
      <c r="E113" s="99">
        <v>0.77430099389191276</v>
      </c>
      <c r="F113" s="100">
        <v>0.77430099389191276</v>
      </c>
      <c r="G113" s="99">
        <v>0.77430099389191276</v>
      </c>
      <c r="H113" s="98">
        <v>17</v>
      </c>
      <c r="I113" s="101" t="s">
        <v>123</v>
      </c>
    </row>
    <row r="114" spans="1:9" x14ac:dyDescent="0.25">
      <c r="A114" s="39" t="s">
        <v>350</v>
      </c>
      <c r="B114" s="39" t="s">
        <v>105</v>
      </c>
      <c r="C114" s="39" t="s">
        <v>106</v>
      </c>
      <c r="D114" s="78">
        <v>0.74148820909639035</v>
      </c>
      <c r="E114" s="78">
        <v>0.76798820909639032</v>
      </c>
      <c r="F114" s="78">
        <v>0.76798820909639032</v>
      </c>
      <c r="G114" s="78">
        <v>0.76798820909639032</v>
      </c>
      <c r="H114" s="39">
        <v>15</v>
      </c>
      <c r="I114" s="44" t="s">
        <v>129</v>
      </c>
    </row>
    <row r="115" spans="1:9" x14ac:dyDescent="0.25">
      <c r="A115" s="39" t="s">
        <v>349</v>
      </c>
      <c r="B115" s="41" t="s">
        <v>299</v>
      </c>
      <c r="C115" s="41" t="s">
        <v>248</v>
      </c>
      <c r="D115" s="84">
        <v>0.75418032965661697</v>
      </c>
      <c r="E115" s="84">
        <v>0.76718032965661698</v>
      </c>
      <c r="F115" s="84">
        <v>0.76718032965661698</v>
      </c>
      <c r="G115" s="84">
        <v>0.76718032965661698</v>
      </c>
      <c r="H115" s="35">
        <v>15</v>
      </c>
      <c r="I115" s="36" t="s">
        <v>129</v>
      </c>
    </row>
    <row r="116" spans="1:9" x14ac:dyDescent="0.25">
      <c r="A116" s="39" t="s">
        <v>348</v>
      </c>
      <c r="B116" s="40" t="s">
        <v>241</v>
      </c>
      <c r="C116" s="40" t="s">
        <v>88</v>
      </c>
      <c r="D116" s="82">
        <v>0.76669080798492428</v>
      </c>
      <c r="E116" s="82">
        <v>0.76669080798492428</v>
      </c>
      <c r="F116" s="82">
        <v>0.76669080798492428</v>
      </c>
      <c r="G116" s="82">
        <v>0.76669080798492428</v>
      </c>
      <c r="H116" s="38">
        <v>32</v>
      </c>
      <c r="I116" s="43" t="s">
        <v>124</v>
      </c>
    </row>
    <row r="117" spans="1:9" x14ac:dyDescent="0.25">
      <c r="A117" s="39" t="s">
        <v>349</v>
      </c>
      <c r="B117" s="41" t="s">
        <v>340</v>
      </c>
      <c r="C117" s="41" t="s">
        <v>341</v>
      </c>
      <c r="D117" s="84">
        <v>0.75455978624057807</v>
      </c>
      <c r="E117" s="84">
        <v>0.76555978624057808</v>
      </c>
      <c r="F117" s="84">
        <v>0.76555978624057808</v>
      </c>
      <c r="G117" s="84">
        <v>0.76555978624057808</v>
      </c>
      <c r="H117" s="35">
        <v>16</v>
      </c>
      <c r="I117" s="36" t="s">
        <v>129</v>
      </c>
    </row>
    <row r="118" spans="1:9" x14ac:dyDescent="0.25">
      <c r="A118" s="39" t="s">
        <v>348</v>
      </c>
      <c r="B118" s="40" t="s">
        <v>239</v>
      </c>
      <c r="C118" s="40" t="s">
        <v>240</v>
      </c>
      <c r="D118" s="82">
        <v>0.74895654577643644</v>
      </c>
      <c r="E118" s="82">
        <v>0.76395654577643646</v>
      </c>
      <c r="F118" s="82">
        <v>0.76395654577643646</v>
      </c>
      <c r="G118" s="82">
        <v>0.76395654577643646</v>
      </c>
      <c r="H118" s="38">
        <v>33</v>
      </c>
      <c r="I118" s="43" t="s">
        <v>124</v>
      </c>
    </row>
    <row r="119" spans="1:9" x14ac:dyDescent="0.25">
      <c r="A119" s="39" t="s">
        <v>348</v>
      </c>
      <c r="B119" s="40" t="s">
        <v>277</v>
      </c>
      <c r="C119" s="40" t="s">
        <v>278</v>
      </c>
      <c r="D119" s="82">
        <v>0.74492456093098725</v>
      </c>
      <c r="E119" s="82">
        <v>0.75692456093098726</v>
      </c>
      <c r="F119" s="82">
        <v>0.75692456093098726</v>
      </c>
      <c r="G119" s="82">
        <v>0.75692456093098726</v>
      </c>
      <c r="H119" s="38">
        <v>34</v>
      </c>
      <c r="I119" s="43" t="s">
        <v>124</v>
      </c>
    </row>
    <row r="120" spans="1:9" x14ac:dyDescent="0.25">
      <c r="A120" s="98" t="s">
        <v>600</v>
      </c>
      <c r="B120" s="99" t="s">
        <v>516</v>
      </c>
      <c r="C120" s="99" t="s">
        <v>517</v>
      </c>
      <c r="D120" s="99">
        <v>0.75689799516800305</v>
      </c>
      <c r="E120" s="99">
        <v>0.75689799516800305</v>
      </c>
      <c r="F120" s="100">
        <v>0.75689799516800305</v>
      </c>
      <c r="G120" s="99">
        <v>0.75689799516800305</v>
      </c>
      <c r="H120" s="98">
        <v>18</v>
      </c>
      <c r="I120" s="101" t="s">
        <v>129</v>
      </c>
    </row>
    <row r="121" spans="1:9" x14ac:dyDescent="0.25">
      <c r="A121" s="39" t="s">
        <v>488</v>
      </c>
      <c r="B121" s="75" t="s">
        <v>371</v>
      </c>
      <c r="C121" s="75" t="s">
        <v>232</v>
      </c>
      <c r="D121" s="83">
        <v>0.71933515275771276</v>
      </c>
      <c r="E121" s="83">
        <v>0.75633515275771279</v>
      </c>
      <c r="F121" s="83">
        <v>0.75633515275771279</v>
      </c>
      <c r="G121" s="83">
        <v>0.75633515275771279</v>
      </c>
      <c r="H121" s="76">
        <v>20</v>
      </c>
      <c r="I121" s="77" t="s">
        <v>124</v>
      </c>
    </row>
    <row r="122" spans="1:9" x14ac:dyDescent="0.25">
      <c r="A122" s="39" t="s">
        <v>348</v>
      </c>
      <c r="B122" s="40" t="s">
        <v>220</v>
      </c>
      <c r="C122" s="40" t="s">
        <v>221</v>
      </c>
      <c r="D122" s="82">
        <v>0.75580042437042416</v>
      </c>
      <c r="E122" s="82">
        <v>0.75580042437042416</v>
      </c>
      <c r="F122" s="82">
        <v>0.75580042437042416</v>
      </c>
      <c r="G122" s="82">
        <v>0.75580042437042416</v>
      </c>
      <c r="H122" s="38">
        <v>35</v>
      </c>
      <c r="I122" s="43" t="s">
        <v>124</v>
      </c>
    </row>
    <row r="123" spans="1:9" x14ac:dyDescent="0.25">
      <c r="A123" s="39" t="s">
        <v>348</v>
      </c>
      <c r="B123" s="40" t="s">
        <v>211</v>
      </c>
      <c r="C123" s="40" t="s">
        <v>212</v>
      </c>
      <c r="D123" s="82">
        <v>0.74933540880290928</v>
      </c>
      <c r="E123" s="82">
        <v>0.74933540880290928</v>
      </c>
      <c r="F123" s="82">
        <v>0.74933540880290928</v>
      </c>
      <c r="G123" s="82">
        <v>0.74933540880290928</v>
      </c>
      <c r="H123" s="38">
        <v>36</v>
      </c>
      <c r="I123" s="43" t="s">
        <v>124</v>
      </c>
    </row>
    <row r="124" spans="1:9" x14ac:dyDescent="0.25">
      <c r="A124" s="39" t="s">
        <v>350</v>
      </c>
      <c r="B124" s="39" t="s">
        <v>176</v>
      </c>
      <c r="C124" s="39" t="s">
        <v>183</v>
      </c>
      <c r="D124" s="78">
        <v>0.74814736899180279</v>
      </c>
      <c r="E124" s="78">
        <v>0.74814736899180279</v>
      </c>
      <c r="F124" s="78">
        <v>0.74814736899180279</v>
      </c>
      <c r="G124" s="78">
        <v>0.74814736899180279</v>
      </c>
      <c r="H124" s="39">
        <v>18</v>
      </c>
      <c r="I124" s="44" t="s">
        <v>123</v>
      </c>
    </row>
    <row r="125" spans="1:9" x14ac:dyDescent="0.25">
      <c r="A125" s="98" t="s">
        <v>600</v>
      </c>
      <c r="B125" s="99" t="s">
        <v>534</v>
      </c>
      <c r="C125" s="99" t="s">
        <v>535</v>
      </c>
      <c r="D125" s="99">
        <v>0.72073189391689263</v>
      </c>
      <c r="E125" s="99">
        <v>0.74773189391689265</v>
      </c>
      <c r="F125" s="100">
        <v>0.74773189391689265</v>
      </c>
      <c r="G125" s="99">
        <v>0.74773189391689265</v>
      </c>
      <c r="H125" s="98">
        <v>19</v>
      </c>
      <c r="I125" s="101" t="s">
        <v>129</v>
      </c>
    </row>
    <row r="126" spans="1:9" x14ac:dyDescent="0.25">
      <c r="A126" s="39" t="s">
        <v>350</v>
      </c>
      <c r="B126" s="39" t="s">
        <v>69</v>
      </c>
      <c r="C126" s="39" t="s">
        <v>70</v>
      </c>
      <c r="D126" s="78">
        <v>0.73040056011681365</v>
      </c>
      <c r="E126" s="78">
        <v>0.74540056011681366</v>
      </c>
      <c r="F126" s="78">
        <v>0.74540056011681366</v>
      </c>
      <c r="G126" s="78">
        <v>0.74540056011681366</v>
      </c>
      <c r="H126" s="39">
        <v>16</v>
      </c>
      <c r="I126" s="44" t="s">
        <v>129</v>
      </c>
    </row>
    <row r="127" spans="1:9" x14ac:dyDescent="0.25">
      <c r="A127" s="39" t="s">
        <v>349</v>
      </c>
      <c r="B127" s="41" t="s">
        <v>331</v>
      </c>
      <c r="C127" s="41" t="s">
        <v>332</v>
      </c>
      <c r="D127" s="84">
        <v>0.74206574640352985</v>
      </c>
      <c r="E127" s="84">
        <v>0.74206574640352985</v>
      </c>
      <c r="F127" s="84">
        <v>0.74206574640352985</v>
      </c>
      <c r="G127" s="84">
        <v>0.74206574640352985</v>
      </c>
      <c r="H127" s="35">
        <v>17</v>
      </c>
      <c r="I127" s="36" t="s">
        <v>124</v>
      </c>
    </row>
    <row r="128" spans="1:9" x14ac:dyDescent="0.25">
      <c r="A128" s="39" t="s">
        <v>488</v>
      </c>
      <c r="B128" s="75" t="s">
        <v>423</v>
      </c>
      <c r="C128" s="75" t="s">
        <v>424</v>
      </c>
      <c r="D128" s="83">
        <v>0.74077714437437436</v>
      </c>
      <c r="E128" s="83">
        <v>0.74077714437437436</v>
      </c>
      <c r="F128" s="83">
        <v>0.74077714437437436</v>
      </c>
      <c r="G128" s="83">
        <v>0.74077714437437436</v>
      </c>
      <c r="H128" s="76">
        <v>21</v>
      </c>
      <c r="I128" s="77" t="s">
        <v>124</v>
      </c>
    </row>
    <row r="129" spans="1:9" x14ac:dyDescent="0.25">
      <c r="A129" s="39" t="s">
        <v>348</v>
      </c>
      <c r="B129" s="40" t="s">
        <v>282</v>
      </c>
      <c r="C129" s="40" t="s">
        <v>283</v>
      </c>
      <c r="D129" s="82">
        <v>0.73954976707701292</v>
      </c>
      <c r="E129" s="82">
        <v>0.73954976707701292</v>
      </c>
      <c r="F129" s="82">
        <v>0.73954976707701292</v>
      </c>
      <c r="G129" s="82">
        <v>0.73954976707701292</v>
      </c>
      <c r="H129" s="38">
        <v>37</v>
      </c>
      <c r="I129" s="43" t="s">
        <v>124</v>
      </c>
    </row>
    <row r="130" spans="1:9" x14ac:dyDescent="0.25">
      <c r="A130" s="39" t="s">
        <v>350</v>
      </c>
      <c r="B130" s="39" t="s">
        <v>76</v>
      </c>
      <c r="C130" s="39" t="s">
        <v>113</v>
      </c>
      <c r="D130" s="78">
        <v>0.73583058896378706</v>
      </c>
      <c r="E130" s="78">
        <v>0.73736905050224855</v>
      </c>
      <c r="F130" s="78">
        <v>0.73736905050224855</v>
      </c>
      <c r="G130" s="78">
        <v>0.73736905050224855</v>
      </c>
      <c r="H130" s="39">
        <v>17</v>
      </c>
      <c r="I130" s="44" t="s">
        <v>124</v>
      </c>
    </row>
    <row r="131" spans="1:9" x14ac:dyDescent="0.25">
      <c r="A131" s="39" t="s">
        <v>348</v>
      </c>
      <c r="B131" s="40" t="s">
        <v>255</v>
      </c>
      <c r="C131" s="40" t="s">
        <v>208</v>
      </c>
      <c r="D131" s="82">
        <v>0.72134295934139103</v>
      </c>
      <c r="E131" s="82">
        <v>0.72134295934139103</v>
      </c>
      <c r="F131" s="82">
        <v>0.72134295934139103</v>
      </c>
      <c r="G131" s="82">
        <v>0.72134295934139103</v>
      </c>
      <c r="H131" s="38">
        <v>38</v>
      </c>
      <c r="I131" s="43" t="s">
        <v>124</v>
      </c>
    </row>
    <row r="132" spans="1:9" x14ac:dyDescent="0.25">
      <c r="A132" s="39" t="s">
        <v>350</v>
      </c>
      <c r="B132" s="39" t="s">
        <v>96</v>
      </c>
      <c r="C132" s="39" t="s">
        <v>97</v>
      </c>
      <c r="D132" s="78">
        <v>0.70227450867048902</v>
      </c>
      <c r="E132" s="78">
        <v>0.71927450867048903</v>
      </c>
      <c r="F132" s="78">
        <v>0.71927450867048903</v>
      </c>
      <c r="G132" s="78">
        <v>0.71927450867048903</v>
      </c>
      <c r="H132" s="39">
        <v>18</v>
      </c>
      <c r="I132" s="44" t="s">
        <v>124</v>
      </c>
    </row>
    <row r="133" spans="1:9" x14ac:dyDescent="0.25">
      <c r="A133" s="39" t="s">
        <v>350</v>
      </c>
      <c r="B133" s="39" t="s">
        <v>162</v>
      </c>
      <c r="C133" s="39" t="s">
        <v>163</v>
      </c>
      <c r="D133" s="78">
        <v>0.6930917449938101</v>
      </c>
      <c r="E133" s="78">
        <v>0.71859174499381007</v>
      </c>
      <c r="F133" s="78">
        <v>0.71859174499381007</v>
      </c>
      <c r="G133" s="78">
        <v>0.71859174499381007</v>
      </c>
      <c r="H133" s="39">
        <v>19</v>
      </c>
      <c r="I133" s="44" t="s">
        <v>124</v>
      </c>
    </row>
    <row r="134" spans="1:9" x14ac:dyDescent="0.25">
      <c r="A134" s="39" t="s">
        <v>349</v>
      </c>
      <c r="B134" s="41" t="s">
        <v>325</v>
      </c>
      <c r="C134" s="41" t="s">
        <v>326</v>
      </c>
      <c r="D134" s="84">
        <v>0.71836493272040969</v>
      </c>
      <c r="E134" s="84">
        <v>0.71836493272040969</v>
      </c>
      <c r="F134" s="84">
        <v>0.71836493272040969</v>
      </c>
      <c r="G134" s="84">
        <v>0.71836493272040969</v>
      </c>
      <c r="H134" s="35">
        <v>18</v>
      </c>
      <c r="I134" s="36" t="s">
        <v>124</v>
      </c>
    </row>
    <row r="135" spans="1:9" x14ac:dyDescent="0.25">
      <c r="A135" s="39" t="s">
        <v>488</v>
      </c>
      <c r="B135" s="75" t="s">
        <v>380</v>
      </c>
      <c r="C135" s="75" t="s">
        <v>381</v>
      </c>
      <c r="D135" s="83">
        <v>0.67917634989426956</v>
      </c>
      <c r="E135" s="83">
        <v>0.71817634989426959</v>
      </c>
      <c r="F135" s="83">
        <v>0.71817634989426959</v>
      </c>
      <c r="G135" s="83">
        <v>0.71817634989426959</v>
      </c>
      <c r="H135" s="76">
        <v>22</v>
      </c>
      <c r="I135" s="77" t="s">
        <v>124</v>
      </c>
    </row>
    <row r="136" spans="1:9" x14ac:dyDescent="0.25">
      <c r="A136" s="39" t="s">
        <v>348</v>
      </c>
      <c r="B136" s="40" t="s">
        <v>231</v>
      </c>
      <c r="C136" s="40" t="s">
        <v>232</v>
      </c>
      <c r="D136" s="82">
        <v>0.70452292367692548</v>
      </c>
      <c r="E136" s="82">
        <v>0.71252292367692549</v>
      </c>
      <c r="F136" s="82">
        <v>0.71252292367692549</v>
      </c>
      <c r="G136" s="82">
        <v>0.71252292367692549</v>
      </c>
      <c r="H136" s="38">
        <v>39</v>
      </c>
      <c r="I136" s="43" t="s">
        <v>124</v>
      </c>
    </row>
    <row r="137" spans="1:9" x14ac:dyDescent="0.25">
      <c r="A137" s="39" t="s">
        <v>350</v>
      </c>
      <c r="B137" s="39" t="s">
        <v>102</v>
      </c>
      <c r="C137" s="39" t="s">
        <v>103</v>
      </c>
      <c r="D137" s="78">
        <v>0.71248844177469051</v>
      </c>
      <c r="E137" s="78">
        <v>0.71248844177469051</v>
      </c>
      <c r="F137" s="78">
        <v>0.71248844177469051</v>
      </c>
      <c r="G137" s="78">
        <v>0.71248844177469051</v>
      </c>
      <c r="H137" s="39">
        <v>19</v>
      </c>
      <c r="I137" s="44" t="s">
        <v>124</v>
      </c>
    </row>
    <row r="138" spans="1:9" x14ac:dyDescent="0.25">
      <c r="A138" s="39" t="s">
        <v>350</v>
      </c>
      <c r="B138" s="39" t="s">
        <v>94</v>
      </c>
      <c r="C138" s="39" t="s">
        <v>95</v>
      </c>
      <c r="D138" s="78">
        <v>0.70984768097937345</v>
      </c>
      <c r="E138" s="78">
        <v>0.70984768097937345</v>
      </c>
      <c r="F138" s="78">
        <v>0.70984768097937345</v>
      </c>
      <c r="G138" s="78">
        <v>0.70984768097937345</v>
      </c>
      <c r="H138" s="39">
        <v>20</v>
      </c>
      <c r="I138" s="44" t="s">
        <v>124</v>
      </c>
    </row>
    <row r="139" spans="1:9" x14ac:dyDescent="0.25">
      <c r="A139" s="39" t="s">
        <v>348</v>
      </c>
      <c r="B139" s="40" t="s">
        <v>225</v>
      </c>
      <c r="C139" s="40" t="s">
        <v>226</v>
      </c>
      <c r="D139" s="82">
        <v>0.70849679124361253</v>
      </c>
      <c r="E139" s="82">
        <v>0.70849679124361253</v>
      </c>
      <c r="F139" s="82">
        <v>0.70849679124361253</v>
      </c>
      <c r="G139" s="82">
        <v>0.70849679124361253</v>
      </c>
      <c r="H139" s="38">
        <v>40</v>
      </c>
      <c r="I139" s="43" t="s">
        <v>124</v>
      </c>
    </row>
    <row r="140" spans="1:9" x14ac:dyDescent="0.25">
      <c r="A140" s="39" t="s">
        <v>348</v>
      </c>
      <c r="B140" s="40" t="s">
        <v>256</v>
      </c>
      <c r="C140" s="40" t="s">
        <v>219</v>
      </c>
      <c r="D140" s="82">
        <v>0.70805600229444299</v>
      </c>
      <c r="E140" s="82">
        <v>0.70805600229444299</v>
      </c>
      <c r="F140" s="82">
        <v>0.70805600229444299</v>
      </c>
      <c r="G140" s="82">
        <v>0.70805600229444299</v>
      </c>
      <c r="H140" s="38">
        <v>41</v>
      </c>
      <c r="I140" s="43" t="s">
        <v>124</v>
      </c>
    </row>
    <row r="141" spans="1:9" x14ac:dyDescent="0.25">
      <c r="A141" s="98" t="s">
        <v>600</v>
      </c>
      <c r="B141" s="99" t="s">
        <v>512</v>
      </c>
      <c r="C141" s="99" t="s">
        <v>513</v>
      </c>
      <c r="D141" s="99">
        <v>0.70673370516567868</v>
      </c>
      <c r="E141" s="99">
        <v>0.70673370516567868</v>
      </c>
      <c r="F141" s="100">
        <v>0.70673370516567868</v>
      </c>
      <c r="G141" s="99">
        <v>0.70673370516567868</v>
      </c>
      <c r="H141" s="98">
        <v>20</v>
      </c>
      <c r="I141" s="101" t="s">
        <v>124</v>
      </c>
    </row>
    <row r="142" spans="1:9" x14ac:dyDescent="0.25">
      <c r="A142" s="39" t="s">
        <v>348</v>
      </c>
      <c r="B142" s="40" t="s">
        <v>284</v>
      </c>
      <c r="C142" s="40" t="s">
        <v>285</v>
      </c>
      <c r="D142" s="82">
        <v>0.70527205900576329</v>
      </c>
      <c r="E142" s="82">
        <v>0.70527205900576329</v>
      </c>
      <c r="F142" s="82">
        <v>0.70527205900576329</v>
      </c>
      <c r="G142" s="82">
        <v>0.70527205900576329</v>
      </c>
      <c r="H142" s="38">
        <v>42</v>
      </c>
      <c r="I142" s="43" t="s">
        <v>124</v>
      </c>
    </row>
    <row r="143" spans="1:9" x14ac:dyDescent="0.25">
      <c r="A143" s="39" t="s">
        <v>349</v>
      </c>
      <c r="B143" s="41" t="s">
        <v>306</v>
      </c>
      <c r="C143" s="41" t="s">
        <v>307</v>
      </c>
      <c r="D143" s="84">
        <v>0.69953120084936971</v>
      </c>
      <c r="E143" s="84">
        <v>0.69953120084936971</v>
      </c>
      <c r="F143" s="84">
        <v>0.69953120084936971</v>
      </c>
      <c r="G143" s="84">
        <v>0.69953120084936971</v>
      </c>
      <c r="H143" s="35">
        <v>19</v>
      </c>
      <c r="I143" s="36" t="s">
        <v>124</v>
      </c>
    </row>
    <row r="144" spans="1:9" x14ac:dyDescent="0.25">
      <c r="A144" s="39" t="s">
        <v>488</v>
      </c>
      <c r="B144" s="75" t="s">
        <v>427</v>
      </c>
      <c r="C144" s="75" t="s">
        <v>265</v>
      </c>
      <c r="D144" s="83">
        <v>0.68229182630906771</v>
      </c>
      <c r="E144" s="83">
        <v>0.69429182630906772</v>
      </c>
      <c r="F144" s="83">
        <v>0.69429182630906772</v>
      </c>
      <c r="G144" s="83">
        <v>0.69429182630906772</v>
      </c>
      <c r="H144" s="76">
        <v>23</v>
      </c>
      <c r="I144" s="77" t="s">
        <v>124</v>
      </c>
    </row>
    <row r="145" spans="1:9" x14ac:dyDescent="0.25">
      <c r="A145" s="39" t="s">
        <v>350</v>
      </c>
      <c r="B145" s="39" t="s">
        <v>146</v>
      </c>
      <c r="C145" s="39" t="s">
        <v>147</v>
      </c>
      <c r="D145" s="78">
        <v>0.67956008087942288</v>
      </c>
      <c r="E145" s="78">
        <v>0.69306008087942284</v>
      </c>
      <c r="F145" s="78">
        <v>0.69306008087942284</v>
      </c>
      <c r="G145" s="78">
        <v>0.69306008087942284</v>
      </c>
      <c r="H145" s="39">
        <v>20</v>
      </c>
      <c r="I145" s="44" t="s">
        <v>124</v>
      </c>
    </row>
    <row r="146" spans="1:9" x14ac:dyDescent="0.25">
      <c r="A146" s="39" t="s">
        <v>488</v>
      </c>
      <c r="B146" s="75" t="s">
        <v>379</v>
      </c>
      <c r="C146" s="75" t="s">
        <v>265</v>
      </c>
      <c r="D146" s="83">
        <v>0.67866058149050557</v>
      </c>
      <c r="E146" s="83">
        <v>0.69266058149050558</v>
      </c>
      <c r="F146" s="83">
        <v>0.69266058149050558</v>
      </c>
      <c r="G146" s="83">
        <v>0.69266058149050558</v>
      </c>
      <c r="H146" s="76">
        <v>24</v>
      </c>
      <c r="I146" s="77" t="s">
        <v>124</v>
      </c>
    </row>
    <row r="147" spans="1:9" x14ac:dyDescent="0.25">
      <c r="A147" s="39" t="s">
        <v>488</v>
      </c>
      <c r="B147" s="75" t="s">
        <v>430</v>
      </c>
      <c r="C147" s="75" t="s">
        <v>431</v>
      </c>
      <c r="D147" s="83">
        <v>0.68324691607009425</v>
      </c>
      <c r="E147" s="83">
        <v>0.69124691607009425</v>
      </c>
      <c r="F147" s="83">
        <v>0.69124691607009425</v>
      </c>
      <c r="G147" s="83">
        <v>0.69124691607009425</v>
      </c>
      <c r="H147" s="76">
        <v>25</v>
      </c>
      <c r="I147" s="77" t="s">
        <v>124</v>
      </c>
    </row>
    <row r="148" spans="1:9" x14ac:dyDescent="0.25">
      <c r="A148" s="39" t="s">
        <v>350</v>
      </c>
      <c r="B148" s="39" t="s">
        <v>67</v>
      </c>
      <c r="C148" s="39" t="s">
        <v>68</v>
      </c>
      <c r="D148" s="78">
        <v>0.68627711409173064</v>
      </c>
      <c r="E148" s="78">
        <v>0.68627711409173064</v>
      </c>
      <c r="F148" s="78">
        <v>0.68627711409173064</v>
      </c>
      <c r="G148" s="78">
        <v>0.68627711409173064</v>
      </c>
      <c r="H148" s="39">
        <v>21</v>
      </c>
      <c r="I148" s="44" t="s">
        <v>126</v>
      </c>
    </row>
    <row r="149" spans="1:9" x14ac:dyDescent="0.25">
      <c r="A149" s="39" t="s">
        <v>349</v>
      </c>
      <c r="B149" s="41" t="s">
        <v>300</v>
      </c>
      <c r="C149" s="41" t="s">
        <v>335</v>
      </c>
      <c r="D149" s="84">
        <v>0.67068055473616361</v>
      </c>
      <c r="E149" s="84">
        <v>0.68618055473616357</v>
      </c>
      <c r="F149" s="84">
        <v>0.68618055473616357</v>
      </c>
      <c r="G149" s="84">
        <v>0.68618055473616357</v>
      </c>
      <c r="H149" s="35">
        <v>20</v>
      </c>
      <c r="I149" s="36" t="s">
        <v>126</v>
      </c>
    </row>
    <row r="150" spans="1:9" x14ac:dyDescent="0.25">
      <c r="A150" s="39" t="s">
        <v>348</v>
      </c>
      <c r="B150" s="40" t="s">
        <v>273</v>
      </c>
      <c r="C150" s="40" t="s">
        <v>274</v>
      </c>
      <c r="D150" s="82">
        <v>0.68552800928407343</v>
      </c>
      <c r="E150" s="82">
        <v>0.68552800928407343</v>
      </c>
      <c r="F150" s="82">
        <v>0.68552800928407343</v>
      </c>
      <c r="G150" s="82">
        <v>0.68552800928407343</v>
      </c>
      <c r="H150" s="38">
        <v>43</v>
      </c>
      <c r="I150" s="43" t="s">
        <v>126</v>
      </c>
    </row>
    <row r="151" spans="1:9" x14ac:dyDescent="0.25">
      <c r="A151" s="39" t="s">
        <v>488</v>
      </c>
      <c r="B151" s="75" t="s">
        <v>384</v>
      </c>
      <c r="C151" s="75" t="s">
        <v>155</v>
      </c>
      <c r="D151" s="83">
        <v>0.66921015405790385</v>
      </c>
      <c r="E151" s="83">
        <v>0.68321015405790386</v>
      </c>
      <c r="F151" s="83">
        <v>0.68321015405790386</v>
      </c>
      <c r="G151" s="83">
        <v>0.68321015405790386</v>
      </c>
      <c r="H151" s="76">
        <v>26</v>
      </c>
      <c r="I151" s="77" t="s">
        <v>487</v>
      </c>
    </row>
    <row r="152" spans="1:9" x14ac:dyDescent="0.25">
      <c r="A152" s="39" t="s">
        <v>488</v>
      </c>
      <c r="B152" s="75" t="s">
        <v>445</v>
      </c>
      <c r="C152" s="75" t="s">
        <v>446</v>
      </c>
      <c r="D152" s="83">
        <v>0.67391114857084333</v>
      </c>
      <c r="E152" s="83">
        <v>0.67391114857084333</v>
      </c>
      <c r="F152" s="83">
        <v>0.67391114857084333</v>
      </c>
      <c r="G152" s="83">
        <v>0.67391114857084333</v>
      </c>
      <c r="H152" s="76">
        <v>27</v>
      </c>
      <c r="I152" s="77" t="s">
        <v>487</v>
      </c>
    </row>
    <row r="153" spans="1:9" x14ac:dyDescent="0.25">
      <c r="A153" s="39" t="s">
        <v>488</v>
      </c>
      <c r="B153" s="75" t="s">
        <v>428</v>
      </c>
      <c r="C153" s="75" t="s">
        <v>429</v>
      </c>
      <c r="D153" s="83">
        <v>0.67215989812795929</v>
      </c>
      <c r="E153" s="83">
        <v>0.67215989812795929</v>
      </c>
      <c r="F153" s="83">
        <v>0.67215989812795929</v>
      </c>
      <c r="G153" s="83">
        <v>0.67215989812795929</v>
      </c>
      <c r="H153" s="76">
        <v>28</v>
      </c>
      <c r="I153" s="77" t="s">
        <v>487</v>
      </c>
    </row>
    <row r="154" spans="1:9" x14ac:dyDescent="0.25">
      <c r="A154" s="39" t="s">
        <v>349</v>
      </c>
      <c r="B154" s="41" t="s">
        <v>297</v>
      </c>
      <c r="C154" s="41" t="s">
        <v>298</v>
      </c>
      <c r="D154" s="84">
        <v>0.66509053909680005</v>
      </c>
      <c r="E154" s="84">
        <v>0.66509053909680005</v>
      </c>
      <c r="F154" s="84">
        <v>0.66509053909680005</v>
      </c>
      <c r="G154" s="84">
        <v>0.66509053909680005</v>
      </c>
      <c r="H154" s="35">
        <v>21</v>
      </c>
      <c r="I154" s="36" t="s">
        <v>122</v>
      </c>
    </row>
    <row r="155" spans="1:9" x14ac:dyDescent="0.25">
      <c r="A155" s="39" t="s">
        <v>348</v>
      </c>
      <c r="B155" s="40" t="s">
        <v>261</v>
      </c>
      <c r="C155" s="40" t="s">
        <v>262</v>
      </c>
      <c r="D155" s="82">
        <v>0.65009211701715464</v>
      </c>
      <c r="E155" s="82">
        <v>0.66359211701715459</v>
      </c>
      <c r="F155" s="82">
        <v>0.66359211701715459</v>
      </c>
      <c r="G155" s="82">
        <v>0.66359211701715459</v>
      </c>
      <c r="H155" s="38">
        <v>44</v>
      </c>
      <c r="I155" s="43" t="s">
        <v>122</v>
      </c>
    </row>
    <row r="156" spans="1:9" x14ac:dyDescent="0.25">
      <c r="A156" s="39" t="s">
        <v>348</v>
      </c>
      <c r="B156" s="40" t="s">
        <v>243</v>
      </c>
      <c r="C156" s="40" t="s">
        <v>244</v>
      </c>
      <c r="D156" s="82">
        <v>0.63885706008829146</v>
      </c>
      <c r="E156" s="82">
        <v>0.66085706008829148</v>
      </c>
      <c r="F156" s="82">
        <v>0.66085706008829148</v>
      </c>
      <c r="G156" s="82">
        <v>0.66085706008829148</v>
      </c>
      <c r="H156" s="38">
        <v>45</v>
      </c>
      <c r="I156" s="43" t="s">
        <v>126</v>
      </c>
    </row>
    <row r="157" spans="1:9" x14ac:dyDescent="0.25">
      <c r="A157" s="39" t="s">
        <v>349</v>
      </c>
      <c r="B157" s="41" t="s">
        <v>316</v>
      </c>
      <c r="C157" s="41" t="s">
        <v>317</v>
      </c>
      <c r="D157" s="84">
        <v>0.64283822035253246</v>
      </c>
      <c r="E157" s="84">
        <v>0.65483822035253247</v>
      </c>
      <c r="F157" s="84">
        <v>0.65483822035253247</v>
      </c>
      <c r="G157" s="84">
        <v>0.65483822035253247</v>
      </c>
      <c r="H157" s="35">
        <v>22</v>
      </c>
      <c r="I157" s="36" t="s">
        <v>122</v>
      </c>
    </row>
    <row r="158" spans="1:9" x14ac:dyDescent="0.25">
      <c r="A158" s="39" t="s">
        <v>348</v>
      </c>
      <c r="B158" s="40" t="s">
        <v>280</v>
      </c>
      <c r="C158" s="40" t="s">
        <v>72</v>
      </c>
      <c r="D158" s="82">
        <v>0.65073574495309028</v>
      </c>
      <c r="E158" s="82">
        <v>0.65373574495309028</v>
      </c>
      <c r="F158" s="82">
        <v>0.65373574495309028</v>
      </c>
      <c r="G158" s="82">
        <v>0.65373574495309028</v>
      </c>
      <c r="H158" s="38">
        <v>46</v>
      </c>
      <c r="I158" s="43" t="s">
        <v>122</v>
      </c>
    </row>
    <row r="159" spans="1:9" x14ac:dyDescent="0.25">
      <c r="A159" s="39" t="s">
        <v>348</v>
      </c>
      <c r="B159" s="40" t="s">
        <v>267</v>
      </c>
      <c r="C159" s="40" t="s">
        <v>219</v>
      </c>
      <c r="D159" s="82">
        <v>0.63946473998067543</v>
      </c>
      <c r="E159" s="82">
        <v>0.65146473998067544</v>
      </c>
      <c r="F159" s="82">
        <v>0.65146473998067544</v>
      </c>
      <c r="G159" s="82">
        <v>0.65146473998067544</v>
      </c>
      <c r="H159" s="38">
        <v>47</v>
      </c>
      <c r="I159" s="43" t="s">
        <v>122</v>
      </c>
    </row>
    <row r="160" spans="1:9" x14ac:dyDescent="0.25">
      <c r="A160" s="39" t="s">
        <v>488</v>
      </c>
      <c r="B160" s="75" t="s">
        <v>364</v>
      </c>
      <c r="C160" s="75" t="s">
        <v>365</v>
      </c>
      <c r="D160" s="83">
        <v>0.64412128535360569</v>
      </c>
      <c r="E160" s="83">
        <v>0.65112128535360569</v>
      </c>
      <c r="F160" s="83">
        <v>0.65112128535360569</v>
      </c>
      <c r="G160" s="83">
        <v>0.65112128535360569</v>
      </c>
      <c r="H160" s="76">
        <v>29</v>
      </c>
      <c r="I160" s="77" t="s">
        <v>487</v>
      </c>
    </row>
    <row r="161" spans="1:9" x14ac:dyDescent="0.25">
      <c r="A161" s="98" t="s">
        <v>600</v>
      </c>
      <c r="B161" s="99" t="s">
        <v>507</v>
      </c>
      <c r="C161" s="99" t="s">
        <v>403</v>
      </c>
      <c r="D161" s="99">
        <v>0.63649566097895616</v>
      </c>
      <c r="E161" s="99">
        <v>0.64549566097895617</v>
      </c>
      <c r="F161" s="100">
        <v>0.64549566097895617</v>
      </c>
      <c r="G161" s="99">
        <v>0.64549566097895617</v>
      </c>
      <c r="H161" s="98">
        <v>21</v>
      </c>
      <c r="I161" s="101" t="s">
        <v>126</v>
      </c>
    </row>
    <row r="162" spans="1:9" x14ac:dyDescent="0.25">
      <c r="A162" s="39" t="s">
        <v>350</v>
      </c>
      <c r="B162" s="39" t="s">
        <v>169</v>
      </c>
      <c r="C162" s="39" t="s">
        <v>170</v>
      </c>
      <c r="D162" s="78">
        <v>0.62675307271015313</v>
      </c>
      <c r="E162" s="78">
        <v>0.64075307271015314</v>
      </c>
      <c r="F162" s="78">
        <v>0.64075307271015314</v>
      </c>
      <c r="G162" s="78">
        <v>0.64075307271015314</v>
      </c>
      <c r="H162" s="39">
        <v>21</v>
      </c>
      <c r="I162" s="44" t="s">
        <v>124</v>
      </c>
    </row>
    <row r="163" spans="1:9" x14ac:dyDescent="0.25">
      <c r="A163" s="39" t="s">
        <v>488</v>
      </c>
      <c r="B163" s="75" t="s">
        <v>203</v>
      </c>
      <c r="C163" s="75" t="s">
        <v>416</v>
      </c>
      <c r="D163" s="83">
        <v>0.63762028138935989</v>
      </c>
      <c r="E163" s="83">
        <v>0.63762028138935989</v>
      </c>
      <c r="F163" s="83">
        <v>0.63762028138935989</v>
      </c>
      <c r="G163" s="83">
        <v>0.63762028138935989</v>
      </c>
      <c r="H163" s="76">
        <v>30</v>
      </c>
      <c r="I163" s="77" t="s">
        <v>122</v>
      </c>
    </row>
    <row r="164" spans="1:9" x14ac:dyDescent="0.25">
      <c r="A164" s="39" t="s">
        <v>350</v>
      </c>
      <c r="B164" s="39" t="s">
        <v>139</v>
      </c>
      <c r="C164" s="39" t="s">
        <v>140</v>
      </c>
      <c r="D164" s="78">
        <v>0.63682921236290957</v>
      </c>
      <c r="E164" s="78">
        <v>0.63682921236290957</v>
      </c>
      <c r="F164" s="78">
        <v>0.63682921236290957</v>
      </c>
      <c r="G164" s="78">
        <v>0.63682921236290957</v>
      </c>
      <c r="H164" s="39">
        <v>22</v>
      </c>
      <c r="I164" s="44" t="s">
        <v>122</v>
      </c>
    </row>
    <row r="165" spans="1:9" x14ac:dyDescent="0.25">
      <c r="A165" s="39" t="s">
        <v>350</v>
      </c>
      <c r="B165" s="39" t="s">
        <v>180</v>
      </c>
      <c r="C165" s="39" t="s">
        <v>181</v>
      </c>
      <c r="D165" s="78">
        <v>0.63448277137336062</v>
      </c>
      <c r="E165" s="78">
        <v>0.63448277137336062</v>
      </c>
      <c r="F165" s="78">
        <v>0.63448277137336062</v>
      </c>
      <c r="G165" s="78">
        <v>0.63448277137336062</v>
      </c>
      <c r="H165" s="39">
        <v>23</v>
      </c>
      <c r="I165" s="44" t="s">
        <v>122</v>
      </c>
    </row>
    <row r="166" spans="1:9" x14ac:dyDescent="0.25">
      <c r="A166" s="39" t="s">
        <v>348</v>
      </c>
      <c r="B166" s="40" t="s">
        <v>245</v>
      </c>
      <c r="C166" s="40" t="s">
        <v>246</v>
      </c>
      <c r="D166" s="82">
        <v>0.62818585973381003</v>
      </c>
      <c r="E166" s="82">
        <v>0.63318585973381003</v>
      </c>
      <c r="F166" s="82">
        <v>0.63318585973381003</v>
      </c>
      <c r="G166" s="82">
        <v>0.63318585973381003</v>
      </c>
      <c r="H166" s="38">
        <v>48</v>
      </c>
      <c r="I166" s="43" t="s">
        <v>122</v>
      </c>
    </row>
    <row r="167" spans="1:9" x14ac:dyDescent="0.25">
      <c r="A167" s="39" t="s">
        <v>488</v>
      </c>
      <c r="B167" s="75" t="s">
        <v>413</v>
      </c>
      <c r="C167" s="75" t="s">
        <v>414</v>
      </c>
      <c r="D167" s="83">
        <v>0.63077367176717092</v>
      </c>
      <c r="E167" s="83">
        <v>0.63077367176717092</v>
      </c>
      <c r="F167" s="83">
        <v>0.63077367176717092</v>
      </c>
      <c r="G167" s="83">
        <v>0.63077367176717092</v>
      </c>
      <c r="H167" s="76">
        <v>31</v>
      </c>
      <c r="I167" s="77" t="s">
        <v>122</v>
      </c>
    </row>
    <row r="168" spans="1:9" x14ac:dyDescent="0.25">
      <c r="A168" s="39" t="s">
        <v>350</v>
      </c>
      <c r="B168" s="39" t="s">
        <v>148</v>
      </c>
      <c r="C168" s="39" t="s">
        <v>149</v>
      </c>
      <c r="D168" s="78">
        <v>0.61952602025700165</v>
      </c>
      <c r="E168" s="78">
        <v>0.63002602025700161</v>
      </c>
      <c r="F168" s="78">
        <v>0.63002602025700161</v>
      </c>
      <c r="G168" s="78">
        <v>0.63002602025700161</v>
      </c>
      <c r="H168" s="39">
        <v>24</v>
      </c>
      <c r="I168" s="44" t="s">
        <v>122</v>
      </c>
    </row>
    <row r="169" spans="1:9" x14ac:dyDescent="0.25">
      <c r="A169" s="39" t="s">
        <v>348</v>
      </c>
      <c r="B169" s="40" t="s">
        <v>237</v>
      </c>
      <c r="C169" s="40" t="s">
        <v>238</v>
      </c>
      <c r="D169" s="82">
        <v>0.62931426343872021</v>
      </c>
      <c r="E169" s="82">
        <v>0.62931426343872021</v>
      </c>
      <c r="F169" s="82">
        <v>0.62931426343872021</v>
      </c>
      <c r="G169" s="82">
        <v>0.62931426343872021</v>
      </c>
      <c r="H169" s="38">
        <v>49</v>
      </c>
      <c r="I169" s="43" t="s">
        <v>122</v>
      </c>
    </row>
    <row r="170" spans="1:9" x14ac:dyDescent="0.25">
      <c r="A170" s="39" t="s">
        <v>350</v>
      </c>
      <c r="B170" s="39" t="s">
        <v>138</v>
      </c>
      <c r="C170" s="39" t="s">
        <v>75</v>
      </c>
      <c r="D170" s="78">
        <v>0.62076840188573612</v>
      </c>
      <c r="E170" s="78">
        <v>0.62076840188573612</v>
      </c>
      <c r="F170" s="78">
        <v>0.62076840188573612</v>
      </c>
      <c r="G170" s="78">
        <v>0.62076840188573612</v>
      </c>
      <c r="H170" s="39">
        <v>25</v>
      </c>
      <c r="I170" s="44" t="s">
        <v>122</v>
      </c>
    </row>
    <row r="171" spans="1:9" x14ac:dyDescent="0.25">
      <c r="A171" s="39" t="s">
        <v>488</v>
      </c>
      <c r="B171" s="75" t="s">
        <v>422</v>
      </c>
      <c r="C171" s="75" t="s">
        <v>208</v>
      </c>
      <c r="D171" s="83">
        <v>0.57276202290475886</v>
      </c>
      <c r="E171" s="83">
        <v>0.61719445533719131</v>
      </c>
      <c r="F171" s="83">
        <v>0.61719445533719131</v>
      </c>
      <c r="G171" s="83">
        <v>0.61719445533719131</v>
      </c>
      <c r="H171" s="76">
        <v>32</v>
      </c>
      <c r="I171" s="77" t="s">
        <v>122</v>
      </c>
    </row>
    <row r="172" spans="1:9" x14ac:dyDescent="0.25">
      <c r="A172" s="39" t="s">
        <v>348</v>
      </c>
      <c r="B172" s="40" t="s">
        <v>247</v>
      </c>
      <c r="C172" s="40" t="s">
        <v>248</v>
      </c>
      <c r="D172" s="82">
        <v>0.60967719831486911</v>
      </c>
      <c r="E172" s="82">
        <v>0.61467719831486911</v>
      </c>
      <c r="F172" s="82">
        <v>0.61467719831486911</v>
      </c>
      <c r="G172" s="82">
        <v>0.61467719831486911</v>
      </c>
      <c r="H172" s="38">
        <v>50</v>
      </c>
      <c r="I172" s="43" t="s">
        <v>122</v>
      </c>
    </row>
    <row r="173" spans="1:9" x14ac:dyDescent="0.25">
      <c r="A173" s="39" t="s">
        <v>348</v>
      </c>
      <c r="B173" s="40" t="s">
        <v>216</v>
      </c>
      <c r="C173" s="40" t="s">
        <v>217</v>
      </c>
      <c r="D173" s="82">
        <v>0.61104761519455664</v>
      </c>
      <c r="E173" s="82">
        <v>0.61404761519455664</v>
      </c>
      <c r="F173" s="82">
        <v>0.61404761519455664</v>
      </c>
      <c r="G173" s="82">
        <v>0.61404761519455664</v>
      </c>
      <c r="H173" s="38">
        <v>51</v>
      </c>
      <c r="I173" s="43" t="s">
        <v>122</v>
      </c>
    </row>
    <row r="174" spans="1:9" x14ac:dyDescent="0.25">
      <c r="A174" s="39" t="s">
        <v>349</v>
      </c>
      <c r="B174" s="41" t="s">
        <v>320</v>
      </c>
      <c r="C174" s="41" t="s">
        <v>321</v>
      </c>
      <c r="D174" s="84">
        <v>0.58248921991777547</v>
      </c>
      <c r="E174" s="84">
        <v>0.60348921991777549</v>
      </c>
      <c r="F174" s="84">
        <v>0.60348921991777549</v>
      </c>
      <c r="G174" s="84">
        <v>0.60348921991777549</v>
      </c>
      <c r="H174" s="35">
        <v>23</v>
      </c>
      <c r="I174" s="36" t="s">
        <v>122</v>
      </c>
    </row>
    <row r="175" spans="1:9" x14ac:dyDescent="0.25">
      <c r="A175" s="39" t="s">
        <v>488</v>
      </c>
      <c r="B175" s="75" t="s">
        <v>361</v>
      </c>
      <c r="C175" s="75" t="s">
        <v>362</v>
      </c>
      <c r="D175" s="83">
        <v>0.5679932717562759</v>
      </c>
      <c r="E175" s="83">
        <v>0.60199327175627593</v>
      </c>
      <c r="F175" s="83">
        <v>0.60199327175627593</v>
      </c>
      <c r="G175" s="83">
        <v>0.60199327175627593</v>
      </c>
      <c r="H175" s="76">
        <v>33</v>
      </c>
      <c r="I175" s="77" t="s">
        <v>122</v>
      </c>
    </row>
    <row r="176" spans="1:9" x14ac:dyDescent="0.25">
      <c r="A176" s="39" t="s">
        <v>350</v>
      </c>
      <c r="B176" s="39" t="s">
        <v>77</v>
      </c>
      <c r="C176" s="39" t="s">
        <v>114</v>
      </c>
      <c r="D176" s="78">
        <v>0.58198941969056917</v>
      </c>
      <c r="E176" s="78">
        <v>0.60098941969056918</v>
      </c>
      <c r="F176" s="78">
        <v>0.60098941969056918</v>
      </c>
      <c r="G176" s="78">
        <v>0.60098941969056918</v>
      </c>
      <c r="H176" s="39">
        <v>22</v>
      </c>
      <c r="I176" s="44" t="s">
        <v>122</v>
      </c>
    </row>
    <row r="177" spans="1:282" x14ac:dyDescent="0.25">
      <c r="A177" s="39" t="s">
        <v>488</v>
      </c>
      <c r="B177" s="75" t="s">
        <v>386</v>
      </c>
      <c r="C177" s="75" t="s">
        <v>387</v>
      </c>
      <c r="D177" s="83">
        <v>0.57403987409696855</v>
      </c>
      <c r="E177" s="83">
        <v>0.59853987409696852</v>
      </c>
      <c r="F177" s="83">
        <v>0.59853987409696852</v>
      </c>
      <c r="G177" s="83">
        <v>0.59853987409696852</v>
      </c>
      <c r="H177" s="76">
        <v>34</v>
      </c>
      <c r="I177" s="77" t="s">
        <v>122</v>
      </c>
    </row>
    <row r="178" spans="1:282" x14ac:dyDescent="0.25">
      <c r="A178" s="98" t="s">
        <v>600</v>
      </c>
      <c r="B178" s="99" t="s">
        <v>495</v>
      </c>
      <c r="C178" s="99" t="s">
        <v>496</v>
      </c>
      <c r="D178" s="99">
        <v>0.58305106604183932</v>
      </c>
      <c r="E178" s="99">
        <v>0.59705106604183933</v>
      </c>
      <c r="F178" s="100">
        <v>0.59705106604183933</v>
      </c>
      <c r="G178" s="99">
        <v>0.59705106604183933</v>
      </c>
      <c r="H178" s="98">
        <v>22</v>
      </c>
      <c r="I178" s="101" t="s">
        <v>122</v>
      </c>
    </row>
    <row r="179" spans="1:282" x14ac:dyDescent="0.25">
      <c r="A179" s="39" t="s">
        <v>488</v>
      </c>
      <c r="B179" s="75" t="s">
        <v>417</v>
      </c>
      <c r="C179" s="75" t="s">
        <v>418</v>
      </c>
      <c r="D179" s="83">
        <v>0.58417871982089065</v>
      </c>
      <c r="E179" s="83">
        <v>0.59417871982089066</v>
      </c>
      <c r="F179" s="83">
        <v>0.59417871982089066</v>
      </c>
      <c r="G179" s="83">
        <v>0.59417871982089066</v>
      </c>
      <c r="H179" s="76">
        <v>35</v>
      </c>
      <c r="I179" s="77" t="s">
        <v>122</v>
      </c>
    </row>
    <row r="180" spans="1:282" x14ac:dyDescent="0.25">
      <c r="A180" s="39" t="s">
        <v>488</v>
      </c>
      <c r="B180" s="75" t="s">
        <v>398</v>
      </c>
      <c r="C180" s="75" t="s">
        <v>385</v>
      </c>
      <c r="D180" s="83">
        <v>0.53464985526411601</v>
      </c>
      <c r="E180" s="83">
        <v>0.57864985526411605</v>
      </c>
      <c r="F180" s="83">
        <v>0.57864985526411605</v>
      </c>
      <c r="G180" s="83">
        <v>0.57864985526411605</v>
      </c>
      <c r="H180" s="76">
        <v>36</v>
      </c>
      <c r="I180" s="77" t="s">
        <v>122</v>
      </c>
    </row>
    <row r="181" spans="1:282" x14ac:dyDescent="0.25">
      <c r="A181" s="39" t="s">
        <v>348</v>
      </c>
      <c r="B181" s="40" t="s">
        <v>160</v>
      </c>
      <c r="C181" s="40" t="s">
        <v>161</v>
      </c>
      <c r="D181" s="82">
        <v>0.55630302950676336</v>
      </c>
      <c r="E181" s="82">
        <v>0.57630302950676338</v>
      </c>
      <c r="F181" s="82">
        <v>0.57630302950676338</v>
      </c>
      <c r="G181" s="82">
        <v>0.57630302950676338</v>
      </c>
      <c r="H181" s="38">
        <v>52</v>
      </c>
      <c r="I181" s="43" t="s">
        <v>122</v>
      </c>
    </row>
    <row r="182" spans="1:282" x14ac:dyDescent="0.25">
      <c r="A182" s="39" t="s">
        <v>488</v>
      </c>
      <c r="B182" s="75" t="s">
        <v>382</v>
      </c>
      <c r="C182" s="75" t="s">
        <v>78</v>
      </c>
      <c r="D182" s="83">
        <v>0.56652898265815166</v>
      </c>
      <c r="E182" s="83">
        <v>0.57552898265815167</v>
      </c>
      <c r="F182" s="83">
        <v>0.57552898265815167</v>
      </c>
      <c r="G182" s="83">
        <v>0.57552898265815167</v>
      </c>
      <c r="H182" s="76">
        <v>37</v>
      </c>
      <c r="I182" s="77" t="s">
        <v>122</v>
      </c>
    </row>
    <row r="183" spans="1:282" x14ac:dyDescent="0.25">
      <c r="A183" s="39" t="s">
        <v>488</v>
      </c>
      <c r="B183" s="75" t="s">
        <v>404</v>
      </c>
      <c r="C183" s="75" t="s">
        <v>155</v>
      </c>
      <c r="D183" s="83">
        <v>0.54219322683291127</v>
      </c>
      <c r="E183" s="83">
        <v>0.57469322683291124</v>
      </c>
      <c r="F183" s="83">
        <v>0.57469322683291124</v>
      </c>
      <c r="G183" s="83">
        <v>0.57469322683291124</v>
      </c>
      <c r="H183" s="76">
        <v>38</v>
      </c>
      <c r="I183" s="77" t="s">
        <v>122</v>
      </c>
    </row>
    <row r="184" spans="1:282" s="98" customFormat="1" x14ac:dyDescent="0.25">
      <c r="A184" s="39" t="s">
        <v>348</v>
      </c>
      <c r="B184" s="40" t="s">
        <v>205</v>
      </c>
      <c r="C184" s="40" t="s">
        <v>206</v>
      </c>
      <c r="D184" s="82">
        <v>0.5728115302029495</v>
      </c>
      <c r="E184" s="82">
        <v>0.5728115302029495</v>
      </c>
      <c r="F184" s="82">
        <v>0.5728115302029495</v>
      </c>
      <c r="G184" s="82">
        <v>0.5728115302029495</v>
      </c>
      <c r="H184" s="38">
        <v>53</v>
      </c>
      <c r="I184" s="43" t="s">
        <v>122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</row>
    <row r="185" spans="1:282" s="98" customFormat="1" x14ac:dyDescent="0.25">
      <c r="A185" s="98" t="s">
        <v>600</v>
      </c>
      <c r="B185" s="99" t="s">
        <v>526</v>
      </c>
      <c r="C185" s="99" t="s">
        <v>219</v>
      </c>
      <c r="D185" s="99">
        <v>0.56696141561440361</v>
      </c>
      <c r="E185" s="99">
        <v>0.56696141561440361</v>
      </c>
      <c r="F185" s="100">
        <v>0.56696141561440361</v>
      </c>
      <c r="G185" s="99">
        <v>0.56696141561440361</v>
      </c>
      <c r="H185" s="98">
        <v>23</v>
      </c>
      <c r="I185" s="101" t="s">
        <v>122</v>
      </c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</row>
    <row r="186" spans="1:282" s="98" customFormat="1" x14ac:dyDescent="0.25">
      <c r="A186" s="39" t="s">
        <v>350</v>
      </c>
      <c r="B186" s="39" t="s">
        <v>79</v>
      </c>
      <c r="C186" s="39" t="s">
        <v>115</v>
      </c>
      <c r="D186" s="78">
        <v>0.56192709664805562</v>
      </c>
      <c r="E186" s="78">
        <v>0.56692709664805563</v>
      </c>
      <c r="F186" s="78">
        <v>0.56692709664805563</v>
      </c>
      <c r="G186" s="78">
        <v>0.56692709664805563</v>
      </c>
      <c r="H186" s="39">
        <v>26</v>
      </c>
      <c r="I186" s="44" t="s">
        <v>122</v>
      </c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</row>
    <row r="187" spans="1:282" s="98" customFormat="1" x14ac:dyDescent="0.25">
      <c r="A187" s="98" t="s">
        <v>600</v>
      </c>
      <c r="B187" s="99" t="s">
        <v>523</v>
      </c>
      <c r="C187" s="99" t="s">
        <v>397</v>
      </c>
      <c r="D187" s="99">
        <v>0.56074184748288669</v>
      </c>
      <c r="E187" s="99">
        <v>0.56074184748288669</v>
      </c>
      <c r="F187" s="100">
        <v>0.56074184748288669</v>
      </c>
      <c r="G187" s="99">
        <v>0.56074184748288669</v>
      </c>
      <c r="H187" s="98">
        <v>24</v>
      </c>
      <c r="I187" s="101" t="s">
        <v>122</v>
      </c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</row>
    <row r="188" spans="1:282" s="98" customFormat="1" x14ac:dyDescent="0.25">
      <c r="A188" s="39" t="s">
        <v>488</v>
      </c>
      <c r="B188" s="75" t="s">
        <v>375</v>
      </c>
      <c r="C188" s="75" t="s">
        <v>376</v>
      </c>
      <c r="D188" s="83">
        <v>0.53453827149757061</v>
      </c>
      <c r="E188" s="83">
        <v>0.55753827149757063</v>
      </c>
      <c r="F188" s="83">
        <v>0.55753827149757063</v>
      </c>
      <c r="G188" s="83">
        <v>0.55753827149757063</v>
      </c>
      <c r="H188" s="76">
        <v>39</v>
      </c>
      <c r="I188" s="77" t="s">
        <v>122</v>
      </c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</row>
    <row r="189" spans="1:282" s="98" customFormat="1" x14ac:dyDescent="0.25">
      <c r="A189" s="39" t="s">
        <v>488</v>
      </c>
      <c r="B189" s="75" t="s">
        <v>359</v>
      </c>
      <c r="C189" s="75" t="s">
        <v>360</v>
      </c>
      <c r="D189" s="83">
        <v>0.55000297029353007</v>
      </c>
      <c r="E189" s="83">
        <v>0.55500297029353007</v>
      </c>
      <c r="F189" s="83">
        <v>0.55500297029353007</v>
      </c>
      <c r="G189" s="83">
        <v>0.55500297029353007</v>
      </c>
      <c r="H189" s="76">
        <v>40</v>
      </c>
      <c r="I189" s="77" t="s">
        <v>122</v>
      </c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</row>
    <row r="190" spans="1:282" s="98" customFormat="1" x14ac:dyDescent="0.25">
      <c r="A190" s="39" t="s">
        <v>488</v>
      </c>
      <c r="B190" s="75" t="s">
        <v>443</v>
      </c>
      <c r="C190" s="75" t="s">
        <v>444</v>
      </c>
      <c r="D190" s="83">
        <v>0.49344492796923556</v>
      </c>
      <c r="E190" s="83">
        <v>0.5424449279692356</v>
      </c>
      <c r="F190" s="83">
        <v>0.55000000000000004</v>
      </c>
      <c r="G190" s="83">
        <v>0.55000000000000004</v>
      </c>
      <c r="H190" s="76">
        <v>41</v>
      </c>
      <c r="I190" s="77" t="s">
        <v>122</v>
      </c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</row>
    <row r="191" spans="1:282" s="98" customFormat="1" x14ac:dyDescent="0.25">
      <c r="A191" s="39" t="s">
        <v>488</v>
      </c>
      <c r="B191" s="75" t="s">
        <v>148</v>
      </c>
      <c r="C191" s="75" t="s">
        <v>266</v>
      </c>
      <c r="D191" s="83">
        <v>0.52385296200433551</v>
      </c>
      <c r="E191" s="83">
        <v>0.54735296200433547</v>
      </c>
      <c r="F191" s="83">
        <v>0.54735296200433547</v>
      </c>
      <c r="G191" s="83">
        <v>0.54735296200433547</v>
      </c>
      <c r="H191" s="76">
        <v>42</v>
      </c>
      <c r="I191" s="77" t="s">
        <v>122</v>
      </c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9"/>
      <c r="JS191" s="9"/>
      <c r="JT191" s="9"/>
      <c r="JU191" s="9"/>
      <c r="JV191" s="9"/>
    </row>
    <row r="192" spans="1:282" s="98" customFormat="1" x14ac:dyDescent="0.25">
      <c r="A192" s="39" t="s">
        <v>488</v>
      </c>
      <c r="B192" s="75" t="s">
        <v>390</v>
      </c>
      <c r="C192" s="75" t="s">
        <v>391</v>
      </c>
      <c r="D192" s="83">
        <v>0.52412121212121221</v>
      </c>
      <c r="E192" s="83">
        <v>0.54712121212121223</v>
      </c>
      <c r="F192" s="83">
        <v>0.54712121212121223</v>
      </c>
      <c r="G192" s="83">
        <v>0.54712121212121223</v>
      </c>
      <c r="H192" s="76">
        <v>43</v>
      </c>
      <c r="I192" s="77" t="s">
        <v>122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</row>
    <row r="193" spans="1:282" s="98" customFormat="1" x14ac:dyDescent="0.25">
      <c r="A193" s="98" t="s">
        <v>600</v>
      </c>
      <c r="B193" s="99" t="s">
        <v>491</v>
      </c>
      <c r="C193" s="99" t="s">
        <v>492</v>
      </c>
      <c r="D193" s="99">
        <v>0.53204219430870026</v>
      </c>
      <c r="E193" s="99">
        <v>0.54304219430870027</v>
      </c>
      <c r="F193" s="100">
        <v>0.54304219430870027</v>
      </c>
      <c r="G193" s="99">
        <v>0.54304219430870027</v>
      </c>
      <c r="H193" s="98">
        <v>25</v>
      </c>
      <c r="I193" s="101" t="s">
        <v>122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9"/>
      <c r="JS193" s="9"/>
      <c r="JT193" s="9"/>
      <c r="JU193" s="9"/>
      <c r="JV193" s="9"/>
    </row>
    <row r="194" spans="1:282" s="98" customFormat="1" x14ac:dyDescent="0.25">
      <c r="A194" s="39" t="s">
        <v>350</v>
      </c>
      <c r="B194" s="39" t="s">
        <v>83</v>
      </c>
      <c r="C194" s="39" t="s">
        <v>84</v>
      </c>
      <c r="D194" s="78">
        <v>0.53823810002876804</v>
      </c>
      <c r="E194" s="78">
        <v>0.54223810002876804</v>
      </c>
      <c r="F194" s="78">
        <v>0.54223810002876804</v>
      </c>
      <c r="G194" s="78">
        <v>0.54223810002876804</v>
      </c>
      <c r="H194" s="39">
        <v>23</v>
      </c>
      <c r="I194" s="44" t="s">
        <v>46</v>
      </c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9"/>
      <c r="JS194" s="9"/>
      <c r="JT194" s="9"/>
      <c r="JU194" s="9"/>
      <c r="JV194" s="9"/>
    </row>
    <row r="195" spans="1:282" s="98" customFormat="1" x14ac:dyDescent="0.25">
      <c r="A195" s="39" t="s">
        <v>488</v>
      </c>
      <c r="B195" s="75" t="s">
        <v>392</v>
      </c>
      <c r="C195" s="75" t="s">
        <v>244</v>
      </c>
      <c r="D195" s="83">
        <v>0.48954160110350042</v>
      </c>
      <c r="E195" s="83">
        <v>0.53354160110350046</v>
      </c>
      <c r="F195" s="83">
        <v>0.53354160110350046</v>
      </c>
      <c r="G195" s="83">
        <v>0.53354160110350046</v>
      </c>
      <c r="H195" s="76">
        <v>44</v>
      </c>
      <c r="I195" s="77" t="s">
        <v>46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9"/>
      <c r="JS195" s="9"/>
      <c r="JT195" s="9"/>
      <c r="JU195" s="9"/>
      <c r="JV195" s="9"/>
    </row>
    <row r="196" spans="1:282" s="98" customFormat="1" x14ac:dyDescent="0.25">
      <c r="A196" s="39" t="s">
        <v>488</v>
      </c>
      <c r="B196" s="75" t="s">
        <v>392</v>
      </c>
      <c r="C196" s="75" t="s">
        <v>393</v>
      </c>
      <c r="D196" s="83">
        <v>0.50402438411526662</v>
      </c>
      <c r="E196" s="83">
        <v>0.53102438411526665</v>
      </c>
      <c r="F196" s="83">
        <v>0.53102438411526665</v>
      </c>
      <c r="G196" s="83">
        <v>0.53102438411526665</v>
      </c>
      <c r="H196" s="76">
        <v>45</v>
      </c>
      <c r="I196" s="77" t="s">
        <v>46</v>
      </c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</row>
    <row r="197" spans="1:282" s="98" customFormat="1" x14ac:dyDescent="0.25">
      <c r="A197" s="39" t="s">
        <v>348</v>
      </c>
      <c r="B197" s="40" t="s">
        <v>215</v>
      </c>
      <c r="C197" s="40" t="s">
        <v>208</v>
      </c>
      <c r="D197" s="82">
        <v>0.52525224315840047</v>
      </c>
      <c r="E197" s="82">
        <v>0.52525224315840047</v>
      </c>
      <c r="F197" s="82">
        <v>0.52525224315840047</v>
      </c>
      <c r="G197" s="82">
        <v>0.52525224315840047</v>
      </c>
      <c r="H197" s="38">
        <v>54</v>
      </c>
      <c r="I197" s="43" t="s">
        <v>46</v>
      </c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</row>
    <row r="198" spans="1:282" s="98" customFormat="1" x14ac:dyDescent="0.25">
      <c r="A198" s="98" t="s">
        <v>600</v>
      </c>
      <c r="B198" s="99" t="s">
        <v>493</v>
      </c>
      <c r="C198" s="99" t="s">
        <v>494</v>
      </c>
      <c r="D198" s="99">
        <v>0.49872676160521445</v>
      </c>
      <c r="E198" s="99">
        <v>0.52272676160521447</v>
      </c>
      <c r="F198" s="100">
        <v>0.52272676160521447</v>
      </c>
      <c r="G198" s="99">
        <v>0.52272676160521447</v>
      </c>
      <c r="H198" s="98">
        <v>26</v>
      </c>
      <c r="I198" s="101" t="s">
        <v>122</v>
      </c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</row>
    <row r="199" spans="1:282" s="98" customFormat="1" x14ac:dyDescent="0.25">
      <c r="A199" s="39" t="s">
        <v>488</v>
      </c>
      <c r="B199" s="75" t="s">
        <v>419</v>
      </c>
      <c r="C199" s="75" t="s">
        <v>232</v>
      </c>
      <c r="D199" s="83">
        <v>0.4814259940382043</v>
      </c>
      <c r="E199" s="83">
        <v>0.52242599403820433</v>
      </c>
      <c r="F199" s="83">
        <v>0.52242599403820433</v>
      </c>
      <c r="G199" s="83">
        <v>0.52242599403820433</v>
      </c>
      <c r="H199" s="76">
        <v>46</v>
      </c>
      <c r="I199" s="77" t="s">
        <v>46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</row>
    <row r="200" spans="1:282" s="98" customFormat="1" x14ac:dyDescent="0.25">
      <c r="A200" s="39" t="s">
        <v>350</v>
      </c>
      <c r="B200" s="39" t="s">
        <v>160</v>
      </c>
      <c r="C200" s="39" t="s">
        <v>161</v>
      </c>
      <c r="D200" s="78">
        <v>0.50534098024934193</v>
      </c>
      <c r="E200" s="78">
        <v>0.51334098024934194</v>
      </c>
      <c r="F200" s="78">
        <v>0.51334098024934194</v>
      </c>
      <c r="G200" s="78">
        <v>0.51334098024934194</v>
      </c>
      <c r="H200" s="39">
        <v>27</v>
      </c>
      <c r="I200" s="44" t="s">
        <v>46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</row>
    <row r="201" spans="1:282" s="98" customFormat="1" x14ac:dyDescent="0.25">
      <c r="A201" s="98" t="s">
        <v>600</v>
      </c>
      <c r="B201" s="99" t="s">
        <v>434</v>
      </c>
      <c r="C201" s="99" t="s">
        <v>435</v>
      </c>
      <c r="D201" s="99">
        <v>0.49151647206242832</v>
      </c>
      <c r="E201" s="99">
        <v>0.50551647206242833</v>
      </c>
      <c r="F201" s="100">
        <v>0.50551647206242833</v>
      </c>
      <c r="G201" s="99">
        <v>0.50551647206242833</v>
      </c>
      <c r="H201" s="98">
        <v>27</v>
      </c>
      <c r="I201" s="101" t="s">
        <v>122</v>
      </c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</row>
    <row r="202" spans="1:282" s="98" customFormat="1" x14ac:dyDescent="0.25">
      <c r="A202" s="39" t="s">
        <v>350</v>
      </c>
      <c r="B202" s="39" t="s">
        <v>136</v>
      </c>
      <c r="C202" s="39" t="s">
        <v>137</v>
      </c>
      <c r="D202" s="78">
        <v>0.46458968557996505</v>
      </c>
      <c r="E202" s="78">
        <v>0.48758968557996507</v>
      </c>
      <c r="F202" s="78">
        <v>0.48758968557996507</v>
      </c>
      <c r="G202" s="78">
        <v>0.48758968557996507</v>
      </c>
      <c r="H202" s="39">
        <v>28</v>
      </c>
      <c r="I202" s="44" t="s">
        <v>46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9"/>
      <c r="JO202" s="9"/>
      <c r="JP202" s="9"/>
      <c r="JQ202" s="9"/>
      <c r="JR202" s="9"/>
      <c r="JS202" s="9"/>
      <c r="JT202" s="9"/>
      <c r="JU202" s="9"/>
      <c r="JV202" s="9"/>
    </row>
    <row r="203" spans="1:282" s="98" customFormat="1" x14ac:dyDescent="0.25">
      <c r="A203" s="39" t="s">
        <v>349</v>
      </c>
      <c r="B203" s="29" t="s">
        <v>311</v>
      </c>
      <c r="C203" s="29" t="s">
        <v>312</v>
      </c>
      <c r="D203" s="87">
        <v>0.47076371510328452</v>
      </c>
      <c r="E203" s="87">
        <v>0.47976371510328453</v>
      </c>
      <c r="F203" s="87">
        <v>0.47976371510328453</v>
      </c>
      <c r="G203" s="87">
        <v>0.47976371510328453</v>
      </c>
      <c r="H203" s="30">
        <v>24</v>
      </c>
      <c r="I203" s="31" t="s">
        <v>46</v>
      </c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</row>
    <row r="204" spans="1:282" s="98" customFormat="1" x14ac:dyDescent="0.25">
      <c r="A204" s="39" t="s">
        <v>350</v>
      </c>
      <c r="B204" s="39" t="s">
        <v>79</v>
      </c>
      <c r="C204" s="39" t="s">
        <v>115</v>
      </c>
      <c r="D204" s="78">
        <v>0.45039846607041456</v>
      </c>
      <c r="E204" s="78">
        <v>0.46439846607041457</v>
      </c>
      <c r="F204" s="78">
        <v>0.46439846607041457</v>
      </c>
      <c r="G204" s="78">
        <v>0.46439846607041457</v>
      </c>
      <c r="H204" s="39">
        <v>24</v>
      </c>
      <c r="I204" s="44" t="s">
        <v>46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</row>
    <row r="205" spans="1:282" s="98" customFormat="1" x14ac:dyDescent="0.25">
      <c r="A205" s="39" t="s">
        <v>488</v>
      </c>
      <c r="B205" s="75" t="s">
        <v>407</v>
      </c>
      <c r="C205" s="75" t="s">
        <v>408</v>
      </c>
      <c r="D205" s="83">
        <v>0.44998555584649425</v>
      </c>
      <c r="E205" s="83">
        <v>0.46198555584649426</v>
      </c>
      <c r="F205" s="83">
        <v>0.46198555584649426</v>
      </c>
      <c r="G205" s="83">
        <v>0.46198555584649426</v>
      </c>
      <c r="H205" s="76">
        <v>47</v>
      </c>
      <c r="I205" s="77" t="s">
        <v>46</v>
      </c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9"/>
      <c r="JP205" s="9"/>
      <c r="JQ205" s="9"/>
      <c r="JR205" s="9"/>
      <c r="JS205" s="9"/>
      <c r="JT205" s="9"/>
      <c r="JU205" s="9"/>
      <c r="JV205" s="9"/>
    </row>
    <row r="206" spans="1:282" s="98" customFormat="1" x14ac:dyDescent="0.25">
      <c r="A206" s="39" t="s">
        <v>350</v>
      </c>
      <c r="B206" s="39" t="s">
        <v>63</v>
      </c>
      <c r="C206" s="39" t="s">
        <v>64</v>
      </c>
      <c r="D206" s="78">
        <v>0.42384374394471563</v>
      </c>
      <c r="E206" s="78">
        <v>0.42384374394471563</v>
      </c>
      <c r="F206" s="78">
        <v>0.42384374394471563</v>
      </c>
      <c r="G206" s="78">
        <v>0.42384374394471563</v>
      </c>
      <c r="H206" s="39">
        <v>25</v>
      </c>
      <c r="I206" s="44" t="s">
        <v>46</v>
      </c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</row>
    <row r="207" spans="1:282" s="98" customFormat="1" x14ac:dyDescent="0.25">
      <c r="A207" s="39" t="s">
        <v>348</v>
      </c>
      <c r="B207" s="40" t="s">
        <v>268</v>
      </c>
      <c r="C207" s="40" t="s">
        <v>269</v>
      </c>
      <c r="D207" s="82">
        <v>0.34979741478028559</v>
      </c>
      <c r="E207" s="82">
        <v>0.34979741478028559</v>
      </c>
      <c r="F207" s="82">
        <v>0.34979741478028559</v>
      </c>
      <c r="G207" s="82">
        <v>0.34979741478028559</v>
      </c>
      <c r="H207" s="38">
        <v>56</v>
      </c>
      <c r="I207" s="43" t="s">
        <v>46</v>
      </c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</row>
    <row r="208" spans="1:282" s="98" customFormat="1" x14ac:dyDescent="0.25">
      <c r="A208" s="39" t="s">
        <v>488</v>
      </c>
      <c r="B208" s="75" t="s">
        <v>377</v>
      </c>
      <c r="C208" s="75" t="s">
        <v>278</v>
      </c>
      <c r="D208" s="83">
        <v>0.32922538175723448</v>
      </c>
      <c r="E208" s="83">
        <v>0.34322538175723449</v>
      </c>
      <c r="F208" s="83">
        <v>0.34322538175723449</v>
      </c>
      <c r="G208" s="83">
        <v>0.34322538175723449</v>
      </c>
      <c r="H208" s="76">
        <v>48</v>
      </c>
      <c r="I208" s="77" t="s">
        <v>46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</row>
    <row r="209" spans="1:282" s="98" customFormat="1" x14ac:dyDescent="0.25">
      <c r="A209" s="98" t="s">
        <v>600</v>
      </c>
      <c r="B209" s="99" t="s">
        <v>501</v>
      </c>
      <c r="C209" s="99" t="s">
        <v>502</v>
      </c>
      <c r="D209" s="99">
        <v>0.32492816872068769</v>
      </c>
      <c r="E209" s="99">
        <v>0.32492816872068769</v>
      </c>
      <c r="F209" s="100">
        <v>0.32492816872068769</v>
      </c>
      <c r="G209" s="99">
        <v>0.32492816872068769</v>
      </c>
      <c r="H209" s="98">
        <v>28</v>
      </c>
      <c r="I209" s="101" t="s">
        <v>46</v>
      </c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9"/>
      <c r="JS209" s="9"/>
      <c r="JT209" s="9"/>
      <c r="JU209" s="9"/>
      <c r="JV209" s="9"/>
    </row>
    <row r="210" spans="1:282" s="98" customFormat="1" x14ac:dyDescent="0.25">
      <c r="A210" s="98" t="s">
        <v>600</v>
      </c>
      <c r="B210" s="99" t="s">
        <v>533</v>
      </c>
      <c r="C210" s="99" t="s">
        <v>397</v>
      </c>
      <c r="D210" s="99">
        <v>0.30390733402984416</v>
      </c>
      <c r="E210" s="99">
        <v>0.30390733402984416</v>
      </c>
      <c r="F210" s="100">
        <v>0.30390733402984416</v>
      </c>
      <c r="G210" s="99">
        <v>0.30390733402984416</v>
      </c>
      <c r="H210" s="98">
        <v>29</v>
      </c>
      <c r="I210" s="101" t="s">
        <v>46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</row>
    <row r="211" spans="1:282" s="98" customFormat="1" x14ac:dyDescent="0.25">
      <c r="A211" s="39" t="s">
        <v>488</v>
      </c>
      <c r="B211" s="75" t="s">
        <v>396</v>
      </c>
      <c r="C211" s="75" t="s">
        <v>397</v>
      </c>
      <c r="D211" s="83">
        <v>0.20717322296858762</v>
      </c>
      <c r="E211" s="83">
        <v>0.22917322296858761</v>
      </c>
      <c r="F211" s="83">
        <v>0.22917322296858761</v>
      </c>
      <c r="G211" s="83">
        <v>0.22917322296858761</v>
      </c>
      <c r="H211" s="76">
        <v>49</v>
      </c>
      <c r="I211" s="77" t="s">
        <v>46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</row>
    <row r="212" spans="1:282" s="98" customFormat="1" x14ac:dyDescent="0.25">
      <c r="A212" s="39" t="s">
        <v>349</v>
      </c>
      <c r="B212" s="29" t="s">
        <v>295</v>
      </c>
      <c r="C212" s="29" t="s">
        <v>296</v>
      </c>
      <c r="D212" s="87">
        <v>0.21547105479518305</v>
      </c>
      <c r="E212" s="87">
        <v>0.21547105479518305</v>
      </c>
      <c r="F212" s="87">
        <v>0.21547105479518305</v>
      </c>
      <c r="G212" s="87">
        <v>0.21547105479518305</v>
      </c>
      <c r="H212" s="30">
        <v>25</v>
      </c>
      <c r="I212" s="31" t="s">
        <v>46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Quiz</vt:lpstr>
      <vt:lpstr>HW</vt:lpstr>
      <vt:lpstr>MT1</vt:lpstr>
      <vt:lpstr>MT2</vt:lpstr>
      <vt:lpstr>MT3</vt:lpstr>
      <vt:lpstr>Final</vt:lpstr>
      <vt:lpstr>XC</vt:lpstr>
      <vt:lpstr>Misc</vt:lpstr>
      <vt:lpstr>PastGrades</vt:lpstr>
    </vt:vector>
  </TitlesOfParts>
  <Company>Northland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dogle</dc:creator>
  <cp:lastModifiedBy>Derek Ogle</cp:lastModifiedBy>
  <cp:lastPrinted>2011-01-14T13:45:51Z</cp:lastPrinted>
  <dcterms:created xsi:type="dcterms:W3CDTF">2005-09-07T13:20:53Z</dcterms:created>
  <dcterms:modified xsi:type="dcterms:W3CDTF">2014-04-22T13:16:37Z</dcterms:modified>
</cp:coreProperties>
</file>