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Web\GitHub\NCMTH107\Year_Specific\W16\"/>
    </mc:Choice>
  </mc:AlternateContent>
  <bookViews>
    <workbookView xWindow="118" yWindow="226" windowWidth="12122" windowHeight="5115"/>
  </bookViews>
  <sheets>
    <sheet name="Overall" sheetId="4" r:id="rId1"/>
    <sheet name="Quiz" sheetId="13" r:id="rId2"/>
    <sheet name="HW" sheetId="1" r:id="rId3"/>
    <sheet name="SIUR" sheetId="17" r:id="rId4"/>
    <sheet name="MT1" sheetId="5" r:id="rId5"/>
    <sheet name="MT2" sheetId="9" r:id="rId6"/>
    <sheet name="Final" sheetId="11" r:id="rId7"/>
    <sheet name="misc" sheetId="18" r:id="rId8"/>
    <sheet name="PastGrades" sheetId="14" r:id="rId9"/>
    <sheet name="Quiz_Raw" sheetId="16" r:id="rId10"/>
  </sheets>
  <definedNames>
    <definedName name="_xlnm._FilterDatabase" localSheetId="6" hidden="1">Final!$A$3:$AB$4</definedName>
  </definedNames>
  <calcPr calcId="152511"/>
  <pivotCaches>
    <pivotCache cacheId="0" r:id="rId11"/>
  </pivotCaches>
</workbook>
</file>

<file path=xl/calcChain.xml><?xml version="1.0" encoding="utf-8"?>
<calcChain xmlns="http://schemas.openxmlformats.org/spreadsheetml/2006/main">
  <c r="L28" i="4" l="1"/>
  <c r="AB34" i="4"/>
  <c r="AA34" i="4"/>
  <c r="Z34" i="4"/>
  <c r="Y34" i="4"/>
  <c r="Y33" i="4"/>
  <c r="AB33" i="4" s="1"/>
  <c r="AB32" i="4"/>
  <c r="AA32" i="4"/>
  <c r="Z32" i="4"/>
  <c r="Y32" i="4"/>
  <c r="Y31" i="4"/>
  <c r="AB31" i="4" s="1"/>
  <c r="AB30" i="4"/>
  <c r="AA30" i="4"/>
  <c r="Z30" i="4"/>
  <c r="Y30" i="4"/>
  <c r="Y29" i="4"/>
  <c r="AB29" i="4" s="1"/>
  <c r="AB28" i="4"/>
  <c r="AA28" i="4"/>
  <c r="Z28" i="4"/>
  <c r="Y28" i="4"/>
  <c r="Y27" i="4"/>
  <c r="AB27" i="4" s="1"/>
  <c r="AB26" i="4"/>
  <c r="AA26" i="4"/>
  <c r="Z26" i="4"/>
  <c r="Y26" i="4"/>
  <c r="AB24" i="4"/>
  <c r="Y24" i="4"/>
  <c r="AA24" i="4" s="1"/>
  <c r="Y23" i="4"/>
  <c r="AB23" i="4" s="1"/>
  <c r="AB22" i="4"/>
  <c r="Y22" i="4"/>
  <c r="AA22" i="4" s="1"/>
  <c r="Y21" i="4"/>
  <c r="AB21" i="4" s="1"/>
  <c r="AB20" i="4"/>
  <c r="Y20" i="4"/>
  <c r="AA20" i="4" s="1"/>
  <c r="AB18" i="4"/>
  <c r="AA18" i="4"/>
  <c r="Y18" i="4"/>
  <c r="Z18" i="4" s="1"/>
  <c r="Y17" i="4"/>
  <c r="AB17" i="4" s="1"/>
  <c r="AB16" i="4"/>
  <c r="AA16" i="4"/>
  <c r="Y16" i="4"/>
  <c r="Z16" i="4" s="1"/>
  <c r="Y15" i="4"/>
  <c r="AB15" i="4" s="1"/>
  <c r="AB14" i="4"/>
  <c r="AA14" i="4"/>
  <c r="Y14" i="4"/>
  <c r="Z14" i="4" s="1"/>
  <c r="Y13" i="4"/>
  <c r="AB13" i="4" s="1"/>
  <c r="AB12" i="4"/>
  <c r="AA12" i="4"/>
  <c r="Y12" i="4"/>
  <c r="Z12" i="4" s="1"/>
  <c r="Y11" i="4"/>
  <c r="AB11" i="4" s="1"/>
  <c r="AB10" i="4"/>
  <c r="AA10" i="4"/>
  <c r="Y10" i="4"/>
  <c r="Z10" i="4" s="1"/>
  <c r="Y9" i="4"/>
  <c r="AB9" i="4" s="1"/>
  <c r="AB8" i="4"/>
  <c r="AA8" i="4"/>
  <c r="Y8" i="4"/>
  <c r="Z8" i="4" s="1"/>
  <c r="Y5" i="4"/>
  <c r="AB5" i="4" s="1"/>
  <c r="Z27" i="4" l="1"/>
  <c r="Z29" i="4"/>
  <c r="Z31" i="4"/>
  <c r="Z33" i="4"/>
  <c r="AA27" i="4"/>
  <c r="AA29" i="4"/>
  <c r="AA31" i="4"/>
  <c r="AA33" i="4"/>
  <c r="Z21" i="4"/>
  <c r="AA21" i="4"/>
  <c r="Z23" i="4"/>
  <c r="AA23" i="4"/>
  <c r="Z20" i="4"/>
  <c r="Z22" i="4"/>
  <c r="Z24" i="4"/>
  <c r="Z9" i="4"/>
  <c r="Z11" i="4"/>
  <c r="Z13" i="4"/>
  <c r="Z15" i="4"/>
  <c r="Z17" i="4"/>
  <c r="AA9" i="4"/>
  <c r="AA11" i="4"/>
  <c r="AA13" i="4"/>
  <c r="AA15" i="4"/>
  <c r="AA17" i="4"/>
  <c r="Z5" i="4"/>
  <c r="AA5" i="4"/>
  <c r="O4" i="4"/>
  <c r="O9" i="4"/>
  <c r="O18" i="4"/>
  <c r="O27" i="4" l="1"/>
  <c r="O28" i="4"/>
  <c r="O33" i="4"/>
  <c r="O32" i="4"/>
  <c r="O31" i="4"/>
  <c r="O24" i="4"/>
  <c r="O23" i="4"/>
  <c r="O22" i="4"/>
  <c r="O15" i="4"/>
  <c r="O14" i="4"/>
  <c r="O13" i="4"/>
  <c r="O5" i="4"/>
  <c r="H34" i="11"/>
  <c r="O34" i="4" s="1"/>
  <c r="H33" i="11"/>
  <c r="H32" i="11"/>
  <c r="H31" i="11"/>
  <c r="H30" i="11"/>
  <c r="O30" i="4" s="1"/>
  <c r="H29" i="11"/>
  <c r="O29" i="4" s="1"/>
  <c r="H28" i="11"/>
  <c r="H27" i="11"/>
  <c r="H26" i="11"/>
  <c r="O26" i="4" s="1"/>
  <c r="H24" i="11"/>
  <c r="H23" i="11"/>
  <c r="H22" i="11"/>
  <c r="H21" i="11"/>
  <c r="O21" i="4" s="1"/>
  <c r="H20" i="11"/>
  <c r="O20" i="4" s="1"/>
  <c r="H18" i="11"/>
  <c r="H17" i="11"/>
  <c r="O17" i="4" s="1"/>
  <c r="H16" i="11"/>
  <c r="O16" i="4" s="1"/>
  <c r="H15" i="11"/>
  <c r="H14" i="11"/>
  <c r="H13" i="11"/>
  <c r="H12" i="11"/>
  <c r="O12" i="4" s="1"/>
  <c r="H11" i="11"/>
  <c r="O11" i="4" s="1"/>
  <c r="H10" i="11"/>
  <c r="O10" i="4" s="1"/>
  <c r="H9" i="11"/>
  <c r="H8" i="11"/>
  <c r="O8" i="4" s="1"/>
  <c r="H5" i="11"/>
  <c r="H4" i="11"/>
  <c r="F2" i="4"/>
  <c r="G34" i="9" l="1"/>
  <c r="G33" i="9"/>
  <c r="G32" i="9"/>
  <c r="G31" i="9"/>
  <c r="G30" i="9"/>
  <c r="G29" i="9"/>
  <c r="G28" i="9"/>
  <c r="G27" i="9"/>
  <c r="G26" i="9"/>
  <c r="G23" i="9"/>
  <c r="G22" i="9"/>
  <c r="G21" i="9"/>
  <c r="G20" i="9"/>
  <c r="G18" i="9"/>
  <c r="G17" i="9"/>
  <c r="G16" i="9"/>
  <c r="G15" i="9"/>
  <c r="G14" i="9"/>
  <c r="G13" i="9"/>
  <c r="G12" i="9"/>
  <c r="G11" i="9"/>
  <c r="G9" i="9"/>
  <c r="G5" i="9"/>
  <c r="G4" i="9"/>
  <c r="Z34" i="11" l="1"/>
  <c r="Z33" i="11"/>
  <c r="Z32" i="11"/>
  <c r="Z31" i="11"/>
  <c r="Z30" i="11"/>
  <c r="Z29" i="11"/>
  <c r="Z28" i="11"/>
  <c r="Z27" i="11"/>
  <c r="Z26" i="11"/>
  <c r="Z24" i="11"/>
  <c r="Z23" i="11"/>
  <c r="Z22" i="11"/>
  <c r="Z21" i="11"/>
  <c r="Z20" i="11"/>
  <c r="Z18" i="11"/>
  <c r="Z17" i="11"/>
  <c r="Z16" i="11"/>
  <c r="Z15" i="11"/>
  <c r="Z14" i="11"/>
  <c r="Z13" i="11"/>
  <c r="Z12" i="11"/>
  <c r="Z11" i="11"/>
  <c r="Z10" i="11"/>
  <c r="Z9" i="11"/>
  <c r="Z8" i="11"/>
  <c r="Z5" i="11"/>
  <c r="Z4" i="11"/>
  <c r="AC34" i="11"/>
  <c r="AB34" i="11"/>
  <c r="AA34" i="11"/>
  <c r="Y34" i="11"/>
  <c r="X34" i="11"/>
  <c r="T34" i="11"/>
  <c r="F34" i="11"/>
  <c r="G34" i="11" s="1"/>
  <c r="U34" i="11" s="1"/>
  <c r="AC33" i="11"/>
  <c r="AB33" i="11"/>
  <c r="AA33" i="11"/>
  <c r="Y33" i="11"/>
  <c r="X33" i="11"/>
  <c r="T33" i="11"/>
  <c r="F33" i="11"/>
  <c r="G33" i="11" s="1"/>
  <c r="AC32" i="11"/>
  <c r="AB32" i="11"/>
  <c r="AA32" i="11"/>
  <c r="Y32" i="11"/>
  <c r="X32" i="11"/>
  <c r="T32" i="11"/>
  <c r="F32" i="11"/>
  <c r="G32" i="11" s="1"/>
  <c r="U32" i="11" s="1"/>
  <c r="AC31" i="11"/>
  <c r="AB31" i="11"/>
  <c r="AA31" i="11"/>
  <c r="Y31" i="11"/>
  <c r="X31" i="11"/>
  <c r="T31" i="11"/>
  <c r="F31" i="11"/>
  <c r="G31" i="11" s="1"/>
  <c r="U31" i="11" s="1"/>
  <c r="AC30" i="11"/>
  <c r="AB30" i="11"/>
  <c r="AA30" i="11"/>
  <c r="Y30" i="11"/>
  <c r="X30" i="11"/>
  <c r="T30" i="11"/>
  <c r="F30" i="11"/>
  <c r="G30" i="11" s="1"/>
  <c r="U30" i="11" s="1"/>
  <c r="AC29" i="11"/>
  <c r="AB29" i="11"/>
  <c r="AA29" i="11"/>
  <c r="Y29" i="11"/>
  <c r="X29" i="11"/>
  <c r="T29" i="11"/>
  <c r="F29" i="11"/>
  <c r="G29" i="11" s="1"/>
  <c r="AC28" i="11"/>
  <c r="AB28" i="11"/>
  <c r="AA28" i="11"/>
  <c r="Y28" i="11"/>
  <c r="X28" i="11"/>
  <c r="T28" i="11"/>
  <c r="F28" i="11"/>
  <c r="G28" i="11" s="1"/>
  <c r="AC27" i="11"/>
  <c r="AB27" i="11"/>
  <c r="AA27" i="11"/>
  <c r="Y27" i="11"/>
  <c r="X27" i="11"/>
  <c r="T27" i="11"/>
  <c r="F27" i="11"/>
  <c r="G27" i="11" s="1"/>
  <c r="AC26" i="11"/>
  <c r="AB26" i="11"/>
  <c r="AA26" i="11"/>
  <c r="Y26" i="11"/>
  <c r="X26" i="11"/>
  <c r="T26" i="11"/>
  <c r="F26" i="11"/>
  <c r="G26" i="11" s="1"/>
  <c r="U26" i="11" s="1"/>
  <c r="AC24" i="11"/>
  <c r="AB24" i="11"/>
  <c r="AA24" i="11"/>
  <c r="Y24" i="11"/>
  <c r="X24" i="11"/>
  <c r="T24" i="11"/>
  <c r="F24" i="11"/>
  <c r="G24" i="11" s="1"/>
  <c r="U24" i="11" s="1"/>
  <c r="AC23" i="11"/>
  <c r="AB23" i="11"/>
  <c r="AA23" i="11"/>
  <c r="Y23" i="11"/>
  <c r="X23" i="11"/>
  <c r="T23" i="11"/>
  <c r="F23" i="11"/>
  <c r="G23" i="11" s="1"/>
  <c r="U23" i="11" s="1"/>
  <c r="AC22" i="11"/>
  <c r="AB22" i="11"/>
  <c r="AA22" i="11"/>
  <c r="Y22" i="11"/>
  <c r="X22" i="11"/>
  <c r="T22" i="11"/>
  <c r="F22" i="11"/>
  <c r="G22" i="11" s="1"/>
  <c r="AC21" i="11"/>
  <c r="AB21" i="11"/>
  <c r="AA21" i="11"/>
  <c r="Y21" i="11"/>
  <c r="X21" i="11"/>
  <c r="T21" i="11"/>
  <c r="F21" i="11"/>
  <c r="G21" i="11" s="1"/>
  <c r="U21" i="11" s="1"/>
  <c r="AC20" i="11"/>
  <c r="AB20" i="11"/>
  <c r="AA20" i="11"/>
  <c r="Y20" i="11"/>
  <c r="X20" i="11"/>
  <c r="T20" i="11"/>
  <c r="F20" i="11"/>
  <c r="G20" i="11" s="1"/>
  <c r="AC18" i="11"/>
  <c r="AB18" i="11"/>
  <c r="AA18" i="11"/>
  <c r="Y18" i="11"/>
  <c r="X18" i="11"/>
  <c r="T18" i="11"/>
  <c r="F18" i="11"/>
  <c r="G18" i="11" s="1"/>
  <c r="AC17" i="11"/>
  <c r="AB17" i="11"/>
  <c r="AA17" i="11"/>
  <c r="Y17" i="11"/>
  <c r="X17" i="11"/>
  <c r="T17" i="11"/>
  <c r="F17" i="11"/>
  <c r="G17" i="11" s="1"/>
  <c r="U17" i="11" s="1"/>
  <c r="AC16" i="11"/>
  <c r="AB16" i="11"/>
  <c r="AA16" i="11"/>
  <c r="Y16" i="11"/>
  <c r="X16" i="11"/>
  <c r="T16" i="11"/>
  <c r="F16" i="11"/>
  <c r="G16" i="11" s="1"/>
  <c r="U16" i="11" s="1"/>
  <c r="AC15" i="11"/>
  <c r="AB15" i="11"/>
  <c r="AA15" i="11"/>
  <c r="Y15" i="11"/>
  <c r="X15" i="11"/>
  <c r="T15" i="11"/>
  <c r="F15" i="11"/>
  <c r="G15" i="11" s="1"/>
  <c r="U15" i="11" s="1"/>
  <c r="AC14" i="11"/>
  <c r="AB14" i="11"/>
  <c r="AA14" i="11"/>
  <c r="Y14" i="11"/>
  <c r="X14" i="11"/>
  <c r="T14" i="11"/>
  <c r="F14" i="11"/>
  <c r="G14" i="11" s="1"/>
  <c r="U14" i="11" s="1"/>
  <c r="AC13" i="11"/>
  <c r="AB13" i="11"/>
  <c r="AA13" i="11"/>
  <c r="Y13" i="11"/>
  <c r="X13" i="11"/>
  <c r="T13" i="11"/>
  <c r="F13" i="11"/>
  <c r="G13" i="11" s="1"/>
  <c r="AC12" i="11"/>
  <c r="AB12" i="11"/>
  <c r="AA12" i="11"/>
  <c r="Y12" i="11"/>
  <c r="X12" i="11"/>
  <c r="T12" i="11"/>
  <c r="F12" i="11"/>
  <c r="G12" i="11" s="1"/>
  <c r="AC11" i="11"/>
  <c r="AB11" i="11"/>
  <c r="AA11" i="11"/>
  <c r="Y11" i="11"/>
  <c r="X11" i="11"/>
  <c r="T11" i="11"/>
  <c r="F11" i="11"/>
  <c r="G11" i="11" s="1"/>
  <c r="AC10" i="11"/>
  <c r="AB10" i="11"/>
  <c r="AA10" i="11"/>
  <c r="Y10" i="11"/>
  <c r="X10" i="11"/>
  <c r="T10" i="11"/>
  <c r="F10" i="11"/>
  <c r="G10" i="11" s="1"/>
  <c r="U10" i="11" s="1"/>
  <c r="AC9" i="11"/>
  <c r="AB9" i="11"/>
  <c r="AA9" i="11"/>
  <c r="Y9" i="11"/>
  <c r="X9" i="11"/>
  <c r="T9" i="11"/>
  <c r="F9" i="11"/>
  <c r="G9" i="11" s="1"/>
  <c r="U9" i="11" s="1"/>
  <c r="AC8" i="11"/>
  <c r="AB8" i="11"/>
  <c r="AA8" i="11"/>
  <c r="Y8" i="11"/>
  <c r="X8" i="11"/>
  <c r="T8" i="11"/>
  <c r="F8" i="11"/>
  <c r="G8" i="11" s="1"/>
  <c r="AC5" i="11"/>
  <c r="AB5" i="11"/>
  <c r="AA5" i="11"/>
  <c r="Y5" i="11"/>
  <c r="X5" i="11"/>
  <c r="T5" i="11"/>
  <c r="F5" i="11"/>
  <c r="G5" i="11" s="1"/>
  <c r="U5" i="11" s="1"/>
  <c r="U20" i="11" l="1"/>
  <c r="U13" i="11"/>
  <c r="U8" i="11"/>
  <c r="U33" i="11"/>
  <c r="U28" i="11"/>
  <c r="U18" i="11"/>
  <c r="U29" i="11"/>
  <c r="U22" i="11"/>
  <c r="U12" i="11"/>
  <c r="U27" i="11"/>
  <c r="U11" i="11"/>
  <c r="Z2" i="11"/>
  <c r="X2" i="11"/>
  <c r="Y2" i="11"/>
  <c r="AK26" i="9"/>
  <c r="AJ26" i="9"/>
  <c r="AI26" i="9"/>
  <c r="AH26" i="9"/>
  <c r="AG26" i="9"/>
  <c r="AF26" i="9"/>
  <c r="AE26" i="9"/>
  <c r="AD26" i="9"/>
  <c r="AC26" i="9"/>
  <c r="AB26" i="9"/>
  <c r="F26" i="9"/>
  <c r="AK34" i="9"/>
  <c r="AJ34" i="9"/>
  <c r="AI34" i="9"/>
  <c r="AH34" i="9"/>
  <c r="AG34" i="9"/>
  <c r="AF34" i="9"/>
  <c r="AE34" i="9"/>
  <c r="AD34" i="9"/>
  <c r="AC34" i="9"/>
  <c r="AB34" i="9"/>
  <c r="F34" i="9"/>
  <c r="AK33" i="9"/>
  <c r="AJ33" i="9"/>
  <c r="AI33" i="9"/>
  <c r="AH33" i="9"/>
  <c r="AG33" i="9"/>
  <c r="AF33" i="9"/>
  <c r="AE33" i="9"/>
  <c r="AD33" i="9"/>
  <c r="AC33" i="9"/>
  <c r="AB33" i="9"/>
  <c r="F33" i="9"/>
  <c r="AK32" i="9"/>
  <c r="AJ32" i="9"/>
  <c r="AI32" i="9"/>
  <c r="AH32" i="9"/>
  <c r="AG32" i="9"/>
  <c r="AF32" i="9"/>
  <c r="AE32" i="9"/>
  <c r="AD32" i="9"/>
  <c r="AC32" i="9"/>
  <c r="AB32" i="9"/>
  <c r="F32" i="9"/>
  <c r="AK31" i="9"/>
  <c r="AJ31" i="9"/>
  <c r="AI31" i="9"/>
  <c r="AH31" i="9"/>
  <c r="AG31" i="9"/>
  <c r="AF31" i="9"/>
  <c r="AE31" i="9"/>
  <c r="AD31" i="9"/>
  <c r="AC31" i="9"/>
  <c r="AB31" i="9"/>
  <c r="F31" i="9"/>
  <c r="AK30" i="9"/>
  <c r="AJ30" i="9"/>
  <c r="AI30" i="9"/>
  <c r="AH30" i="9"/>
  <c r="AG30" i="9"/>
  <c r="AF30" i="9"/>
  <c r="AE30" i="9"/>
  <c r="AD30" i="9"/>
  <c r="AC30" i="9"/>
  <c r="AB30" i="9"/>
  <c r="F30" i="9"/>
  <c r="AK29" i="9"/>
  <c r="AJ29" i="9"/>
  <c r="AI29" i="9"/>
  <c r="AH29" i="9"/>
  <c r="AG29" i="9"/>
  <c r="AF29" i="9"/>
  <c r="AE29" i="9"/>
  <c r="AD29" i="9"/>
  <c r="AC29" i="9"/>
  <c r="AB29" i="9"/>
  <c r="F29" i="9"/>
  <c r="AK28" i="9"/>
  <c r="AJ28" i="9"/>
  <c r="AI28" i="9"/>
  <c r="AH28" i="9"/>
  <c r="AG28" i="9"/>
  <c r="AF28" i="9"/>
  <c r="AE28" i="9"/>
  <c r="AD28" i="9"/>
  <c r="AC28" i="9"/>
  <c r="AB28" i="9"/>
  <c r="F28" i="9"/>
  <c r="AK27" i="9"/>
  <c r="AJ27" i="9"/>
  <c r="AI27" i="9"/>
  <c r="AH27" i="9"/>
  <c r="AG27" i="9"/>
  <c r="AF27" i="9"/>
  <c r="AE27" i="9"/>
  <c r="AD27" i="9"/>
  <c r="AC27" i="9"/>
  <c r="AB27" i="9"/>
  <c r="F27" i="9"/>
  <c r="AK24" i="9"/>
  <c r="AJ24" i="9"/>
  <c r="AI24" i="9"/>
  <c r="AH24" i="9"/>
  <c r="AG24" i="9"/>
  <c r="AF24" i="9"/>
  <c r="AE24" i="9"/>
  <c r="AD24" i="9"/>
  <c r="AC24" i="9"/>
  <c r="AB24" i="9"/>
  <c r="F24" i="9"/>
  <c r="G24" i="9" s="1"/>
  <c r="AK23" i="9"/>
  <c r="AJ23" i="9"/>
  <c r="AI23" i="9"/>
  <c r="AH23" i="9"/>
  <c r="AG23" i="9"/>
  <c r="AF23" i="9"/>
  <c r="AE23" i="9"/>
  <c r="AD23" i="9"/>
  <c r="AC23" i="9"/>
  <c r="AB23" i="9"/>
  <c r="F23" i="9"/>
  <c r="AK22" i="9"/>
  <c r="AJ22" i="9"/>
  <c r="AI22" i="9"/>
  <c r="AH22" i="9"/>
  <c r="AG22" i="9"/>
  <c r="AF22" i="9"/>
  <c r="AE22" i="9"/>
  <c r="AD22" i="9"/>
  <c r="AC22" i="9"/>
  <c r="AB22" i="9"/>
  <c r="F22" i="9"/>
  <c r="AK21" i="9"/>
  <c r="AJ21" i="9"/>
  <c r="AI21" i="9"/>
  <c r="AH21" i="9"/>
  <c r="AG21" i="9"/>
  <c r="AF21" i="9"/>
  <c r="AE21" i="9"/>
  <c r="AD21" i="9"/>
  <c r="AC21" i="9"/>
  <c r="AB21" i="9"/>
  <c r="F21" i="9"/>
  <c r="AK20" i="9"/>
  <c r="AJ20" i="9"/>
  <c r="AI20" i="9"/>
  <c r="AH20" i="9"/>
  <c r="AG20" i="9"/>
  <c r="AF20" i="9"/>
  <c r="AE20" i="9"/>
  <c r="AD20" i="9"/>
  <c r="AC20" i="9"/>
  <c r="AB20" i="9"/>
  <c r="F20" i="9"/>
  <c r="AK18" i="9"/>
  <c r="AJ18" i="9"/>
  <c r="AI18" i="9"/>
  <c r="AH18" i="9"/>
  <c r="AG18" i="9"/>
  <c r="AF18" i="9"/>
  <c r="AE18" i="9"/>
  <c r="AD18" i="9"/>
  <c r="AC18" i="9"/>
  <c r="AB18" i="9"/>
  <c r="F18" i="9"/>
  <c r="AK17" i="9"/>
  <c r="AJ17" i="9"/>
  <c r="AI17" i="9"/>
  <c r="AH17" i="9"/>
  <c r="AG17" i="9"/>
  <c r="AF17" i="9"/>
  <c r="AE17" i="9"/>
  <c r="AD17" i="9"/>
  <c r="AC17" i="9"/>
  <c r="AB17" i="9"/>
  <c r="F17" i="9"/>
  <c r="AK16" i="9"/>
  <c r="AJ16" i="9"/>
  <c r="AI16" i="9"/>
  <c r="AH16" i="9"/>
  <c r="AG16" i="9"/>
  <c r="AF16" i="9"/>
  <c r="AE16" i="9"/>
  <c r="AD16" i="9"/>
  <c r="AC16" i="9"/>
  <c r="AB16" i="9"/>
  <c r="F16" i="9"/>
  <c r="AK15" i="9"/>
  <c r="AJ15" i="9"/>
  <c r="AI15" i="9"/>
  <c r="AH15" i="9"/>
  <c r="AG15" i="9"/>
  <c r="AF15" i="9"/>
  <c r="AE15" i="9"/>
  <c r="AD15" i="9"/>
  <c r="AC15" i="9"/>
  <c r="AB15" i="9"/>
  <c r="F15" i="9"/>
  <c r="AK14" i="9"/>
  <c r="AJ14" i="9"/>
  <c r="AI14" i="9"/>
  <c r="AH14" i="9"/>
  <c r="AG14" i="9"/>
  <c r="AF14" i="9"/>
  <c r="AE14" i="9"/>
  <c r="AD14" i="9"/>
  <c r="AC14" i="9"/>
  <c r="AB14" i="9"/>
  <c r="F14" i="9"/>
  <c r="AK13" i="9"/>
  <c r="AJ13" i="9"/>
  <c r="AI13" i="9"/>
  <c r="AH13" i="9"/>
  <c r="AG13" i="9"/>
  <c r="AF13" i="9"/>
  <c r="AE13" i="9"/>
  <c r="AD13" i="9"/>
  <c r="AC13" i="9"/>
  <c r="AB13" i="9"/>
  <c r="F13" i="9"/>
  <c r="AK12" i="9"/>
  <c r="AJ12" i="9"/>
  <c r="AI12" i="9"/>
  <c r="AH12" i="9"/>
  <c r="AG12" i="9"/>
  <c r="AF12" i="9"/>
  <c r="AE12" i="9"/>
  <c r="AD12" i="9"/>
  <c r="AC12" i="9"/>
  <c r="AB12" i="9"/>
  <c r="F12" i="9"/>
  <c r="AK11" i="9"/>
  <c r="AJ11" i="9"/>
  <c r="AI11" i="9"/>
  <c r="AH11" i="9"/>
  <c r="AG11" i="9"/>
  <c r="AF11" i="9"/>
  <c r="AE11" i="9"/>
  <c r="AD11" i="9"/>
  <c r="AC11" i="9"/>
  <c r="AB11" i="9"/>
  <c r="F11" i="9"/>
  <c r="AK10" i="9"/>
  <c r="AJ10" i="9"/>
  <c r="AI10" i="9"/>
  <c r="AH10" i="9"/>
  <c r="AG10" i="9"/>
  <c r="AF10" i="9"/>
  <c r="AE10" i="9"/>
  <c r="AD10" i="9"/>
  <c r="AC10" i="9"/>
  <c r="AB10" i="9"/>
  <c r="F10" i="9"/>
  <c r="G10" i="9" s="1"/>
  <c r="AK9" i="9"/>
  <c r="AJ9" i="9"/>
  <c r="AI9" i="9"/>
  <c r="AH9" i="9"/>
  <c r="AG9" i="9"/>
  <c r="AF9" i="9"/>
  <c r="AE9" i="9"/>
  <c r="AD9" i="9"/>
  <c r="AC9" i="9"/>
  <c r="AB9" i="9"/>
  <c r="F9" i="9"/>
  <c r="AK8" i="9"/>
  <c r="AJ8" i="9"/>
  <c r="AI8" i="9"/>
  <c r="AH8" i="9"/>
  <c r="AG8" i="9"/>
  <c r="AF8" i="9"/>
  <c r="AE8" i="9"/>
  <c r="AD8" i="9"/>
  <c r="AC8" i="9"/>
  <c r="AB8" i="9"/>
  <c r="F8" i="9"/>
  <c r="G8" i="9" s="1"/>
  <c r="AK6" i="9"/>
  <c r="AJ6" i="9"/>
  <c r="AI6" i="9"/>
  <c r="AH6" i="9"/>
  <c r="AG6" i="9"/>
  <c r="AF6" i="9"/>
  <c r="AE6" i="9"/>
  <c r="AD6" i="9"/>
  <c r="AC6" i="9"/>
  <c r="AB6" i="9"/>
  <c r="AK5" i="9"/>
  <c r="AJ5" i="9"/>
  <c r="AI5" i="9"/>
  <c r="AH5" i="9"/>
  <c r="AG5" i="9"/>
  <c r="AF5" i="9"/>
  <c r="AE5" i="9"/>
  <c r="AD5" i="9"/>
  <c r="AC5" i="9"/>
  <c r="AB5" i="9"/>
  <c r="F5" i="9"/>
  <c r="AK4" i="9"/>
  <c r="AJ4" i="9"/>
  <c r="AI4" i="9"/>
  <c r="AH4" i="9"/>
  <c r="AG4" i="9"/>
  <c r="AF4" i="9"/>
  <c r="AE4" i="9"/>
  <c r="AD4" i="9"/>
  <c r="AC4" i="9"/>
  <c r="AK3" i="9"/>
  <c r="AJ3" i="9"/>
  <c r="AI3" i="9"/>
  <c r="AH3" i="9"/>
  <c r="AG3" i="9"/>
  <c r="AF3" i="9"/>
  <c r="AE3" i="9"/>
  <c r="AD3" i="9"/>
  <c r="AC3" i="9"/>
  <c r="F34" i="5" l="1"/>
  <c r="F33" i="5"/>
  <c r="F32" i="5"/>
  <c r="F31" i="5"/>
  <c r="F30" i="5"/>
  <c r="F29" i="5"/>
  <c r="F28" i="5"/>
  <c r="F27" i="5"/>
  <c r="F26" i="5"/>
  <c r="F24" i="5"/>
  <c r="F23" i="5"/>
  <c r="F22" i="5"/>
  <c r="F21" i="5"/>
  <c r="F20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AX34" i="5" l="1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E34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E33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E32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E31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E30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E29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E28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E27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E26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E24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E23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E22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E21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E20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E18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E17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E16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E15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E14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E13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E12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E11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E10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E9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E8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E7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E6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E5" i="5"/>
  <c r="AS4" i="5"/>
  <c r="AS3" i="5"/>
  <c r="AL4" i="5"/>
  <c r="AL3" i="5"/>
  <c r="A2" i="4" l="1"/>
  <c r="D5" i="1" l="1"/>
  <c r="D6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6" i="1"/>
  <c r="D27" i="1"/>
  <c r="D28" i="1"/>
  <c r="D29" i="1"/>
  <c r="D30" i="1"/>
  <c r="D31" i="1"/>
  <c r="D32" i="1"/>
  <c r="D33" i="1"/>
  <c r="D34" i="1"/>
  <c r="D4" i="1"/>
  <c r="K5" i="4" l="1"/>
  <c r="M5" i="4"/>
  <c r="K8" i="4"/>
  <c r="M8" i="4"/>
  <c r="K9" i="4"/>
  <c r="M9" i="4"/>
  <c r="K10" i="4"/>
  <c r="M10" i="4"/>
  <c r="K11" i="4"/>
  <c r="M11" i="4"/>
  <c r="K12" i="4"/>
  <c r="M12" i="4"/>
  <c r="K13" i="4"/>
  <c r="M13" i="4"/>
  <c r="K14" i="4"/>
  <c r="M14" i="4"/>
  <c r="K15" i="4"/>
  <c r="M15" i="4"/>
  <c r="K16" i="4"/>
  <c r="M16" i="4"/>
  <c r="K17" i="4"/>
  <c r="M17" i="4"/>
  <c r="K18" i="4"/>
  <c r="M18" i="4"/>
  <c r="K20" i="4"/>
  <c r="M20" i="4"/>
  <c r="K21" i="4"/>
  <c r="M21" i="4"/>
  <c r="K22" i="4"/>
  <c r="M22" i="4"/>
  <c r="K23" i="4"/>
  <c r="M23" i="4"/>
  <c r="K24" i="4"/>
  <c r="M24" i="4"/>
  <c r="K26" i="4"/>
  <c r="M26" i="4"/>
  <c r="K27" i="4"/>
  <c r="M27" i="4"/>
  <c r="K28" i="4"/>
  <c r="M28" i="4"/>
  <c r="K29" i="4"/>
  <c r="M29" i="4"/>
  <c r="K30" i="4"/>
  <c r="M30" i="4"/>
  <c r="K31" i="4"/>
  <c r="M31" i="4"/>
  <c r="K32" i="4"/>
  <c r="M32" i="4"/>
  <c r="K33" i="4"/>
  <c r="M33" i="4"/>
  <c r="K34" i="4"/>
  <c r="M34" i="4"/>
  <c r="D5" i="17"/>
  <c r="L5" i="4" s="1"/>
  <c r="D6" i="17"/>
  <c r="D8" i="17"/>
  <c r="L8" i="4" s="1"/>
  <c r="D9" i="17"/>
  <c r="L9" i="4" s="1"/>
  <c r="D10" i="17"/>
  <c r="L10" i="4" s="1"/>
  <c r="D11" i="17"/>
  <c r="L11" i="4" s="1"/>
  <c r="D12" i="17"/>
  <c r="L12" i="4" s="1"/>
  <c r="D13" i="17"/>
  <c r="L13" i="4" s="1"/>
  <c r="D14" i="17"/>
  <c r="L14" i="4" s="1"/>
  <c r="D15" i="17"/>
  <c r="L15" i="4" s="1"/>
  <c r="D16" i="17"/>
  <c r="L16" i="4" s="1"/>
  <c r="D17" i="17"/>
  <c r="L17" i="4" s="1"/>
  <c r="D18" i="17"/>
  <c r="L18" i="4" s="1"/>
  <c r="D20" i="17"/>
  <c r="L20" i="4" s="1"/>
  <c r="D21" i="17"/>
  <c r="L21" i="4" s="1"/>
  <c r="D22" i="17"/>
  <c r="L22" i="4" s="1"/>
  <c r="D23" i="17"/>
  <c r="L23" i="4" s="1"/>
  <c r="D24" i="17"/>
  <c r="L24" i="4" s="1"/>
  <c r="D26" i="17"/>
  <c r="L26" i="4" s="1"/>
  <c r="D27" i="17"/>
  <c r="L27" i="4" s="1"/>
  <c r="D28" i="17"/>
  <c r="D29" i="17"/>
  <c r="L29" i="4" s="1"/>
  <c r="D30" i="17"/>
  <c r="L30" i="4" s="1"/>
  <c r="D31" i="17"/>
  <c r="L31" i="4" s="1"/>
  <c r="D32" i="17"/>
  <c r="L32" i="4" s="1"/>
  <c r="D33" i="17"/>
  <c r="L33" i="4" s="1"/>
  <c r="D34" i="17"/>
  <c r="L34" i="4" s="1"/>
  <c r="D4" i="17"/>
  <c r="C5" i="16" l="1"/>
  <c r="C8" i="16"/>
  <c r="C9" i="16"/>
  <c r="C10" i="16"/>
  <c r="C11" i="16"/>
  <c r="C12" i="16"/>
  <c r="C13" i="16"/>
  <c r="C14" i="16"/>
  <c r="C15" i="16"/>
  <c r="C16" i="16"/>
  <c r="C17" i="16"/>
  <c r="C18" i="16"/>
  <c r="C20" i="16"/>
  <c r="C21" i="16"/>
  <c r="C22" i="16"/>
  <c r="C23" i="16"/>
  <c r="C24" i="16"/>
  <c r="C26" i="16"/>
  <c r="C27" i="16"/>
  <c r="C28" i="16"/>
  <c r="C29" i="16"/>
  <c r="C30" i="16"/>
  <c r="C31" i="16"/>
  <c r="C32" i="16"/>
  <c r="C33" i="16"/>
  <c r="C34" i="16"/>
  <c r="L4" i="4" l="1"/>
  <c r="K4" i="4"/>
  <c r="C4" i="16"/>
  <c r="F4" i="11" l="1"/>
  <c r="AC4" i="11" l="1"/>
  <c r="AC2" i="11" s="1"/>
  <c r="AB4" i="11"/>
  <c r="AB2" i="11" s="1"/>
  <c r="AA4" i="11"/>
  <c r="AA2" i="11" s="1"/>
  <c r="Y4" i="11"/>
  <c r="X4" i="11"/>
  <c r="AX4" i="5" l="1"/>
  <c r="AW4" i="5"/>
  <c r="AV4" i="5"/>
  <c r="AU4" i="5"/>
  <c r="AT4" i="5"/>
  <c r="AR4" i="5"/>
  <c r="AQ4" i="5"/>
  <c r="AP4" i="5"/>
  <c r="AO4" i="5"/>
  <c r="AN4" i="5"/>
  <c r="AM4" i="5"/>
  <c r="AK4" i="5"/>
  <c r="AJ4" i="5"/>
  <c r="AI4" i="5"/>
  <c r="AH4" i="5"/>
  <c r="AG4" i="5"/>
  <c r="AH3" i="5"/>
  <c r="AI3" i="5"/>
  <c r="AJ3" i="5"/>
  <c r="AK3" i="5"/>
  <c r="AM3" i="5"/>
  <c r="AN3" i="5"/>
  <c r="AO3" i="5"/>
  <c r="AP3" i="5"/>
  <c r="AQ3" i="5"/>
  <c r="AR3" i="5"/>
  <c r="AT3" i="5"/>
  <c r="AU3" i="5"/>
  <c r="AV3" i="5"/>
  <c r="AW3" i="5"/>
  <c r="AX3" i="5"/>
  <c r="AG3" i="5"/>
  <c r="AB4" i="9"/>
  <c r="AB3" i="9"/>
  <c r="F4" i="9" l="1"/>
  <c r="F2" i="9"/>
  <c r="N9" i="4" l="1"/>
  <c r="N20" i="4"/>
  <c r="N32" i="4"/>
  <c r="N29" i="4"/>
  <c r="N16" i="4"/>
  <c r="N14" i="4"/>
  <c r="N34" i="4"/>
  <c r="N10" i="4"/>
  <c r="N23" i="4"/>
  <c r="N30" i="4"/>
  <c r="N26" i="4"/>
  <c r="N13" i="4"/>
  <c r="N17" i="4"/>
  <c r="N27" i="4"/>
  <c r="N31" i="4"/>
  <c r="N12" i="4"/>
  <c r="N24" i="4"/>
  <c r="N21" i="4"/>
  <c r="N28" i="4"/>
  <c r="N5" i="4"/>
  <c r="N33" i="4"/>
  <c r="N11" i="4"/>
  <c r="N15" i="4"/>
  <c r="N8" i="4"/>
  <c r="N18" i="4"/>
  <c r="N22" i="4"/>
  <c r="AD1" i="5"/>
  <c r="E4" i="5" l="1"/>
  <c r="E2" i="5" l="1"/>
  <c r="R28" i="14" l="1"/>
  <c r="R26" i="14"/>
  <c r="R23" i="14"/>
  <c r="R20" i="14"/>
  <c r="F2" i="11" l="1"/>
  <c r="G4" i="11" s="1"/>
  <c r="T4" i="11" l="1"/>
  <c r="N4" i="4" l="1"/>
  <c r="U4" i="11"/>
  <c r="M4" i="4"/>
  <c r="Y4" i="4" l="1"/>
  <c r="AB4" i="4" s="1"/>
  <c r="AA4" i="4" l="1"/>
  <c r="Z4" i="4"/>
  <c r="E30" i="13"/>
  <c r="E18" i="13"/>
  <c r="E10" i="13"/>
  <c r="E33" i="13"/>
  <c r="E24" i="13"/>
  <c r="E26" i="13"/>
  <c r="E9" i="13"/>
  <c r="E27" i="13"/>
  <c r="E32" i="13"/>
  <c r="E13" i="13"/>
  <c r="E31" i="13"/>
  <c r="E12" i="13"/>
  <c r="E15" i="13"/>
  <c r="E5" i="13"/>
  <c r="E28" i="13"/>
  <c r="E11" i="13"/>
  <c r="E17" i="13"/>
  <c r="E22" i="13"/>
  <c r="E23" i="13"/>
  <c r="E16" i="13"/>
  <c r="E20" i="13"/>
  <c r="E14" i="13"/>
  <c r="E8" i="13"/>
  <c r="E29" i="13"/>
  <c r="E34" i="13"/>
  <c r="E4" i="13"/>
  <c r="E21" i="13"/>
  <c r="F17" i="13" l="1"/>
  <c r="J17" i="4" s="1"/>
  <c r="F32" i="13"/>
  <c r="J32" i="4" s="1"/>
  <c r="F8" i="13"/>
  <c r="J8" i="4" s="1"/>
  <c r="F33" i="13"/>
  <c r="J33" i="4" s="1"/>
  <c r="F34" i="13"/>
  <c r="J34" i="4" s="1"/>
  <c r="F10" i="13"/>
  <c r="J10" i="4" s="1"/>
  <c r="F13" i="13"/>
  <c r="J13" i="4" s="1"/>
  <c r="F14" i="13"/>
  <c r="J14" i="4" s="1"/>
  <c r="F28" i="13"/>
  <c r="J28" i="4" s="1"/>
  <c r="F18" i="13"/>
  <c r="J18" i="4" s="1"/>
  <c r="F5" i="13"/>
  <c r="J5" i="4" s="1"/>
  <c r="F26" i="13"/>
  <c r="J26" i="4" s="1"/>
  <c r="F29" i="13"/>
  <c r="J29" i="4" s="1"/>
  <c r="F29" i="4" s="1"/>
  <c r="S29" i="4" s="1"/>
  <c r="T29" i="4" s="1"/>
  <c r="F22" i="13"/>
  <c r="J22" i="4" s="1"/>
  <c r="F22" i="4" s="1"/>
  <c r="S22" i="4" s="1"/>
  <c r="T22" i="4" s="1"/>
  <c r="F23" i="13"/>
  <c r="J23" i="4" s="1"/>
  <c r="F23" i="4" s="1"/>
  <c r="S23" i="4" s="1"/>
  <c r="T23" i="4" s="1"/>
  <c r="F4" i="13"/>
  <c r="J4" i="4" s="1"/>
  <c r="F4" i="4" s="1"/>
  <c r="S4" i="4" s="1"/>
  <c r="T4" i="4" s="1"/>
  <c r="F15" i="13"/>
  <c r="J15" i="4" s="1"/>
  <c r="F15" i="4" s="1"/>
  <c r="S15" i="4" s="1"/>
  <c r="T15" i="4" s="1"/>
  <c r="F31" i="13"/>
  <c r="J31" i="4" s="1"/>
  <c r="F31" i="4" s="1"/>
  <c r="F16" i="13"/>
  <c r="J16" i="4" s="1"/>
  <c r="F16" i="4" s="1"/>
  <c r="S16" i="4" s="1"/>
  <c r="T16" i="4" s="1"/>
  <c r="F9" i="13"/>
  <c r="J9" i="4" s="1"/>
  <c r="F9" i="4" s="1"/>
  <c r="S9" i="4" s="1"/>
  <c r="T9" i="4" s="1"/>
  <c r="F11" i="13"/>
  <c r="J11" i="4" s="1"/>
  <c r="F11" i="4" s="1"/>
  <c r="S11" i="4" s="1"/>
  <c r="T11" i="4" s="1"/>
  <c r="F24" i="13"/>
  <c r="J24" i="4" s="1"/>
  <c r="F24" i="4" s="1"/>
  <c r="S24" i="4" s="1"/>
  <c r="T24" i="4" s="1"/>
  <c r="F30" i="13"/>
  <c r="J30" i="4" s="1"/>
  <c r="F30" i="4" s="1"/>
  <c r="S30" i="4" s="1"/>
  <c r="T30" i="4" s="1"/>
  <c r="F21" i="13"/>
  <c r="J21" i="4" s="1"/>
  <c r="F21" i="4" s="1"/>
  <c r="S21" i="4" s="1"/>
  <c r="T21" i="4" s="1"/>
  <c r="F12" i="13"/>
  <c r="J12" i="4" s="1"/>
  <c r="F12" i="4" s="1"/>
  <c r="S12" i="4" s="1"/>
  <c r="T12" i="4" s="1"/>
  <c r="F27" i="13"/>
  <c r="J27" i="4" s="1"/>
  <c r="F27" i="4" s="1"/>
  <c r="F20" i="13"/>
  <c r="J20" i="4" s="1"/>
  <c r="F20" i="4" s="1"/>
  <c r="S20" i="4" s="1"/>
  <c r="T20" i="4" s="1"/>
  <c r="U31" i="4" l="1"/>
  <c r="S31" i="4"/>
  <c r="T31" i="4" s="1"/>
  <c r="U27" i="4"/>
  <c r="S27" i="4"/>
  <c r="T27" i="4" s="1"/>
  <c r="F13" i="4"/>
  <c r="F10" i="4"/>
  <c r="F14" i="4"/>
  <c r="F34" i="4"/>
  <c r="F26" i="4"/>
  <c r="F5" i="4"/>
  <c r="S5" i="4" s="1"/>
  <c r="T5" i="4" s="1"/>
  <c r="F18" i="4"/>
  <c r="F32" i="4"/>
  <c r="F33" i="4"/>
  <c r="F8" i="4"/>
  <c r="F28" i="4"/>
  <c r="F17" i="4"/>
  <c r="Q21" i="4"/>
  <c r="R21" i="4" s="1"/>
  <c r="U21" i="4"/>
  <c r="V21" i="4" s="1"/>
  <c r="U24" i="4"/>
  <c r="V24" i="4" s="1"/>
  <c r="Q24" i="4"/>
  <c r="R24" i="4" s="1"/>
  <c r="U29" i="4"/>
  <c r="V29" i="4" s="1"/>
  <c r="Q29" i="4"/>
  <c r="R29" i="4" s="1"/>
  <c r="U23" i="4"/>
  <c r="V23" i="4" s="1"/>
  <c r="Q23" i="4"/>
  <c r="R23" i="4" s="1"/>
  <c r="U22" i="4"/>
  <c r="V22" i="4" s="1"/>
  <c r="Q22" i="4"/>
  <c r="R22" i="4" s="1"/>
  <c r="U11" i="4"/>
  <c r="V11" i="4" s="1"/>
  <c r="Q11" i="4"/>
  <c r="R11" i="4" s="1"/>
  <c r="Q9" i="4"/>
  <c r="R9" i="4" s="1"/>
  <c r="U9" i="4"/>
  <c r="V9" i="4" s="1"/>
  <c r="U20" i="4"/>
  <c r="V20" i="4" s="1"/>
  <c r="Q20" i="4"/>
  <c r="R20" i="4" s="1"/>
  <c r="U16" i="4"/>
  <c r="V16" i="4" s="1"/>
  <c r="Q16" i="4"/>
  <c r="R16" i="4" s="1"/>
  <c r="Q4" i="4"/>
  <c r="R4" i="4" s="1"/>
  <c r="U4" i="4"/>
  <c r="V4" i="4" s="1"/>
  <c r="V27" i="4"/>
  <c r="Q27" i="4"/>
  <c r="R27" i="4" s="1"/>
  <c r="V31" i="4"/>
  <c r="Q31" i="4"/>
  <c r="R31" i="4" s="1"/>
  <c r="Q30" i="4"/>
  <c r="R30" i="4" s="1"/>
  <c r="U30" i="4"/>
  <c r="V30" i="4" s="1"/>
  <c r="Q12" i="4"/>
  <c r="R12" i="4" s="1"/>
  <c r="U12" i="4"/>
  <c r="V12" i="4" s="1"/>
  <c r="Q15" i="4"/>
  <c r="R15" i="4" s="1"/>
  <c r="U15" i="4"/>
  <c r="V15" i="4" s="1"/>
  <c r="Q10" i="4" l="1"/>
  <c r="R10" i="4" s="1"/>
  <c r="S10" i="4"/>
  <c r="T10" i="4" s="1"/>
  <c r="U33" i="4"/>
  <c r="V33" i="4" s="1"/>
  <c r="S33" i="4"/>
  <c r="T33" i="4" s="1"/>
  <c r="Q17" i="4"/>
  <c r="R17" i="4" s="1"/>
  <c r="S17" i="4"/>
  <c r="T17" i="4" s="1"/>
  <c r="U13" i="4"/>
  <c r="V13" i="4" s="1"/>
  <c r="S13" i="4"/>
  <c r="T13" i="4" s="1"/>
  <c r="Q34" i="4"/>
  <c r="R34" i="4" s="1"/>
  <c r="S34" i="4"/>
  <c r="T34" i="4" s="1"/>
  <c r="U14" i="4"/>
  <c r="V14" i="4" s="1"/>
  <c r="S14" i="4"/>
  <c r="T14" i="4" s="1"/>
  <c r="Q8" i="4"/>
  <c r="R8" i="4" s="1"/>
  <c r="S8" i="4"/>
  <c r="T8" i="4" s="1"/>
  <c r="U32" i="4"/>
  <c r="V32" i="4" s="1"/>
  <c r="S32" i="4"/>
  <c r="T32" i="4" s="1"/>
  <c r="Q26" i="4"/>
  <c r="R26" i="4" s="1"/>
  <c r="S26" i="4"/>
  <c r="T26" i="4" s="1"/>
  <c r="U18" i="4"/>
  <c r="V18" i="4" s="1"/>
  <c r="S18" i="4"/>
  <c r="T18" i="4" s="1"/>
  <c r="Q28" i="4"/>
  <c r="R28" i="4" s="1"/>
  <c r="S28" i="4"/>
  <c r="T28" i="4" s="1"/>
  <c r="Q13" i="4"/>
  <c r="R13" i="4" s="1"/>
  <c r="G27" i="4"/>
  <c r="G30" i="4"/>
  <c r="Q14" i="4"/>
  <c r="R14" i="4" s="1"/>
  <c r="G20" i="4"/>
  <c r="G33" i="4"/>
  <c r="G24" i="4"/>
  <c r="G5" i="4"/>
  <c r="U26" i="4"/>
  <c r="V26" i="4" s="1"/>
  <c r="G26" i="4"/>
  <c r="Q33" i="4"/>
  <c r="R33" i="4" s="1"/>
  <c r="U5" i="4"/>
  <c r="V5" i="4" s="1"/>
  <c r="G4" i="4"/>
  <c r="G31" i="4"/>
  <c r="G14" i="4"/>
  <c r="G22" i="4"/>
  <c r="G21" i="4"/>
  <c r="G8" i="4"/>
  <c r="U17" i="4"/>
  <c r="V17" i="4" s="1"/>
  <c r="Q32" i="4"/>
  <c r="R32" i="4" s="1"/>
  <c r="U34" i="4"/>
  <c r="V34" i="4" s="1"/>
  <c r="G15" i="4"/>
  <c r="G34" i="4"/>
  <c r="G12" i="4"/>
  <c r="G9" i="4"/>
  <c r="G29" i="4"/>
  <c r="G17" i="4"/>
  <c r="G16" i="4"/>
  <c r="U10" i="4"/>
  <c r="V10" i="4" s="1"/>
  <c r="U28" i="4"/>
  <c r="V28" i="4" s="1"/>
  <c r="Q18" i="4"/>
  <c r="R18" i="4" s="1"/>
  <c r="G23" i="4"/>
  <c r="G10" i="4"/>
  <c r="U8" i="4"/>
  <c r="V8" i="4" s="1"/>
  <c r="Q5" i="4"/>
  <c r="R5" i="4" s="1"/>
  <c r="G13" i="4"/>
  <c r="G18" i="4"/>
  <c r="G11" i="4"/>
  <c r="G32" i="4"/>
  <c r="G28" i="4"/>
</calcChain>
</file>

<file path=xl/comments1.xml><?xml version="1.0" encoding="utf-8"?>
<comments xmlns="http://schemas.openxmlformats.org/spreadsheetml/2006/main">
  <authors>
    <author>Image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Hockey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… Apparently sick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… Apparently sick</t>
        </r>
      </text>
    </comment>
    <comment ref="Y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Basketball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but took quiz later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Basketball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V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Absent … still took quiz</t>
        </r>
      </text>
    </comment>
    <comment ref="X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B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Hockey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8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Basketball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Basketball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H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I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Absent, but took exam elsewhere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Y11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… Apparently sick</t>
        </r>
      </text>
    </comment>
    <comment ref="Z11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E11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Absent, but took quiz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None submitted … gave average scores because he was there and said that he took it.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Excused … at national guards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Came late, did not take quiz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N13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Z13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Excused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Missed class but e-mailed me asking if he could still take the exam.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1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C1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E1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Came late</t>
        </r>
      </text>
    </comment>
    <comment ref="AF1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I1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1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F1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I1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W1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1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B1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Came late .. Did not take quiz</t>
        </r>
      </text>
    </comment>
    <comment ref="AC1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F1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G1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Y18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Baseball trip … excused</t>
        </r>
      </text>
    </comment>
    <comment ref="Z18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Baseball trip … excused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H18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M1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O1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Missed class but e-mailed me asking if he could still take the exam.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Absent, but took quiz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… but took quiz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F23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Missed class but e-mailed me asking if he could still take the exam.</t>
        </r>
      </text>
    </comment>
    <comment ref="AF2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Absent, but took quiz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Was gone for basketball but still took the quiz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Fur Bearers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Basketball</t>
        </r>
      </text>
    </comment>
    <comment ref="Z26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W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AA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AD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AF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AG28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I28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 -- Hockey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O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Unexcused absence</t>
        </r>
      </text>
    </comment>
    <comment ref="Z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A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F29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W3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3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E3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F3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G3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H30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D31" authorId="0" shapeId="0">
      <text>
        <r>
          <rPr>
            <b/>
            <sz val="9"/>
            <color indexed="81"/>
            <rFont val="Tahoma"/>
            <family val="2"/>
          </rPr>
          <t>Image:
Was there but must not have taken the exam</t>
        </r>
      </text>
    </comment>
    <comment ref="Z32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Z3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</t>
        </r>
      </text>
    </comment>
    <comment ref="AE34" authorId="0" shapeId="0">
      <text>
        <r>
          <rPr>
            <b/>
            <sz val="9"/>
            <color indexed="81"/>
            <rFont val="Tahoma"/>
            <family val="2"/>
          </rPr>
          <t>Image:</t>
        </r>
        <r>
          <rPr>
            <sz val="9"/>
            <color indexed="81"/>
            <rFont val="Tahoma"/>
            <family val="2"/>
          </rPr>
          <t xml:space="preserve">
Absent, but took quiz</t>
        </r>
      </text>
    </comment>
  </commentList>
</comments>
</file>

<file path=xl/comments2.xml><?xml version="1.0" encoding="utf-8"?>
<comments xmlns="http://schemas.openxmlformats.org/spreadsheetml/2006/main">
  <authors>
    <author>Image</author>
  </authors>
  <commentList>
    <comment ref="G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P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Q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R4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Q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R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0 because nearly exactly the same as Dunbar's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See me -- same as AJ Smith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N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P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Q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R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0 because nearly exactly the same as Bolen's</t>
        </r>
      </text>
    </comment>
    <comment ref="T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U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V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S13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P15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U15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U1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O1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P1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R1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S1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V1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Late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O21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P21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N22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I25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K25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M26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Late … did not penalize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Late … told him this is last time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Q28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S2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T2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U28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See me -- same as Darius Cole</t>
        </r>
      </text>
    </comment>
    <comment ref="I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K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R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Ill … turned in late</t>
        </r>
      </text>
    </comment>
    <comment ref="S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V29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Q30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R30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S30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Turned in late</t>
        </r>
      </text>
    </comment>
    <comment ref="T30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Turned in after final</t>
        </r>
      </text>
    </comment>
    <comment ref="U30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Turned in after final</t>
        </r>
      </text>
    </comment>
    <comment ref="V30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Late … did not take off points.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R31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None turned in</t>
        </r>
      </text>
    </comment>
    <comment ref="S31" authorId="0" shapeId="0">
      <text>
        <r>
          <rPr>
            <b/>
            <sz val="9"/>
            <color indexed="81"/>
            <rFont val="Tahoma"/>
            <charset val="1"/>
          </rPr>
          <t>Image:</t>
        </r>
        <r>
          <rPr>
            <sz val="9"/>
            <color indexed="81"/>
            <rFont val="Tahoma"/>
            <charset val="1"/>
          </rPr>
          <t xml:space="preserve">
Late … did not substract points</t>
        </r>
      </text>
    </comment>
  </commentList>
</comments>
</file>

<file path=xl/sharedStrings.xml><?xml version="1.0" encoding="utf-8"?>
<sst xmlns="http://schemas.openxmlformats.org/spreadsheetml/2006/main" count="2195" uniqueCount="735">
  <si>
    <t>Athlete</t>
  </si>
  <si>
    <t>Last</t>
  </si>
  <si>
    <t>Percent</t>
  </si>
  <si>
    <t>Total</t>
  </si>
  <si>
    <t>Perc</t>
  </si>
  <si>
    <t>IVPPSS</t>
  </si>
  <si>
    <t>MT1</t>
  </si>
  <si>
    <t>MT2</t>
  </si>
  <si>
    <t>Final</t>
  </si>
  <si>
    <t>Curr</t>
  </si>
  <si>
    <t>Rank</t>
  </si>
  <si>
    <t>Must/Should Take</t>
  </si>
  <si>
    <t>Grade</t>
  </si>
  <si>
    <t>Fish</t>
  </si>
  <si>
    <t>ver</t>
  </si>
  <si>
    <t>Adj</t>
  </si>
  <si>
    <t>without</t>
  </si>
  <si>
    <t>Majors</t>
  </si>
  <si>
    <t>YIS</t>
  </si>
  <si>
    <t>Book</t>
  </si>
  <si>
    <t>+XC</t>
  </si>
  <si>
    <t>final grade rationale</t>
  </si>
  <si>
    <t>Sect</t>
  </si>
  <si>
    <t>M</t>
  </si>
  <si>
    <t>F</t>
  </si>
  <si>
    <t>norm</t>
  </si>
  <si>
    <t>qUEDA</t>
  </si>
  <si>
    <t>cUEDA</t>
  </si>
  <si>
    <t>Reg</t>
  </si>
  <si>
    <t>diff</t>
  </si>
  <si>
    <t>Why</t>
  </si>
  <si>
    <t>Chi</t>
  </si>
  <si>
    <t>Benham</t>
  </si>
  <si>
    <t>Marian</t>
  </si>
  <si>
    <t>Boyd</t>
  </si>
  <si>
    <t>Steven</t>
  </si>
  <si>
    <t>Bussiere</t>
  </si>
  <si>
    <t>Lilah</t>
  </si>
  <si>
    <t>Cruz</t>
  </si>
  <si>
    <t>Lincoln</t>
  </si>
  <si>
    <t>Erstad</t>
  </si>
  <si>
    <t>Mattie</t>
  </si>
  <si>
    <t>Friesen</t>
  </si>
  <si>
    <t>Andrew</t>
  </si>
  <si>
    <t>Hilderbrand</t>
  </si>
  <si>
    <t>Ashley</t>
  </si>
  <si>
    <t>Sean</t>
  </si>
  <si>
    <t>Klockow</t>
  </si>
  <si>
    <t>Kollauf</t>
  </si>
  <si>
    <t>Daniel</t>
  </si>
  <si>
    <t>Larsen</t>
  </si>
  <si>
    <t>Macy</t>
  </si>
  <si>
    <t>Mead</t>
  </si>
  <si>
    <t>Jordan</t>
  </si>
  <si>
    <t>Medrano</t>
  </si>
  <si>
    <t>Rosalia</t>
  </si>
  <si>
    <t>Nelson</t>
  </si>
  <si>
    <t>Susan</t>
  </si>
  <si>
    <t>O'Neill</t>
  </si>
  <si>
    <t>Travis</t>
  </si>
  <si>
    <t>Pitman</t>
  </si>
  <si>
    <t>Cory</t>
  </si>
  <si>
    <t>Rhody</t>
  </si>
  <si>
    <t>Levi</t>
  </si>
  <si>
    <t>Romano</t>
  </si>
  <si>
    <t>Rossing</t>
  </si>
  <si>
    <t>Ethan</t>
  </si>
  <si>
    <t>Scholl</t>
  </si>
  <si>
    <t>Nora</t>
  </si>
  <si>
    <t>Smoniewski</t>
  </si>
  <si>
    <t>Clara</t>
  </si>
  <si>
    <t>Spieler-Sandberg</t>
  </si>
  <si>
    <t>Rose</t>
  </si>
  <si>
    <t>Swider</t>
  </si>
  <si>
    <t>Jessie</t>
  </si>
  <si>
    <t>Warfel</t>
  </si>
  <si>
    <t>Wendler</t>
  </si>
  <si>
    <t>Jeanette</t>
  </si>
  <si>
    <t>First</t>
  </si>
  <si>
    <t>Quiz</t>
  </si>
  <si>
    <t>Advisor</t>
  </si>
  <si>
    <t>Ben</t>
  </si>
  <si>
    <t>Dan</t>
  </si>
  <si>
    <t>Matt</t>
  </si>
  <si>
    <t>Stevie</t>
  </si>
  <si>
    <t>Jared</t>
  </si>
  <si>
    <t>B+</t>
  </si>
  <si>
    <t>D</t>
  </si>
  <si>
    <t>B-</t>
  </si>
  <si>
    <t>C</t>
  </si>
  <si>
    <t>B</t>
  </si>
  <si>
    <t>C-</t>
  </si>
  <si>
    <t>A</t>
  </si>
  <si>
    <t>A-</t>
  </si>
  <si>
    <t>C+</t>
  </si>
  <si>
    <t>Alexson</t>
  </si>
  <si>
    <t>Elizabeth</t>
  </si>
  <si>
    <t>Andreiko</t>
  </si>
  <si>
    <t>Katherine</t>
  </si>
  <si>
    <t>Augustyn</t>
  </si>
  <si>
    <t>Blow</t>
  </si>
  <si>
    <t>Erik</t>
  </si>
  <si>
    <t>Bodart</t>
  </si>
  <si>
    <t>Brandon</t>
  </si>
  <si>
    <t>Damiano</t>
  </si>
  <si>
    <t>Haugen</t>
  </si>
  <si>
    <t>Kia</t>
  </si>
  <si>
    <t>Isaac</t>
  </si>
  <si>
    <t>Grace</t>
  </si>
  <si>
    <t>Jarvis</t>
  </si>
  <si>
    <t>Madeline</t>
  </si>
  <si>
    <t>Jenkins</t>
  </si>
  <si>
    <t>Dylan</t>
  </si>
  <si>
    <t>Kline</t>
  </si>
  <si>
    <t>Eleesa</t>
  </si>
  <si>
    <t>Kreider</t>
  </si>
  <si>
    <t>Joseph</t>
  </si>
  <si>
    <t>Kukreti</t>
  </si>
  <si>
    <t>Supriya</t>
  </si>
  <si>
    <t>Kunath</t>
  </si>
  <si>
    <t>Nickolas</t>
  </si>
  <si>
    <t>Lavey</t>
  </si>
  <si>
    <t>Devin</t>
  </si>
  <si>
    <t>Lebeda</t>
  </si>
  <si>
    <t>Dalton</t>
  </si>
  <si>
    <t>Lepak</t>
  </si>
  <si>
    <t>Taylor</t>
  </si>
  <si>
    <t>Martinez</t>
  </si>
  <si>
    <t>Dominic</t>
  </si>
  <si>
    <t>Mulroy</t>
  </si>
  <si>
    <t>Olson</t>
  </si>
  <si>
    <t>Katie</t>
  </si>
  <si>
    <t>Persson</t>
  </si>
  <si>
    <t>Mattias</t>
  </si>
  <si>
    <t>Ristau</t>
  </si>
  <si>
    <t>Rebecca</t>
  </si>
  <si>
    <t>Runge</t>
  </si>
  <si>
    <t>Thole</t>
  </si>
  <si>
    <t>Weir</t>
  </si>
  <si>
    <t>Wiener</t>
  </si>
  <si>
    <t>Brianna</t>
  </si>
  <si>
    <t>Williams</t>
  </si>
  <si>
    <t>Jake</t>
  </si>
  <si>
    <t>Kayla</t>
  </si>
  <si>
    <t>Maggie</t>
  </si>
  <si>
    <t>Baumgarten</t>
  </si>
  <si>
    <t>Cassandra</t>
  </si>
  <si>
    <t>Browne</t>
  </si>
  <si>
    <t>Danielle</t>
  </si>
  <si>
    <t>Bruner</t>
  </si>
  <si>
    <t>Eckwright</t>
  </si>
  <si>
    <t>Kristen</t>
  </si>
  <si>
    <t>Fitzgerald</t>
  </si>
  <si>
    <t>Jaeckel</t>
  </si>
  <si>
    <t>Jessica</t>
  </si>
  <si>
    <t>Jones</t>
  </si>
  <si>
    <t>Anthony</t>
  </si>
  <si>
    <t>Keefer</t>
  </si>
  <si>
    <t>Nicholas</t>
  </si>
  <si>
    <t>Kennedy</t>
  </si>
  <si>
    <t>Theresa</t>
  </si>
  <si>
    <t>Koch</t>
  </si>
  <si>
    <t>Benjamin</t>
  </si>
  <si>
    <t>Malecha</t>
  </si>
  <si>
    <t>Carolyn</t>
  </si>
  <si>
    <t>Martin</t>
  </si>
  <si>
    <t>McCabe</t>
  </si>
  <si>
    <t>Shaun</t>
  </si>
  <si>
    <t>Menebroeker</t>
  </si>
  <si>
    <t>Ryan</t>
  </si>
  <si>
    <t>Minar</t>
  </si>
  <si>
    <t>Arthur</t>
  </si>
  <si>
    <t>Omot</t>
  </si>
  <si>
    <t>Marwa</t>
  </si>
  <si>
    <t>Raikes</t>
  </si>
  <si>
    <t>Reina</t>
  </si>
  <si>
    <t>Brigid</t>
  </si>
  <si>
    <t>Ross</t>
  </si>
  <si>
    <t>Courtney</t>
  </si>
  <si>
    <t>Shore</t>
  </si>
  <si>
    <t>Carmen</t>
  </si>
  <si>
    <t>Smith</t>
  </si>
  <si>
    <t>Jacob</t>
  </si>
  <si>
    <t>Thornley</t>
  </si>
  <si>
    <t>Kaylee</t>
  </si>
  <si>
    <t>Tijan</t>
  </si>
  <si>
    <t>Vosen</t>
  </si>
  <si>
    <t>Zelinske</t>
  </si>
  <si>
    <t>Keith</t>
  </si>
  <si>
    <t>Baker</t>
  </si>
  <si>
    <t>Ruby</t>
  </si>
  <si>
    <t>Belsky</t>
  </si>
  <si>
    <t>Blahnik</t>
  </si>
  <si>
    <t>Brown</t>
  </si>
  <si>
    <t>Nathan</t>
  </si>
  <si>
    <t>Diaz</t>
  </si>
  <si>
    <t>Adrian</t>
  </si>
  <si>
    <t>Flores</t>
  </si>
  <si>
    <t>Scott</t>
  </si>
  <si>
    <t>Gerrits</t>
  </si>
  <si>
    <t>Ginnery</t>
  </si>
  <si>
    <t>Caitlin</t>
  </si>
  <si>
    <t>Hasbargen</t>
  </si>
  <si>
    <t>Cody</t>
  </si>
  <si>
    <t>Hendrickson</t>
  </si>
  <si>
    <t>Houston</t>
  </si>
  <si>
    <t>Johnson</t>
  </si>
  <si>
    <t>Jolma</t>
  </si>
  <si>
    <t>Craig</t>
  </si>
  <si>
    <t>McNeel</t>
  </si>
  <si>
    <t>Paige</t>
  </si>
  <si>
    <t>Merton</t>
  </si>
  <si>
    <t>Nile</t>
  </si>
  <si>
    <t>Mohlman</t>
  </si>
  <si>
    <t>Moodie</t>
  </si>
  <si>
    <t>Sarah</t>
  </si>
  <si>
    <t>Charles</t>
  </si>
  <si>
    <t>Peat</t>
  </si>
  <si>
    <t>Phillips</t>
  </si>
  <si>
    <t>Alison</t>
  </si>
  <si>
    <t>Rakowski</t>
  </si>
  <si>
    <t>Elena</t>
  </si>
  <si>
    <t>Remacle</t>
  </si>
  <si>
    <t>Rheaume</t>
  </si>
  <si>
    <t>Gabrielle</t>
  </si>
  <si>
    <t>Riehle</t>
  </si>
  <si>
    <t>Dillon</t>
  </si>
  <si>
    <t>Shira</t>
  </si>
  <si>
    <t>Hunter</t>
  </si>
  <si>
    <t>Stewart</t>
  </si>
  <si>
    <t>Tillmann</t>
  </si>
  <si>
    <t>e-mail</t>
  </si>
  <si>
    <t>Haak</t>
  </si>
  <si>
    <t>Karrie</t>
  </si>
  <si>
    <t>Fiorio</t>
  </si>
  <si>
    <t>Hanna</t>
  </si>
  <si>
    <t>Ver</t>
  </si>
  <si>
    <t>Vars</t>
  </si>
  <si>
    <t>UEDAQ</t>
  </si>
  <si>
    <t>UEDAC</t>
  </si>
  <si>
    <t>T2</t>
  </si>
  <si>
    <t>BEDAQ</t>
  </si>
  <si>
    <t>why</t>
  </si>
  <si>
    <t>penalty</t>
  </si>
  <si>
    <t>Carlson</t>
  </si>
  <si>
    <t>Jadeen</t>
  </si>
  <si>
    <t>Earley</t>
  </si>
  <si>
    <t>Sierra</t>
  </si>
  <si>
    <t>Hartle</t>
  </si>
  <si>
    <t>Helms</t>
  </si>
  <si>
    <t>Hoffman</t>
  </si>
  <si>
    <t>Haley</t>
  </si>
  <si>
    <t>Hoge</t>
  </si>
  <si>
    <t>Sara</t>
  </si>
  <si>
    <t>KayDee</t>
  </si>
  <si>
    <t>Kiffer</t>
  </si>
  <si>
    <t>Kent</t>
  </si>
  <si>
    <t>Lee</t>
  </si>
  <si>
    <t>Alexandra</t>
  </si>
  <si>
    <t>Leighton</t>
  </si>
  <si>
    <t>Lorber</t>
  </si>
  <si>
    <t>Stephen</t>
  </si>
  <si>
    <t>Lourigan</t>
  </si>
  <si>
    <t>Celeste</t>
  </si>
  <si>
    <t>Mensah</t>
  </si>
  <si>
    <t>Pettit</t>
  </si>
  <si>
    <t>Rachel</t>
  </si>
  <si>
    <t>Stanfield</t>
  </si>
  <si>
    <t>Samantha</t>
  </si>
  <si>
    <t>Strom</t>
  </si>
  <si>
    <t>Kyle</t>
  </si>
  <si>
    <t>Tikalsky</t>
  </si>
  <si>
    <t>Valley</t>
  </si>
  <si>
    <t>Matthew</t>
  </si>
  <si>
    <t>Webking</t>
  </si>
  <si>
    <t>Jamieson</t>
  </si>
  <si>
    <t>Weyers</t>
  </si>
  <si>
    <t>Hayley</t>
  </si>
  <si>
    <t>Wuestenhagen</t>
  </si>
  <si>
    <t>Kert</t>
  </si>
  <si>
    <t>Yslas</t>
  </si>
  <si>
    <t>Ezequiel</t>
  </si>
  <si>
    <t>Zart</t>
  </si>
  <si>
    <t>Katy</t>
  </si>
  <si>
    <t>Sanora Kay</t>
  </si>
  <si>
    <t>Young Hoon</t>
  </si>
  <si>
    <t>Seth Kwaku Adjei</t>
  </si>
  <si>
    <t>Wirsing</t>
  </si>
  <si>
    <t>Molly</t>
  </si>
  <si>
    <t>Regress</t>
  </si>
  <si>
    <t>F12</t>
  </si>
  <si>
    <t>W13</t>
  </si>
  <si>
    <t>pre-F12</t>
  </si>
  <si>
    <t>Sem</t>
  </si>
  <si>
    <t>Row Labels</t>
  </si>
  <si>
    <t>Grand Total</t>
  </si>
  <si>
    <t>Column Labels</t>
  </si>
  <si>
    <t>Count of Last</t>
  </si>
  <si>
    <t>Min of Final</t>
  </si>
  <si>
    <t>Blackford</t>
  </si>
  <si>
    <t>Catalano</t>
  </si>
  <si>
    <t>Charlotte</t>
  </si>
  <si>
    <t>Cattelino</t>
  </si>
  <si>
    <t>Amy</t>
  </si>
  <si>
    <t>Davis</t>
  </si>
  <si>
    <t>Bailey</t>
  </si>
  <si>
    <t>Drozd</t>
  </si>
  <si>
    <t>Kathleen</t>
  </si>
  <si>
    <t>Fischer</t>
  </si>
  <si>
    <t>Mikaela</t>
  </si>
  <si>
    <t>Hazek</t>
  </si>
  <si>
    <t>Howard</t>
  </si>
  <si>
    <t>Mitchell</t>
  </si>
  <si>
    <t>Huninghake</t>
  </si>
  <si>
    <t>Allison</t>
  </si>
  <si>
    <t>Lettman</t>
  </si>
  <si>
    <t>Mather</t>
  </si>
  <si>
    <t>Michna</t>
  </si>
  <si>
    <t>Melissa</t>
  </si>
  <si>
    <t>Minkel</t>
  </si>
  <si>
    <t>Mrnak</t>
  </si>
  <si>
    <t>Lucas</t>
  </si>
  <si>
    <t>Nagro</t>
  </si>
  <si>
    <t>Cassie</t>
  </si>
  <si>
    <t>Oldenborg</t>
  </si>
  <si>
    <t>Kimberly</t>
  </si>
  <si>
    <t>Olvera</t>
  </si>
  <si>
    <t>Marta</t>
  </si>
  <si>
    <t>Peltier</t>
  </si>
  <si>
    <t>Hugh</t>
  </si>
  <si>
    <t>Rickbeil</t>
  </si>
  <si>
    <t>Heather</t>
  </si>
  <si>
    <t>Ringhouse</t>
  </si>
  <si>
    <t>Zachary</t>
  </si>
  <si>
    <t>Whalen</t>
  </si>
  <si>
    <t>Woest</t>
  </si>
  <si>
    <t>Ian</t>
  </si>
  <si>
    <t>Woodie</t>
  </si>
  <si>
    <t>Andrews</t>
  </si>
  <si>
    <t>Eric</t>
  </si>
  <si>
    <t>Barker</t>
  </si>
  <si>
    <t>Ellias</t>
  </si>
  <si>
    <t>Shane</t>
  </si>
  <si>
    <t>Figueroa</t>
  </si>
  <si>
    <t>Louis</t>
  </si>
  <si>
    <t>Marissa</t>
  </si>
  <si>
    <t>Hanson</t>
  </si>
  <si>
    <t>Whitney</t>
  </si>
  <si>
    <t>Hartfiel</t>
  </si>
  <si>
    <t>Sally</t>
  </si>
  <si>
    <t>Hodgdon</t>
  </si>
  <si>
    <t>Mikayla</t>
  </si>
  <si>
    <t>Lints</t>
  </si>
  <si>
    <t>Abygail</t>
  </si>
  <si>
    <t>Mogged</t>
  </si>
  <si>
    <t>Moy</t>
  </si>
  <si>
    <t>David</t>
  </si>
  <si>
    <t>Noto</t>
  </si>
  <si>
    <t>Severson</t>
  </si>
  <si>
    <t>Patrick</t>
  </si>
  <si>
    <t>Skulan</t>
  </si>
  <si>
    <t>Sorenson</t>
  </si>
  <si>
    <t>Spinelli</t>
  </si>
  <si>
    <t>Stafford</t>
  </si>
  <si>
    <t>Dale</t>
  </si>
  <si>
    <t>Stiltjes</t>
  </si>
  <si>
    <t>Riley</t>
  </si>
  <si>
    <t>Tucker</t>
  </si>
  <si>
    <t>James</t>
  </si>
  <si>
    <t>Vondriska</t>
  </si>
  <si>
    <t>Meghan</t>
  </si>
  <si>
    <t>Windschitl</t>
  </si>
  <si>
    <t>Kaitlyn</t>
  </si>
  <si>
    <t>Zocher</t>
  </si>
  <si>
    <t>Erika</t>
  </si>
  <si>
    <t>Coulson</t>
  </si>
  <si>
    <t>Cate</t>
  </si>
  <si>
    <t>Mikulan</t>
  </si>
  <si>
    <t>Michael</t>
  </si>
  <si>
    <t>ExtraTime</t>
  </si>
  <si>
    <t>NoteTaking</t>
  </si>
  <si>
    <t>BookRecording</t>
  </si>
  <si>
    <t>QuietArea</t>
  </si>
  <si>
    <t>LRCHelp</t>
  </si>
  <si>
    <t>see me</t>
  </si>
  <si>
    <t>mcVar</t>
  </si>
  <si>
    <t>mcDefn</t>
  </si>
  <si>
    <t>mcVrblty</t>
  </si>
  <si>
    <t>mcUEDA</t>
  </si>
  <si>
    <t>mcNorm</t>
  </si>
  <si>
    <t>calcMean</t>
  </si>
  <si>
    <t>calcSD</t>
  </si>
  <si>
    <t>calcMDN</t>
  </si>
  <si>
    <t>calcIQR</t>
  </si>
  <si>
    <t>sawTutorB4Exam</t>
  </si>
  <si>
    <t>Prob</t>
  </si>
  <si>
    <t>SawTutor</t>
  </si>
  <si>
    <t>SeeMe</t>
  </si>
  <si>
    <t>change from average test score</t>
  </si>
  <si>
    <t>Avg</t>
  </si>
  <si>
    <t>L</t>
  </si>
  <si>
    <t>P</t>
  </si>
  <si>
    <t>R</t>
  </si>
  <si>
    <t>Notes</t>
  </si>
  <si>
    <t>D+</t>
  </si>
  <si>
    <t>F13</t>
  </si>
  <si>
    <t>HW</t>
  </si>
  <si>
    <t>Andersen</t>
  </si>
  <si>
    <t>Anderson</t>
  </si>
  <si>
    <t>Stephanie</t>
  </si>
  <si>
    <t>Bongey</t>
  </si>
  <si>
    <t>Jay</t>
  </si>
  <si>
    <t>Brock-Montgomery</t>
  </si>
  <si>
    <t>Devon</t>
  </si>
  <si>
    <t>Donaldson</t>
  </si>
  <si>
    <t>Emily</t>
  </si>
  <si>
    <t>Fisher</t>
  </si>
  <si>
    <t>Michaela</t>
  </si>
  <si>
    <t>Hagen</t>
  </si>
  <si>
    <t>Eva</t>
  </si>
  <si>
    <t>Hayes</t>
  </si>
  <si>
    <t>Nicole</t>
  </si>
  <si>
    <t>Hein</t>
  </si>
  <si>
    <t>Marina</t>
  </si>
  <si>
    <t>Jinks</t>
  </si>
  <si>
    <t>Koosmann</t>
  </si>
  <si>
    <t>Faye</t>
  </si>
  <si>
    <t>Kovach</t>
  </si>
  <si>
    <t>Leonard</t>
  </si>
  <si>
    <t>Malenfant</t>
  </si>
  <si>
    <t>Alec</t>
  </si>
  <si>
    <t>McCullough</t>
  </si>
  <si>
    <t>Casey</t>
  </si>
  <si>
    <t>Morris</t>
  </si>
  <si>
    <t>Montana</t>
  </si>
  <si>
    <t>Peterson</t>
  </si>
  <si>
    <t>Plucinski</t>
  </si>
  <si>
    <t>Martha</t>
  </si>
  <si>
    <t>Quinn</t>
  </si>
  <si>
    <t>Schmitz</t>
  </si>
  <si>
    <t>Solberg</t>
  </si>
  <si>
    <t>Jazmin</t>
  </si>
  <si>
    <t>Welnetz</t>
  </si>
  <si>
    <t>Wiechmann</t>
  </si>
  <si>
    <t>Lewis</t>
  </si>
  <si>
    <t>Wilken</t>
  </si>
  <si>
    <t>Winter</t>
  </si>
  <si>
    <t>Kara</t>
  </si>
  <si>
    <t>LeaveClassStress</t>
  </si>
  <si>
    <t>Calculator</t>
  </si>
  <si>
    <t>Morrissey</t>
  </si>
  <si>
    <t>John</t>
  </si>
  <si>
    <t>Ruberg</t>
  </si>
  <si>
    <t>Brooke</t>
  </si>
  <si>
    <t>Graetz</t>
  </si>
  <si>
    <t>saDist</t>
  </si>
  <si>
    <t>W14</t>
  </si>
  <si>
    <t>Formula1</t>
  </si>
  <si>
    <t>SIUR</t>
  </si>
  <si>
    <t>Score</t>
  </si>
  <si>
    <t>This will be copied to Quiz sheet</t>
  </si>
  <si>
    <t xml:space="preserve">  without formulas</t>
  </si>
  <si>
    <t>Paste results from google sheets here</t>
  </si>
  <si>
    <t>What is your last name?</t>
  </si>
  <si>
    <t>What is your e-mail address</t>
  </si>
  <si>
    <t>Total Points</t>
  </si>
  <si>
    <t>ID</t>
  </si>
  <si>
    <t>Topic</t>
  </si>
  <si>
    <t>Type</t>
  </si>
  <si>
    <t>Second</t>
  </si>
  <si>
    <t>Third</t>
  </si>
  <si>
    <t>Beal</t>
  </si>
  <si>
    <t>Bolen</t>
  </si>
  <si>
    <t>DiMeglio</t>
  </si>
  <si>
    <t>Dunbar</t>
  </si>
  <si>
    <t>Hare</t>
  </si>
  <si>
    <t>Hoff</t>
  </si>
  <si>
    <t>Hannah</t>
  </si>
  <si>
    <t>Holevatz</t>
  </si>
  <si>
    <t>Curtis</t>
  </si>
  <si>
    <t>Keen</t>
  </si>
  <si>
    <t>Hailey</t>
  </si>
  <si>
    <t>McBride</t>
  </si>
  <si>
    <t>Megan</t>
  </si>
  <si>
    <t>McDonald</t>
  </si>
  <si>
    <t>Miracle</t>
  </si>
  <si>
    <t>Niermann</t>
  </si>
  <si>
    <t>Otte</t>
  </si>
  <si>
    <t>Will</t>
  </si>
  <si>
    <t>Pelsue</t>
  </si>
  <si>
    <t>Peters</t>
  </si>
  <si>
    <t>Trent</t>
  </si>
  <si>
    <t>Rethmann</t>
  </si>
  <si>
    <t>Laura</t>
  </si>
  <si>
    <t>Ring</t>
  </si>
  <si>
    <t>Amber</t>
  </si>
  <si>
    <t>Rupnow</t>
  </si>
  <si>
    <t>Claire</t>
  </si>
  <si>
    <t>Selle</t>
  </si>
  <si>
    <t>Alexander</t>
  </si>
  <si>
    <t>Sevilla</t>
  </si>
  <si>
    <t>Lily</t>
  </si>
  <si>
    <t>Sillery</t>
  </si>
  <si>
    <t>Wade</t>
  </si>
  <si>
    <t>Strickland</t>
  </si>
  <si>
    <t>Thelander</t>
  </si>
  <si>
    <t>Camille</t>
  </si>
  <si>
    <t>Vockley</t>
  </si>
  <si>
    <t>Ziehr</t>
  </si>
  <si>
    <t>Emerson</t>
  </si>
  <si>
    <t>bealm786@myemail.northland.edu</t>
  </si>
  <si>
    <t>bolenm502@myemail.northland.edu</t>
  </si>
  <si>
    <t>dimegj602@myemail.northland.edu</t>
  </si>
  <si>
    <t>dunbaj177@myemail.northland.edu</t>
  </si>
  <si>
    <t>harej220@myemail.northland.edu</t>
  </si>
  <si>
    <t>hoffh285@myemail.northland.edu</t>
  </si>
  <si>
    <t>houghz231@myemail.northland.edu</t>
  </si>
  <si>
    <t>lintsa295@myemail.northland.edu</t>
  </si>
  <si>
    <t>mcdond667@myemail.northland.edu</t>
  </si>
  <si>
    <t>miracd528@myemail.northland.edu</t>
  </si>
  <si>
    <t>ottew726@myemail.northland.edu</t>
  </si>
  <si>
    <t>rethml467@myemail.northland.edu</t>
  </si>
  <si>
    <t>ringa844@myemail.northland.edu</t>
  </si>
  <si>
    <t>sellea742@myemail.northland.edu</t>
  </si>
  <si>
    <t>sillew556@myemail.northland.edu</t>
  </si>
  <si>
    <t>smitha168@myemail.northland.edu</t>
  </si>
  <si>
    <t>smitha178@myemail.northland.edu</t>
  </si>
  <si>
    <t>stricb667@myemail.northland.edu</t>
  </si>
  <si>
    <t>thelac949@myemail.northland.edu</t>
  </si>
  <si>
    <t>vocklb525@myemail.northland.edu</t>
  </si>
  <si>
    <t>Schmitty</t>
  </si>
  <si>
    <t>Freshman</t>
  </si>
  <si>
    <t>Geology &amp; Mathematics</t>
  </si>
  <si>
    <t>Bruce Goetz</t>
  </si>
  <si>
    <t>No</t>
  </si>
  <si>
    <t>rupnoc424@northland.edu</t>
  </si>
  <si>
    <t>Sophomore</t>
  </si>
  <si>
    <t>Sociology and GWS</t>
  </si>
  <si>
    <t>Erica Hannickel</t>
  </si>
  <si>
    <t>Tyler</t>
  </si>
  <si>
    <t>Ampe</t>
  </si>
  <si>
    <t>ampet055@myemail.northland.edu</t>
  </si>
  <si>
    <t>Senior</t>
  </si>
  <si>
    <t>Business-Management</t>
  </si>
  <si>
    <t>Dick Joyal</t>
  </si>
  <si>
    <t>Yes</t>
  </si>
  <si>
    <t>Men's Hockey</t>
  </si>
  <si>
    <t>Biology</t>
  </si>
  <si>
    <t>Alan Brew</t>
  </si>
  <si>
    <t>Women's Cross Country</t>
  </si>
  <si>
    <t>Scott Grinnell</t>
  </si>
  <si>
    <t>Undecided</t>
  </si>
  <si>
    <t>Brandon Hoftstead</t>
  </si>
  <si>
    <t>Women's Soccer</t>
  </si>
  <si>
    <t>ccbag88@gmail.com</t>
  </si>
  <si>
    <t>Natural Resources and Biology</t>
  </si>
  <si>
    <t>Jonathon Martin</t>
  </si>
  <si>
    <t>AJ</t>
  </si>
  <si>
    <t>Biology/ Outdoor Ed</t>
  </si>
  <si>
    <t>Wendy Gorman</t>
  </si>
  <si>
    <t>Abygail (Aby)</t>
  </si>
  <si>
    <t>Junior</t>
  </si>
  <si>
    <t>Sociology/GWS</t>
  </si>
  <si>
    <t>Kevin Schanning</t>
  </si>
  <si>
    <t>mcbrim737@myemail.northland.edu</t>
  </si>
  <si>
    <t>Sociology and SCD</t>
  </si>
  <si>
    <t>Angela Stroud</t>
  </si>
  <si>
    <t>trentpetersmagnus2@gmail.com</t>
  </si>
  <si>
    <t>Sarah Johnson</t>
  </si>
  <si>
    <t>Dani</t>
  </si>
  <si>
    <t>Writing</t>
  </si>
  <si>
    <t>Cynthia Belmont</t>
  </si>
  <si>
    <t>Max</t>
  </si>
  <si>
    <t>Water Science + Natural Resources</t>
  </si>
  <si>
    <t>NRS Ecological Restoration</t>
  </si>
  <si>
    <t>Nick Robertson</t>
  </si>
  <si>
    <t>Niermb996@myemail.northland.edu</t>
  </si>
  <si>
    <t>Secondary Education broad field science and biology</t>
  </si>
  <si>
    <t>Annette Nelson</t>
  </si>
  <si>
    <t>Women's Softball, Women's Volleyball</t>
  </si>
  <si>
    <t>Other</t>
  </si>
  <si>
    <t>Outdoor Education</t>
  </si>
  <si>
    <t>Grant White</t>
  </si>
  <si>
    <t>Jazzy</t>
  </si>
  <si>
    <t>Sociology and Writing</t>
  </si>
  <si>
    <t>Environmental Geoscience (Water Science), and Natural Resources (Ecological Restoration)</t>
  </si>
  <si>
    <t>John Martin</t>
  </si>
  <si>
    <t>Natural Resources (Fisheries/Wildlife &amp; Ecological Restoration)</t>
  </si>
  <si>
    <t>David Saetre</t>
  </si>
  <si>
    <t>Directed Studies</t>
  </si>
  <si>
    <t>Timothy Ziegenhagen</t>
  </si>
  <si>
    <t>Hough Solomon</t>
  </si>
  <si>
    <t>Forestry</t>
  </si>
  <si>
    <t>Richard Dowd</t>
  </si>
  <si>
    <t>Gorman</t>
  </si>
  <si>
    <t>pelsuj259@northland.edu</t>
  </si>
  <si>
    <t>Natural Resources, currently undeclared</t>
  </si>
  <si>
    <t>holevc814@myemail.northland.edu</t>
  </si>
  <si>
    <t>Nature Resources</t>
  </si>
  <si>
    <t>Mr. Goyke</t>
  </si>
  <si>
    <t>Men's Cross Country, Men's Lacrosse</t>
  </si>
  <si>
    <t>Natural Resources</t>
  </si>
  <si>
    <t>Dr. Sarah Johnson</t>
  </si>
  <si>
    <t>Men's Baseball</t>
  </si>
  <si>
    <t>Biology and Natural Resources</t>
  </si>
  <si>
    <t>Rick Dowd</t>
  </si>
  <si>
    <t>Men's Basketball</t>
  </si>
  <si>
    <t>eziehr97@gmail.com</t>
  </si>
  <si>
    <t>Michelle Small</t>
  </si>
  <si>
    <t>Fisheries and Wildlife Management and Ecology</t>
  </si>
  <si>
    <t>Men's Baseball, Men's Basketball</t>
  </si>
  <si>
    <t>Brandon Hoffstedt</t>
  </si>
  <si>
    <t>sevill882@myemail.northland.edu</t>
  </si>
  <si>
    <t>scd</t>
  </si>
  <si>
    <t>Brian Tocherman</t>
  </si>
  <si>
    <t>Darius</t>
  </si>
  <si>
    <t>Cole</t>
  </si>
  <si>
    <t>coled058@myemail.northland.edu</t>
  </si>
  <si>
    <t>Buissness managment</t>
  </si>
  <si>
    <t>Richard Joyal</t>
  </si>
  <si>
    <t>Sport</t>
  </si>
  <si>
    <t>Section</t>
  </si>
  <si>
    <t>Aby</t>
  </si>
  <si>
    <t>I cannot remember.</t>
  </si>
  <si>
    <t>emziehr97@gmail.com</t>
  </si>
  <si>
    <t>WhyStats</t>
  </si>
  <si>
    <t>10 pts</t>
  </si>
  <si>
    <t>pelsuj259@myemail.northland.edu</t>
  </si>
  <si>
    <t>5 pts</t>
  </si>
  <si>
    <t>ProdData</t>
  </si>
  <si>
    <t>IntroR</t>
  </si>
  <si>
    <t>News</t>
  </si>
  <si>
    <t>Income by class</t>
  </si>
  <si>
    <t>Political polls</t>
  </si>
  <si>
    <t>Global warming science</t>
  </si>
  <si>
    <t>Late</t>
  </si>
  <si>
    <t>Used</t>
  </si>
  <si>
    <t>YES</t>
  </si>
  <si>
    <t>Everyday</t>
  </si>
  <si>
    <t>Results from some game</t>
  </si>
  <si>
    <t>Climate data</t>
  </si>
  <si>
    <t>Abortion</t>
  </si>
  <si>
    <t>Baseball</t>
  </si>
  <si>
    <t>Science</t>
  </si>
  <si>
    <t>Zebra stripes</t>
  </si>
  <si>
    <t>Water usage</t>
  </si>
  <si>
    <t>Teen smoking</t>
  </si>
  <si>
    <t>Yellowstone bears</t>
  </si>
  <si>
    <t>Women murder self-defense</t>
  </si>
  <si>
    <t>Classes</t>
  </si>
  <si>
    <t>Hodgepodge from classes</t>
  </si>
  <si>
    <t>Orange juice melanoma</t>
  </si>
  <si>
    <t>Pseudoscience</t>
  </si>
  <si>
    <t>Social sience daily use</t>
  </si>
  <si>
    <t>Hockey</t>
  </si>
  <si>
    <t>Bee pollination</t>
  </si>
  <si>
    <t>Muslim size by nation</t>
  </si>
  <si>
    <t>Race and health care</t>
  </si>
  <si>
    <t>Gun ownership stats</t>
  </si>
  <si>
    <t>Multiple sclerosis statistics</t>
  </si>
  <si>
    <t>QUEDA</t>
  </si>
  <si>
    <t>CUEDA</t>
  </si>
  <si>
    <t>Yellowstone wolves</t>
  </si>
  <si>
    <t>Youth drug use</t>
  </si>
  <si>
    <t>Ndist</t>
  </si>
  <si>
    <t>E</t>
  </si>
  <si>
    <t>mcPrData</t>
  </si>
  <si>
    <t>prData</t>
  </si>
  <si>
    <t>SAGoals</t>
  </si>
  <si>
    <t>SAVblty</t>
  </si>
  <si>
    <t>SAExper</t>
  </si>
  <si>
    <t>CBEDA</t>
  </si>
  <si>
    <t>Lreg</t>
  </si>
  <si>
    <t>Sdist</t>
  </si>
  <si>
    <t>XC</t>
  </si>
  <si>
    <t>QBEDA</t>
  </si>
  <si>
    <t>DID</t>
  </si>
  <si>
    <t>Summertime fun</t>
  </si>
  <si>
    <t>Flu shots</t>
  </si>
  <si>
    <t>Income inequality</t>
  </si>
  <si>
    <t>Student debt</t>
  </si>
  <si>
    <t>Sleep habits</t>
  </si>
  <si>
    <t>Google searches (Trump)</t>
  </si>
  <si>
    <t>Rock-Paper-Scissors</t>
  </si>
  <si>
    <t>Presidential poll</t>
  </si>
  <si>
    <t>Flint water sampling</t>
  </si>
  <si>
    <t>Mercury in Great Lakes</t>
  </si>
  <si>
    <t>Women and health care</t>
  </si>
  <si>
    <t>Labor statistics</t>
  </si>
  <si>
    <t>M.E. report</t>
  </si>
  <si>
    <t>Habitable planets</t>
  </si>
  <si>
    <t>Beauty standards video</t>
  </si>
  <si>
    <t>Winnebago Sturgeon</t>
  </si>
  <si>
    <t>Crossing over in India</t>
  </si>
  <si>
    <t>Knuckle Cracking</t>
  </si>
  <si>
    <t>Random stuff</t>
  </si>
  <si>
    <t>Poll of trust in govt</t>
  </si>
  <si>
    <t>CA Water Wars</t>
  </si>
  <si>
    <t>NOTICE</t>
  </si>
  <si>
    <t>mcInfer</t>
  </si>
  <si>
    <t>Infer</t>
  </si>
  <si>
    <t>saME</t>
  </si>
  <si>
    <t>XCn</t>
  </si>
  <si>
    <t>Xcbeta</t>
  </si>
  <si>
    <t>mcReg</t>
  </si>
  <si>
    <t>mcSmpD</t>
  </si>
  <si>
    <t>SmpD</t>
  </si>
  <si>
    <t>1Z</t>
  </si>
  <si>
    <t>Strontium in water</t>
  </si>
  <si>
    <t>1t</t>
  </si>
  <si>
    <t>2t</t>
  </si>
  <si>
    <t>chi2</t>
  </si>
  <si>
    <t>GOF</t>
  </si>
  <si>
    <t>K</t>
  </si>
  <si>
    <t>ampe</t>
  </si>
  <si>
    <t>sevilla</t>
  </si>
  <si>
    <t>Made up stuff</t>
  </si>
  <si>
    <t>ignored MT2</t>
  </si>
  <si>
    <t>60% on final would have been passing</t>
  </si>
  <si>
    <t>70% on final would have been passing</t>
  </si>
  <si>
    <t>W16</t>
  </si>
  <si>
    <t>Did an XC project (psychadelic study)</t>
  </si>
  <si>
    <t>90% on final would have been passing</t>
  </si>
  <si>
    <t>100% on final would have been passing (barely)</t>
  </si>
  <si>
    <t>quiz</t>
  </si>
  <si>
    <t>diffq</t>
  </si>
  <si>
    <t>siur</t>
  </si>
  <si>
    <t>diffs</t>
  </si>
  <si>
    <t>mt</t>
  </si>
  <si>
    <t>diffm</t>
  </si>
  <si>
    <t>mt1</t>
  </si>
  <si>
    <t>mt2</t>
  </si>
  <si>
    <t>mt4</t>
  </si>
  <si>
    <t>midterm</t>
  </si>
  <si>
    <t>ignored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</si>
</sst>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"/>
    <numFmt numFmtId="166" formatCode="0%;[Red]\-0%"/>
    <numFmt numFmtId="167" formatCode="0.0%;[Red]\-0.0%"/>
  </numFmts>
  <fonts count="27" x14ac:knownFonts="1">
    <font>
      <sz val="10"/>
      <name val="Arial"/>
    </font>
    <font>
      <sz val="8"/>
      <name val="Arial"/>
      <family val="2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sz val="7"/>
      <name val="Arial"/>
      <family val="2"/>
    </font>
    <font>
      <sz val="7"/>
      <color rgb="FFE0525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4.9989318521683403E-2"/>
      <name val="Arial"/>
    </font>
    <font>
      <sz val="10"/>
      <color theme="0" tint="-4.9989318521683403E-2"/>
      <name val="Calibri"/>
      <family val="2"/>
      <scheme val="minor"/>
    </font>
    <font>
      <sz val="10"/>
      <color theme="0" tint="-4.9989318521683403E-2"/>
      <name val="Arial"/>
      <family val="2"/>
    </font>
    <font>
      <sz val="9"/>
      <color theme="0" tint="-4.9989318521683403E-2"/>
      <name val="Arial"/>
      <family val="2"/>
    </font>
    <font>
      <sz val="7"/>
      <color theme="0" tint="-4.9989318521683403E-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2" fillId="2" borderId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9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44">
    <xf numFmtId="0" fontId="0" fillId="0" borderId="0" xfId="0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5" fillId="0" borderId="0" xfId="0" applyFont="1" applyFill="1"/>
    <xf numFmtId="0" fontId="8" fillId="0" borderId="0" xfId="0" applyFont="1" applyFill="1" applyBorder="1" applyAlignment="1">
      <alignment horizontal="center"/>
    </xf>
    <xf numFmtId="0" fontId="7" fillId="0" borderId="0" xfId="0" applyNumberFormat="1" applyFont="1" applyFill="1" applyBorder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5" fillId="6" borderId="0" xfId="4" applyFont="1" applyFill="1" applyAlignment="1">
      <alignment horizontal="left"/>
    </xf>
    <xf numFmtId="0" fontId="5" fillId="6" borderId="0" xfId="4" applyFont="1" applyFill="1"/>
    <xf numFmtId="0" fontId="5" fillId="6" borderId="0" xfId="4" applyFont="1" applyFill="1" applyAlignment="1">
      <alignment horizontal="center"/>
    </xf>
    <xf numFmtId="0" fontId="5" fillId="6" borderId="0" xfId="3" applyFont="1" applyFill="1" applyAlignment="1">
      <alignment horizontal="left"/>
    </xf>
    <xf numFmtId="0" fontId="5" fillId="6" borderId="0" xfId="3" applyFont="1" applyFill="1"/>
    <xf numFmtId="0" fontId="5" fillId="6" borderId="0" xfId="3" applyFont="1" applyFill="1" applyAlignment="1">
      <alignment horizontal="center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5" fillId="0" borderId="0" xfId="0" applyNumberFormat="1" applyFont="1"/>
    <xf numFmtId="0" fontId="5" fillId="4" borderId="0" xfId="0" applyNumberFormat="1" applyFont="1" applyFill="1"/>
    <xf numFmtId="0" fontId="5" fillId="0" borderId="0" xfId="0" applyFont="1"/>
    <xf numFmtId="0" fontId="5" fillId="4" borderId="0" xfId="0" applyFont="1" applyFill="1"/>
    <xf numFmtId="0" fontId="5" fillId="6" borderId="0" xfId="0" applyFont="1" applyFill="1" applyAlignment="1">
      <alignment horizontal="left"/>
    </xf>
    <xf numFmtId="0" fontId="5" fillId="0" borderId="0" xfId="0" applyNumberFormat="1" applyFont="1" applyAlignment="1">
      <alignment horizontal="center"/>
    </xf>
    <xf numFmtId="0" fontId="5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NumberFormat="1" applyFont="1"/>
    <xf numFmtId="0" fontId="6" fillId="0" borderId="0" xfId="0" applyNumberFormat="1" applyFont="1" applyAlignment="1">
      <alignment horizontal="center"/>
    </xf>
    <xf numFmtId="0" fontId="6" fillId="0" borderId="0" xfId="0" applyFont="1" applyFill="1"/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164" fontId="5" fillId="0" borderId="0" xfId="0" applyNumberFormat="1" applyFo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5" fillId="0" borderId="0" xfId="2" applyNumberFormat="1" applyFont="1"/>
    <xf numFmtId="164" fontId="5" fillId="0" borderId="0" xfId="2" applyNumberFormat="1" applyFont="1" applyAlignment="1">
      <alignment horizontal="center"/>
    </xf>
    <xf numFmtId="9" fontId="5" fillId="0" borderId="0" xfId="0" applyNumberFormat="1" applyFont="1"/>
    <xf numFmtId="9" fontId="5" fillId="0" borderId="0" xfId="2" applyFont="1"/>
    <xf numFmtId="164" fontId="5" fillId="0" borderId="0" xfId="2" applyNumberFormat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9" fontId="5" fillId="0" borderId="0" xfId="2" applyFont="1" applyFill="1" applyBorder="1"/>
    <xf numFmtId="166" fontId="5" fillId="0" borderId="0" xfId="0" applyNumberFormat="1" applyFont="1"/>
    <xf numFmtId="167" fontId="5" fillId="0" borderId="0" xfId="0" applyNumberFormat="1" applyFont="1"/>
    <xf numFmtId="0" fontId="5" fillId="7" borderId="0" xfId="0" applyFont="1" applyFill="1" applyAlignment="1">
      <alignment horizontal="left"/>
    </xf>
    <xf numFmtId="0" fontId="5" fillId="7" borderId="0" xfId="0" applyFont="1" applyFill="1"/>
    <xf numFmtId="0" fontId="5" fillId="7" borderId="0" xfId="0" applyFont="1" applyFill="1" applyAlignment="1">
      <alignment horizontal="center"/>
    </xf>
    <xf numFmtId="2" fontId="5" fillId="0" borderId="0" xfId="0" applyNumberFormat="1" applyFont="1"/>
    <xf numFmtId="1" fontId="5" fillId="7" borderId="0" xfId="0" applyNumberFormat="1" applyFont="1" applyFill="1"/>
    <xf numFmtId="165" fontId="5" fillId="7" borderId="0" xfId="0" applyNumberFormat="1" applyFont="1" applyFill="1" applyAlignment="1">
      <alignment horizontal="center"/>
    </xf>
    <xf numFmtId="2" fontId="6" fillId="0" borderId="0" xfId="0" applyNumberFormat="1" applyFont="1"/>
    <xf numFmtId="2" fontId="5" fillId="4" borderId="0" xfId="0" applyNumberFormat="1" applyFont="1" applyFill="1"/>
    <xf numFmtId="2" fontId="5" fillId="7" borderId="0" xfId="2" applyNumberFormat="1" applyFont="1" applyFill="1"/>
    <xf numFmtId="2" fontId="5" fillId="6" borderId="0" xfId="2" applyNumberFormat="1" applyFont="1" applyFill="1"/>
    <xf numFmtId="2" fontId="5" fillId="6" borderId="0" xfId="3" applyNumberFormat="1" applyFont="1" applyFill="1"/>
    <xf numFmtId="2" fontId="5" fillId="7" borderId="0" xfId="0" applyNumberFormat="1" applyFont="1" applyFill="1"/>
    <xf numFmtId="2" fontId="5" fillId="6" borderId="0" xfId="4" applyNumberFormat="1" applyFont="1" applyFill="1"/>
    <xf numFmtId="0" fontId="6" fillId="0" borderId="0" xfId="0" applyFont="1" applyAlignment="1">
      <alignment horizontal="center"/>
    </xf>
    <xf numFmtId="0" fontId="5" fillId="8" borderId="0" xfId="0" applyFont="1" applyFill="1"/>
    <xf numFmtId="2" fontId="5" fillId="8" borderId="0" xfId="0" applyNumberFormat="1" applyFont="1" applyFill="1"/>
    <xf numFmtId="2" fontId="5" fillId="8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0" applyNumberFormat="1" applyFill="1"/>
    <xf numFmtId="0" fontId="8" fillId="0" borderId="0" xfId="0" applyFont="1" applyAlignment="1">
      <alignment horizontal="center"/>
    </xf>
    <xf numFmtId="0" fontId="0" fillId="0" borderId="0" xfId="0" applyAlignment="1"/>
    <xf numFmtId="0" fontId="12" fillId="0" borderId="1" xfId="0" applyFont="1" applyBorder="1" applyAlignment="1"/>
    <xf numFmtId="0" fontId="3" fillId="0" borderId="0" xfId="0" applyFont="1"/>
    <xf numFmtId="0" fontId="6" fillId="0" borderId="0" xfId="0" applyFont="1" applyAlignment="1"/>
    <xf numFmtId="0" fontId="13" fillId="0" borderId="1" xfId="0" applyFont="1" applyBorder="1" applyAlignment="1"/>
    <xf numFmtId="0" fontId="13" fillId="0" borderId="1" xfId="0" applyFont="1" applyBorder="1" applyAlignment="1">
      <alignment vertical="center"/>
    </xf>
    <xf numFmtId="0" fontId="14" fillId="0" borderId="0" xfId="0" applyFont="1" applyAlignment="1"/>
    <xf numFmtId="0" fontId="15" fillId="0" borderId="1" xfId="5" applyBorder="1" applyAlignment="1"/>
    <xf numFmtId="2" fontId="7" fillId="0" borderId="0" xfId="0" applyNumberFormat="1" applyFont="1" applyFill="1" applyBorder="1"/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right" wrapText="1"/>
    </xf>
    <xf numFmtId="10" fontId="16" fillId="0" borderId="1" xfId="0" applyNumberFormat="1" applyFont="1" applyBorder="1" applyAlignment="1">
      <alignment horizontal="right" wrapText="1"/>
    </xf>
    <xf numFmtId="0" fontId="17" fillId="9" borderId="1" xfId="0" applyFont="1" applyFill="1" applyBorder="1" applyAlignment="1">
      <alignment wrapText="1"/>
    </xf>
    <xf numFmtId="0" fontId="17" fillId="9" borderId="1" xfId="0" applyFont="1" applyFill="1" applyBorder="1" applyAlignment="1">
      <alignment horizontal="right" wrapText="1"/>
    </xf>
    <xf numFmtId="10" fontId="17" fillId="9" borderId="1" xfId="0" applyNumberFormat="1" applyFont="1" applyFill="1" applyBorder="1" applyAlignment="1">
      <alignment horizontal="right"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right" wrapText="1"/>
    </xf>
    <xf numFmtId="10" fontId="17" fillId="0" borderId="1" xfId="0" applyNumberFormat="1" applyFont="1" applyBorder="1" applyAlignment="1">
      <alignment horizontal="right" wrapText="1"/>
    </xf>
    <xf numFmtId="0" fontId="16" fillId="9" borderId="1" xfId="0" applyFont="1" applyFill="1" applyBorder="1" applyAlignment="1">
      <alignment wrapText="1"/>
    </xf>
    <xf numFmtId="0" fontId="16" fillId="9" borderId="1" xfId="0" applyFont="1" applyFill="1" applyBorder="1" applyAlignment="1">
      <alignment horizontal="right" wrapText="1"/>
    </xf>
    <xf numFmtId="10" fontId="16" fillId="9" borderId="1" xfId="0" applyNumberFormat="1" applyFont="1" applyFill="1" applyBorder="1" applyAlignment="1">
      <alignment horizontal="right" wrapText="1"/>
    </xf>
    <xf numFmtId="2" fontId="7" fillId="0" borderId="0" xfId="0" applyNumberFormat="1" applyFont="1" applyFill="1" applyBorder="1" applyAlignment="1">
      <alignment horizontal="center"/>
    </xf>
    <xf numFmtId="0" fontId="2" fillId="12" borderId="0" xfId="0" applyFont="1" applyFill="1"/>
    <xf numFmtId="0" fontId="22" fillId="12" borderId="0" xfId="0" applyFont="1" applyFill="1"/>
    <xf numFmtId="164" fontId="2" fillId="12" borderId="0" xfId="2" applyNumberFormat="1" applyFont="1" applyFill="1"/>
    <xf numFmtId="0" fontId="2" fillId="12" borderId="0" xfId="0" applyFont="1" applyFill="1" applyAlignment="1">
      <alignment horizontal="center"/>
    </xf>
    <xf numFmtId="9" fontId="2" fillId="12" borderId="0" xfId="0" applyNumberFormat="1" applyFont="1" applyFill="1"/>
    <xf numFmtId="9" fontId="2" fillId="12" borderId="0" xfId="2" applyFont="1" applyFill="1"/>
    <xf numFmtId="164" fontId="2" fillId="12" borderId="0" xfId="0" applyNumberFormat="1" applyFont="1" applyFill="1"/>
    <xf numFmtId="167" fontId="2" fillId="12" borderId="0" xfId="0" applyNumberFormat="1" applyFont="1" applyFill="1"/>
    <xf numFmtId="2" fontId="23" fillId="12" borderId="0" xfId="0" applyNumberFormat="1" applyFont="1" applyFill="1" applyBorder="1"/>
    <xf numFmtId="2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/>
    <xf numFmtId="0" fontId="23" fillId="12" borderId="0" xfId="0" applyNumberFormat="1" applyFont="1" applyFill="1" applyBorder="1"/>
    <xf numFmtId="0" fontId="24" fillId="12" borderId="0" xfId="0" applyFont="1" applyFill="1"/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164" fontId="2" fillId="12" borderId="0" xfId="2" applyNumberFormat="1" applyFont="1" applyFill="1" applyBorder="1"/>
    <xf numFmtId="0" fontId="2" fillId="12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9" fontId="2" fillId="12" borderId="0" xfId="2" applyFont="1" applyFill="1" applyBorder="1"/>
    <xf numFmtId="0" fontId="24" fillId="12" borderId="0" xfId="0" applyFont="1" applyFill="1" applyAlignment="1"/>
    <xf numFmtId="0" fontId="25" fillId="12" borderId="1" xfId="0" applyFont="1" applyFill="1" applyBorder="1" applyAlignment="1"/>
    <xf numFmtId="0" fontId="25" fillId="12" borderId="1" xfId="0" applyFont="1" applyFill="1" applyBorder="1" applyAlignment="1">
      <alignment vertical="center"/>
    </xf>
    <xf numFmtId="0" fontId="26" fillId="12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164" fontId="5" fillId="0" borderId="0" xfId="0" applyNumberFormat="1" applyFont="1" applyFill="1" applyBorder="1"/>
    <xf numFmtId="164" fontId="2" fillId="12" borderId="0" xfId="0" applyNumberFormat="1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2" fontId="3" fillId="0" borderId="0" xfId="0" applyNumberFormat="1" applyFont="1" applyFill="1"/>
    <xf numFmtId="2" fontId="3" fillId="0" borderId="0" xfId="0" applyNumberFormat="1" applyFont="1"/>
    <xf numFmtId="2" fontId="24" fillId="12" borderId="0" xfId="0" applyNumberFormat="1" applyFont="1" applyFill="1"/>
    <xf numFmtId="0" fontId="5" fillId="12" borderId="0" xfId="0" applyFont="1" applyFill="1" applyBorder="1"/>
    <xf numFmtId="0" fontId="0" fillId="12" borderId="0" xfId="0" applyFill="1"/>
    <xf numFmtId="164" fontId="5" fillId="12" borderId="0" xfId="0" applyNumberFormat="1" applyFont="1" applyFill="1"/>
    <xf numFmtId="0" fontId="5" fillId="12" borderId="0" xfId="0" applyFont="1" applyFill="1"/>
    <xf numFmtId="0" fontId="5" fillId="12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9" fontId="10" fillId="0" borderId="0" xfId="0" applyNumberFormat="1" applyFont="1"/>
    <xf numFmtId="9" fontId="10" fillId="0" borderId="0" xfId="2" applyFont="1"/>
    <xf numFmtId="0" fontId="15" fillId="9" borderId="1" xfId="5" applyFill="1" applyBorder="1" applyAlignment="1">
      <alignment wrapText="1"/>
    </xf>
    <xf numFmtId="164" fontId="5" fillId="0" borderId="0" xfId="2" applyNumberFormat="1" applyFont="1" applyFill="1" applyBorder="1" applyAlignment="1">
      <alignment horizontal="center"/>
    </xf>
    <xf numFmtId="9" fontId="5" fillId="12" borderId="0" xfId="0" applyNumberFormat="1" applyFont="1" applyFill="1"/>
    <xf numFmtId="9" fontId="5" fillId="0" borderId="0" xfId="2" applyNumberFormat="1" applyFont="1"/>
    <xf numFmtId="0" fontId="5" fillId="13" borderId="0" xfId="0" applyFont="1" applyFill="1"/>
    <xf numFmtId="2" fontId="5" fillId="13" borderId="0" xfId="0" applyNumberFormat="1" applyFont="1" applyFill="1"/>
    <xf numFmtId="1" fontId="5" fillId="13" borderId="0" xfId="0" applyNumberFormat="1" applyFont="1" applyFill="1"/>
    <xf numFmtId="0" fontId="8" fillId="10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11" borderId="0" xfId="0" applyFont="1" applyFill="1" applyBorder="1" applyAlignment="1">
      <alignment horizontal="center"/>
    </xf>
  </cellXfs>
  <cellStyles count="6">
    <cellStyle name="Bad" xfId="4" builtinId="27"/>
    <cellStyle name="Dropped" xfId="1"/>
    <cellStyle name="Good" xfId="3" builtinId="26"/>
    <cellStyle name="Hyperlink" xfId="5" builtinId="8"/>
    <cellStyle name="Normal" xfId="0" builtinId="0"/>
    <cellStyle name="Percent" xfId="2" builtinId="5"/>
  </cellStyles>
  <dxfs count="1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rek Ogle" refreshedDate="41750.739964004628" createdVersion="5" refreshedVersion="5" minRefreshableVersion="3" recordCount="182">
  <cacheSource type="worksheet">
    <worksheetSource ref="A1:I183" sheet="PastGrades"/>
  </cacheSource>
  <cacheFields count="9">
    <cacheField name="Sem" numFmtId="0">
      <sharedItems count="5">
        <s v="pre-F12"/>
        <s v="F12"/>
        <s v="F13"/>
        <s v="W13"/>
        <s v="W14"/>
      </sharedItems>
    </cacheField>
    <cacheField name="Last" numFmtId="0">
      <sharedItems/>
    </cacheField>
    <cacheField name="First" numFmtId="0">
      <sharedItems/>
    </cacheField>
    <cacheField name="Total" numFmtId="2">
      <sharedItems containsSemiMixedTypes="0" containsString="0" containsNumber="1" minValue="0.53464985526411601" maxValue="0.98667334780502414"/>
    </cacheField>
    <cacheField name="+XC" numFmtId="2">
      <sharedItems containsSemiMixedTypes="0" containsString="0" containsNumber="1" minValue="0.57469322683291124" maxValue="0.99879605565608398"/>
    </cacheField>
    <cacheField name="Adj" numFmtId="2">
      <sharedItems containsSemiMixedTypes="0" containsString="0" containsNumber="1" minValue="0.57469322683291124" maxValue="0.99879605565608398"/>
    </cacheField>
    <cacheField name="Final" numFmtId="2">
      <sharedItems containsSemiMixedTypes="0" containsString="0" containsNumber="1" minValue="0.57469322683291124" maxValue="0.99879605565608398"/>
    </cacheField>
    <cacheField name="Rank" numFmtId="0">
      <sharedItems containsSemiMixedTypes="0" containsString="0" containsNumber="1" containsInteger="1" minValue="1" maxValue="52"/>
    </cacheField>
    <cacheField name="Grade" numFmtId="0">
      <sharedItems count="12">
        <s v="A"/>
        <s v="A-"/>
        <s v="B+"/>
        <s v="B"/>
        <s v="B-"/>
        <s v="C+"/>
        <s v="C"/>
        <s v="C-"/>
        <s v="D+"/>
        <s v="D"/>
        <s v="F" u="1"/>
        <s v="Formula1" f="1"/>
      </sharedItems>
    </cacheField>
  </cacheFields>
  <calculatedItems count="1">
    <calculatedItem>
      <pivotArea cacheIndex="1" outline="0" fieldPosition="0">
        <references count="1">
          <reference field="8" count="1">
            <x v="11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">
  <r>
    <x v="0"/>
    <s v="Smoniewski"/>
    <s v="Clara"/>
    <n v="0.97956528642531471"/>
    <n v="0.99879605565608398"/>
    <n v="0.99879605565608398"/>
    <n v="0.99879605565608398"/>
    <n v="1"/>
    <x v="0"/>
  </r>
  <r>
    <x v="1"/>
    <s v="Thornley"/>
    <s v="Kaylee"/>
    <n v="0.98667334780502414"/>
    <n v="0.98667334780502414"/>
    <n v="0.98667334780502414"/>
    <n v="0.98667334780502414"/>
    <n v="1"/>
    <x v="0"/>
  </r>
  <r>
    <x v="0"/>
    <s v="Macy"/>
    <s v="Stevie"/>
    <n v="0.96974979768327141"/>
    <n v="0.98282672076019451"/>
    <n v="0.98282672076019451"/>
    <n v="0.98282672076019451"/>
    <n v="2"/>
    <x v="0"/>
  </r>
  <r>
    <x v="0"/>
    <s v="Runge"/>
    <s v="Ashley"/>
    <n v="0.9785480943738657"/>
    <n v="0.98188142770719899"/>
    <n v="0.98188142770719899"/>
    <n v="0.98188142770719899"/>
    <n v="1"/>
    <x v="0"/>
  </r>
  <r>
    <x v="2"/>
    <s v="Fischer"/>
    <s v="Mikaela"/>
    <n v="0.95981931620710603"/>
    <n v="0.97981931620710605"/>
    <n v="0.97981931620710605"/>
    <n v="0.97981931620710605"/>
    <n v="1"/>
    <x v="0"/>
  </r>
  <r>
    <x v="0"/>
    <s v="Kunath"/>
    <s v="Nickolas"/>
    <n v="0.96189608699693274"/>
    <n v="0.97935371411557681"/>
    <n v="0.97935371411557681"/>
    <n v="0.97935371411557681"/>
    <n v="2"/>
    <x v="0"/>
  </r>
  <r>
    <x v="3"/>
    <s v="Lee"/>
    <s v="Young Hoon"/>
    <n v="0.96963675128871019"/>
    <n v="0.97425213590409476"/>
    <n v="0.97425213590409476"/>
    <n v="0.97425213590409476"/>
    <n v="1"/>
    <x v="0"/>
  </r>
  <r>
    <x v="1"/>
    <s v="Mohlman"/>
    <s v="Jessica"/>
    <n v="0.92901433216132256"/>
    <n v="0.97219615034314077"/>
    <n v="0.97219615034314077"/>
    <n v="0.97219615034314077"/>
    <n v="2"/>
    <x v="0"/>
  </r>
  <r>
    <x v="0"/>
    <s v="Nelson"/>
    <s v="Susan"/>
    <n v="0.94041273714216655"/>
    <n v="0.97041273714216658"/>
    <n v="0.97041273714216658"/>
    <n v="0.97041273714216658"/>
    <n v="3"/>
    <x v="0"/>
  </r>
  <r>
    <x v="4"/>
    <s v="Donaldson"/>
    <s v="Emily"/>
    <n v="0.94329953025962454"/>
    <n v="0.96877572073581497"/>
    <n v="0.96877572073581497"/>
    <n v="0.96877572073581497"/>
    <n v="1"/>
    <x v="0"/>
  </r>
  <r>
    <x v="0"/>
    <s v="Pitman"/>
    <s v="Cory"/>
    <n v="0.95876681862364865"/>
    <n v="0.96581599895151748"/>
    <n v="0.96581599895151748"/>
    <n v="0.96581599895151748"/>
    <n v="4"/>
    <x v="0"/>
  </r>
  <r>
    <x v="1"/>
    <s v="Bruner"/>
    <s v="Clara"/>
    <n v="0.96406781576662604"/>
    <n v="0.96406781576662604"/>
    <n v="0.96406781576662604"/>
    <n v="0.96406781576662604"/>
    <n v="3"/>
    <x v="0"/>
  </r>
  <r>
    <x v="3"/>
    <s v="Valley"/>
    <s v="Matthew"/>
    <n v="0.95862356454296183"/>
    <n v="0.95862356454296183"/>
    <n v="0.95862356454296183"/>
    <n v="0.95862356454296183"/>
    <n v="2"/>
    <x v="0"/>
  </r>
  <r>
    <x v="1"/>
    <s v="Ginnery"/>
    <s v="Caitlin"/>
    <n v="0.94292824309482159"/>
    <n v="0.95801021030793632"/>
    <n v="0.95801021030793632"/>
    <n v="0.95801021030793632"/>
    <n v="4"/>
    <x v="0"/>
  </r>
  <r>
    <x v="3"/>
    <s v="Zart"/>
    <s v="Katy"/>
    <n v="0.91776648149002316"/>
    <n v="0.95786937359235913"/>
    <n v="0.95786937359235913"/>
    <n v="0.95786937359235913"/>
    <n v="3"/>
    <x v="0"/>
  </r>
  <r>
    <x v="3"/>
    <s v="Hoge"/>
    <s v="Sara"/>
    <n v="0.94822208219536619"/>
    <n v="0.95626556045623579"/>
    <n v="0.95626556045623579"/>
    <n v="0.95626556045623579"/>
    <n v="4"/>
    <x v="0"/>
  </r>
  <r>
    <x v="1"/>
    <s v="Vosen"/>
    <s v="Grace"/>
    <n v="0.94772612633268372"/>
    <n v="0.95215235584088043"/>
    <n v="0.95215235584088043"/>
    <n v="0.95215235584088043"/>
    <n v="5"/>
    <x v="0"/>
  </r>
  <r>
    <x v="2"/>
    <s v="Woodie"/>
    <s v="Sara"/>
    <n v="0.92977696124615294"/>
    <n v="0.95045263692182858"/>
    <n v="0.95045263692182858"/>
    <n v="0.95045263692182858"/>
    <n v="2"/>
    <x v="0"/>
  </r>
  <r>
    <x v="4"/>
    <s v="Fisher"/>
    <s v="Michaela"/>
    <n v="0.90646865595720161"/>
    <n v="0.94669773855069095"/>
    <n v="0.94669773855069095"/>
    <n v="0.94669773855069095"/>
    <n v="2"/>
    <x v="0"/>
  </r>
  <r>
    <x v="1"/>
    <s v="Nelson"/>
    <s v="Charles"/>
    <n v="0.93892352623579489"/>
    <n v="0.94580877213743419"/>
    <n v="0.94580877213743419"/>
    <n v="0.94580877213743419"/>
    <n v="6"/>
    <x v="0"/>
  </r>
  <r>
    <x v="1"/>
    <s v="Hasbargen"/>
    <s v="Cody"/>
    <n v="0.94483733089158095"/>
    <n v="0.94483733089158095"/>
    <n v="0.94483733089158095"/>
    <n v="0.94483733089158095"/>
    <n v="7"/>
    <x v="0"/>
  </r>
  <r>
    <x v="1"/>
    <s v="Rakowski"/>
    <s v="Elena"/>
    <n v="0.93371124908935599"/>
    <n v="0.942711249089356"/>
    <n v="0.942711249089356"/>
    <n v="0.942711249089356"/>
    <n v="8"/>
    <x v="0"/>
  </r>
  <r>
    <x v="1"/>
    <s v="Menebroeker"/>
    <s v="Ryan"/>
    <n v="0.94190432782447586"/>
    <n v="0.94190432782447586"/>
    <n v="0.94190432782447586"/>
    <n v="0.94190432782447586"/>
    <n v="9"/>
    <x v="0"/>
  </r>
  <r>
    <x v="2"/>
    <s v="Zocher"/>
    <s v="Erika"/>
    <n v="0.93736038356049667"/>
    <n v="0.94047726667737974"/>
    <n v="0.94047726667737974"/>
    <n v="0.94047726667737974"/>
    <n v="3"/>
    <x v="0"/>
  </r>
  <r>
    <x v="4"/>
    <s v="Hein"/>
    <s v="Marina"/>
    <n v="0.92264742419797463"/>
    <n v="0.93614742419797459"/>
    <n v="0.93614742419797459"/>
    <n v="0.93614742419797459"/>
    <n v="3"/>
    <x v="0"/>
  </r>
  <r>
    <x v="4"/>
    <s v="Koosmann"/>
    <s v="Faye"/>
    <n v="0.89163659445631449"/>
    <n v="0.93343325564952739"/>
    <n v="0.93343325564952739"/>
    <n v="0.93343325564952739"/>
    <n v="4"/>
    <x v="0"/>
  </r>
  <r>
    <x v="4"/>
    <s v="Plucinski"/>
    <s v="Martha"/>
    <n v="0.91524926034959941"/>
    <n v="0.93024926034959943"/>
    <n v="0.93024926034959943"/>
    <n v="0.93024926034959943"/>
    <n v="5"/>
    <x v="0"/>
  </r>
  <r>
    <x v="3"/>
    <s v="Stanfield"/>
    <s v="Samantha"/>
    <n v="0.9281084094692017"/>
    <n v="0.92854319207789737"/>
    <n v="0.92854319207789737"/>
    <n v="0.92854319207789737"/>
    <n v="5"/>
    <x v="0"/>
  </r>
  <r>
    <x v="0"/>
    <s v="Mead"/>
    <s v="Jordan"/>
    <n v="0.92551744980295425"/>
    <n v="0.92551744980295425"/>
    <n v="0.92551744980295425"/>
    <n v="0.92551744980295425"/>
    <n v="5"/>
    <x v="0"/>
  </r>
  <r>
    <x v="1"/>
    <s v="Jolma"/>
    <s v="Craig"/>
    <n v="0.92514669884902756"/>
    <n v="0.92514669884902756"/>
    <n v="0.92514669884902756"/>
    <n v="0.92514669884902756"/>
    <n v="10"/>
    <x v="0"/>
  </r>
  <r>
    <x v="1"/>
    <s v="Browne"/>
    <s v="Danielle"/>
    <n v="0.90717863476227789"/>
    <n v="0.9221786347622779"/>
    <n v="0.9221786347622779"/>
    <n v="0.9221786347622779"/>
    <n v="11"/>
    <x v="0"/>
  </r>
  <r>
    <x v="0"/>
    <s v="Alexson"/>
    <s v="Elizabeth"/>
    <n v="0.91933487434180483"/>
    <n v="0.92130208745655895"/>
    <n v="0.92130208745655895"/>
    <n v="0.92130208745655895"/>
    <n v="3"/>
    <x v="0"/>
  </r>
  <r>
    <x v="3"/>
    <s v="Leighton"/>
    <s v="Elizabeth"/>
    <n v="0.91642144538190728"/>
    <n v="0.92042144538190729"/>
    <n v="0.92042144538190729"/>
    <n v="0.92042144538190729"/>
    <n v="6"/>
    <x v="0"/>
  </r>
  <r>
    <x v="0"/>
    <s v="Lepak"/>
    <s v="Taylor"/>
    <n v="0.91081402779068688"/>
    <n v="0.91941051901875703"/>
    <n v="0.91941051901875703"/>
    <n v="0.91941051901875703"/>
    <n v="4"/>
    <x v="0"/>
  </r>
  <r>
    <x v="4"/>
    <s v="Solberg"/>
    <s v="Jazmin"/>
    <n v="0.87648398762805058"/>
    <n v="0.91665065429471726"/>
    <n v="0.91665065429471726"/>
    <n v="0.91665065429471726"/>
    <n v="6"/>
    <x v="0"/>
  </r>
  <r>
    <x v="0"/>
    <s v="Damiano"/>
    <s v="Kayla"/>
    <n v="0.88198479888646819"/>
    <n v="0.9155543936900562"/>
    <n v="0.9155543936900562"/>
    <n v="0.9155543936900562"/>
    <n v="5"/>
    <x v="1"/>
  </r>
  <r>
    <x v="1"/>
    <s v="Hendrickson"/>
    <s v="Travis"/>
    <n v="0.89921628666281617"/>
    <n v="0.91421628666281618"/>
    <n v="0.91421628666281618"/>
    <n v="0.91421628666281618"/>
    <n v="12"/>
    <x v="0"/>
  </r>
  <r>
    <x v="4"/>
    <s v="Morris"/>
    <s v="Montana"/>
    <n v="0.88882864057501165"/>
    <n v="0.91332864057501162"/>
    <n v="0.91332864057501162"/>
    <n v="0.91332864057501162"/>
    <n v="7"/>
    <x v="0"/>
  </r>
  <r>
    <x v="2"/>
    <s v="Moy"/>
    <s v="David"/>
    <n v="0.91188662772438911"/>
    <n v="0.91188662772438911"/>
    <n v="0.91188662772438911"/>
    <n v="0.91188662772438911"/>
    <n v="4"/>
    <x v="0"/>
  </r>
  <r>
    <x v="0"/>
    <s v="Hilderbrand"/>
    <s v="Ashley"/>
    <n v="0.91161560088672999"/>
    <n v="0.91161560088672999"/>
    <n v="0.91161560088672999"/>
    <n v="0.91161560088672999"/>
    <n v="6"/>
    <x v="1"/>
  </r>
  <r>
    <x v="1"/>
    <s v="Remacle"/>
    <s v="Courtney"/>
    <n v="0.88036473798825132"/>
    <n v="0.91036473798825135"/>
    <n v="0.91036473798825135"/>
    <n v="0.91036473798825135"/>
    <n v="13"/>
    <x v="1"/>
  </r>
  <r>
    <x v="0"/>
    <s v="Friesen"/>
    <s v="Jared"/>
    <n v="0.87168358381504496"/>
    <n v="0.90952973766119882"/>
    <n v="0.90952973766119882"/>
    <n v="0.90952973766119882"/>
    <n v="7"/>
    <x v="1"/>
  </r>
  <r>
    <x v="2"/>
    <s v="Windschitl"/>
    <s v="Kaitlyn"/>
    <n v="0.8964866528484392"/>
    <n v="0.90702719338897975"/>
    <n v="0.90702719338897975"/>
    <n v="0.90702719338897975"/>
    <n v="5"/>
    <x v="1"/>
  </r>
  <r>
    <x v="1"/>
    <s v="Shore"/>
    <s v="Carmen"/>
    <n v="0.90356078154422415"/>
    <n v="0.90356078154422415"/>
    <n v="0.90356078154422415"/>
    <n v="0.90356078154422415"/>
    <n v="14"/>
    <x v="1"/>
  </r>
  <r>
    <x v="1"/>
    <s v="Moodie"/>
    <s v="Sarah"/>
    <n v="0.86074571340354034"/>
    <n v="0.90236866422321249"/>
    <n v="0.90236866422321249"/>
    <n v="0.90236866422321249"/>
    <n v="15"/>
    <x v="1"/>
  </r>
  <r>
    <x v="1"/>
    <s v="Malecha"/>
    <s v="Carolyn"/>
    <n v="0.90176321706082363"/>
    <n v="0.90176321706082363"/>
    <n v="0.90176321706082363"/>
    <n v="0.90176321706082363"/>
    <n v="16"/>
    <x v="1"/>
  </r>
  <r>
    <x v="4"/>
    <s v="Andersen"/>
    <s v="Ryan"/>
    <n v="0.90107025891085635"/>
    <n v="0.90107025891085635"/>
    <n v="0.90107025891085635"/>
    <n v="0.90107025891085635"/>
    <n v="8"/>
    <x v="1"/>
  </r>
  <r>
    <x v="2"/>
    <s v="Howard"/>
    <s v="Mitchell"/>
    <n v="0.8580582249858677"/>
    <n v="0.89903672924023403"/>
    <n v="0.89903672924023403"/>
    <n v="0.89903672924023403"/>
    <n v="6"/>
    <x v="1"/>
  </r>
  <r>
    <x v="0"/>
    <s v="Jenkins"/>
    <s v="Dylan"/>
    <n v="0.88488531593367736"/>
    <n v="0.89888531593367738"/>
    <n v="0.89888531593367738"/>
    <n v="0.89888531593367738"/>
    <n v="6"/>
    <x v="1"/>
  </r>
  <r>
    <x v="3"/>
    <s v="Tikalsky"/>
    <s v="Danielle"/>
    <n v="0.88421767784412775"/>
    <n v="0.89821767784412776"/>
    <n v="0.89821767784412776"/>
    <n v="0.89821767784412776"/>
    <n v="7"/>
    <x v="1"/>
  </r>
  <r>
    <x v="1"/>
    <s v="Keefer"/>
    <s v="Nicholas"/>
    <n v="0.89739789578082718"/>
    <n v="0.89739789578082718"/>
    <n v="0.89739789578082718"/>
    <n v="0.89739789578082718"/>
    <n v="17"/>
    <x v="1"/>
  </r>
  <r>
    <x v="0"/>
    <s v="Spieler-Sandberg"/>
    <s v="Rose"/>
    <n v="0.895621575116612"/>
    <n v="0.895621575116612"/>
    <n v="0.895621575116612"/>
    <n v="0.895621575116612"/>
    <n v="8"/>
    <x v="1"/>
  </r>
  <r>
    <x v="0"/>
    <s v="Haugen"/>
    <s v="Kia"/>
    <n v="0.88143304935508915"/>
    <n v="0.89543304935508916"/>
    <n v="0.89543304935508916"/>
    <n v="0.89543304935508916"/>
    <n v="7"/>
    <x v="1"/>
  </r>
  <r>
    <x v="0"/>
    <s v="O'Neill"/>
    <s v="Travis"/>
    <n v="0.86592110783326615"/>
    <n v="0.89392110783326617"/>
    <n v="0.89392110783326617"/>
    <n v="0.89392110783326617"/>
    <n v="9"/>
    <x v="1"/>
  </r>
  <r>
    <x v="2"/>
    <s v="Fish"/>
    <s v="Marissa"/>
    <n v="0.89044107363440328"/>
    <n v="0.89353966518369909"/>
    <n v="0.89353966518369909"/>
    <n v="0.89353966518369909"/>
    <n v="7"/>
    <x v="1"/>
  </r>
  <r>
    <x v="4"/>
    <s v="Kovach"/>
    <s v="Stephanie"/>
    <n v="0.87655295096774533"/>
    <n v="0.89105295096774528"/>
    <n v="0.89105295096774528"/>
    <n v="0.89105295096774528"/>
    <n v="9"/>
    <x v="1"/>
  </r>
  <r>
    <x v="4"/>
    <s v="Welnetz"/>
    <s v="Jordan"/>
    <n v="0.86779323584311563"/>
    <n v="0.88968212473200448"/>
    <n v="0.88968212473200448"/>
    <n v="0.88968212473200448"/>
    <n v="10"/>
    <x v="1"/>
  </r>
  <r>
    <x v="2"/>
    <s v="Woest"/>
    <s v="Ian"/>
    <n v="0.88590014236961667"/>
    <n v="0.88590014236961667"/>
    <n v="0.88590014236961667"/>
    <n v="0.88590014236961667"/>
    <n v="8"/>
    <x v="2"/>
  </r>
  <r>
    <x v="3"/>
    <s v="Lourigan"/>
    <s v="Celeste"/>
    <n v="0.88383801030395925"/>
    <n v="0.88383801030395925"/>
    <n v="0.88383801030395925"/>
    <n v="0.88383801030395925"/>
    <n v="8"/>
    <x v="2"/>
  </r>
  <r>
    <x v="3"/>
    <s v="Johnson"/>
    <s v="KayDee"/>
    <n v="0.84381365517604434"/>
    <n v="0.88281365517604438"/>
    <n v="0.88281365517604438"/>
    <n v="0.88281365517604438"/>
    <n v="9"/>
    <x v="2"/>
  </r>
  <r>
    <x v="4"/>
    <s v="Leonard"/>
    <s v="Emily"/>
    <n v="0.83090089288125135"/>
    <n v="0.88255168653204497"/>
    <n v="0.88255168653204497"/>
    <n v="0.88255168653204497"/>
    <n v="11"/>
    <x v="2"/>
  </r>
  <r>
    <x v="1"/>
    <s v="Eckwright"/>
    <s v="Kristen"/>
    <n v="0.88253205747734265"/>
    <n v="0.88253205747734265"/>
    <n v="0.88253205747734265"/>
    <n v="0.88253205747734265"/>
    <n v="18"/>
    <x v="2"/>
  </r>
  <r>
    <x v="0"/>
    <s v="Wiener"/>
    <s v="Brianna"/>
    <n v="0.86767002063845899"/>
    <n v="0.88117002063845895"/>
    <n v="0.88117002063845895"/>
    <n v="0.88117002063845895"/>
    <n v="8"/>
    <x v="2"/>
  </r>
  <r>
    <x v="1"/>
    <s v="McNeel"/>
    <s v="Paige"/>
    <n v="0.84608621088868863"/>
    <n v="0.87908621088868866"/>
    <n v="0.87908621088868866"/>
    <n v="0.87908621088868866"/>
    <n v="19"/>
    <x v="2"/>
  </r>
  <r>
    <x v="0"/>
    <s v="Weir"/>
    <s v="Andrew"/>
    <n v="0.86349259921925836"/>
    <n v="0.87849259921925837"/>
    <n v="0.87849259921925837"/>
    <n v="0.87849259921925837"/>
    <n v="9"/>
    <x v="2"/>
  </r>
  <r>
    <x v="1"/>
    <s v="Fitzgerald"/>
    <s v="Joseph"/>
    <n v="0.8781734182652241"/>
    <n v="0.8781734182652241"/>
    <n v="0.8781734182652241"/>
    <n v="0.8781734182652241"/>
    <n v="20"/>
    <x v="2"/>
  </r>
  <r>
    <x v="2"/>
    <s v="Skulan"/>
    <s v="Caitlin"/>
    <n v="0.87501248874651938"/>
    <n v="0.87744492117895179"/>
    <n v="0.87744492117895179"/>
    <n v="0.87744492117895179"/>
    <n v="9"/>
    <x v="2"/>
  </r>
  <r>
    <x v="0"/>
    <s v="Rhody"/>
    <s v="Levi"/>
    <n v="0.84547677376122232"/>
    <n v="0.87497677376122229"/>
    <n v="0.87497677376122229"/>
    <n v="0.87497677376122229"/>
    <n v="10"/>
    <x v="2"/>
  </r>
  <r>
    <x v="0"/>
    <s v="Bodart"/>
    <s v="Brandon"/>
    <n v="0.85795679567191618"/>
    <n v="0.87392170795261792"/>
    <n v="0.87392170795261792"/>
    <n v="0.87392170795261792"/>
    <n v="10"/>
    <x v="2"/>
  </r>
  <r>
    <x v="0"/>
    <s v="Romano"/>
    <s v="Daniel"/>
    <n v="0.84699066460797368"/>
    <n v="0.87149066460797364"/>
    <n v="0.87149066460797364"/>
    <n v="0.87149066460797364"/>
    <n v="11"/>
    <x v="2"/>
  </r>
  <r>
    <x v="2"/>
    <s v="Blackford"/>
    <s v="Alison"/>
    <n v="0.8414669514059"/>
    <n v="0.87046695140590002"/>
    <n v="0.87046695140590002"/>
    <n v="0.87046695140590002"/>
    <n v="10"/>
    <x v="2"/>
  </r>
  <r>
    <x v="2"/>
    <s v="Tucker"/>
    <s v="James"/>
    <n v="0.83558339286100836"/>
    <n v="0.86864832792594338"/>
    <n v="0.86864832792594338"/>
    <n v="0.86864832792594338"/>
    <n v="11"/>
    <x v="2"/>
  </r>
  <r>
    <x v="4"/>
    <s v="Hayes"/>
    <s v="Nicole"/>
    <n v="0.84089758983323759"/>
    <n v="0.86539758983323756"/>
    <n v="0.86539758983323756"/>
    <n v="0.86539758983323756"/>
    <n v="12"/>
    <x v="2"/>
  </r>
  <r>
    <x v="2"/>
    <s v="Drozd"/>
    <s v="Kathleen"/>
    <n v="0.85098106274731489"/>
    <n v="0.8619810627473149"/>
    <n v="0.8619810627473149"/>
    <n v="0.8619810627473149"/>
    <n v="12"/>
    <x v="3"/>
  </r>
  <r>
    <x v="2"/>
    <s v="Ellias"/>
    <s v="Shane"/>
    <n v="0.81249746665829203"/>
    <n v="0.85761434977517514"/>
    <n v="0.85761434977517514"/>
    <n v="0.85761434977517514"/>
    <n v="13"/>
    <x v="3"/>
  </r>
  <r>
    <x v="2"/>
    <s v="Oldenborg"/>
    <s v="Kimberly"/>
    <n v="0.84049778859417068"/>
    <n v="0.85649778859417069"/>
    <n v="0.85649778859417069"/>
    <n v="0.85649778859417069"/>
    <n v="14"/>
    <x v="3"/>
  </r>
  <r>
    <x v="4"/>
    <s v="Morrissey"/>
    <s v="John"/>
    <n v="0.84742827335353521"/>
    <n v="0.84742827335353521"/>
    <n v="0.84742827335353521"/>
    <n v="0.84742827335353521"/>
    <n v="13"/>
    <x v="3"/>
  </r>
  <r>
    <x v="4"/>
    <s v="Wiechmann"/>
    <s v="Lewis"/>
    <n v="0.81723754639263246"/>
    <n v="0.84623754639263249"/>
    <n v="0.84623754639263249"/>
    <n v="0.84623754639263249"/>
    <n v="14"/>
    <x v="3"/>
  </r>
  <r>
    <x v="1"/>
    <s v="Baumgarten"/>
    <s v="Cassandra"/>
    <n v="0.8245109156242787"/>
    <n v="0.84351091562427871"/>
    <n v="0.84351091562427871"/>
    <n v="0.84351091562427871"/>
    <n v="21"/>
    <x v="3"/>
  </r>
  <r>
    <x v="1"/>
    <s v="Jaeckel"/>
    <s v="Jessica"/>
    <n v="0.84035798397020989"/>
    <n v="0.84035798397020989"/>
    <n v="0.84035798397020989"/>
    <n v="0.84035798397020989"/>
    <n v="22"/>
    <x v="3"/>
  </r>
  <r>
    <x v="2"/>
    <s v="Sorenson"/>
    <s v="Katherine"/>
    <n v="0.80632827711827137"/>
    <n v="0.84032827711827141"/>
    <n v="0.84032827711827141"/>
    <n v="0.84032827711827141"/>
    <n v="15"/>
    <x v="3"/>
  </r>
  <r>
    <x v="0"/>
    <s v="Persson"/>
    <s v="Mattias"/>
    <n v="0.83015361657080922"/>
    <n v="0.84015361657080923"/>
    <n v="0.84015361657080923"/>
    <n v="0.84015361657080923"/>
    <n v="11"/>
    <x v="3"/>
  </r>
  <r>
    <x v="1"/>
    <s v="Riehle"/>
    <s v="Dillon"/>
    <n v="0.82775604745187037"/>
    <n v="0.83975604745187038"/>
    <n v="0.83975604745187038"/>
    <n v="0.83975604745187038"/>
    <n v="23"/>
    <x v="3"/>
  </r>
  <r>
    <x v="3"/>
    <s v="Mensah"/>
    <s v="Seth Kwaku Adjei"/>
    <n v="0.82289768731212831"/>
    <n v="0.83862845654289753"/>
    <n v="0.83862845654289753"/>
    <n v="0.83862845654289753"/>
    <n v="10"/>
    <x v="3"/>
  </r>
  <r>
    <x v="2"/>
    <s v="Rickbeil"/>
    <s v="Heather"/>
    <n v="0.78722698532336743"/>
    <n v="0.83404516714154919"/>
    <n v="0.83404516714154919"/>
    <n v="0.83404516714154919"/>
    <n v="16"/>
    <x v="3"/>
  </r>
  <r>
    <x v="1"/>
    <s v="Kennedy"/>
    <s v="Theresa"/>
    <n v="0.83394312367160028"/>
    <n v="0.83394312367160028"/>
    <n v="0.83394312367160028"/>
    <n v="0.83394312367160028"/>
    <n v="24"/>
    <x v="3"/>
  </r>
  <r>
    <x v="0"/>
    <s v="Ristau"/>
    <s v="Rebecca"/>
    <n v="0.79910685036436235"/>
    <n v="0.83003788484712093"/>
    <n v="0.83003788484712093"/>
    <n v="0.83003788484712093"/>
    <n v="12"/>
    <x v="3"/>
  </r>
  <r>
    <x v="1"/>
    <s v="Blahnik"/>
    <s v="Ashley"/>
    <n v="0.82420155179430032"/>
    <n v="0.82920155179430033"/>
    <n v="0.82920155179430033"/>
    <n v="0.82920155179430033"/>
    <n v="25"/>
    <x v="3"/>
  </r>
  <r>
    <x v="0"/>
    <s v="Martinez"/>
    <s v="Dominic"/>
    <n v="0.805916571314228"/>
    <n v="0.82691657131422802"/>
    <n v="0.82691657131422802"/>
    <n v="0.82691657131422802"/>
    <n v="13"/>
    <x v="3"/>
  </r>
  <r>
    <x v="2"/>
    <s v="Andrews"/>
    <s v="Eric"/>
    <n v="0.82135608378598768"/>
    <n v="0.82135608378598768"/>
    <n v="0.82135608378598768"/>
    <n v="0.82135608378598768"/>
    <n v="17"/>
    <x v="3"/>
  </r>
  <r>
    <x v="3"/>
    <s v="Wuestenhagen"/>
    <s v="Kert"/>
    <n v="0.82064200719247893"/>
    <n v="0.82064200719247893"/>
    <n v="0.82064200719247893"/>
    <n v="0.82064200719247893"/>
    <n v="11"/>
    <x v="3"/>
  </r>
  <r>
    <x v="4"/>
    <s v="Graetz"/>
    <s v="John"/>
    <n v="0.81978427251075581"/>
    <n v="0.81978427251075581"/>
    <n v="0.81978427251075581"/>
    <n v="0.81978427251075581"/>
    <n v="15"/>
    <x v="3"/>
  </r>
  <r>
    <x v="1"/>
    <s v="Ross"/>
    <s v="Courtney"/>
    <n v="0.81773471682709953"/>
    <n v="0.81773471682709953"/>
    <n v="0.81773471682709953"/>
    <n v="0.81773471682709953"/>
    <n v="26"/>
    <x v="3"/>
  </r>
  <r>
    <x v="0"/>
    <s v="Warfel"/>
    <s v="Dan"/>
    <n v="0.81072380560643509"/>
    <n v="0.81072380560643509"/>
    <n v="0.81072380560643509"/>
    <n v="0.81072380560643509"/>
    <n v="12"/>
    <x v="4"/>
  </r>
  <r>
    <x v="1"/>
    <s v="Raikes"/>
    <s v="Jessica"/>
    <n v="0.80951251158699711"/>
    <n v="0.80951251158699711"/>
    <n v="0.80951251158699711"/>
    <n v="0.80951251158699711"/>
    <n v="27"/>
    <x v="4"/>
  </r>
  <r>
    <x v="4"/>
    <s v="Schmitz"/>
    <s v="Andrew"/>
    <n v="0.80623108093155804"/>
    <n v="0.80623108093155804"/>
    <n v="0.80623108093155804"/>
    <n v="0.80623108093155804"/>
    <n v="16"/>
    <x v="4"/>
  </r>
  <r>
    <x v="3"/>
    <s v="Weyers"/>
    <s v="Hayley"/>
    <n v="0.78946825194343062"/>
    <n v="0.80546825194343064"/>
    <n v="0.80546825194343064"/>
    <n v="0.80546825194343064"/>
    <n v="12"/>
    <x v="3"/>
  </r>
  <r>
    <x v="1"/>
    <s v="Gerrits"/>
    <s v="Elizabeth"/>
    <n v="0.80276862183259101"/>
    <n v="0.80276862183259101"/>
    <n v="0.80276862183259101"/>
    <n v="0.80276862183259101"/>
    <n v="28"/>
    <x v="4"/>
  </r>
  <r>
    <x v="0"/>
    <s v="Bussiere"/>
    <s v="Lilah"/>
    <n v="0.8010107154639301"/>
    <n v="0.8010107154639301"/>
    <n v="0.8010107154639301"/>
    <n v="0.8010107154639301"/>
    <n v="13"/>
    <x v="4"/>
  </r>
  <r>
    <x v="0"/>
    <s v="Kreider"/>
    <s v="Joseph"/>
    <n v="0.800788738664449"/>
    <n v="0.800788738664449"/>
    <n v="0.800788738664449"/>
    <n v="0.800788738664449"/>
    <n v="14"/>
    <x v="4"/>
  </r>
  <r>
    <x v="2"/>
    <s v="Hodgdon"/>
    <s v="Jacob"/>
    <n v="0.78454740070766082"/>
    <n v="0.79892975364883734"/>
    <n v="0.79892975364883734"/>
    <n v="0.79892975364883734"/>
    <n v="18"/>
    <x v="4"/>
  </r>
  <r>
    <x v="1"/>
    <s v="Stewart"/>
    <s v="Taylor"/>
    <n v="0.79137032294077436"/>
    <n v="0.79637032294077437"/>
    <n v="0.79637032294077437"/>
    <n v="0.79637032294077437"/>
    <n v="29"/>
    <x v="4"/>
  </r>
  <r>
    <x v="1"/>
    <s v="Omot"/>
    <s v="Marwa"/>
    <n v="0.7939478126390187"/>
    <n v="0.7939478126390187"/>
    <n v="0.7939478126390187"/>
    <n v="0.7939478126390187"/>
    <n v="30"/>
    <x v="4"/>
  </r>
  <r>
    <x v="0"/>
    <s v="Kline"/>
    <s v="Eleesa"/>
    <n v="0.78047885336842215"/>
    <n v="0.79347885336842217"/>
    <n v="0.79347885336842217"/>
    <n v="0.79347885336842217"/>
    <n v="15"/>
    <x v="4"/>
  </r>
  <r>
    <x v="0"/>
    <s v="Kukreti"/>
    <s v="Supriya"/>
    <n v="0.78693414895828573"/>
    <n v="0.78693414895828573"/>
    <n v="0.78693414895828573"/>
    <n v="0.78693414895828573"/>
    <n v="16"/>
    <x v="5"/>
  </r>
  <r>
    <x v="3"/>
    <s v="Hoffman"/>
    <s v="Haley"/>
    <n v="0.78683189144628141"/>
    <n v="0.78683189144628141"/>
    <n v="0.78683189144628141"/>
    <n v="0.78683189144628141"/>
    <n v="13"/>
    <x v="5"/>
  </r>
  <r>
    <x v="3"/>
    <s v="Lee"/>
    <s v="Alexandra"/>
    <n v="0.78419342063069752"/>
    <n v="0.78419342063069752"/>
    <n v="0.78419342063069752"/>
    <n v="0.78419342063069752"/>
    <n v="14"/>
    <x v="5"/>
  </r>
  <r>
    <x v="2"/>
    <s v="Hanson"/>
    <s v="Whitney"/>
    <n v="0.77561065050352784"/>
    <n v="0.7840160559089332"/>
    <n v="0.7840160559089332"/>
    <n v="0.7840160559089332"/>
    <n v="19"/>
    <x v="5"/>
  </r>
  <r>
    <x v="0"/>
    <s v="Benham"/>
    <s v="Marian"/>
    <n v="0.78333782162044507"/>
    <n v="0.78333782162044507"/>
    <n v="0.78333782162044507"/>
    <n v="0.78333782162044507"/>
    <n v="14"/>
    <x v="5"/>
  </r>
  <r>
    <x v="1"/>
    <s v="Tijan"/>
    <s v="Grace"/>
    <n v="0.77355921502755054"/>
    <n v="0.78255921502755055"/>
    <n v="0.78255921502755055"/>
    <n v="0.78255921502755055"/>
    <n v="31"/>
    <x v="5"/>
  </r>
  <r>
    <x v="0"/>
    <s v="Mulroy"/>
    <s v="Joseph"/>
    <n v="0.77614777516901923"/>
    <n v="0.77614777516901923"/>
    <n v="0.77614777516901923"/>
    <n v="0.77614777516901923"/>
    <n v="17"/>
    <x v="6"/>
  </r>
  <r>
    <x v="4"/>
    <s v="Ruberg"/>
    <s v="Brooke"/>
    <n v="0.77430099389191276"/>
    <n v="0.77430099389191276"/>
    <n v="0.77430099389191276"/>
    <n v="0.77430099389191276"/>
    <n v="17"/>
    <x v="4"/>
  </r>
  <r>
    <x v="0"/>
    <s v="Wendler"/>
    <s v="Jeanette"/>
    <n v="0.74148820909639035"/>
    <n v="0.76798820909639032"/>
    <n v="0.76798820909639032"/>
    <n v="0.76798820909639032"/>
    <n v="15"/>
    <x v="5"/>
  </r>
  <r>
    <x v="3"/>
    <s v="Hartle"/>
    <s v="Scott"/>
    <n v="0.75418032965661697"/>
    <n v="0.76718032965661698"/>
    <n v="0.76718032965661698"/>
    <n v="0.76718032965661698"/>
    <n v="15"/>
    <x v="5"/>
  </r>
  <r>
    <x v="1"/>
    <s v="Belsky"/>
    <s v="Travis"/>
    <n v="0.76669080798492428"/>
    <n v="0.76669080798492428"/>
    <n v="0.76669080798492428"/>
    <n v="0.76669080798492428"/>
    <n v="32"/>
    <x v="6"/>
  </r>
  <r>
    <x v="3"/>
    <s v="Wirsing"/>
    <s v="Molly"/>
    <n v="0.75455978624057807"/>
    <n v="0.76555978624057808"/>
    <n v="0.76555978624057808"/>
    <n v="0.76555978624057808"/>
    <n v="16"/>
    <x v="5"/>
  </r>
  <r>
    <x v="1"/>
    <s v="Baker"/>
    <s v="Ruby"/>
    <n v="0.74895654577643644"/>
    <n v="0.76395654577643646"/>
    <n v="0.76395654577643646"/>
    <n v="0.76395654577643646"/>
    <n v="33"/>
    <x v="6"/>
  </r>
  <r>
    <x v="1"/>
    <s v="Shira"/>
    <s v="Hunter"/>
    <n v="0.74492456093098725"/>
    <n v="0.75692456093098726"/>
    <n v="0.75692456093098726"/>
    <n v="0.75692456093098726"/>
    <n v="34"/>
    <x v="6"/>
  </r>
  <r>
    <x v="4"/>
    <s v="McCullough"/>
    <s v="Casey"/>
    <n v="0.75689799516800305"/>
    <n v="0.75689799516800305"/>
    <n v="0.75689799516800305"/>
    <n v="0.75689799516800305"/>
    <n v="18"/>
    <x v="5"/>
  </r>
  <r>
    <x v="2"/>
    <s v="Hazek"/>
    <s v="Jacob"/>
    <n v="0.71933515275771276"/>
    <n v="0.75633515275771279"/>
    <n v="0.75633515275771279"/>
    <n v="0.75633515275771279"/>
    <n v="20"/>
    <x v="6"/>
  </r>
  <r>
    <x v="1"/>
    <s v="Minar"/>
    <s v="Arthur"/>
    <n v="0.75580042437042416"/>
    <n v="0.75580042437042416"/>
    <n v="0.75580042437042416"/>
    <n v="0.75580042437042416"/>
    <n v="35"/>
    <x v="6"/>
  </r>
  <r>
    <x v="1"/>
    <s v="Koch"/>
    <s v="Benjamin"/>
    <n v="0.74933540880290928"/>
    <n v="0.74933540880290928"/>
    <n v="0.74933540880290928"/>
    <n v="0.74933540880290928"/>
    <n v="36"/>
    <x v="6"/>
  </r>
  <r>
    <x v="0"/>
    <s v="Thole"/>
    <s v="Maggie"/>
    <n v="0.74814736899180279"/>
    <n v="0.74814736899180279"/>
    <n v="0.74814736899180279"/>
    <n v="0.74814736899180279"/>
    <n v="18"/>
    <x v="4"/>
  </r>
  <r>
    <x v="4"/>
    <s v="Winter"/>
    <s v="Kara"/>
    <n v="0.72073189391689263"/>
    <n v="0.74773189391689265"/>
    <n v="0.74773189391689265"/>
    <n v="0.74773189391689265"/>
    <n v="19"/>
    <x v="5"/>
  </r>
  <r>
    <x v="0"/>
    <s v="Erstad"/>
    <s v="Mattie"/>
    <n v="0.73040056011681365"/>
    <n v="0.74540056011681366"/>
    <n v="0.74540056011681366"/>
    <n v="0.74540056011681366"/>
    <n v="16"/>
    <x v="5"/>
  </r>
  <r>
    <x v="3"/>
    <s v="Yslas"/>
    <s v="Ezequiel"/>
    <n v="0.74206574640352985"/>
    <n v="0.74206574640352985"/>
    <n v="0.74206574640352985"/>
    <n v="0.74206574640352985"/>
    <n v="17"/>
    <x v="6"/>
  </r>
  <r>
    <x v="2"/>
    <s v="Severson"/>
    <s v="Patrick"/>
    <n v="0.74077714437437436"/>
    <n v="0.74077714437437436"/>
    <n v="0.74077714437437436"/>
    <n v="0.74077714437437436"/>
    <n v="21"/>
    <x v="6"/>
  </r>
  <r>
    <x v="1"/>
    <s v="Haak"/>
    <s v="Karrie"/>
    <n v="0.73954976707701292"/>
    <n v="0.73954976707701292"/>
    <n v="0.73954976707701292"/>
    <n v="0.73954976707701292"/>
    <n v="37"/>
    <x v="6"/>
  </r>
  <r>
    <x v="0"/>
    <s v="Klockow"/>
    <s v="Ben"/>
    <n v="0.73583058896378706"/>
    <n v="0.73736905050224855"/>
    <n v="0.73736905050224855"/>
    <n v="0.73736905050224855"/>
    <n v="17"/>
    <x v="6"/>
  </r>
  <r>
    <x v="1"/>
    <s v="Houston"/>
    <s v="Nicholas"/>
    <n v="0.72134295934139103"/>
    <n v="0.72134295934139103"/>
    <n v="0.72134295934139103"/>
    <n v="0.72134295934139103"/>
    <n v="38"/>
    <x v="6"/>
  </r>
  <r>
    <x v="0"/>
    <s v="Scholl"/>
    <s v="Nora"/>
    <n v="0.70227450867048902"/>
    <n v="0.71927450867048903"/>
    <n v="0.71927450867048903"/>
    <n v="0.71927450867048903"/>
    <n v="18"/>
    <x v="6"/>
  </r>
  <r>
    <x v="0"/>
    <s v="Lebeda"/>
    <s v="Dalton"/>
    <n v="0.6930917449938101"/>
    <n v="0.71859174499381007"/>
    <n v="0.71859174499381007"/>
    <n v="0.71859174499381007"/>
    <n v="19"/>
    <x v="6"/>
  </r>
  <r>
    <x v="3"/>
    <s v="Webking"/>
    <s v="Jamieson"/>
    <n v="0.71836493272040969"/>
    <n v="0.71836493272040969"/>
    <n v="0.71836493272040969"/>
    <n v="0.71836493272040969"/>
    <n v="18"/>
    <x v="6"/>
  </r>
  <r>
    <x v="2"/>
    <s v="Michna"/>
    <s v="Melissa"/>
    <n v="0.67917634989426956"/>
    <n v="0.71817634989426959"/>
    <n v="0.71817634989426959"/>
    <n v="0.71817634989426959"/>
    <n v="22"/>
    <x v="6"/>
  </r>
  <r>
    <x v="1"/>
    <s v="Smith"/>
    <s v="Jacob"/>
    <n v="0.70452292367692548"/>
    <n v="0.71252292367692549"/>
    <n v="0.71252292367692549"/>
    <n v="0.71252292367692549"/>
    <n v="39"/>
    <x v="6"/>
  </r>
  <r>
    <x v="0"/>
    <s v="Swider"/>
    <s v="Jessie"/>
    <n v="0.71248844177469051"/>
    <n v="0.71248844177469051"/>
    <n v="0.71248844177469051"/>
    <n v="0.71248844177469051"/>
    <n v="19"/>
    <x v="6"/>
  </r>
  <r>
    <x v="0"/>
    <s v="Rossing"/>
    <s v="Ethan"/>
    <n v="0.70984768097937345"/>
    <n v="0.70984768097937345"/>
    <n v="0.70984768097937345"/>
    <n v="0.70984768097937345"/>
    <n v="20"/>
    <x v="6"/>
  </r>
  <r>
    <x v="1"/>
    <s v="Reina"/>
    <s v="Brigid"/>
    <n v="0.70849679124361253"/>
    <n v="0.70849679124361253"/>
    <n v="0.70849679124361253"/>
    <n v="0.70849679124361253"/>
    <n v="40"/>
    <x v="6"/>
  </r>
  <r>
    <x v="1"/>
    <s v="Johnson"/>
    <s v="Ryan"/>
    <n v="0.70805600229444299"/>
    <n v="0.70805600229444299"/>
    <n v="0.70805600229444299"/>
    <n v="0.70805600229444299"/>
    <n v="41"/>
    <x v="6"/>
  </r>
  <r>
    <x v="4"/>
    <s v="Malenfant"/>
    <s v="Alec"/>
    <n v="0.70673370516567868"/>
    <n v="0.70673370516567868"/>
    <n v="0.70673370516567868"/>
    <n v="0.70673370516567868"/>
    <n v="20"/>
    <x v="6"/>
  </r>
  <r>
    <x v="1"/>
    <s v="Fiorio"/>
    <s v="Hanna"/>
    <n v="0.70527205900576329"/>
    <n v="0.70527205900576329"/>
    <n v="0.70527205900576329"/>
    <n v="0.70527205900576329"/>
    <n v="42"/>
    <x v="6"/>
  </r>
  <r>
    <x v="3"/>
    <s v="Kiffer"/>
    <s v="Kent"/>
    <n v="0.69953120084936971"/>
    <n v="0.69953120084936971"/>
    <n v="0.69953120084936971"/>
    <n v="0.69953120084936971"/>
    <n v="19"/>
    <x v="6"/>
  </r>
  <r>
    <x v="2"/>
    <s v="Spinelli"/>
    <s v="Sarah"/>
    <n v="0.68229182630906771"/>
    <n v="0.69429182630906772"/>
    <n v="0.69429182630906772"/>
    <n v="0.69429182630906772"/>
    <n v="23"/>
    <x v="6"/>
  </r>
  <r>
    <x v="0"/>
    <s v="Isaac"/>
    <s v="Grace"/>
    <n v="0.67956008087942288"/>
    <n v="0.69306008087942284"/>
    <n v="0.69306008087942284"/>
    <n v="0.69306008087942284"/>
    <n v="20"/>
    <x v="6"/>
  </r>
  <r>
    <x v="2"/>
    <s v="Mather"/>
    <s v="Sarah"/>
    <n v="0.67866058149050557"/>
    <n v="0.69266058149050558"/>
    <n v="0.69266058149050558"/>
    <n v="0.69266058149050558"/>
    <n v="24"/>
    <x v="6"/>
  </r>
  <r>
    <x v="2"/>
    <s v="Stiltjes"/>
    <s v="Riley"/>
    <n v="0.68324691607009425"/>
    <n v="0.69124691607009425"/>
    <n v="0.69124691607009425"/>
    <n v="0.69124691607009425"/>
    <n v="25"/>
    <x v="6"/>
  </r>
  <r>
    <x v="0"/>
    <s v="Cruz"/>
    <s v="Lincoln"/>
    <n v="0.68627711409173064"/>
    <n v="0.68627711409173064"/>
    <n v="0.68627711409173064"/>
    <n v="0.68627711409173064"/>
    <n v="21"/>
    <x v="7"/>
  </r>
  <r>
    <x v="3"/>
    <s v="Helms"/>
    <s v="Sanora Kay"/>
    <n v="0.67068055473616361"/>
    <n v="0.68618055473616357"/>
    <n v="0.68618055473616357"/>
    <n v="0.68618055473616357"/>
    <n v="20"/>
    <x v="7"/>
  </r>
  <r>
    <x v="1"/>
    <s v="Rheaume"/>
    <s v="Gabrielle"/>
    <n v="0.68552800928407343"/>
    <n v="0.68552800928407343"/>
    <n v="0.68552800928407343"/>
    <n v="0.68552800928407343"/>
    <n v="43"/>
    <x v="7"/>
  </r>
  <r>
    <x v="2"/>
    <s v="Mrnak"/>
    <s v="Joseph"/>
    <n v="0.66921015405790385"/>
    <n v="0.68321015405790386"/>
    <n v="0.68321015405790386"/>
    <n v="0.68321015405790386"/>
    <n v="26"/>
    <x v="8"/>
  </r>
  <r>
    <x v="2"/>
    <s v="Mikulan"/>
    <s v="Michael"/>
    <n v="0.67391114857084333"/>
    <n v="0.67391114857084333"/>
    <n v="0.67391114857084333"/>
    <n v="0.67391114857084333"/>
    <n v="27"/>
    <x v="8"/>
  </r>
  <r>
    <x v="2"/>
    <s v="Stafford"/>
    <s v="Dale"/>
    <n v="0.67215989812795929"/>
    <n v="0.67215989812795929"/>
    <n v="0.67215989812795929"/>
    <n v="0.67215989812795929"/>
    <n v="28"/>
    <x v="8"/>
  </r>
  <r>
    <x v="3"/>
    <s v="Earley"/>
    <s v="Sierra"/>
    <n v="0.66509053909680005"/>
    <n v="0.66509053909680005"/>
    <n v="0.66509053909680005"/>
    <n v="0.66509053909680005"/>
    <n v="21"/>
    <x v="9"/>
  </r>
  <r>
    <x v="1"/>
    <s v="Merton"/>
    <s v="Nile"/>
    <n v="0.65009211701715464"/>
    <n v="0.66359211701715459"/>
    <n v="0.66359211701715459"/>
    <n v="0.66359211701715459"/>
    <n v="44"/>
    <x v="9"/>
  </r>
  <r>
    <x v="1"/>
    <s v="Brown"/>
    <s v="Nathan"/>
    <n v="0.63885706008829146"/>
    <n v="0.66085706008829148"/>
    <n v="0.66085706008829148"/>
    <n v="0.66085706008829148"/>
    <n v="45"/>
    <x v="7"/>
  </r>
  <r>
    <x v="3"/>
    <s v="Pettit"/>
    <s v="Rachel"/>
    <n v="0.64283822035253246"/>
    <n v="0.65483822035253247"/>
    <n v="0.65483822035253247"/>
    <n v="0.65483822035253247"/>
    <n v="22"/>
    <x v="9"/>
  </r>
  <r>
    <x v="1"/>
    <s v="Tillmann"/>
    <s v="Andrew"/>
    <n v="0.65073574495309028"/>
    <n v="0.65373574495309028"/>
    <n v="0.65373574495309028"/>
    <n v="0.65373574495309028"/>
    <n v="46"/>
    <x v="9"/>
  </r>
  <r>
    <x v="1"/>
    <s v="Peat"/>
    <s v="Ryan"/>
    <n v="0.63946473998067543"/>
    <n v="0.65146473998067544"/>
    <n v="0.65146473998067544"/>
    <n v="0.65146473998067544"/>
    <n v="47"/>
    <x v="9"/>
  </r>
  <r>
    <x v="2"/>
    <s v="Davis"/>
    <s v="Bailey"/>
    <n v="0.64412128535360569"/>
    <n v="0.65112128535360569"/>
    <n v="0.65112128535360569"/>
    <n v="0.65112128535360569"/>
    <n v="29"/>
    <x v="8"/>
  </r>
  <r>
    <x v="4"/>
    <s v="Jinks"/>
    <s v="Eric"/>
    <n v="0.63649566097895616"/>
    <n v="0.64549566097895617"/>
    <n v="0.64549566097895617"/>
    <n v="0.64549566097895617"/>
    <n v="21"/>
    <x v="7"/>
  </r>
  <r>
    <x v="0"/>
    <s v="Olson"/>
    <s v="Katie"/>
    <n v="0.62675307271015313"/>
    <n v="0.64075307271015314"/>
    <n v="0.64075307271015314"/>
    <n v="0.64075307271015314"/>
    <n v="21"/>
    <x v="6"/>
  </r>
  <r>
    <x v="2"/>
    <s v="Jaeckel"/>
    <s v="Mikayla"/>
    <n v="0.63762028138935989"/>
    <n v="0.63762028138935989"/>
    <n v="0.63762028138935989"/>
    <n v="0.63762028138935989"/>
    <n v="30"/>
    <x v="9"/>
  </r>
  <r>
    <x v="0"/>
    <s v="Blow"/>
    <s v="Erik"/>
    <n v="0.63682921236290957"/>
    <n v="0.63682921236290957"/>
    <n v="0.63682921236290957"/>
    <n v="0.63682921236290957"/>
    <n v="22"/>
    <x v="9"/>
  </r>
  <r>
    <x v="0"/>
    <s v="Williams"/>
    <s v="Jake"/>
    <n v="0.63448277137336062"/>
    <n v="0.63448277137336062"/>
    <n v="0.63448277137336062"/>
    <n v="0.63448277137336062"/>
    <n v="23"/>
    <x v="9"/>
  </r>
  <r>
    <x v="1"/>
    <s v="Diaz"/>
    <s v="Adrian"/>
    <n v="0.62818585973381003"/>
    <n v="0.63318585973381003"/>
    <n v="0.63318585973381003"/>
    <n v="0.63318585973381003"/>
    <n v="48"/>
    <x v="9"/>
  </r>
  <r>
    <x v="2"/>
    <s v="Hartfiel"/>
    <s v="Sally"/>
    <n v="0.63077367176717092"/>
    <n v="0.63077367176717092"/>
    <n v="0.63077367176717092"/>
    <n v="0.63077367176717092"/>
    <n v="31"/>
    <x v="9"/>
  </r>
  <r>
    <x v="0"/>
    <s v="Jarvis"/>
    <s v="Madeline"/>
    <n v="0.61952602025700165"/>
    <n v="0.63002602025700161"/>
    <n v="0.63002602025700161"/>
    <n v="0.63002602025700161"/>
    <n v="24"/>
    <x v="9"/>
  </r>
  <r>
    <x v="1"/>
    <s v="Zelinske"/>
    <s v="Keith"/>
    <n v="0.62931426343872021"/>
    <n v="0.62931426343872021"/>
    <n v="0.62931426343872021"/>
    <n v="0.62931426343872021"/>
    <n v="49"/>
    <x v="9"/>
  </r>
  <r>
    <x v="0"/>
    <s v="Augustyn"/>
    <s v="Sean"/>
    <n v="0.62076840188573612"/>
    <n v="0.62076840188573612"/>
    <n v="0.62076840188573612"/>
    <n v="0.62076840188573612"/>
    <n v="25"/>
    <x v="9"/>
  </r>
  <r>
    <x v="2"/>
    <s v="Noto"/>
    <s v="Nicholas"/>
    <n v="0.57276202290475886"/>
    <n v="0.61719445533719131"/>
    <n v="0.61719445533719131"/>
    <n v="0.61719445533719131"/>
    <n v="32"/>
    <x v="9"/>
  </r>
  <r>
    <x v="1"/>
    <s v="Flores"/>
    <s v="Scott"/>
    <n v="0.60967719831486911"/>
    <n v="0.61467719831486911"/>
    <n v="0.61467719831486911"/>
    <n v="0.61467719831486911"/>
    <n v="50"/>
    <x v="9"/>
  </r>
  <r>
    <x v="1"/>
    <s v="McCabe"/>
    <s v="Shaun"/>
    <n v="0.61104761519455664"/>
    <n v="0.61404761519455664"/>
    <n v="0.61404761519455664"/>
    <n v="0.61404761519455664"/>
    <n v="51"/>
    <x v="9"/>
  </r>
  <r>
    <x v="3"/>
    <s v="Strom"/>
    <s v="Kyle"/>
    <n v="0.58248921991777547"/>
    <n v="0.60348921991777549"/>
    <n v="0.60348921991777549"/>
    <n v="0.60348921991777549"/>
    <n v="23"/>
    <x v="9"/>
  </r>
  <r>
    <x v="2"/>
    <s v="Cattelino"/>
    <s v="Amy"/>
    <n v="0.5679932717562759"/>
    <n v="0.60199327175627593"/>
    <n v="0.60199327175627593"/>
    <n v="0.60199327175627593"/>
    <n v="33"/>
    <x v="9"/>
  </r>
  <r>
    <x v="0"/>
    <s v="Kollauf"/>
    <s v="Dan"/>
    <n v="0.58198941969056917"/>
    <n v="0.60098941969056918"/>
    <n v="0.60098941969056918"/>
    <n v="0.60098941969056918"/>
    <n v="22"/>
    <x v="9"/>
  </r>
  <r>
    <x v="2"/>
    <s v="Nagro"/>
    <s v="Cassie"/>
    <n v="0.57403987409696855"/>
    <n v="0.59853987409696852"/>
    <n v="0.59853987409696852"/>
    <n v="0.59853987409696852"/>
    <n v="34"/>
    <x v="9"/>
  </r>
  <r>
    <x v="4"/>
    <s v="Brock-Montgomery"/>
    <s v="Devon"/>
    <n v="0.58305106604183932"/>
    <n v="0.59705106604183933"/>
    <n v="0.59705106604183933"/>
    <n v="0.59705106604183933"/>
    <n v="22"/>
    <x v="9"/>
  </r>
  <r>
    <x v="2"/>
    <s v="Lints"/>
    <s v="Abygail"/>
    <n v="0.58417871982089065"/>
    <n v="0.59417871982089066"/>
    <n v="0.59417871982089066"/>
    <n v="0.59417871982089066"/>
    <n v="35"/>
    <x v="9"/>
  </r>
  <r>
    <x v="2"/>
    <s v="Whalen"/>
    <s v="Lucas"/>
    <n v="0.53464985526411601"/>
    <n v="0.57864985526411605"/>
    <n v="0.57864985526411605"/>
    <n v="0.57864985526411605"/>
    <n v="36"/>
    <x v="9"/>
  </r>
  <r>
    <x v="1"/>
    <s v="Lavey"/>
    <s v="Devin"/>
    <n v="0.55630302950676336"/>
    <n v="0.57630302950676338"/>
    <n v="0.57630302950676338"/>
    <n v="0.57630302950676338"/>
    <n v="52"/>
    <x v="9"/>
  </r>
  <r>
    <x v="2"/>
    <s v="Minkel"/>
    <s v="Daniel"/>
    <n v="0.56652898265815166"/>
    <n v="0.57552898265815167"/>
    <n v="0.57552898265815167"/>
    <n v="0.57552898265815167"/>
    <n v="37"/>
    <x v="9"/>
  </r>
  <r>
    <x v="2"/>
    <s v="Barker"/>
    <s v="Joseph"/>
    <n v="0.54219322683291127"/>
    <n v="0.57469322683291124"/>
    <n v="0.57469322683291124"/>
    <n v="0.57469322683291124"/>
    <n v="38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4" indent="0" outline="1" outlineData="1" multipleFieldFilters="0">
  <location ref="L3:R15" firstHeaderRow="1" firstDataRow="2" firstDataCol="1"/>
  <pivotFields count="9">
    <pivotField axis="axisCol" showAll="0">
      <items count="6">
        <item x="4"/>
        <item x="3"/>
        <item x="1"/>
        <item x="0"/>
        <item x="2"/>
        <item t="default"/>
      </items>
    </pivotField>
    <pivotField dataField="1" showAll="0"/>
    <pivotField showAll="0"/>
    <pivotField numFmtId="165" showAll="0"/>
    <pivotField numFmtId="165" showAll="0"/>
    <pivotField numFmtId="165" showAll="0"/>
    <pivotField numFmtId="165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0"/>
        <item f="1" x="1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Last" fld="1" subtotal="count" showDataAs="percentOfCol" baseField="0" baseItem="0" numFmtId="10"/>
  </dataFields>
  <formats count="6">
    <format dxfId="5">
      <pivotArea collapsedLevelsAreSubtotals="1" fieldPosition="0">
        <references count="1">
          <reference field="8" count="0"/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fieldPosition="0">
        <references count="1">
          <reference field="8" count="0"/>
        </references>
      </pivotArea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4" indent="0" outline="1" outlineData="1" multipleFieldFilters="0">
  <location ref="L18:Q30" firstHeaderRow="1" firstDataRow="2" firstDataCol="1"/>
  <pivotFields count="9">
    <pivotField axis="axisCol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numFmtId="165" showAll="0"/>
    <pivotField numFmtId="165" showAll="0"/>
    <pivotField numFmtId="165" showAll="0"/>
    <pivotField dataField="1" numFmtId="165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m="1" x="10"/>
        <item f="1" x="1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Min of Final" fld="6" subtotal="min" baseField="8" baseItem="0"/>
  </dataFields>
  <formats count="5">
    <format dxfId="10">
      <pivotArea collapsedLevelsAreSubtotals="1" fieldPosition="0">
        <references count="1">
          <reference field="8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8" count="0"/>
        </references>
      </pivotArea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ziehr97@gmail.com" TargetMode="External"/><Relationship Id="rId2" Type="http://schemas.openxmlformats.org/officeDocument/2006/relationships/hyperlink" Target="mailto:hoffh285@myemail.northland.edu" TargetMode="External"/><Relationship Id="rId1" Type="http://schemas.openxmlformats.org/officeDocument/2006/relationships/hyperlink" Target="mailto:ogle@northland.edu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dimegj602@myemail.northlan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AD34"/>
  <sheetViews>
    <sheetView tabSelected="1" zoomScaleNormal="100" workbookViewId="0">
      <pane xSplit="4" ySplit="3" topLeftCell="E28" activePane="bottomRight" state="frozen"/>
      <selection pane="topRight" activeCell="E1" sqref="E1"/>
      <selection pane="bottomLeft" activeCell="A3" sqref="A3"/>
      <selection pane="bottomRight" activeCell="H11" sqref="H11"/>
    </sheetView>
  </sheetViews>
  <sheetFormatPr defaultColWidth="9" defaultRowHeight="14" x14ac:dyDescent="0.3"/>
  <cols>
    <col min="1" max="2" width="4.6328125" style="24" customWidth="1"/>
    <col min="3" max="3" width="14" bestFit="1" customWidth="1"/>
    <col min="4" max="4" width="9.81640625" bestFit="1" customWidth="1"/>
    <col min="5" max="5" width="1.6328125" style="24" customWidth="1"/>
    <col min="6" max="6" width="7.08984375" style="24" bestFit="1" customWidth="1"/>
    <col min="7" max="7" width="6" style="24" customWidth="1"/>
    <col min="8" max="8" width="6.08984375" style="29" bestFit="1" customWidth="1"/>
    <col min="9" max="9" width="1.36328125" style="24" customWidth="1"/>
    <col min="10" max="15" width="6" style="24" customWidth="1"/>
    <col min="16" max="16" width="2.1796875" style="24" customWidth="1"/>
    <col min="17" max="20" width="7.08984375" style="24" customWidth="1"/>
    <col min="21" max="21" width="6.81640625" style="39" bestFit="1" customWidth="1"/>
    <col min="22" max="22" width="6.81640625" style="38" bestFit="1" customWidth="1"/>
    <col min="23" max="23" width="29.08984375" style="24" bestFit="1" customWidth="1"/>
    <col min="24" max="24" width="9" style="24"/>
    <col min="25" max="28" width="5.81640625" style="24" customWidth="1"/>
    <col min="29" max="16384" width="9" style="24"/>
  </cols>
  <sheetData>
    <row r="1" spans="1:30" x14ac:dyDescent="0.3">
      <c r="J1" s="24">
        <v>1</v>
      </c>
      <c r="K1" s="24">
        <v>1</v>
      </c>
      <c r="L1" s="24">
        <v>1</v>
      </c>
      <c r="M1" s="24">
        <v>1</v>
      </c>
      <c r="N1" s="24">
        <v>1</v>
      </c>
      <c r="O1" s="24">
        <v>1</v>
      </c>
    </row>
    <row r="2" spans="1:30" x14ac:dyDescent="0.3">
      <c r="A2" s="24">
        <f>SUM(A4:A34)</f>
        <v>27</v>
      </c>
      <c r="F2" s="24">
        <f>J2*J1+K2*K1+L2*L1+M2*M1+N2*N1+O2*O1</f>
        <v>1</v>
      </c>
      <c r="J2" s="24">
        <v>0.15</v>
      </c>
      <c r="K2" s="24">
        <v>0.05</v>
      </c>
      <c r="L2" s="24">
        <v>7.0000000000000007E-2</v>
      </c>
      <c r="M2" s="24">
        <v>0.22</v>
      </c>
      <c r="N2" s="24">
        <v>0.22</v>
      </c>
      <c r="O2" s="24">
        <v>0.28999999999999998</v>
      </c>
      <c r="Q2" s="39" t="s">
        <v>16</v>
      </c>
      <c r="Y2" s="24" t="s">
        <v>398</v>
      </c>
      <c r="AD2" s="24" t="s">
        <v>698</v>
      </c>
    </row>
    <row r="3" spans="1:30" x14ac:dyDescent="0.3">
      <c r="A3" s="24" t="s">
        <v>9</v>
      </c>
      <c r="B3" s="24" t="s">
        <v>22</v>
      </c>
      <c r="C3" t="s">
        <v>1</v>
      </c>
      <c r="D3" t="s">
        <v>78</v>
      </c>
      <c r="F3" s="29" t="s">
        <v>3</v>
      </c>
      <c r="G3" s="29" t="s">
        <v>10</v>
      </c>
      <c r="H3" s="29" t="s">
        <v>12</v>
      </c>
      <c r="I3" s="29"/>
      <c r="J3" s="29" t="s">
        <v>79</v>
      </c>
      <c r="K3" s="29" t="s">
        <v>406</v>
      </c>
      <c r="L3" s="29" t="s">
        <v>458</v>
      </c>
      <c r="M3" s="29" t="s">
        <v>6</v>
      </c>
      <c r="N3" s="29" t="s">
        <v>7</v>
      </c>
      <c r="O3" s="29" t="s">
        <v>8</v>
      </c>
      <c r="P3" s="29"/>
      <c r="Q3" s="29" t="s">
        <v>724</v>
      </c>
      <c r="R3" s="29" t="s">
        <v>725</v>
      </c>
      <c r="S3" s="29" t="s">
        <v>726</v>
      </c>
      <c r="T3" s="29" t="s">
        <v>727</v>
      </c>
      <c r="U3" s="39" t="s">
        <v>728</v>
      </c>
      <c r="V3" s="39" t="s">
        <v>729</v>
      </c>
      <c r="W3" s="29" t="s">
        <v>21</v>
      </c>
      <c r="Y3" s="24" t="s">
        <v>399</v>
      </c>
      <c r="Z3" s="24" t="s">
        <v>730</v>
      </c>
      <c r="AA3" s="24" t="s">
        <v>731</v>
      </c>
      <c r="AB3" s="24" t="s">
        <v>732</v>
      </c>
      <c r="AD3" s="24" t="s">
        <v>733</v>
      </c>
    </row>
    <row r="4" spans="1:30" x14ac:dyDescent="0.3">
      <c r="A4" s="24">
        <v>1</v>
      </c>
      <c r="B4" s="24">
        <v>1</v>
      </c>
      <c r="C4" t="s">
        <v>540</v>
      </c>
      <c r="D4" t="s">
        <v>539</v>
      </c>
      <c r="F4" s="38">
        <f>(J4*$J$2+K4*$K$2+L4*$L$2+M4*$M$2+N4*$N$2+O4*$O$2)/$F$2</f>
        <v>0.45406417672690369</v>
      </c>
      <c r="G4" s="24">
        <f>RANK(F4,$F$4:$F$34)</f>
        <v>25</v>
      </c>
      <c r="H4" s="29" t="s">
        <v>24</v>
      </c>
      <c r="J4" s="40">
        <f>Quiz!F4</f>
        <v>0.34228374941504403</v>
      </c>
      <c r="K4" s="40">
        <f>HW!D4</f>
        <v>0.23749999999999999</v>
      </c>
      <c r="L4" s="40">
        <f>SIUR!D4</f>
        <v>0.73333333333333328</v>
      </c>
      <c r="M4" s="41">
        <f>'MT1'!F4</f>
        <v>0.3923076923076923</v>
      </c>
      <c r="N4" s="41">
        <f>'MT2'!G4</f>
        <v>0.61139344262295081</v>
      </c>
      <c r="O4" s="41">
        <f>Final!H4</f>
        <v>0.40930700447093887</v>
      </c>
      <c r="Q4" s="35">
        <f>(F4*$F$2-J4*$J$2)/($F$2-$J$2)</f>
        <v>0.47379013448782015</v>
      </c>
      <c r="R4" s="48">
        <f>Q4-F4</f>
        <v>1.9725957760916457E-2</v>
      </c>
      <c r="S4" s="35">
        <f>($F4*$F$2-L4*$L$2)/($F$2-$L$2)</f>
        <v>0.433043917627495</v>
      </c>
      <c r="T4" s="48">
        <f>S4-F4</f>
        <v>-2.1020259099408689E-2</v>
      </c>
      <c r="U4" s="35">
        <f>($F4*$F$2-M4*$M$2)/($F$2-$M$2)</f>
        <v>0.47148267233232227</v>
      </c>
      <c r="V4" s="38">
        <f>IF(U4="","",U4-F4)</f>
        <v>1.7418495605418582E-2</v>
      </c>
      <c r="W4" s="24" t="s">
        <v>722</v>
      </c>
      <c r="Y4" s="40">
        <f>AVERAGE(M4:O4)</f>
        <v>0.47100271313386061</v>
      </c>
      <c r="Z4" s="47">
        <f>(M4-$Y4)</f>
        <v>-7.8695020826168305E-2</v>
      </c>
      <c r="AA4" s="47">
        <f>(N4-$Y4)</f>
        <v>0.1403907294890902</v>
      </c>
      <c r="AB4" s="47">
        <f>(O4-$Y4)</f>
        <v>-6.1695708662921733E-2</v>
      </c>
      <c r="AD4" s="24" t="s">
        <v>637</v>
      </c>
    </row>
    <row r="5" spans="1:30" x14ac:dyDescent="0.3">
      <c r="A5" s="24">
        <v>1</v>
      </c>
      <c r="B5" s="24">
        <v>1</v>
      </c>
      <c r="C5" t="s">
        <v>471</v>
      </c>
      <c r="D5" t="s">
        <v>572</v>
      </c>
      <c r="F5" s="38">
        <f>(J5*$J$2+K5*$K$2+L5*$L$2+M5*$M$2+N5*$N$2+O5*$O$2)/$F$2</f>
        <v>0.91521322207289746</v>
      </c>
      <c r="G5" s="24">
        <f t="shared" ref="G5:G34" si="0">RANK(F5,$F$4:$F$34)</f>
        <v>1</v>
      </c>
      <c r="H5" s="29" t="s">
        <v>92</v>
      </c>
      <c r="J5" s="40">
        <f>Quiz!F5</f>
        <v>0.90450442531892827</v>
      </c>
      <c r="K5" s="40">
        <f>HW!D5</f>
        <v>0.93125000000000002</v>
      </c>
      <c r="L5" s="40">
        <f>SIUR!D5</f>
        <v>0.86666666666666659</v>
      </c>
      <c r="M5" s="41">
        <f>'MT1'!F5</f>
        <v>0.94615384615384612</v>
      </c>
      <c r="N5" s="41">
        <f>'MT2'!G5</f>
        <v>0.94262295081967218</v>
      </c>
      <c r="O5" s="41">
        <f>Final!H5</f>
        <v>0.88543964232488825</v>
      </c>
      <c r="Q5" s="35">
        <f>(F5*$F$2-J5*$J$2)/($F$2-$J$2)</f>
        <v>0.91710300973536263</v>
      </c>
      <c r="R5" s="48">
        <f>Q5-F5</f>
        <v>1.8897876624651699E-3</v>
      </c>
      <c r="S5" s="35">
        <f>($F5*$F$2-L5*$L$2)/($F$2-$L$2)</f>
        <v>0.91886726387766759</v>
      </c>
      <c r="T5" s="48">
        <f>S5-F5</f>
        <v>3.6540418047701362E-3</v>
      </c>
      <c r="U5" s="35">
        <f>($F5*$F$2-M5*$M$2)/($F$2-$M$2)</f>
        <v>0.90648637938339915</v>
      </c>
      <c r="V5" s="38">
        <f>IF(U5="","",U5-F5)</f>
        <v>-8.7268426894983042E-3</v>
      </c>
      <c r="Y5" s="40">
        <f>AVERAGE(M5:O5)</f>
        <v>0.92473881309946881</v>
      </c>
      <c r="Z5" s="47">
        <f>(M5-$Y5)</f>
        <v>2.1415033054377308E-2</v>
      </c>
      <c r="AA5" s="47">
        <f>(N5-$Y5)</f>
        <v>1.7884137720203364E-2</v>
      </c>
      <c r="AB5" s="47">
        <f>(O5-$Y5)</f>
        <v>-3.9299170774580561E-2</v>
      </c>
    </row>
    <row r="6" spans="1:30" s="93" customFormat="1" x14ac:dyDescent="0.3">
      <c r="A6" s="93">
        <v>0</v>
      </c>
      <c r="B6" s="93">
        <v>1</v>
      </c>
      <c r="C6" s="105" t="s">
        <v>472</v>
      </c>
      <c r="D6" s="105" t="s">
        <v>83</v>
      </c>
      <c r="F6" s="95"/>
      <c r="H6" s="96"/>
      <c r="J6" s="136"/>
      <c r="K6" s="97"/>
      <c r="L6" s="97"/>
      <c r="M6" s="98"/>
      <c r="N6" s="98"/>
      <c r="O6" s="98"/>
      <c r="Q6" s="99"/>
      <c r="R6" s="100"/>
      <c r="S6" s="100"/>
      <c r="T6" s="100"/>
      <c r="U6" s="99"/>
      <c r="V6" s="95"/>
      <c r="AD6" s="93" t="s">
        <v>637</v>
      </c>
    </row>
    <row r="7" spans="1:30" s="93" customFormat="1" x14ac:dyDescent="0.3">
      <c r="A7" s="93">
        <v>0</v>
      </c>
      <c r="B7" s="93">
        <v>1</v>
      </c>
      <c r="C7" s="94" t="s">
        <v>616</v>
      </c>
      <c r="D7" s="94" t="s">
        <v>615</v>
      </c>
      <c r="F7" s="95"/>
      <c r="H7" s="96"/>
      <c r="J7" s="136"/>
      <c r="K7" s="97"/>
      <c r="L7" s="97"/>
      <c r="M7" s="98"/>
      <c r="N7" s="98"/>
      <c r="O7" s="98"/>
      <c r="Q7" s="99"/>
      <c r="R7" s="100"/>
      <c r="S7" s="100"/>
      <c r="T7" s="100"/>
      <c r="U7" s="99"/>
      <c r="V7" s="95"/>
    </row>
    <row r="8" spans="1:30" x14ac:dyDescent="0.3">
      <c r="A8" s="24">
        <v>1</v>
      </c>
      <c r="B8" s="24">
        <v>1</v>
      </c>
      <c r="C8" t="s">
        <v>473</v>
      </c>
      <c r="D8" t="s">
        <v>583</v>
      </c>
      <c r="F8" s="38">
        <f t="shared" ref="F8:F18" si="1">(J8*$J$2+K8*$K$2+L8*$L$2+M8*$M$2+N8*$N$2+O8*$O$2)/$F$2</f>
        <v>0.90457819582997445</v>
      </c>
      <c r="G8" s="24">
        <f t="shared" si="0"/>
        <v>5</v>
      </c>
      <c r="H8" s="29" t="s">
        <v>93</v>
      </c>
      <c r="J8" s="40">
        <f>Quiz!F8</f>
        <v>0.83257889275468455</v>
      </c>
      <c r="K8" s="40">
        <f>HW!D8</f>
        <v>0.97499999999999998</v>
      </c>
      <c r="L8" s="40">
        <f>SIUR!D8</f>
        <v>1</v>
      </c>
      <c r="M8" s="41">
        <f>'MT1'!F8</f>
        <v>0.93076923076923079</v>
      </c>
      <c r="N8" s="41">
        <f>'MT2'!G8</f>
        <v>0.86229508196721305</v>
      </c>
      <c r="O8" s="41">
        <f>Final!H8</f>
        <v>0.91885245901639345</v>
      </c>
      <c r="Q8" s="35">
        <f t="shared" ref="Q8:Q18" si="2">(F8*$F$2-J8*$J$2)/($F$2-$J$2)</f>
        <v>0.91728395519620209</v>
      </c>
      <c r="R8" s="48">
        <f t="shared" ref="R8:R18" si="3">Q8-F8</f>
        <v>1.2705759366227642E-2</v>
      </c>
      <c r="S8" s="35">
        <f t="shared" ref="S8:S18" si="4">($F8*$F$2-L8*$L$2)/($F$2-$L$2)</f>
        <v>0.89739590949459624</v>
      </c>
      <c r="T8" s="48">
        <f t="shared" ref="T8:T18" si="5">S8-F8</f>
        <v>-7.1822863353782074E-3</v>
      </c>
      <c r="U8" s="35">
        <f t="shared" ref="U8:U18" si="6">($F8*$F$2-M8*$M$2)/($F$2-$M$2)</f>
        <v>0.89719098084710724</v>
      </c>
      <c r="V8" s="38">
        <f t="shared" ref="V8:V18" si="7">IF(U8="","",U8-F8)</f>
        <v>-7.3872149828672073E-3</v>
      </c>
      <c r="Y8" s="40">
        <f t="shared" ref="Y8:Y18" si="8">AVERAGE(M8:O8)</f>
        <v>0.90397225725094577</v>
      </c>
      <c r="Z8" s="47">
        <f t="shared" ref="Z8:Z18" si="9">(M8-$Y8)</f>
        <v>2.6796973518285028E-2</v>
      </c>
      <c r="AA8" s="47">
        <f t="shared" ref="AA8:AA18" si="10">(N8-$Y8)</f>
        <v>-4.1677175283732715E-2</v>
      </c>
      <c r="AB8" s="47">
        <f t="shared" ref="AB8:AB18" si="11">(O8-$Y8)</f>
        <v>1.4880201765447687E-2</v>
      </c>
    </row>
    <row r="9" spans="1:30" x14ac:dyDescent="0.3">
      <c r="A9" s="24">
        <v>1</v>
      </c>
      <c r="B9" s="24">
        <v>1</v>
      </c>
      <c r="C9" t="s">
        <v>474</v>
      </c>
      <c r="D9" t="s">
        <v>142</v>
      </c>
      <c r="F9" s="38">
        <f t="shared" si="1"/>
        <v>0.35730401459733346</v>
      </c>
      <c r="G9" s="24">
        <f t="shared" si="0"/>
        <v>27</v>
      </c>
      <c r="H9" s="29" t="s">
        <v>24</v>
      </c>
      <c r="J9" s="40">
        <f>Quiz!F9</f>
        <v>0.37865368260094501</v>
      </c>
      <c r="K9" s="40">
        <f>HW!D9</f>
        <v>0.23749999999999999</v>
      </c>
      <c r="L9" s="40">
        <f>SIUR!D9</f>
        <v>0.16666666666666669</v>
      </c>
      <c r="M9" s="41">
        <f>'MT1'!F9</f>
        <v>0.53846153846153844</v>
      </c>
      <c r="N9" s="41">
        <f>'MT2'!G9</f>
        <v>0.46721311475409838</v>
      </c>
      <c r="O9" s="41">
        <f>Final!H9</f>
        <v>0.19212369597615497</v>
      </c>
      <c r="Q9" s="35">
        <f t="shared" si="2"/>
        <v>0.35353642612610792</v>
      </c>
      <c r="R9" s="48">
        <f t="shared" si="3"/>
        <v>-3.767588471225547E-3</v>
      </c>
      <c r="S9" s="35">
        <f t="shared" si="4"/>
        <v>0.37165306229103962</v>
      </c>
      <c r="T9" s="48">
        <f t="shared" si="5"/>
        <v>1.4349047693706152E-2</v>
      </c>
      <c r="U9" s="35">
        <f t="shared" si="6"/>
        <v>0.30620830273819871</v>
      </c>
      <c r="V9" s="38">
        <f t="shared" si="7"/>
        <v>-5.1095711859134751E-2</v>
      </c>
      <c r="W9" s="24" t="s">
        <v>723</v>
      </c>
      <c r="Y9" s="40">
        <f t="shared" si="8"/>
        <v>0.39926611639726395</v>
      </c>
      <c r="Z9" s="47">
        <f t="shared" si="9"/>
        <v>0.13919542206427449</v>
      </c>
      <c r="AA9" s="47">
        <f t="shared" si="10"/>
        <v>6.7946998356834432E-2</v>
      </c>
      <c r="AB9" s="47">
        <f t="shared" si="11"/>
        <v>-0.20714242042110897</v>
      </c>
      <c r="AD9" s="24" t="s">
        <v>637</v>
      </c>
    </row>
    <row r="10" spans="1:30" x14ac:dyDescent="0.3">
      <c r="A10" s="24">
        <v>1</v>
      </c>
      <c r="B10" s="24">
        <v>1</v>
      </c>
      <c r="C10" t="s">
        <v>475</v>
      </c>
      <c r="D10" t="s">
        <v>53</v>
      </c>
      <c r="F10" s="38">
        <f t="shared" si="1"/>
        <v>0.7518981080030146</v>
      </c>
      <c r="G10" s="24">
        <f t="shared" si="0"/>
        <v>14</v>
      </c>
      <c r="H10" s="29" t="s">
        <v>89</v>
      </c>
      <c r="J10" s="40">
        <f>Quiz!F10</f>
        <v>0.7469842723147978</v>
      </c>
      <c r="K10" s="40">
        <f>HW!D10</f>
        <v>0.9375</v>
      </c>
      <c r="L10" s="40">
        <f>SIUR!D10</f>
        <v>0.85</v>
      </c>
      <c r="M10" s="41">
        <f>'MT1'!F10</f>
        <v>0.7976923076923077</v>
      </c>
      <c r="N10" s="41">
        <f>'MT2'!G10</f>
        <v>0.61418032786885246</v>
      </c>
      <c r="O10" s="41">
        <f>Final!H10</f>
        <v>0.76849478390461989</v>
      </c>
      <c r="Q10" s="35">
        <f t="shared" si="2"/>
        <v>0.75276525547740591</v>
      </c>
      <c r="R10" s="48">
        <f t="shared" si="3"/>
        <v>8.6714747439131656E-4</v>
      </c>
      <c r="S10" s="35">
        <f t="shared" si="4"/>
        <v>0.74451409462689744</v>
      </c>
      <c r="T10" s="48">
        <f t="shared" si="5"/>
        <v>-7.38401337611716E-3</v>
      </c>
      <c r="U10" s="35">
        <f t="shared" si="6"/>
        <v>0.73898179527013697</v>
      </c>
      <c r="V10" s="38">
        <f t="shared" si="7"/>
        <v>-1.2916312732877633E-2</v>
      </c>
      <c r="Y10" s="40">
        <f t="shared" si="8"/>
        <v>0.72678913982192661</v>
      </c>
      <c r="Z10" s="47">
        <f t="shared" si="9"/>
        <v>7.090316787038109E-2</v>
      </c>
      <c r="AA10" s="47">
        <f t="shared" si="10"/>
        <v>-0.11260881195307415</v>
      </c>
      <c r="AB10" s="47">
        <f t="shared" si="11"/>
        <v>4.1705644082693283E-2</v>
      </c>
    </row>
    <row r="11" spans="1:30" x14ac:dyDescent="0.3">
      <c r="A11" s="24">
        <v>1</v>
      </c>
      <c r="B11" s="24">
        <v>1</v>
      </c>
      <c r="C11" t="s">
        <v>476</v>
      </c>
      <c r="D11" t="s">
        <v>477</v>
      </c>
      <c r="F11" s="38">
        <f t="shared" si="1"/>
        <v>0.86585336392586265</v>
      </c>
      <c r="G11" s="24">
        <f t="shared" si="0"/>
        <v>11</v>
      </c>
      <c r="H11" s="29" t="s">
        <v>86</v>
      </c>
      <c r="J11" s="40">
        <f>Quiz!F11</f>
        <v>0.81661254552483242</v>
      </c>
      <c r="K11" s="40">
        <f>HW!D11</f>
        <v>0.86250000000000004</v>
      </c>
      <c r="L11" s="40">
        <f>SIUR!D11</f>
        <v>0.66666666666666674</v>
      </c>
      <c r="M11" s="41">
        <f>'MT1'!F11</f>
        <v>0.95923076923076922</v>
      </c>
      <c r="N11" s="41">
        <f>'MT2'!G11</f>
        <v>0.93245901639344253</v>
      </c>
      <c r="O11" s="41">
        <f>Final!H11</f>
        <v>0.81861400894187775</v>
      </c>
      <c r="Q11" s="35">
        <f t="shared" si="2"/>
        <v>0.87454292011427981</v>
      </c>
      <c r="R11" s="48">
        <f t="shared" si="3"/>
        <v>8.6895561884171579E-3</v>
      </c>
      <c r="S11" s="35">
        <f t="shared" si="4"/>
        <v>0.88084591103139365</v>
      </c>
      <c r="T11" s="48">
        <f t="shared" si="5"/>
        <v>1.4992547105530996E-2</v>
      </c>
      <c r="U11" s="35">
        <f t="shared" si="6"/>
        <v>0.83951614704499156</v>
      </c>
      <c r="V11" s="38">
        <f t="shared" si="7"/>
        <v>-2.6337216880871095E-2</v>
      </c>
      <c r="Y11" s="40">
        <f t="shared" si="8"/>
        <v>0.90343459818869654</v>
      </c>
      <c r="Z11" s="47">
        <f t="shared" si="9"/>
        <v>5.5796171042072684E-2</v>
      </c>
      <c r="AA11" s="47">
        <f t="shared" si="10"/>
        <v>2.9024418204745994E-2</v>
      </c>
      <c r="AB11" s="47">
        <f t="shared" si="11"/>
        <v>-8.4820589246818789E-2</v>
      </c>
    </row>
    <row r="12" spans="1:30" x14ac:dyDescent="0.3">
      <c r="A12" s="24">
        <v>1</v>
      </c>
      <c r="B12" s="24">
        <v>1</v>
      </c>
      <c r="C12" t="s">
        <v>478</v>
      </c>
      <c r="D12" t="s">
        <v>479</v>
      </c>
      <c r="F12" s="38">
        <f t="shared" si="1"/>
        <v>0.64686698250281605</v>
      </c>
      <c r="G12" s="24">
        <f t="shared" si="0"/>
        <v>16</v>
      </c>
      <c r="H12" s="29" t="s">
        <v>404</v>
      </c>
      <c r="J12" s="132">
        <f>Quiz!F12</f>
        <v>0.55272405075119257</v>
      </c>
      <c r="K12" s="40">
        <f>HW!D12</f>
        <v>0.90625</v>
      </c>
      <c r="L12" s="40">
        <f>SIUR!D12</f>
        <v>0.53333333333333333</v>
      </c>
      <c r="M12" s="41">
        <f>'MT1'!F12</f>
        <v>0.69307692307692315</v>
      </c>
      <c r="N12" s="41">
        <f>'MT2'!G12</f>
        <v>0.72393442622950821</v>
      </c>
      <c r="O12" s="41">
        <f>Final!H12</f>
        <v>0.58472429210134125</v>
      </c>
      <c r="Q12" s="35">
        <f t="shared" si="2"/>
        <v>0.66348044104722015</v>
      </c>
      <c r="R12" s="48">
        <f t="shared" si="3"/>
        <v>1.6613458544404103E-2</v>
      </c>
      <c r="S12" s="35">
        <f t="shared" si="4"/>
        <v>0.65541252598869115</v>
      </c>
      <c r="T12" s="48">
        <f t="shared" si="5"/>
        <v>8.5455434858751067E-3</v>
      </c>
      <c r="U12" s="35">
        <f t="shared" si="6"/>
        <v>0.63383340952037559</v>
      </c>
      <c r="V12" s="38">
        <f t="shared" si="7"/>
        <v>-1.3033572982440456E-2</v>
      </c>
      <c r="Y12" s="40">
        <f t="shared" si="8"/>
        <v>0.66724521380259094</v>
      </c>
      <c r="Z12" s="47">
        <f t="shared" si="9"/>
        <v>2.5831709274332204E-2</v>
      </c>
      <c r="AA12" s="47">
        <f t="shared" si="10"/>
        <v>5.6689212426917268E-2</v>
      </c>
      <c r="AB12" s="47">
        <f t="shared" si="11"/>
        <v>-8.2520921701249694E-2</v>
      </c>
    </row>
    <row r="13" spans="1:30" x14ac:dyDescent="0.3">
      <c r="A13" s="24">
        <v>1</v>
      </c>
      <c r="B13" s="24">
        <v>1</v>
      </c>
      <c r="C13" t="s">
        <v>591</v>
      </c>
      <c r="D13" t="s">
        <v>333</v>
      </c>
      <c r="F13" s="38">
        <f t="shared" si="1"/>
        <v>0.61022700137461339</v>
      </c>
      <c r="G13" s="24">
        <f t="shared" si="0"/>
        <v>19</v>
      </c>
      <c r="H13" s="29" t="s">
        <v>87</v>
      </c>
      <c r="J13" s="40">
        <f>Quiz!F13</f>
        <v>0.72626157195466834</v>
      </c>
      <c r="K13" s="40">
        <f>HW!D13</f>
        <v>0.86875000000000002</v>
      </c>
      <c r="L13" s="40">
        <f>SIUR!D13</f>
        <v>0.53333333333333333</v>
      </c>
      <c r="M13" s="41">
        <f>'MT1'!F13</f>
        <v>0.69230769230769229</v>
      </c>
      <c r="N13" s="41">
        <f>'MT2'!G13</f>
        <v>0.51442622950819672</v>
      </c>
      <c r="O13" s="41">
        <f>Final!H13</f>
        <v>0.53460506706408351</v>
      </c>
      <c r="Q13" s="35">
        <f t="shared" si="2"/>
        <v>0.58975031244872145</v>
      </c>
      <c r="R13" s="48">
        <f t="shared" si="3"/>
        <v>-2.0476688925891939E-2</v>
      </c>
      <c r="S13" s="35">
        <f t="shared" si="4"/>
        <v>0.61601469681858079</v>
      </c>
      <c r="T13" s="48">
        <f t="shared" si="5"/>
        <v>5.7876954439674E-3</v>
      </c>
      <c r="U13" s="35">
        <f t="shared" si="6"/>
        <v>0.58707603726528346</v>
      </c>
      <c r="V13" s="38">
        <f t="shared" si="7"/>
        <v>-2.315096410932993E-2</v>
      </c>
      <c r="Y13" s="40">
        <f t="shared" si="8"/>
        <v>0.58044632962665743</v>
      </c>
      <c r="Z13" s="47">
        <f t="shared" si="9"/>
        <v>0.11186136268103486</v>
      </c>
      <c r="AA13" s="47">
        <f t="shared" si="10"/>
        <v>-6.6020100118460712E-2</v>
      </c>
      <c r="AB13" s="47">
        <f t="shared" si="11"/>
        <v>-4.5841262562573926E-2</v>
      </c>
    </row>
    <row r="14" spans="1:30" x14ac:dyDescent="0.3">
      <c r="A14" s="24">
        <v>1</v>
      </c>
      <c r="B14" s="24">
        <v>1</v>
      </c>
      <c r="C14" t="s">
        <v>480</v>
      </c>
      <c r="D14" t="s">
        <v>481</v>
      </c>
      <c r="F14" s="38">
        <f t="shared" si="1"/>
        <v>0.85326710474599188</v>
      </c>
      <c r="G14" s="24">
        <f t="shared" si="0"/>
        <v>12</v>
      </c>
      <c r="H14" s="29" t="s">
        <v>90</v>
      </c>
      <c r="J14" s="40">
        <f>Quiz!F14</f>
        <v>0.90327232007282443</v>
      </c>
      <c r="K14" s="40">
        <f>HW!D14</f>
        <v>0.88124999999999998</v>
      </c>
      <c r="L14" s="40">
        <f>SIUR!D14</f>
        <v>0.7</v>
      </c>
      <c r="M14" s="41">
        <f>'MT1'!F14</f>
        <v>0.94615384615384612</v>
      </c>
      <c r="N14" s="133">
        <f>'MT2'!G14</f>
        <v>0.77032786885245896</v>
      </c>
      <c r="O14" s="41">
        <f>Final!H14</f>
        <v>0.85202682563338306</v>
      </c>
      <c r="Q14" s="35">
        <f t="shared" si="2"/>
        <v>0.84444265498243332</v>
      </c>
      <c r="R14" s="48">
        <f t="shared" si="3"/>
        <v>-8.8244497635585617E-3</v>
      </c>
      <c r="S14" s="35">
        <f t="shared" si="4"/>
        <v>0.86480333843655044</v>
      </c>
      <c r="T14" s="48">
        <f t="shared" si="5"/>
        <v>1.1536233690558562E-2</v>
      </c>
      <c r="U14" s="35">
        <f t="shared" si="6"/>
        <v>0.82706828024634071</v>
      </c>
      <c r="V14" s="38">
        <f t="shared" si="7"/>
        <v>-2.6198824499651163E-2</v>
      </c>
      <c r="Y14" s="40">
        <f t="shared" si="8"/>
        <v>0.85616951354656268</v>
      </c>
      <c r="Z14" s="47">
        <f t="shared" si="9"/>
        <v>8.9984332607283446E-2</v>
      </c>
      <c r="AA14" s="47">
        <f t="shared" si="10"/>
        <v>-8.5841644694103714E-2</v>
      </c>
      <c r="AB14" s="47">
        <f t="shared" si="11"/>
        <v>-4.1426879131796213E-3</v>
      </c>
    </row>
    <row r="15" spans="1:30" x14ac:dyDescent="0.3">
      <c r="A15" s="24">
        <v>1</v>
      </c>
      <c r="B15" s="24">
        <v>1</v>
      </c>
      <c r="C15" t="s">
        <v>352</v>
      </c>
      <c r="D15" s="73" t="s">
        <v>622</v>
      </c>
      <c r="F15" s="38">
        <f t="shared" si="1"/>
        <v>0.68516687798842901</v>
      </c>
      <c r="G15" s="24">
        <f t="shared" si="0"/>
        <v>15</v>
      </c>
      <c r="H15" s="29" t="s">
        <v>91</v>
      </c>
      <c r="J15" s="40">
        <f>Quiz!F15</f>
        <v>0.66501711123318863</v>
      </c>
      <c r="K15" s="40">
        <f>HW!D15</f>
        <v>0.85624999999999996</v>
      </c>
      <c r="L15" s="40">
        <f>SIUR!D15</f>
        <v>0.8</v>
      </c>
      <c r="M15" s="41">
        <f>'MT1'!F15</f>
        <v>0.92307692307692313</v>
      </c>
      <c r="N15" s="41">
        <f>'MT2'!G15</f>
        <v>0.67213114754098358</v>
      </c>
      <c r="O15" s="41">
        <f>Final!H15</f>
        <v>0.46777943368107305</v>
      </c>
      <c r="Q15" s="35">
        <f t="shared" si="2"/>
        <v>0.68872271918053019</v>
      </c>
      <c r="R15" s="48">
        <f t="shared" si="3"/>
        <v>3.5558411921011723E-3</v>
      </c>
      <c r="S15" s="35">
        <f t="shared" si="4"/>
        <v>0.67652352471874089</v>
      </c>
      <c r="T15" s="48">
        <f t="shared" si="5"/>
        <v>-8.6433532696881255E-3</v>
      </c>
      <c r="U15" s="35">
        <f t="shared" si="6"/>
        <v>0.61806404475834087</v>
      </c>
      <c r="V15" s="38">
        <f t="shared" si="7"/>
        <v>-6.7102833230088144E-2</v>
      </c>
      <c r="Y15" s="40">
        <f t="shared" si="8"/>
        <v>0.68766250143299323</v>
      </c>
      <c r="Z15" s="47">
        <f t="shared" si="9"/>
        <v>0.23541442164392989</v>
      </c>
      <c r="AA15" s="47">
        <f t="shared" si="10"/>
        <v>-1.5531353892009658E-2</v>
      </c>
      <c r="AB15" s="47">
        <f t="shared" si="11"/>
        <v>-0.21988306775192018</v>
      </c>
    </row>
    <row r="16" spans="1:30" x14ac:dyDescent="0.3">
      <c r="A16" s="24">
        <v>1</v>
      </c>
      <c r="B16" s="24">
        <v>1</v>
      </c>
      <c r="C16" t="s">
        <v>482</v>
      </c>
      <c r="D16" t="s">
        <v>483</v>
      </c>
      <c r="F16" s="38">
        <f t="shared" si="1"/>
        <v>0.90916542759556007</v>
      </c>
      <c r="G16" s="24">
        <f t="shared" si="0"/>
        <v>3</v>
      </c>
      <c r="H16" s="29" t="s">
        <v>92</v>
      </c>
      <c r="J16" s="40">
        <f>Quiz!F16</f>
        <v>0.87428086024130702</v>
      </c>
      <c r="K16" s="40">
        <f>HW!D16</f>
        <v>0.92500000000000004</v>
      </c>
      <c r="L16" s="40">
        <f>SIUR!D16</f>
        <v>0.96666666666666656</v>
      </c>
      <c r="M16" s="41">
        <f>'MT1'!F16</f>
        <v>1</v>
      </c>
      <c r="N16" s="41">
        <f>'MT2'!G16</f>
        <v>0.86885245901639341</v>
      </c>
      <c r="O16" s="41">
        <f>Final!H16</f>
        <v>0.87227272727272731</v>
      </c>
      <c r="Q16" s="35">
        <f t="shared" si="2"/>
        <v>0.9153215277168989</v>
      </c>
      <c r="R16" s="48">
        <f t="shared" si="3"/>
        <v>6.1561001213388256E-3</v>
      </c>
      <c r="S16" s="35">
        <f t="shared" si="4"/>
        <v>0.90483737734289627</v>
      </c>
      <c r="T16" s="48">
        <f t="shared" si="5"/>
        <v>-4.3280502526638065E-3</v>
      </c>
      <c r="U16" s="35">
        <f t="shared" si="6"/>
        <v>0.8835454199943078</v>
      </c>
      <c r="V16" s="38">
        <f t="shared" si="7"/>
        <v>-2.562000760125227E-2</v>
      </c>
      <c r="Y16" s="40">
        <f t="shared" si="8"/>
        <v>0.91370839542970683</v>
      </c>
      <c r="Z16" s="47">
        <f t="shared" si="9"/>
        <v>8.6291604570293168E-2</v>
      </c>
      <c r="AA16" s="47">
        <f t="shared" si="10"/>
        <v>-4.4855936413313424E-2</v>
      </c>
      <c r="AB16" s="47">
        <f t="shared" si="11"/>
        <v>-4.1435668156979522E-2</v>
      </c>
    </row>
    <row r="17" spans="1:30" x14ac:dyDescent="0.3">
      <c r="A17" s="24">
        <v>1</v>
      </c>
      <c r="B17" s="24">
        <v>1</v>
      </c>
      <c r="C17" t="s">
        <v>484</v>
      </c>
      <c r="D17" t="s">
        <v>569</v>
      </c>
      <c r="F17" s="38">
        <f t="shared" si="1"/>
        <v>0.59386504624022418</v>
      </c>
      <c r="G17" s="24">
        <f t="shared" si="0"/>
        <v>20</v>
      </c>
      <c r="H17" s="29" t="s">
        <v>87</v>
      </c>
      <c r="J17" s="40">
        <f>Quiz!F17</f>
        <v>0.56186148243097489</v>
      </c>
      <c r="K17" s="40">
        <f>HW!D17</f>
        <v>0.76249999999999996</v>
      </c>
      <c r="L17" s="40">
        <f>SIUR!D17</f>
        <v>0.33333333333333337</v>
      </c>
      <c r="M17" s="41">
        <f>'MT1'!F17</f>
        <v>0.76923076923076927</v>
      </c>
      <c r="N17" s="41">
        <f>'MT2'!G17</f>
        <v>0.54098360655737709</v>
      </c>
      <c r="O17" s="41">
        <f>Final!H17</f>
        <v>0.55131147540983616</v>
      </c>
      <c r="Q17" s="35">
        <f t="shared" si="2"/>
        <v>0.59951273397126814</v>
      </c>
      <c r="R17" s="48">
        <f t="shared" si="3"/>
        <v>5.6476877310439599E-3</v>
      </c>
      <c r="S17" s="35">
        <f t="shared" si="4"/>
        <v>0.61347496011493641</v>
      </c>
      <c r="T17" s="48">
        <f t="shared" si="5"/>
        <v>1.9609913874712226E-2</v>
      </c>
      <c r="U17" s="35">
        <f t="shared" si="6"/>
        <v>0.54440291924289097</v>
      </c>
      <c r="V17" s="38">
        <f t="shared" si="7"/>
        <v>-4.9462126997333211E-2</v>
      </c>
      <c r="Y17" s="40">
        <f t="shared" si="8"/>
        <v>0.62050861706599425</v>
      </c>
      <c r="Z17" s="47">
        <f t="shared" si="9"/>
        <v>0.14872215216477502</v>
      </c>
      <c r="AA17" s="47">
        <f t="shared" si="10"/>
        <v>-7.9525010508617155E-2</v>
      </c>
      <c r="AB17" s="47">
        <f t="shared" si="11"/>
        <v>-6.919714165615809E-2</v>
      </c>
    </row>
    <row r="18" spans="1:30" x14ac:dyDescent="0.3">
      <c r="A18" s="24">
        <v>1</v>
      </c>
      <c r="B18" s="24">
        <v>1</v>
      </c>
      <c r="C18" t="s">
        <v>485</v>
      </c>
      <c r="D18" t="s">
        <v>356</v>
      </c>
      <c r="F18" s="38">
        <f t="shared" si="1"/>
        <v>0.40909468021444345</v>
      </c>
      <c r="G18" s="24">
        <f t="shared" si="0"/>
        <v>26</v>
      </c>
      <c r="H18" s="29" t="s">
        <v>24</v>
      </c>
      <c r="J18" s="40">
        <f>Quiz!F18</f>
        <v>0.51056907958061593</v>
      </c>
      <c r="K18" s="40">
        <f>HW!D18</f>
        <v>0.7</v>
      </c>
      <c r="L18" s="40">
        <f>SIUR!D18</f>
        <v>0.36666666666666664</v>
      </c>
      <c r="M18" s="41">
        <f>'MT1'!F18</f>
        <v>0.49384615384615382</v>
      </c>
      <c r="N18" s="41">
        <f>'MT2'!G18</f>
        <v>0.4344262295081967</v>
      </c>
      <c r="O18" s="41">
        <f>Final!H18</f>
        <v>0.23318181818181816</v>
      </c>
      <c r="Q18" s="35">
        <f t="shared" si="2"/>
        <v>0.39118743326747185</v>
      </c>
      <c r="R18" s="48">
        <f t="shared" si="3"/>
        <v>-1.79072469469716E-2</v>
      </c>
      <c r="S18" s="35">
        <f t="shared" si="4"/>
        <v>0.4122881866105127</v>
      </c>
      <c r="T18" s="48">
        <f t="shared" si="5"/>
        <v>3.1935063960692456E-3</v>
      </c>
      <c r="U18" s="35">
        <f t="shared" si="6"/>
        <v>0.38519041842088408</v>
      </c>
      <c r="V18" s="38">
        <f t="shared" si="7"/>
        <v>-2.3904261793559367E-2</v>
      </c>
      <c r="W18" s="24" t="s">
        <v>722</v>
      </c>
      <c r="Y18" s="40">
        <f t="shared" si="8"/>
        <v>0.38715140051205621</v>
      </c>
      <c r="Z18" s="47">
        <f t="shared" si="9"/>
        <v>0.10669475333409761</v>
      </c>
      <c r="AA18" s="47">
        <f t="shared" si="10"/>
        <v>4.7274828996140494E-2</v>
      </c>
      <c r="AB18" s="47">
        <f t="shared" si="11"/>
        <v>-0.15396958233023805</v>
      </c>
      <c r="AD18" s="24" t="s">
        <v>637</v>
      </c>
    </row>
    <row r="19" spans="1:30" s="93" customFormat="1" x14ac:dyDescent="0.3">
      <c r="A19" s="93">
        <v>0</v>
      </c>
      <c r="B19" s="93">
        <v>1</v>
      </c>
      <c r="C19" s="105" t="s">
        <v>486</v>
      </c>
      <c r="D19" s="105" t="s">
        <v>453</v>
      </c>
      <c r="F19" s="95"/>
      <c r="H19" s="96"/>
      <c r="J19" s="136"/>
      <c r="K19" s="97"/>
      <c r="L19" s="97"/>
      <c r="M19" s="98"/>
      <c r="N19" s="98"/>
      <c r="O19" s="98"/>
      <c r="Q19" s="99"/>
      <c r="R19" s="100"/>
      <c r="S19" s="100"/>
      <c r="T19" s="100"/>
      <c r="U19" s="99"/>
      <c r="V19" s="95"/>
    </row>
    <row r="20" spans="1:30" x14ac:dyDescent="0.3">
      <c r="A20" s="24">
        <v>1</v>
      </c>
      <c r="B20" s="24">
        <v>1</v>
      </c>
      <c r="C20" t="s">
        <v>487</v>
      </c>
      <c r="D20" t="s">
        <v>488</v>
      </c>
      <c r="F20" s="38">
        <f t="shared" ref="F20:F24" si="12">(J20*$J$2+K20*$K$2+L20*$L$2+M20*$M$2+N20*$N$2+O20*$O$2)/$F$2</f>
        <v>0.90936285633765135</v>
      </c>
      <c r="G20" s="24">
        <f t="shared" si="0"/>
        <v>2</v>
      </c>
      <c r="H20" s="29" t="s">
        <v>92</v>
      </c>
      <c r="J20" s="40">
        <f>Quiz!F20</f>
        <v>0.97</v>
      </c>
      <c r="K20" s="40">
        <f>HW!D20</f>
        <v>0.96875</v>
      </c>
      <c r="L20" s="40">
        <f>SIUR!D20</f>
        <v>0.91666666666666663</v>
      </c>
      <c r="M20" s="41">
        <f>'MT1'!F20</f>
        <v>0.94615384615384612</v>
      </c>
      <c r="N20" s="41">
        <f>'MT2'!G20</f>
        <v>0.9098360655737705</v>
      </c>
      <c r="O20" s="41">
        <f>Final!H20</f>
        <v>0.83772727272727265</v>
      </c>
      <c r="Q20" s="35">
        <f>(F20*$F$2-J20*$J$2)/($F$2-$J$2)</f>
        <v>0.89866218392664876</v>
      </c>
      <c r="R20" s="48">
        <f>Q20-F20</f>
        <v>-1.0700672411002587E-2</v>
      </c>
      <c r="S20" s="35">
        <f t="shared" ref="S20:S24" si="13">($F20*$F$2-L20*$L$2)/($F$2-$L$2)</f>
        <v>0.90881310717310182</v>
      </c>
      <c r="T20" s="48">
        <f t="shared" ref="T20:T34" si="14">S20-F20</f>
        <v>-5.4974916454952893E-4</v>
      </c>
      <c r="U20" s="35">
        <f>($F20*$F$2-M20*$M$2)/($F$2-$M$2)</f>
        <v>0.89898591049205789</v>
      </c>
      <c r="V20" s="38">
        <f>IF(U20="","",U20-F20)</f>
        <v>-1.0376945845593455E-2</v>
      </c>
      <c r="Y20" s="40">
        <f t="shared" ref="Y20:Y24" si="15">AVERAGE(M20:O20)</f>
        <v>0.89790572815162972</v>
      </c>
      <c r="Z20" s="47">
        <f t="shared" ref="Z20:Z24" si="16">(M20-$Y20)</f>
        <v>4.82481180022164E-2</v>
      </c>
      <c r="AA20" s="47">
        <f t="shared" ref="AA20:AA24" si="17">(N20-$Y20)</f>
        <v>1.193033742214078E-2</v>
      </c>
      <c r="AB20" s="47">
        <f t="shared" ref="AB20:AB24" si="18">(O20-$Y20)</f>
        <v>-6.0178455424357069E-2</v>
      </c>
    </row>
    <row r="21" spans="1:30" x14ac:dyDescent="0.3">
      <c r="A21" s="24">
        <v>1</v>
      </c>
      <c r="B21" s="24">
        <v>1</v>
      </c>
      <c r="C21" t="s">
        <v>489</v>
      </c>
      <c r="D21" t="s">
        <v>53</v>
      </c>
      <c r="F21" s="38">
        <f t="shared" si="12"/>
        <v>0.90771505026131705</v>
      </c>
      <c r="G21" s="24">
        <f t="shared" si="0"/>
        <v>4</v>
      </c>
      <c r="H21" s="29" t="s">
        <v>92</v>
      </c>
      <c r="J21" s="40">
        <f>Quiz!F21</f>
        <v>0.96206616614783613</v>
      </c>
      <c r="K21" s="40">
        <f>HW!D21</f>
        <v>0.83750000000000002</v>
      </c>
      <c r="L21" s="40">
        <f>SIUR!D21</f>
        <v>0.96666666666666656</v>
      </c>
      <c r="M21" s="41">
        <f>'MT1'!F21</f>
        <v>0.94615384615384612</v>
      </c>
      <c r="N21" s="41">
        <f>'MT2'!G21</f>
        <v>0.96721311475409832</v>
      </c>
      <c r="O21" s="41">
        <f>Final!H21</f>
        <v>0.80318181818181811</v>
      </c>
      <c r="Q21" s="35">
        <f>(F21*$F$2-J21*$J$2)/($F$2-$J$2)</f>
        <v>0.89812367686957839</v>
      </c>
      <c r="R21" s="48">
        <f>Q21-F21</f>
        <v>-9.5913733917386557E-3</v>
      </c>
      <c r="S21" s="35">
        <f t="shared" si="13"/>
        <v>0.90327783182220478</v>
      </c>
      <c r="T21" s="48">
        <f t="shared" si="14"/>
        <v>-4.4372184391122671E-3</v>
      </c>
      <c r="U21" s="35">
        <f>($F21*$F$2-M21*$M$2)/($F$2-$M$2)</f>
        <v>0.89687333859932161</v>
      </c>
      <c r="V21" s="38">
        <f>IF(U21="","",U21-F21)</f>
        <v>-1.0841711661995435E-2</v>
      </c>
      <c r="Y21" s="40">
        <f t="shared" si="15"/>
        <v>0.90551625969658744</v>
      </c>
      <c r="Z21" s="47">
        <f t="shared" si="16"/>
        <v>4.0637586457258679E-2</v>
      </c>
      <c r="AA21" s="47">
        <f t="shared" si="17"/>
        <v>6.169685505751088E-2</v>
      </c>
      <c r="AB21" s="47">
        <f t="shared" si="18"/>
        <v>-0.10233444151476934</v>
      </c>
    </row>
    <row r="22" spans="1:30" x14ac:dyDescent="0.3">
      <c r="A22" s="24">
        <v>1</v>
      </c>
      <c r="B22" s="24">
        <v>1</v>
      </c>
      <c r="C22" t="s">
        <v>490</v>
      </c>
      <c r="D22" t="s">
        <v>491</v>
      </c>
      <c r="F22" s="38">
        <f t="shared" si="12"/>
        <v>0.62706447207238147</v>
      </c>
      <c r="G22" s="24">
        <f t="shared" si="0"/>
        <v>18</v>
      </c>
      <c r="H22" s="29" t="s">
        <v>87</v>
      </c>
      <c r="J22" s="40">
        <f>Quiz!F22</f>
        <v>0.51430979267126475</v>
      </c>
      <c r="K22" s="40">
        <f>HW!D22</f>
        <v>0.71250000000000002</v>
      </c>
      <c r="L22" s="40">
        <f>SIUR!D22</f>
        <v>0.33333333333333337</v>
      </c>
      <c r="M22" s="41">
        <f>'MT1'!F22</f>
        <v>0.80769230769230771</v>
      </c>
      <c r="N22" s="41">
        <f>'MT2'!G22</f>
        <v>0.63114754098360659</v>
      </c>
      <c r="O22" s="41">
        <f>Final!H22</f>
        <v>0.6014307004470939</v>
      </c>
      <c r="Q22" s="35">
        <f>(F22*$F$2-J22*$J$2)/($F$2-$J$2)</f>
        <v>0.64696235667257851</v>
      </c>
      <c r="R22" s="48">
        <f>Q22-F22</f>
        <v>1.9897884600197036E-2</v>
      </c>
      <c r="S22" s="35">
        <f t="shared" si="13"/>
        <v>0.64917326746134218</v>
      </c>
      <c r="T22" s="48">
        <f t="shared" si="14"/>
        <v>2.2108795388960711E-2</v>
      </c>
      <c r="U22" s="35">
        <f>($F22*$F$2-M22*$M$2)/($F$2-$M$2)</f>
        <v>0.57611815946163303</v>
      </c>
      <c r="V22" s="38">
        <f>IF(U22="","",U22-F22)</f>
        <v>-5.0946312610748445E-2</v>
      </c>
      <c r="Y22" s="40">
        <f t="shared" si="15"/>
        <v>0.68009018304100266</v>
      </c>
      <c r="Z22" s="47">
        <f t="shared" si="16"/>
        <v>0.12760212465130505</v>
      </c>
      <c r="AA22" s="47">
        <f t="shared" si="17"/>
        <v>-4.8942642057396069E-2</v>
      </c>
      <c r="AB22" s="47">
        <f t="shared" si="18"/>
        <v>-7.8659482593908758E-2</v>
      </c>
      <c r="AD22" s="24" t="s">
        <v>637</v>
      </c>
    </row>
    <row r="23" spans="1:30" x14ac:dyDescent="0.3">
      <c r="A23" s="24">
        <v>1</v>
      </c>
      <c r="B23" s="24">
        <v>1</v>
      </c>
      <c r="C23" t="s">
        <v>492</v>
      </c>
      <c r="D23" t="s">
        <v>493</v>
      </c>
      <c r="F23" s="38">
        <f t="shared" si="12"/>
        <v>0.87104751301010552</v>
      </c>
      <c r="G23" s="24">
        <f t="shared" si="0"/>
        <v>8</v>
      </c>
      <c r="H23" s="29" t="s">
        <v>86</v>
      </c>
      <c r="J23" s="40">
        <f>Quiz!F23</f>
        <v>0.78486142139209325</v>
      </c>
      <c r="K23" s="40">
        <f>HW!D23</f>
        <v>0.94374999999999998</v>
      </c>
      <c r="L23" s="40">
        <f>SIUR!D23</f>
        <v>0.93333333333333335</v>
      </c>
      <c r="M23" s="41">
        <f>'MT1'!F23</f>
        <v>0.9</v>
      </c>
      <c r="N23" s="41">
        <f>'MT2'!G23</f>
        <v>0.95565573770491796</v>
      </c>
      <c r="O23" s="41">
        <f>Final!H23</f>
        <v>0.8019076005961252</v>
      </c>
      <c r="Q23" s="35">
        <f>(F23*$F$2-J23*$J$2)/($F$2-$J$2)</f>
        <v>0.88625682329563704</v>
      </c>
      <c r="R23" s="48">
        <f>Q23-F23</f>
        <v>1.5209310285531519E-2</v>
      </c>
      <c r="S23" s="35">
        <f t="shared" si="13"/>
        <v>0.86635933298577661</v>
      </c>
      <c r="T23" s="48">
        <f t="shared" si="14"/>
        <v>-4.688180024328914E-3</v>
      </c>
      <c r="U23" s="35">
        <f>($F23*$F$2-M23*$M$2)/($F$2-$M$2)</f>
        <v>0.86288142693603265</v>
      </c>
      <c r="V23" s="38">
        <f>IF(U23="","",U23-F23)</f>
        <v>-8.1660860740728758E-3</v>
      </c>
      <c r="Y23" s="40">
        <f t="shared" si="15"/>
        <v>0.8858544461003478</v>
      </c>
      <c r="Z23" s="47">
        <f t="shared" si="16"/>
        <v>1.4145553899652219E-2</v>
      </c>
      <c r="AA23" s="47">
        <f t="shared" si="17"/>
        <v>6.9801291604570159E-2</v>
      </c>
      <c r="AB23" s="47">
        <f t="shared" si="18"/>
        <v>-8.39468455042226E-2</v>
      </c>
    </row>
    <row r="24" spans="1:30" x14ac:dyDescent="0.3">
      <c r="A24" s="24">
        <v>1</v>
      </c>
      <c r="B24" s="24">
        <v>1</v>
      </c>
      <c r="C24" t="s">
        <v>494</v>
      </c>
      <c r="D24" t="s">
        <v>495</v>
      </c>
      <c r="F24" s="38">
        <f t="shared" si="12"/>
        <v>0.8660485766904672</v>
      </c>
      <c r="G24" s="24">
        <f t="shared" si="0"/>
        <v>10</v>
      </c>
      <c r="H24" s="29" t="s">
        <v>86</v>
      </c>
      <c r="J24" s="40">
        <f>Quiz!F24</f>
        <v>0.87611629941606106</v>
      </c>
      <c r="K24" s="40">
        <f>HW!D24</f>
        <v>0.96875</v>
      </c>
      <c r="L24" s="40">
        <f>SIUR!D24</f>
        <v>0.95</v>
      </c>
      <c r="M24" s="41">
        <f>'MT1'!F24</f>
        <v>0.91538461538461535</v>
      </c>
      <c r="N24" s="41">
        <f>'MT2'!G24</f>
        <v>0.81131147540983606</v>
      </c>
      <c r="O24" s="41">
        <f>Final!H24</f>
        <v>0.82696721311475407</v>
      </c>
      <c r="Q24" s="35">
        <f>(F24*$F$2-J24*$J$2)/($F$2-$J$2)</f>
        <v>0.86427191973889184</v>
      </c>
      <c r="R24" s="48">
        <f>Q24-F24</f>
        <v>-1.7766569515753616E-3</v>
      </c>
      <c r="S24" s="35">
        <f t="shared" si="13"/>
        <v>0.85972965235534116</v>
      </c>
      <c r="T24" s="48">
        <f t="shared" si="14"/>
        <v>-6.3189243351260416E-3</v>
      </c>
      <c r="U24" s="35">
        <f>($F24*$F$2-M24*$M$2)/($F$2-$M$2)</f>
        <v>0.85213328372545105</v>
      </c>
      <c r="V24" s="38">
        <f>IF(U24="","",U24-F24)</f>
        <v>-1.3915292965016146E-2</v>
      </c>
      <c r="Y24" s="40">
        <f t="shared" si="15"/>
        <v>0.85122110130306849</v>
      </c>
      <c r="Z24" s="47">
        <f t="shared" si="16"/>
        <v>6.4163514081546857E-2</v>
      </c>
      <c r="AA24" s="47">
        <f t="shared" si="17"/>
        <v>-3.9909625893232437E-2</v>
      </c>
      <c r="AB24" s="47">
        <f t="shared" si="18"/>
        <v>-2.4253888188314421E-2</v>
      </c>
    </row>
    <row r="25" spans="1:30" s="93" customFormat="1" x14ac:dyDescent="0.3">
      <c r="A25" s="93">
        <v>0</v>
      </c>
      <c r="B25" s="93">
        <v>1</v>
      </c>
      <c r="C25" s="94" t="s">
        <v>496</v>
      </c>
      <c r="D25" s="94" t="s">
        <v>497</v>
      </c>
      <c r="F25" s="95"/>
      <c r="H25" s="96"/>
      <c r="J25" s="136"/>
      <c r="K25" s="97"/>
      <c r="L25" s="97"/>
      <c r="M25" s="98"/>
      <c r="N25" s="98"/>
      <c r="O25" s="98"/>
      <c r="Q25" s="99"/>
      <c r="R25" s="100"/>
      <c r="S25" s="100"/>
      <c r="T25" s="100"/>
      <c r="U25" s="99"/>
      <c r="V25" s="95"/>
    </row>
    <row r="26" spans="1:30" x14ac:dyDescent="0.3">
      <c r="A26" s="24">
        <v>1</v>
      </c>
      <c r="B26" s="24">
        <v>1</v>
      </c>
      <c r="C26" t="s">
        <v>498</v>
      </c>
      <c r="D26" t="s">
        <v>499</v>
      </c>
      <c r="F26" s="38">
        <f t="shared" ref="F26:F34" si="19">(J26*$J$2+K26*$K$2+L26*$L$2+M26*$M$2+N26*$N$2+O26*$O$2)/$F$2</f>
        <v>0.78153706652877397</v>
      </c>
      <c r="G26" s="24">
        <f t="shared" si="0"/>
        <v>13</v>
      </c>
      <c r="H26" s="29" t="s">
        <v>94</v>
      </c>
      <c r="J26" s="40">
        <f>Quiz!F26</f>
        <v>0.747288205253413</v>
      </c>
      <c r="K26" s="40">
        <f>HW!D26</f>
        <v>0.74375000000000002</v>
      </c>
      <c r="L26" s="40">
        <f>SIUR!D26</f>
        <v>0.83333333333333337</v>
      </c>
      <c r="M26" s="41">
        <f>'MT1'!F26</f>
        <v>0.77692307692307694</v>
      </c>
      <c r="N26" s="41">
        <f>'MT2'!G26</f>
        <v>0.72754098360655739</v>
      </c>
      <c r="O26" s="41">
        <f>Final!H26</f>
        <v>0.83772727272727265</v>
      </c>
      <c r="Q26" s="35">
        <f t="shared" ref="Q26:Q34" si="20">(F26*$F$2-J26*$J$2)/($F$2-$J$2)</f>
        <v>0.78758098322442593</v>
      </c>
      <c r="R26" s="48">
        <f t="shared" ref="R26:R34" si="21">Q26-F26</f>
        <v>6.043916695651963E-3</v>
      </c>
      <c r="S26" s="35">
        <f t="shared" ref="S26:S34" si="22">($F26*$F$2-L26*$L$2)/($F$2-$L$2)</f>
        <v>0.77763842279079642</v>
      </c>
      <c r="T26" s="48">
        <f t="shared" si="14"/>
        <v>-3.8986437379775474E-3</v>
      </c>
      <c r="U26" s="35">
        <f>($F26*$F$2-M26*$M$2)/($F$2-$M$2)</f>
        <v>0.78283844821243209</v>
      </c>
      <c r="V26" s="38">
        <f t="shared" ref="V26:V34" si="23">IF(U26="","",U26-F26)</f>
        <v>1.3013816836581205E-3</v>
      </c>
      <c r="Y26" s="40">
        <f t="shared" ref="Y26:Y34" si="24">AVERAGE(M26:O26)</f>
        <v>0.78073044441896899</v>
      </c>
      <c r="Z26" s="47">
        <f t="shared" ref="Z26:Z34" si="25">(M26-$Y26)</f>
        <v>-3.8073674958920556E-3</v>
      </c>
      <c r="AA26" s="47">
        <f t="shared" ref="AA26:AA34" si="26">(N26-$Y26)</f>
        <v>-5.3189460812411604E-2</v>
      </c>
      <c r="AB26" s="47">
        <f t="shared" ref="AB26:AB34" si="27">(O26-$Y26)</f>
        <v>5.699682830830366E-2</v>
      </c>
    </row>
    <row r="27" spans="1:30" x14ac:dyDescent="0.3">
      <c r="A27" s="24">
        <v>1</v>
      </c>
      <c r="B27" s="24">
        <v>1</v>
      </c>
      <c r="C27" t="s">
        <v>500</v>
      </c>
      <c r="D27" t="s">
        <v>501</v>
      </c>
      <c r="F27" s="38">
        <f t="shared" si="19"/>
        <v>0.52825215806585912</v>
      </c>
      <c r="G27" s="24">
        <f t="shared" si="0"/>
        <v>23</v>
      </c>
      <c r="H27" s="29" t="s">
        <v>24</v>
      </c>
      <c r="J27" s="40">
        <f>Quiz!F27</f>
        <v>0.57522269018698224</v>
      </c>
      <c r="K27" s="40">
        <f>HW!D27</f>
        <v>0.81874999999999998</v>
      </c>
      <c r="L27" s="40">
        <f>SIUR!D27</f>
        <v>0.96666666666666656</v>
      </c>
      <c r="M27" s="41">
        <f>'MT1'!F27</f>
        <v>0.58769230769230763</v>
      </c>
      <c r="N27" s="133">
        <f>'MT2'!G27</f>
        <v>0.37704918032786883</v>
      </c>
      <c r="O27" s="41">
        <f>Final!H27</f>
        <v>0.4176602086438152</v>
      </c>
      <c r="Q27" s="35">
        <f t="shared" si="20"/>
        <v>0.51996324063271981</v>
      </c>
      <c r="R27" s="48">
        <f t="shared" si="21"/>
        <v>-8.288917433139309E-3</v>
      </c>
      <c r="S27" s="35">
        <f t="shared" si="22"/>
        <v>0.49525321655827148</v>
      </c>
      <c r="T27" s="48">
        <f t="shared" si="14"/>
        <v>-3.2998941507587642E-2</v>
      </c>
      <c r="U27" s="35">
        <f>($F27*$F$2-N27*$N$2)/($F$2-$N$2)</f>
        <v>0.57089915178683071</v>
      </c>
      <c r="V27" s="38">
        <f t="shared" si="23"/>
        <v>4.2646993720971582E-2</v>
      </c>
      <c r="W27" s="24" t="s">
        <v>719</v>
      </c>
      <c r="Y27" s="40">
        <f t="shared" si="24"/>
        <v>0.46080056555466387</v>
      </c>
      <c r="Z27" s="47">
        <f t="shared" si="25"/>
        <v>0.12689174213764376</v>
      </c>
      <c r="AA27" s="47">
        <f t="shared" si="26"/>
        <v>-8.3751385226795039E-2</v>
      </c>
      <c r="AB27" s="47">
        <f t="shared" si="27"/>
        <v>-4.3140356910848665E-2</v>
      </c>
      <c r="AD27" s="24" t="s">
        <v>637</v>
      </c>
    </row>
    <row r="28" spans="1:30" x14ac:dyDescent="0.3">
      <c r="A28" s="24">
        <v>1</v>
      </c>
      <c r="B28" s="24">
        <v>1</v>
      </c>
      <c r="C28" t="s">
        <v>502</v>
      </c>
      <c r="D28" t="s">
        <v>503</v>
      </c>
      <c r="F28" s="38">
        <f t="shared" si="19"/>
        <v>0.51332882433031291</v>
      </c>
      <c r="G28" s="24">
        <f t="shared" si="0"/>
        <v>24</v>
      </c>
      <c r="H28" s="29" t="s">
        <v>24</v>
      </c>
      <c r="J28" s="40">
        <f>Quiz!F28</f>
        <v>0.49418063138317864</v>
      </c>
      <c r="K28" s="40">
        <f>HW!D28</f>
        <v>0.55625000000000002</v>
      </c>
      <c r="L28" s="40">
        <f>SIUR!D28</f>
        <v>0</v>
      </c>
      <c r="M28" s="41">
        <f>'MT1'!F28</f>
        <v>0.68461538461538463</v>
      </c>
      <c r="N28" s="41">
        <f>'MT2'!G28</f>
        <v>0.78688524590163933</v>
      </c>
      <c r="O28" s="41">
        <f>Final!H28</f>
        <v>0.30227272727272725</v>
      </c>
      <c r="Q28" s="35">
        <f t="shared" si="20"/>
        <v>0.51670791720333664</v>
      </c>
      <c r="R28" s="48">
        <f t="shared" si="21"/>
        <v>3.3790928730237368E-3</v>
      </c>
      <c r="S28" s="35">
        <f t="shared" si="22"/>
        <v>0.55196647777453001</v>
      </c>
      <c r="T28" s="48">
        <f t="shared" si="14"/>
        <v>3.8637653444217102E-2</v>
      </c>
      <c r="U28" s="35">
        <f>($F28*$F$2-M28*$M$2)/($F$2-$M$2)</f>
        <v>0.4650172304037542</v>
      </c>
      <c r="V28" s="38">
        <f t="shared" si="23"/>
        <v>-4.8311593926558705E-2</v>
      </c>
      <c r="W28" s="24" t="s">
        <v>718</v>
      </c>
      <c r="Y28" s="40">
        <f t="shared" si="24"/>
        <v>0.59125778592991707</v>
      </c>
      <c r="Z28" s="47">
        <f t="shared" si="25"/>
        <v>9.3357598685467558E-2</v>
      </c>
      <c r="AA28" s="47">
        <f t="shared" si="26"/>
        <v>0.19562745997172226</v>
      </c>
      <c r="AB28" s="47">
        <f t="shared" si="27"/>
        <v>-0.28898505865718982</v>
      </c>
      <c r="AD28" s="24" t="s">
        <v>637</v>
      </c>
    </row>
    <row r="29" spans="1:30" x14ac:dyDescent="0.3">
      <c r="A29" s="24">
        <v>1</v>
      </c>
      <c r="B29" s="24">
        <v>1</v>
      </c>
      <c r="C29" t="s">
        <v>181</v>
      </c>
      <c r="D29" t="s">
        <v>557</v>
      </c>
      <c r="F29" s="38">
        <f t="shared" si="19"/>
        <v>0.57112179862126311</v>
      </c>
      <c r="G29" s="24">
        <f t="shared" si="0"/>
        <v>21</v>
      </c>
      <c r="H29" s="29" t="s">
        <v>87</v>
      </c>
      <c r="J29" s="132">
        <f>Quiz!F29</f>
        <v>0.40946009225160368</v>
      </c>
      <c r="K29" s="40">
        <f>HW!D29</f>
        <v>0.46250000000000002</v>
      </c>
      <c r="L29" s="40">
        <f>SIUR!D29</f>
        <v>0.6333333333333333</v>
      </c>
      <c r="M29" s="133">
        <f>'MT1'!F29</f>
        <v>0.51538461538461533</v>
      </c>
      <c r="N29" s="41">
        <f>'MT2'!G29</f>
        <v>0.64696721311475414</v>
      </c>
      <c r="O29" s="41">
        <f>Final!H29</f>
        <v>0.64319672131147543</v>
      </c>
      <c r="Q29" s="35">
        <f t="shared" si="20"/>
        <v>0.59965033503943832</v>
      </c>
      <c r="R29" s="48">
        <f t="shared" si="21"/>
        <v>2.852853641817521E-2</v>
      </c>
      <c r="S29" s="35">
        <f t="shared" si="22"/>
        <v>0.56643920998702135</v>
      </c>
      <c r="T29" s="48">
        <f t="shared" si="14"/>
        <v>-4.6825886342417578E-3</v>
      </c>
      <c r="U29" s="35">
        <f>($F29*$F$2-M29*$M$2)/($F$2-$M$2)</f>
        <v>0.58684254261108681</v>
      </c>
      <c r="V29" s="38">
        <f t="shared" si="23"/>
        <v>1.5720743989823704E-2</v>
      </c>
      <c r="W29" s="24" t="s">
        <v>734</v>
      </c>
      <c r="Y29" s="40">
        <f t="shared" si="24"/>
        <v>0.60184951660361496</v>
      </c>
      <c r="Z29" s="47">
        <f t="shared" si="25"/>
        <v>-8.6464901218999635E-2</v>
      </c>
      <c r="AA29" s="47">
        <f t="shared" si="26"/>
        <v>4.5117696511139171E-2</v>
      </c>
      <c r="AB29" s="47">
        <f t="shared" si="27"/>
        <v>4.1347204707860463E-2</v>
      </c>
      <c r="AD29" s="24" t="s">
        <v>637</v>
      </c>
    </row>
    <row r="30" spans="1:30" x14ac:dyDescent="0.3">
      <c r="A30" s="24">
        <v>1</v>
      </c>
      <c r="B30" s="24">
        <v>1</v>
      </c>
      <c r="C30" t="s">
        <v>181</v>
      </c>
      <c r="D30" t="s">
        <v>530</v>
      </c>
      <c r="F30" s="38">
        <f t="shared" si="19"/>
        <v>0.63094451628082193</v>
      </c>
      <c r="G30" s="24">
        <f t="shared" si="0"/>
        <v>17</v>
      </c>
      <c r="H30" s="29" t="s">
        <v>87</v>
      </c>
      <c r="J30" s="40">
        <f>Quiz!F30</f>
        <v>0.62755836334411674</v>
      </c>
      <c r="K30" s="40">
        <f>HW!D30</f>
        <v>0.76249999999999996</v>
      </c>
      <c r="L30" s="40">
        <f>SIUR!D30</f>
        <v>0.5</v>
      </c>
      <c r="M30" s="41">
        <f>'MT1'!F30</f>
        <v>0.96923076923076923</v>
      </c>
      <c r="N30" s="41">
        <f>'MT2'!G30</f>
        <v>0.61475409836065575</v>
      </c>
      <c r="O30" s="41">
        <f>Final!H30</f>
        <v>0.39727272727272728</v>
      </c>
      <c r="Q30" s="35">
        <f t="shared" si="20"/>
        <v>0.63154207268141693</v>
      </c>
      <c r="R30" s="48">
        <f t="shared" si="21"/>
        <v>5.975564005950007E-4</v>
      </c>
      <c r="S30" s="35">
        <f t="shared" si="22"/>
        <v>0.6408005551406688</v>
      </c>
      <c r="T30" s="48">
        <f t="shared" si="14"/>
        <v>9.8560388598468718E-3</v>
      </c>
      <c r="U30" s="35">
        <f>($F30*$F$2-M30*$M$2)/($F$2-$M$2)</f>
        <v>0.53553044493596502</v>
      </c>
      <c r="V30" s="38">
        <f t="shared" si="23"/>
        <v>-9.541407134485691E-2</v>
      </c>
      <c r="Y30" s="40">
        <f t="shared" si="24"/>
        <v>0.66041919828805074</v>
      </c>
      <c r="Z30" s="47">
        <f t="shared" si="25"/>
        <v>0.30881157094271849</v>
      </c>
      <c r="AA30" s="47">
        <f t="shared" si="26"/>
        <v>-4.5665099927394981E-2</v>
      </c>
      <c r="AB30" s="47">
        <f t="shared" si="27"/>
        <v>-0.26314647101532346</v>
      </c>
    </row>
    <row r="31" spans="1:30" x14ac:dyDescent="0.3">
      <c r="A31" s="24">
        <v>1</v>
      </c>
      <c r="B31" s="24">
        <v>1</v>
      </c>
      <c r="C31" t="s">
        <v>504</v>
      </c>
      <c r="D31" t="s">
        <v>103</v>
      </c>
      <c r="F31" s="38">
        <f t="shared" si="19"/>
        <v>0.53419533564156585</v>
      </c>
      <c r="G31" s="24">
        <f t="shared" si="0"/>
        <v>22</v>
      </c>
      <c r="H31" s="29" t="s">
        <v>87</v>
      </c>
      <c r="J31" s="40">
        <f>Quiz!F31</f>
        <v>0.60434499175975076</v>
      </c>
      <c r="K31" s="40">
        <f>HW!D31</f>
        <v>0.5625</v>
      </c>
      <c r="L31" s="40">
        <f>SIUR!D31</f>
        <v>0.86666666666666659</v>
      </c>
      <c r="M31" s="41">
        <f>'MT1'!F31</f>
        <v>0.45769230769230768</v>
      </c>
      <c r="N31" s="133">
        <f>'MT2'!G31</f>
        <v>0.40606557377049179</v>
      </c>
      <c r="O31" s="41">
        <f>Final!H31</f>
        <v>0.56801788375558859</v>
      </c>
      <c r="Q31" s="35">
        <f t="shared" si="20"/>
        <v>0.52181598456188616</v>
      </c>
      <c r="R31" s="48">
        <f t="shared" si="21"/>
        <v>-1.237935107967969E-2</v>
      </c>
      <c r="S31" s="35">
        <f t="shared" si="22"/>
        <v>0.5091706118009669</v>
      </c>
      <c r="T31" s="48">
        <f t="shared" si="14"/>
        <v>-2.502472384059895E-2</v>
      </c>
      <c r="U31" s="35">
        <f>($F31*$F$2-N31*$N$2)/($F$2-$N$2)</f>
        <v>0.5703344992462277</v>
      </c>
      <c r="V31" s="38">
        <f t="shared" si="23"/>
        <v>3.613916360466185E-2</v>
      </c>
      <c r="W31" s="24" t="s">
        <v>721</v>
      </c>
      <c r="Y31" s="40">
        <f t="shared" si="24"/>
        <v>0.47725858840612939</v>
      </c>
      <c r="Z31" s="47">
        <f t="shared" si="25"/>
        <v>-1.9566280713821715E-2</v>
      </c>
      <c r="AA31" s="47">
        <f t="shared" si="26"/>
        <v>-7.1193014635637597E-2</v>
      </c>
      <c r="AB31" s="47">
        <f t="shared" si="27"/>
        <v>9.0759295349459201E-2</v>
      </c>
      <c r="AD31" s="24" t="s">
        <v>637</v>
      </c>
    </row>
    <row r="32" spans="1:30" x14ac:dyDescent="0.3">
      <c r="A32" s="24">
        <v>1</v>
      </c>
      <c r="B32" s="24">
        <v>1</v>
      </c>
      <c r="C32" t="s">
        <v>505</v>
      </c>
      <c r="D32" t="s">
        <v>506</v>
      </c>
      <c r="F32" s="38">
        <f t="shared" si="19"/>
        <v>0.90319648146349985</v>
      </c>
      <c r="G32" s="24">
        <f t="shared" si="0"/>
        <v>6</v>
      </c>
      <c r="H32" s="29" t="s">
        <v>92</v>
      </c>
      <c r="J32" s="40">
        <f>Quiz!F32</f>
        <v>0.92523502004109925</v>
      </c>
      <c r="K32" s="40">
        <f>HW!D32</f>
        <v>0.96875</v>
      </c>
      <c r="L32" s="40">
        <f>SIUR!D32</f>
        <v>0.96666666666666656</v>
      </c>
      <c r="M32" s="41">
        <f>'MT1'!F32</f>
        <v>0.90769230769230769</v>
      </c>
      <c r="N32" s="133">
        <f>'MT2'!G32</f>
        <v>0.78688524590163933</v>
      </c>
      <c r="O32" s="41">
        <f>Final!H32</f>
        <v>0.95</v>
      </c>
      <c r="Q32" s="35">
        <f t="shared" si="20"/>
        <v>0.89930732759686471</v>
      </c>
      <c r="R32" s="48">
        <f t="shared" si="21"/>
        <v>-3.8891538666351311E-3</v>
      </c>
      <c r="S32" s="35">
        <f t="shared" si="22"/>
        <v>0.89841915569551967</v>
      </c>
      <c r="T32" s="48">
        <f t="shared" si="14"/>
        <v>-4.7773257679801784E-3</v>
      </c>
      <c r="U32" s="35">
        <f>($F32*$F$2-N32*$N$2)/($F$2-$N$2)</f>
        <v>0.93600221457069122</v>
      </c>
      <c r="V32" s="38">
        <f t="shared" si="23"/>
        <v>3.280573310719137E-2</v>
      </c>
      <c r="W32" s="24" t="s">
        <v>717</v>
      </c>
      <c r="Y32" s="40">
        <f t="shared" si="24"/>
        <v>0.88152585119798221</v>
      </c>
      <c r="Z32" s="47">
        <f t="shared" si="25"/>
        <v>2.6166456494325474E-2</v>
      </c>
      <c r="AA32" s="47">
        <f t="shared" si="26"/>
        <v>-9.4640605296342883E-2</v>
      </c>
      <c r="AB32" s="47">
        <f t="shared" si="27"/>
        <v>6.8474148802017742E-2</v>
      </c>
    </row>
    <row r="33" spans="1:28" x14ac:dyDescent="0.3">
      <c r="A33" s="24">
        <v>1</v>
      </c>
      <c r="B33" s="24">
        <v>1</v>
      </c>
      <c r="C33" t="s">
        <v>507</v>
      </c>
      <c r="D33" t="s">
        <v>81</v>
      </c>
      <c r="F33" s="38">
        <f t="shared" si="19"/>
        <v>0.87316096446871971</v>
      </c>
      <c r="G33" s="24">
        <f t="shared" si="0"/>
        <v>7</v>
      </c>
      <c r="H33" s="29" t="s">
        <v>86</v>
      </c>
      <c r="J33" s="40">
        <f>Quiz!F33</f>
        <v>0.9627371869214022</v>
      </c>
      <c r="K33" s="40">
        <f>HW!D33</f>
        <v>0.98124999999999996</v>
      </c>
      <c r="L33" s="40">
        <f>SIUR!D33</f>
        <v>0.96666666666666656</v>
      </c>
      <c r="M33" s="41">
        <f>'MT1'!F33</f>
        <v>0.90769230769230769</v>
      </c>
      <c r="N33" s="41">
        <f>'MT2'!G33</f>
        <v>0.8040983606557377</v>
      </c>
      <c r="O33" s="41">
        <f>Final!H33</f>
        <v>0.81181818181818188</v>
      </c>
      <c r="Q33" s="35">
        <f t="shared" si="20"/>
        <v>0.85735339580059933</v>
      </c>
      <c r="R33" s="48">
        <f t="shared" si="21"/>
        <v>-1.5807568668120386E-2</v>
      </c>
      <c r="S33" s="35">
        <f t="shared" si="22"/>
        <v>0.86612290086242272</v>
      </c>
      <c r="T33" s="48">
        <f t="shared" si="14"/>
        <v>-7.0380636062969959E-3</v>
      </c>
      <c r="U33" s="35">
        <f>($F33*$F$2-M33*$M$2)/($F$2-$M$2)</f>
        <v>0.8634213548415538</v>
      </c>
      <c r="V33" s="38">
        <f t="shared" si="23"/>
        <v>-9.7396096271659127E-3</v>
      </c>
      <c r="Y33" s="40">
        <f t="shared" si="24"/>
        <v>0.84120295005540913</v>
      </c>
      <c r="Z33" s="47">
        <f t="shared" si="25"/>
        <v>6.6489357636898561E-2</v>
      </c>
      <c r="AA33" s="47">
        <f t="shared" si="26"/>
        <v>-3.7104589399671428E-2</v>
      </c>
      <c r="AB33" s="47">
        <f t="shared" si="27"/>
        <v>-2.9384768237227243E-2</v>
      </c>
    </row>
    <row r="34" spans="1:28" x14ac:dyDescent="0.3">
      <c r="A34" s="24">
        <v>1</v>
      </c>
      <c r="B34" s="24">
        <v>1</v>
      </c>
      <c r="C34" t="s">
        <v>508</v>
      </c>
      <c r="D34" t="s">
        <v>509</v>
      </c>
      <c r="F34" s="38">
        <f t="shared" si="19"/>
        <v>0.86985271493885652</v>
      </c>
      <c r="G34" s="24">
        <f t="shared" si="0"/>
        <v>9</v>
      </c>
      <c r="H34" s="29" t="s">
        <v>86</v>
      </c>
      <c r="J34" s="40">
        <f>Quiz!F34</f>
        <v>0.90646617428635368</v>
      </c>
      <c r="K34" s="40">
        <f>HW!D34</f>
        <v>0.95</v>
      </c>
      <c r="L34" s="40">
        <f>SIUR!D34</f>
        <v>0.98333333333333339</v>
      </c>
      <c r="M34" s="41">
        <f>'MT1'!F34</f>
        <v>0.97692307692307689</v>
      </c>
      <c r="N34" s="41">
        <f>'MT2'!G34</f>
        <v>0.79508196721311475</v>
      </c>
      <c r="O34" s="41">
        <f>Final!H34</f>
        <v>0.78520119225037255</v>
      </c>
      <c r="Q34" s="35">
        <f t="shared" si="20"/>
        <v>0.86339151623047461</v>
      </c>
      <c r="R34" s="48">
        <f t="shared" si="21"/>
        <v>-6.46119870838191E-3</v>
      </c>
      <c r="S34" s="35">
        <f t="shared" si="22"/>
        <v>0.86131116301669164</v>
      </c>
      <c r="T34" s="48">
        <f t="shared" si="14"/>
        <v>-8.5415519221648806E-3</v>
      </c>
      <c r="U34" s="35">
        <f>($F34*$F$2-M34*$M$2)/($F$2-$M$2)</f>
        <v>0.8396533820715123</v>
      </c>
      <c r="V34" s="38">
        <f t="shared" si="23"/>
        <v>-3.019933286734422E-2</v>
      </c>
      <c r="Y34" s="40">
        <f t="shared" si="24"/>
        <v>0.85240207879552143</v>
      </c>
      <c r="Z34" s="47">
        <f t="shared" si="25"/>
        <v>0.12452099812755546</v>
      </c>
      <c r="AA34" s="47">
        <f t="shared" si="26"/>
        <v>-5.7320111582406685E-2</v>
      </c>
      <c r="AB34" s="47">
        <f t="shared" si="27"/>
        <v>-6.7200886545148886E-2</v>
      </c>
    </row>
  </sheetData>
  <phoneticPr fontId="1" type="noConversion"/>
  <printOptions horizontalCentered="1" verticalCentered="1" gridLines="1"/>
  <pageMargins left="0.5" right="0.5" top="0.5" bottom="0.5" header="0.5" footer="0.5"/>
  <pageSetup scale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J34"/>
  <sheetViews>
    <sheetView zoomScaleNormal="100" workbookViewId="0">
      <pane xSplit="7" ySplit="3" topLeftCell="R4" activePane="bottomRight" state="frozen"/>
      <selection pane="topRight" activeCell="K1" sqref="K1"/>
      <selection pane="bottomLeft" activeCell="A4" sqref="A4"/>
      <selection pane="bottomRight" activeCell="F2" sqref="F2"/>
    </sheetView>
  </sheetViews>
  <sheetFormatPr defaultColWidth="9.08984375" defaultRowHeight="12.9" x14ac:dyDescent="0.25"/>
  <cols>
    <col min="1" max="1" width="4.08984375" style="119" bestFit="1" customWidth="1"/>
    <col min="2" max="2" width="12.36328125" style="119" bestFit="1" customWidth="1"/>
    <col min="3" max="3" width="10.1796875" style="119" bestFit="1" customWidth="1"/>
    <col min="4" max="4" width="1.81640625" style="119" customWidth="1"/>
    <col min="5" max="6" width="5.81640625" style="119" customWidth="1"/>
    <col min="7" max="7" width="1.453125" style="119" customWidth="1"/>
    <col min="8" max="36" width="5" style="119" customWidth="1"/>
    <col min="37" max="16384" width="9.08984375" style="119"/>
  </cols>
  <sheetData>
    <row r="2" spans="1:36" x14ac:dyDescent="0.25">
      <c r="E2" s="120"/>
      <c r="F2" s="120">
        <v>0.97</v>
      </c>
      <c r="G2" s="120"/>
    </row>
    <row r="3" spans="1:36" s="122" customFormat="1" x14ac:dyDescent="0.25">
      <c r="A3" s="121" t="s">
        <v>22</v>
      </c>
      <c r="B3" s="121" t="s">
        <v>1</v>
      </c>
      <c r="C3" s="121" t="s">
        <v>78</v>
      </c>
      <c r="E3" s="122" t="s">
        <v>4</v>
      </c>
      <c r="F3" s="122" t="s">
        <v>15</v>
      </c>
      <c r="H3" s="122">
        <v>2</v>
      </c>
      <c r="I3" s="122">
        <v>3</v>
      </c>
      <c r="J3" s="122">
        <v>4</v>
      </c>
      <c r="K3" s="122">
        <v>5</v>
      </c>
      <c r="L3" s="122">
        <v>6</v>
      </c>
      <c r="M3" s="122">
        <v>7</v>
      </c>
      <c r="N3" s="122">
        <v>8</v>
      </c>
      <c r="O3" s="122">
        <v>9</v>
      </c>
      <c r="P3" s="122">
        <v>10</v>
      </c>
      <c r="Q3" s="122">
        <v>11</v>
      </c>
      <c r="R3" s="122">
        <v>12</v>
      </c>
      <c r="S3" s="122">
        <v>13</v>
      </c>
      <c r="T3" s="122">
        <v>14</v>
      </c>
      <c r="U3" s="122">
        <v>15</v>
      </c>
      <c r="V3" s="122">
        <v>16</v>
      </c>
      <c r="W3" s="122">
        <v>17</v>
      </c>
      <c r="X3" s="122">
        <v>18</v>
      </c>
      <c r="Y3" s="122">
        <v>19</v>
      </c>
      <c r="Z3" s="122">
        <v>20</v>
      </c>
      <c r="AA3" s="122">
        <v>21</v>
      </c>
      <c r="AB3" s="122">
        <v>22</v>
      </c>
      <c r="AC3" s="122">
        <v>23</v>
      </c>
      <c r="AD3" s="122">
        <v>24</v>
      </c>
      <c r="AE3" s="122">
        <v>25</v>
      </c>
      <c r="AF3" s="122">
        <v>26</v>
      </c>
      <c r="AG3" s="122">
        <v>27</v>
      </c>
      <c r="AH3" s="122">
        <v>28</v>
      </c>
      <c r="AI3" s="122">
        <v>29</v>
      </c>
      <c r="AJ3" s="122">
        <v>30</v>
      </c>
    </row>
    <row r="4" spans="1:36" s="73" customFormat="1" x14ac:dyDescent="0.25">
      <c r="A4" s="73">
        <v>1</v>
      </c>
      <c r="B4" s="73" t="s">
        <v>540</v>
      </c>
      <c r="C4" s="73" t="s">
        <v>539</v>
      </c>
      <c r="E4" s="123">
        <f>AVERAGE(H4:AJ4)</f>
        <v>0.30970000000000003</v>
      </c>
      <c r="F4" s="123">
        <f>(E4/MAX($E$4:$E$34))*$F$2</f>
        <v>0.34228374941504403</v>
      </c>
      <c r="H4" s="124">
        <v>0.6</v>
      </c>
      <c r="I4" s="124">
        <v>0.42859999999999998</v>
      </c>
      <c r="J4" s="123"/>
      <c r="K4" s="124">
        <v>0.5</v>
      </c>
      <c r="L4" s="73">
        <v>0.6</v>
      </c>
      <c r="M4" s="123">
        <v>0</v>
      </c>
      <c r="N4" s="73">
        <v>0.33329999999999999</v>
      </c>
      <c r="O4" s="124">
        <v>0</v>
      </c>
      <c r="P4" s="123">
        <v>0</v>
      </c>
      <c r="Q4" s="124">
        <v>0.33329999999999999</v>
      </c>
      <c r="R4" s="123">
        <v>0</v>
      </c>
      <c r="S4" s="123">
        <v>0</v>
      </c>
      <c r="T4" s="73">
        <v>0.2</v>
      </c>
      <c r="U4" s="73">
        <v>0.2</v>
      </c>
      <c r="V4" s="124">
        <v>0</v>
      </c>
      <c r="W4" s="73">
        <v>8.3299999999999999E-2</v>
      </c>
      <c r="X4" s="124">
        <v>0.25</v>
      </c>
      <c r="Y4" s="123">
        <v>0</v>
      </c>
      <c r="Z4" s="123">
        <v>0</v>
      </c>
      <c r="AA4" s="124">
        <v>0.41670000000000001</v>
      </c>
      <c r="AB4">
        <v>0.75</v>
      </c>
      <c r="AC4">
        <v>0.66669999999999996</v>
      </c>
      <c r="AD4">
        <v>0.26669999999999999</v>
      </c>
      <c r="AE4">
        <v>0.33329999999999999</v>
      </c>
      <c r="AF4" s="124">
        <v>0.5</v>
      </c>
      <c r="AG4">
        <v>0.4</v>
      </c>
      <c r="AH4" s="124">
        <v>0.5</v>
      </c>
      <c r="AI4" s="124">
        <v>1</v>
      </c>
      <c r="AJ4" s="124"/>
    </row>
    <row r="5" spans="1:36" x14ac:dyDescent="0.25">
      <c r="A5" s="73">
        <v>1</v>
      </c>
      <c r="B5" s="73" t="s">
        <v>471</v>
      </c>
      <c r="C5" s="73" t="s">
        <v>572</v>
      </c>
      <c r="E5" s="123">
        <f t="shared" ref="E5:E34" si="0">AVERAGE(H5:AJ5)</f>
        <v>0.81840000000000024</v>
      </c>
      <c r="F5" s="123">
        <f>(E5/MAX($E$4:$E$34))*$F$2</f>
        <v>0.90450442531892827</v>
      </c>
      <c r="H5" s="123">
        <v>0.8</v>
      </c>
      <c r="I5" s="123">
        <v>1</v>
      </c>
      <c r="J5" s="124">
        <v>1</v>
      </c>
      <c r="K5" s="123">
        <v>1</v>
      </c>
      <c r="L5" s="73">
        <v>0.8</v>
      </c>
      <c r="M5" s="73">
        <v>0.82350000000000001</v>
      </c>
      <c r="N5" s="73">
        <v>1</v>
      </c>
      <c r="O5" s="123">
        <v>0.4</v>
      </c>
      <c r="P5" s="73">
        <v>0.5</v>
      </c>
      <c r="Q5" s="123">
        <v>1</v>
      </c>
      <c r="R5" s="123">
        <v>0.875</v>
      </c>
      <c r="S5" s="73">
        <v>1</v>
      </c>
      <c r="T5" s="73">
        <v>0.8</v>
      </c>
      <c r="U5" s="73">
        <v>0.8</v>
      </c>
      <c r="V5" s="123">
        <v>0.66669999999999996</v>
      </c>
      <c r="W5" s="73">
        <v>1</v>
      </c>
      <c r="X5" s="123">
        <v>1</v>
      </c>
      <c r="Y5" s="123">
        <v>0.66669999999999996</v>
      </c>
      <c r="Z5" s="123">
        <v>0</v>
      </c>
      <c r="AA5" s="123">
        <v>0.75</v>
      </c>
      <c r="AB5">
        <v>1</v>
      </c>
      <c r="AC5">
        <v>0.6</v>
      </c>
      <c r="AD5">
        <v>0.8</v>
      </c>
      <c r="AE5">
        <v>1</v>
      </c>
      <c r="AF5" s="123">
        <v>0.83330000000000004</v>
      </c>
      <c r="AG5">
        <v>0.8</v>
      </c>
      <c r="AH5" s="123">
        <v>1</v>
      </c>
      <c r="AI5" s="123">
        <v>1</v>
      </c>
      <c r="AJ5" s="123"/>
    </row>
    <row r="6" spans="1:36" s="105" customFormat="1" x14ac:dyDescent="0.25">
      <c r="A6" s="105">
        <v>1</v>
      </c>
      <c r="B6" s="105" t="s">
        <v>472</v>
      </c>
      <c r="C6" s="105" t="s">
        <v>83</v>
      </c>
      <c r="E6" s="125"/>
      <c r="F6" s="125"/>
      <c r="H6" s="125">
        <v>1</v>
      </c>
      <c r="I6" s="125">
        <v>0.1429</v>
      </c>
      <c r="J6" s="125"/>
      <c r="K6" s="125">
        <v>0.5</v>
      </c>
      <c r="L6" s="105">
        <v>0.6</v>
      </c>
      <c r="M6" s="105">
        <v>0.52939999999999998</v>
      </c>
      <c r="N6" s="105">
        <v>0.33329999999999999</v>
      </c>
      <c r="O6" s="125">
        <v>0.2</v>
      </c>
      <c r="P6" s="125"/>
      <c r="Q6" s="125">
        <v>0.33329999999999999</v>
      </c>
      <c r="R6" s="125">
        <v>0.4375</v>
      </c>
      <c r="S6" s="105">
        <v>0.57140000000000002</v>
      </c>
      <c r="T6" s="125">
        <v>0</v>
      </c>
      <c r="U6" s="105">
        <v>0.2</v>
      </c>
      <c r="V6" s="125">
        <v>0.5</v>
      </c>
      <c r="W6" s="105">
        <v>0.33329999999999999</v>
      </c>
      <c r="X6" s="125">
        <v>0</v>
      </c>
      <c r="Y6" s="125">
        <v>0.66669999999999996</v>
      </c>
      <c r="Z6" s="125">
        <v>0.25</v>
      </c>
      <c r="AA6" s="125">
        <v>0.25</v>
      </c>
      <c r="AB6" s="125">
        <v>0</v>
      </c>
      <c r="AF6" s="125"/>
      <c r="AH6" s="125"/>
      <c r="AI6" s="125"/>
      <c r="AJ6" s="125"/>
    </row>
    <row r="7" spans="1:36" s="105" customFormat="1" x14ac:dyDescent="0.25">
      <c r="A7" s="105">
        <v>1</v>
      </c>
      <c r="B7" s="105" t="s">
        <v>616</v>
      </c>
      <c r="C7" s="105" t="s">
        <v>615</v>
      </c>
      <c r="E7" s="125"/>
      <c r="F7" s="125"/>
      <c r="H7" s="125">
        <v>0.2</v>
      </c>
      <c r="I7" s="125">
        <v>0.28570000000000001</v>
      </c>
      <c r="J7" s="125"/>
      <c r="K7" s="125">
        <v>0.25</v>
      </c>
      <c r="L7" s="125">
        <v>0</v>
      </c>
      <c r="M7" s="105">
        <v>0.58819999999999995</v>
      </c>
      <c r="N7" s="125">
        <v>0</v>
      </c>
      <c r="O7" s="125">
        <v>0</v>
      </c>
      <c r="P7" s="105">
        <v>0.16669999999999999</v>
      </c>
      <c r="Q7" s="125">
        <v>0</v>
      </c>
      <c r="R7" s="125">
        <v>0</v>
      </c>
      <c r="S7" s="125">
        <v>0</v>
      </c>
      <c r="T7" s="125">
        <v>0</v>
      </c>
      <c r="V7" s="125"/>
      <c r="X7" s="125"/>
      <c r="Y7" s="125"/>
      <c r="Z7" s="125"/>
      <c r="AA7" s="125"/>
      <c r="AF7" s="125"/>
      <c r="AH7" s="125"/>
      <c r="AI7" s="125"/>
      <c r="AJ7" s="125"/>
    </row>
    <row r="8" spans="1:36" x14ac:dyDescent="0.25">
      <c r="A8" s="73">
        <v>1</v>
      </c>
      <c r="B8" s="73" t="s">
        <v>473</v>
      </c>
      <c r="C8" s="73" t="s">
        <v>583</v>
      </c>
      <c r="E8" s="123">
        <f t="shared" si="0"/>
        <v>0.75332142857142859</v>
      </c>
      <c r="F8" s="123">
        <f t="shared" ref="F8:F18" si="1">(E8/MAX($E$4:$E$34))*$F$2</f>
        <v>0.83257889275468455</v>
      </c>
      <c r="H8" s="123">
        <v>0.8</v>
      </c>
      <c r="I8" s="123">
        <v>0.71430000000000005</v>
      </c>
      <c r="J8" s="124">
        <v>1</v>
      </c>
      <c r="K8" s="123">
        <v>0.5</v>
      </c>
      <c r="L8" s="73">
        <v>1</v>
      </c>
      <c r="M8" s="73">
        <v>0.70589999999999997</v>
      </c>
      <c r="N8" s="73">
        <v>1</v>
      </c>
      <c r="O8" s="123">
        <v>1</v>
      </c>
      <c r="P8" s="73">
        <v>0.66669999999999996</v>
      </c>
      <c r="Q8" s="123">
        <v>0.66669999999999996</v>
      </c>
      <c r="R8" s="123">
        <v>0.875</v>
      </c>
      <c r="S8" s="73">
        <v>0.71430000000000005</v>
      </c>
      <c r="T8" s="73">
        <v>0.8</v>
      </c>
      <c r="U8" s="73">
        <v>0.4</v>
      </c>
      <c r="V8" s="123">
        <v>0.5</v>
      </c>
      <c r="W8" s="73">
        <v>0.91669999999999996</v>
      </c>
      <c r="X8" s="123">
        <v>1</v>
      </c>
      <c r="Y8" s="123">
        <v>1</v>
      </c>
      <c r="Z8" s="123">
        <v>0</v>
      </c>
      <c r="AA8" s="123">
        <v>1</v>
      </c>
      <c r="AB8">
        <v>0.75</v>
      </c>
      <c r="AC8">
        <v>0.8</v>
      </c>
      <c r="AD8">
        <v>0.6</v>
      </c>
      <c r="AE8">
        <v>0.66669999999999996</v>
      </c>
      <c r="AF8" s="123">
        <v>0.66669999999999996</v>
      </c>
      <c r="AG8">
        <v>0.6</v>
      </c>
      <c r="AH8" s="123">
        <v>0.75</v>
      </c>
      <c r="AI8" s="123">
        <v>1</v>
      </c>
      <c r="AJ8" s="123"/>
    </row>
    <row r="9" spans="1:36" x14ac:dyDescent="0.25">
      <c r="A9" s="73">
        <v>1</v>
      </c>
      <c r="B9" s="73" t="s">
        <v>474</v>
      </c>
      <c r="C9" s="73" t="s">
        <v>142</v>
      </c>
      <c r="E9" s="123">
        <f t="shared" si="0"/>
        <v>0.34260769230769239</v>
      </c>
      <c r="F9" s="123">
        <f t="shared" si="1"/>
        <v>0.37865368260094501</v>
      </c>
      <c r="H9" s="123">
        <v>1</v>
      </c>
      <c r="I9" s="123">
        <v>0.71430000000000005</v>
      </c>
      <c r="J9" s="123"/>
      <c r="K9" s="123">
        <v>0.25</v>
      </c>
      <c r="L9" s="73">
        <v>0.8</v>
      </c>
      <c r="M9" s="73">
        <v>0.4118</v>
      </c>
      <c r="N9" s="73">
        <v>0.33329999999999999</v>
      </c>
      <c r="O9" s="123">
        <v>0.2</v>
      </c>
      <c r="P9" s="123"/>
      <c r="Q9" s="123">
        <v>0.66669999999999996</v>
      </c>
      <c r="R9" s="123">
        <v>0</v>
      </c>
      <c r="S9" s="73">
        <v>0.1429</v>
      </c>
      <c r="T9" s="73">
        <v>0.2</v>
      </c>
      <c r="U9" s="73">
        <v>0.6</v>
      </c>
      <c r="V9" s="123">
        <v>0.33329999999999999</v>
      </c>
      <c r="W9" s="73">
        <v>8.3299999999999999E-2</v>
      </c>
      <c r="X9" s="123">
        <v>0.5</v>
      </c>
      <c r="Y9" s="123">
        <v>0.66669999999999996</v>
      </c>
      <c r="Z9" s="123">
        <v>0</v>
      </c>
      <c r="AA9" s="123">
        <v>0.25</v>
      </c>
      <c r="AB9">
        <v>0.5</v>
      </c>
      <c r="AC9">
        <v>0.2</v>
      </c>
      <c r="AD9">
        <v>0.33329999999999999</v>
      </c>
      <c r="AE9">
        <v>0.5</v>
      </c>
      <c r="AF9" s="123">
        <v>0.22220000000000001</v>
      </c>
      <c r="AG9">
        <v>0</v>
      </c>
      <c r="AH9" s="123">
        <v>0</v>
      </c>
      <c r="AI9" s="123">
        <v>0</v>
      </c>
      <c r="AJ9" s="123"/>
    </row>
    <row r="10" spans="1:36" x14ac:dyDescent="0.25">
      <c r="A10" s="73">
        <v>1</v>
      </c>
      <c r="B10" s="73" t="s">
        <v>475</v>
      </c>
      <c r="C10" s="73" t="s">
        <v>53</v>
      </c>
      <c r="E10" s="123">
        <f t="shared" si="0"/>
        <v>0.67587500000000011</v>
      </c>
      <c r="F10" s="123">
        <f t="shared" si="1"/>
        <v>0.7469842723147978</v>
      </c>
      <c r="H10" s="123">
        <v>0.8</v>
      </c>
      <c r="I10" s="123">
        <v>0.57140000000000002</v>
      </c>
      <c r="J10" s="124">
        <v>0.9</v>
      </c>
      <c r="K10" s="123">
        <v>0.25</v>
      </c>
      <c r="L10" s="73">
        <v>0.6</v>
      </c>
      <c r="M10" s="73">
        <v>0.64710000000000001</v>
      </c>
      <c r="N10" s="73">
        <v>1</v>
      </c>
      <c r="O10" s="123">
        <v>0.6</v>
      </c>
      <c r="P10" s="73">
        <v>0.5</v>
      </c>
      <c r="Q10" s="123">
        <v>0.66669999999999996</v>
      </c>
      <c r="R10" s="123">
        <v>0.875</v>
      </c>
      <c r="S10" s="73">
        <v>0.71430000000000005</v>
      </c>
      <c r="T10" s="73">
        <v>0.6</v>
      </c>
      <c r="U10" s="73">
        <v>0.8</v>
      </c>
      <c r="V10" s="123">
        <v>0.5</v>
      </c>
      <c r="W10" s="73">
        <v>0.75</v>
      </c>
      <c r="X10" s="123">
        <v>1</v>
      </c>
      <c r="Y10" s="123">
        <v>1</v>
      </c>
      <c r="Z10" s="123">
        <v>0</v>
      </c>
      <c r="AA10" s="123">
        <v>0.75</v>
      </c>
      <c r="AB10">
        <v>0.5</v>
      </c>
      <c r="AC10">
        <v>0.66669999999999996</v>
      </c>
      <c r="AD10">
        <v>0.8</v>
      </c>
      <c r="AE10">
        <v>1</v>
      </c>
      <c r="AF10" s="123">
        <v>0.83330000000000004</v>
      </c>
      <c r="AG10">
        <v>0.6</v>
      </c>
      <c r="AH10" s="123">
        <v>0.75</v>
      </c>
      <c r="AI10" s="123">
        <v>0.25</v>
      </c>
      <c r="AJ10" s="123"/>
    </row>
    <row r="11" spans="1:36" x14ac:dyDescent="0.25">
      <c r="A11" s="73">
        <v>1</v>
      </c>
      <c r="B11" s="73" t="s">
        <v>476</v>
      </c>
      <c r="C11" s="73" t="s">
        <v>477</v>
      </c>
      <c r="E11" s="123">
        <f t="shared" si="0"/>
        <v>0.73887499999999995</v>
      </c>
      <c r="F11" s="123">
        <f t="shared" si="1"/>
        <v>0.81661254552483242</v>
      </c>
      <c r="H11" s="123">
        <v>0.8</v>
      </c>
      <c r="I11" s="123">
        <v>1</v>
      </c>
      <c r="J11" s="124">
        <v>0.95</v>
      </c>
      <c r="K11" s="123">
        <v>0.5</v>
      </c>
      <c r="L11" s="73">
        <v>0.8</v>
      </c>
      <c r="M11" s="73">
        <v>0.76470000000000005</v>
      </c>
      <c r="N11" s="73">
        <v>1</v>
      </c>
      <c r="O11" s="123">
        <v>1</v>
      </c>
      <c r="P11" s="73">
        <v>0.5</v>
      </c>
      <c r="Q11" s="123">
        <v>0.66669999999999996</v>
      </c>
      <c r="R11" s="123">
        <v>1</v>
      </c>
      <c r="S11" s="73">
        <v>0.85709999999999997</v>
      </c>
      <c r="T11" s="73">
        <v>0.6</v>
      </c>
      <c r="U11" s="73">
        <v>0.8</v>
      </c>
      <c r="V11" s="123">
        <v>0.83330000000000004</v>
      </c>
      <c r="W11" s="73">
        <v>0.5</v>
      </c>
      <c r="X11" s="123">
        <v>1</v>
      </c>
      <c r="Y11" s="123">
        <v>0</v>
      </c>
      <c r="Z11" s="123">
        <v>0</v>
      </c>
      <c r="AA11" s="123">
        <v>0.75</v>
      </c>
      <c r="AB11">
        <v>1</v>
      </c>
      <c r="AC11">
        <v>1</v>
      </c>
      <c r="AD11">
        <v>0.8</v>
      </c>
      <c r="AE11">
        <v>0.5</v>
      </c>
      <c r="AF11" s="123">
        <v>0.66669999999999996</v>
      </c>
      <c r="AG11">
        <v>0.4</v>
      </c>
      <c r="AH11" s="123">
        <v>1</v>
      </c>
      <c r="AI11" s="123">
        <v>1</v>
      </c>
      <c r="AJ11" s="123"/>
    </row>
    <row r="12" spans="1:36" x14ac:dyDescent="0.25">
      <c r="A12" s="73">
        <v>1</v>
      </c>
      <c r="B12" s="73" t="s">
        <v>478</v>
      </c>
      <c r="C12" s="73" t="s">
        <v>479</v>
      </c>
      <c r="E12" s="123">
        <f t="shared" si="0"/>
        <v>0.50010740740740733</v>
      </c>
      <c r="F12" s="123">
        <f t="shared" si="1"/>
        <v>0.55272405075119257</v>
      </c>
      <c r="H12" s="123">
        <v>0.6</v>
      </c>
      <c r="I12" s="123">
        <v>0.57140000000000002</v>
      </c>
      <c r="J12" s="124">
        <v>1</v>
      </c>
      <c r="K12" s="123">
        <v>0.5</v>
      </c>
      <c r="L12" s="73">
        <v>1</v>
      </c>
      <c r="M12" s="73">
        <v>0.64710000000000001</v>
      </c>
      <c r="N12" s="73">
        <v>0.66669999999999996</v>
      </c>
      <c r="O12" s="123">
        <v>0.8</v>
      </c>
      <c r="P12" s="73">
        <v>0.33329999999999999</v>
      </c>
      <c r="Q12" s="123">
        <v>0.66669999999999996</v>
      </c>
      <c r="R12" s="123">
        <v>0.5625</v>
      </c>
      <c r="S12" s="73">
        <v>0.1429</v>
      </c>
      <c r="T12" s="73">
        <v>0.2</v>
      </c>
      <c r="U12" s="73">
        <v>0.6</v>
      </c>
      <c r="V12" s="123">
        <v>0.59</v>
      </c>
      <c r="W12" s="73">
        <v>0.41670000000000001</v>
      </c>
      <c r="X12" s="123">
        <v>1</v>
      </c>
      <c r="Y12" s="123">
        <v>1</v>
      </c>
      <c r="Z12" s="123">
        <v>0.75</v>
      </c>
      <c r="AA12" s="123">
        <v>0.75</v>
      </c>
      <c r="AB12"/>
      <c r="AC12">
        <v>0.2</v>
      </c>
      <c r="AD12">
        <v>0</v>
      </c>
      <c r="AE12">
        <v>0.25</v>
      </c>
      <c r="AF12" s="123">
        <v>5.5599999999999997E-2</v>
      </c>
      <c r="AG12">
        <v>0.2</v>
      </c>
      <c r="AH12" s="123">
        <v>0</v>
      </c>
      <c r="AI12" s="123">
        <v>0</v>
      </c>
      <c r="AJ12" s="123"/>
    </row>
    <row r="13" spans="1:36" x14ac:dyDescent="0.25">
      <c r="A13" s="73">
        <v>1</v>
      </c>
      <c r="B13" s="73" t="s">
        <v>591</v>
      </c>
      <c r="C13" s="73" t="s">
        <v>333</v>
      </c>
      <c r="E13" s="123">
        <f t="shared" si="0"/>
        <v>0.65712499999999996</v>
      </c>
      <c r="F13" s="123">
        <f t="shared" si="1"/>
        <v>0.72626157195466834</v>
      </c>
      <c r="H13" s="123">
        <v>0.6</v>
      </c>
      <c r="I13" s="123">
        <v>0.57140000000000002</v>
      </c>
      <c r="J13" s="124">
        <v>0.8</v>
      </c>
      <c r="K13" s="123">
        <v>0.75</v>
      </c>
      <c r="L13" s="73">
        <v>0.6</v>
      </c>
      <c r="M13" s="73">
        <v>0.94120000000000004</v>
      </c>
      <c r="N13" s="123">
        <v>0</v>
      </c>
      <c r="O13" s="123">
        <v>1</v>
      </c>
      <c r="P13" s="73">
        <v>0</v>
      </c>
      <c r="Q13" s="123">
        <v>0.66669999999999996</v>
      </c>
      <c r="R13" s="123">
        <v>0.625</v>
      </c>
      <c r="S13" s="73">
        <v>0.42859999999999998</v>
      </c>
      <c r="T13" s="73">
        <v>0.8</v>
      </c>
      <c r="U13" s="73">
        <v>1</v>
      </c>
      <c r="V13" s="123">
        <v>0.83330000000000004</v>
      </c>
      <c r="W13" s="73">
        <v>0.66669999999999996</v>
      </c>
      <c r="X13" s="123">
        <v>0.75</v>
      </c>
      <c r="Y13" s="123">
        <v>1</v>
      </c>
      <c r="Z13" s="123">
        <v>0</v>
      </c>
      <c r="AA13" s="123">
        <v>0.33329999999999999</v>
      </c>
      <c r="AB13">
        <v>0.5</v>
      </c>
      <c r="AC13">
        <v>0.8</v>
      </c>
      <c r="AD13">
        <v>0.8</v>
      </c>
      <c r="AE13">
        <v>1</v>
      </c>
      <c r="AF13" s="123">
        <v>0.33329999999999999</v>
      </c>
      <c r="AG13">
        <v>0.6</v>
      </c>
      <c r="AH13" s="123">
        <v>1</v>
      </c>
      <c r="AI13" s="123">
        <v>1</v>
      </c>
      <c r="AJ13" s="123"/>
    </row>
    <row r="14" spans="1:36" x14ac:dyDescent="0.25">
      <c r="A14" s="73">
        <v>1</v>
      </c>
      <c r="B14" s="73" t="s">
        <v>480</v>
      </c>
      <c r="C14" s="73" t="s">
        <v>481</v>
      </c>
      <c r="E14" s="123">
        <f t="shared" si="0"/>
        <v>0.81728518518518511</v>
      </c>
      <c r="F14" s="123">
        <f t="shared" si="1"/>
        <v>0.90327232007282443</v>
      </c>
      <c r="H14" s="123">
        <v>0.8</v>
      </c>
      <c r="I14" s="123">
        <v>0</v>
      </c>
      <c r="J14" s="124">
        <v>1</v>
      </c>
      <c r="K14" s="123">
        <v>1</v>
      </c>
      <c r="L14" s="73">
        <v>1</v>
      </c>
      <c r="M14" s="73"/>
      <c r="N14" s="73">
        <v>0.66669999999999996</v>
      </c>
      <c r="O14" s="123">
        <v>1</v>
      </c>
      <c r="P14" s="73">
        <v>1</v>
      </c>
      <c r="Q14" s="123">
        <v>1</v>
      </c>
      <c r="R14" s="123">
        <v>1</v>
      </c>
      <c r="S14" s="73">
        <v>1</v>
      </c>
      <c r="T14" s="73">
        <v>0.4</v>
      </c>
      <c r="U14" s="73">
        <v>1</v>
      </c>
      <c r="V14" s="123">
        <v>0.83330000000000004</v>
      </c>
      <c r="W14" s="73">
        <v>1</v>
      </c>
      <c r="X14" s="123">
        <v>1</v>
      </c>
      <c r="Y14" s="123">
        <v>0.66669999999999996</v>
      </c>
      <c r="Z14" s="73">
        <v>1</v>
      </c>
      <c r="AA14" s="123">
        <v>0.5</v>
      </c>
      <c r="AB14">
        <v>1</v>
      </c>
      <c r="AC14">
        <v>0.73329999999999995</v>
      </c>
      <c r="AD14">
        <v>0.4</v>
      </c>
      <c r="AE14">
        <v>1</v>
      </c>
      <c r="AF14" s="123">
        <v>0.66669999999999996</v>
      </c>
      <c r="AG14">
        <v>0.4</v>
      </c>
      <c r="AH14" s="123">
        <v>1</v>
      </c>
      <c r="AI14" s="123">
        <v>1</v>
      </c>
      <c r="AJ14" s="123"/>
    </row>
    <row r="15" spans="1:36" x14ac:dyDescent="0.25">
      <c r="A15" s="73">
        <v>1</v>
      </c>
      <c r="B15" s="73" t="s">
        <v>352</v>
      </c>
      <c r="C15" s="73" t="s">
        <v>622</v>
      </c>
      <c r="E15" s="123">
        <f t="shared" si="0"/>
        <v>0.60171071428571421</v>
      </c>
      <c r="F15" s="123">
        <f t="shared" si="1"/>
        <v>0.66501711123318863</v>
      </c>
      <c r="H15" s="123">
        <v>0.8</v>
      </c>
      <c r="I15" s="123">
        <v>1</v>
      </c>
      <c r="J15" s="124">
        <v>0.9</v>
      </c>
      <c r="K15" s="123">
        <v>0.75</v>
      </c>
      <c r="L15" s="73">
        <v>1</v>
      </c>
      <c r="M15" s="73">
        <v>0.88239999999999996</v>
      </c>
      <c r="N15" s="73">
        <v>1</v>
      </c>
      <c r="O15" s="123">
        <v>1</v>
      </c>
      <c r="P15" s="73">
        <v>0.66669999999999996</v>
      </c>
      <c r="Q15" s="123">
        <v>0.66669999999999996</v>
      </c>
      <c r="R15" s="123">
        <v>0.875</v>
      </c>
      <c r="S15" s="73">
        <v>0.85709999999999997</v>
      </c>
      <c r="T15" s="123">
        <v>0</v>
      </c>
      <c r="U15" s="123">
        <v>0</v>
      </c>
      <c r="V15" s="123">
        <v>0.83330000000000004</v>
      </c>
      <c r="W15" s="73">
        <v>0.33329999999999999</v>
      </c>
      <c r="X15" s="123">
        <v>0.75</v>
      </c>
      <c r="Y15" s="123">
        <v>0.66669999999999996</v>
      </c>
      <c r="Z15" s="123">
        <v>0</v>
      </c>
      <c r="AA15" s="123">
        <v>0.91669999999999996</v>
      </c>
      <c r="AB15">
        <v>1</v>
      </c>
      <c r="AC15" s="123">
        <v>0</v>
      </c>
      <c r="AD15">
        <v>0.8</v>
      </c>
      <c r="AE15" s="123">
        <v>0</v>
      </c>
      <c r="AF15" s="123">
        <v>0</v>
      </c>
      <c r="AG15">
        <v>0.4</v>
      </c>
      <c r="AH15" s="123">
        <v>0.75</v>
      </c>
      <c r="AI15" s="123">
        <v>0</v>
      </c>
      <c r="AJ15" s="123"/>
    </row>
    <row r="16" spans="1:36" x14ac:dyDescent="0.25">
      <c r="A16" s="73">
        <v>1</v>
      </c>
      <c r="B16" s="73" t="s">
        <v>482</v>
      </c>
      <c r="C16" s="73" t="s">
        <v>483</v>
      </c>
      <c r="E16" s="123">
        <f t="shared" si="0"/>
        <v>0.79105357142857158</v>
      </c>
      <c r="F16" s="123">
        <f t="shared" si="1"/>
        <v>0.87428086024130702</v>
      </c>
      <c r="H16" s="123">
        <v>1</v>
      </c>
      <c r="I16" s="123">
        <v>1</v>
      </c>
      <c r="J16" s="124">
        <v>1</v>
      </c>
      <c r="K16" s="123">
        <v>0.75</v>
      </c>
      <c r="L16" s="73">
        <v>1</v>
      </c>
      <c r="M16" s="73">
        <v>0.94120000000000004</v>
      </c>
      <c r="N16" s="73">
        <v>1</v>
      </c>
      <c r="O16" s="123">
        <v>1</v>
      </c>
      <c r="P16" s="73">
        <v>1</v>
      </c>
      <c r="Q16" s="123">
        <v>1</v>
      </c>
      <c r="R16" s="123">
        <v>0.875</v>
      </c>
      <c r="S16" s="73">
        <v>1</v>
      </c>
      <c r="T16" s="73">
        <v>0.8</v>
      </c>
      <c r="U16" s="73">
        <v>0.6</v>
      </c>
      <c r="V16" s="123">
        <v>0.83330000000000004</v>
      </c>
      <c r="W16" s="73">
        <v>0.25</v>
      </c>
      <c r="X16" s="123">
        <v>1</v>
      </c>
      <c r="Y16" s="123">
        <v>1</v>
      </c>
      <c r="Z16" s="123">
        <v>0</v>
      </c>
      <c r="AA16" s="123">
        <v>0.75</v>
      </c>
      <c r="AB16">
        <v>1</v>
      </c>
      <c r="AC16">
        <v>0.8</v>
      </c>
      <c r="AD16">
        <v>1</v>
      </c>
      <c r="AE16">
        <v>1</v>
      </c>
      <c r="AF16" s="123">
        <v>0</v>
      </c>
      <c r="AG16">
        <v>0.8</v>
      </c>
      <c r="AH16" s="123">
        <v>0.75</v>
      </c>
      <c r="AI16" s="123">
        <v>0</v>
      </c>
      <c r="AJ16" s="123"/>
    </row>
    <row r="17" spans="1:36" x14ac:dyDescent="0.25">
      <c r="A17" s="73">
        <v>1</v>
      </c>
      <c r="B17" s="73" t="s">
        <v>484</v>
      </c>
      <c r="C17" s="73" t="s">
        <v>569</v>
      </c>
      <c r="E17" s="123">
        <f t="shared" si="0"/>
        <v>0.50837499999999991</v>
      </c>
      <c r="F17" s="123">
        <f t="shared" si="1"/>
        <v>0.56186148243097489</v>
      </c>
      <c r="H17" s="123">
        <v>1</v>
      </c>
      <c r="I17" s="123">
        <v>0.42859999999999998</v>
      </c>
      <c r="J17" s="124">
        <v>0.1</v>
      </c>
      <c r="K17" s="123">
        <v>0.75</v>
      </c>
      <c r="L17" s="73">
        <v>1</v>
      </c>
      <c r="M17" s="73">
        <v>0.70589999999999997</v>
      </c>
      <c r="N17" s="73">
        <v>0.33329999999999999</v>
      </c>
      <c r="O17" s="123">
        <v>0.8</v>
      </c>
      <c r="P17" s="73">
        <v>0.16669999999999999</v>
      </c>
      <c r="Q17" s="123">
        <v>1</v>
      </c>
      <c r="R17" s="123">
        <v>0.75</v>
      </c>
      <c r="S17" s="123">
        <v>0</v>
      </c>
      <c r="T17" s="123">
        <v>0</v>
      </c>
      <c r="U17" s="73">
        <v>0.6</v>
      </c>
      <c r="V17" s="123">
        <v>0.5</v>
      </c>
      <c r="W17" s="123">
        <v>0</v>
      </c>
      <c r="X17" s="123">
        <v>1</v>
      </c>
      <c r="Y17" s="123">
        <v>1</v>
      </c>
      <c r="Z17" s="123">
        <v>0</v>
      </c>
      <c r="AA17" s="123">
        <v>1</v>
      </c>
      <c r="AB17" s="123">
        <v>0</v>
      </c>
      <c r="AC17" s="123">
        <v>0</v>
      </c>
      <c r="AD17">
        <v>0.6</v>
      </c>
      <c r="AE17">
        <v>1</v>
      </c>
      <c r="AF17" s="123">
        <v>0</v>
      </c>
      <c r="AG17" s="123">
        <v>0</v>
      </c>
      <c r="AH17" s="123">
        <v>0.5</v>
      </c>
      <c r="AI17" s="123">
        <v>1</v>
      </c>
      <c r="AJ17" s="123"/>
    </row>
    <row r="18" spans="1:36" x14ac:dyDescent="0.25">
      <c r="A18" s="73">
        <v>1</v>
      </c>
      <c r="B18" s="73" t="s">
        <v>485</v>
      </c>
      <c r="C18" s="73" t="s">
        <v>356</v>
      </c>
      <c r="E18" s="123">
        <f t="shared" si="0"/>
        <v>0.46196538461538467</v>
      </c>
      <c r="F18" s="123">
        <f t="shared" si="1"/>
        <v>0.51056907958061593</v>
      </c>
      <c r="H18" s="123">
        <v>1</v>
      </c>
      <c r="I18" s="123">
        <v>0.57140000000000002</v>
      </c>
      <c r="J18" s="124">
        <v>0.7</v>
      </c>
      <c r="K18" s="123">
        <v>0.25</v>
      </c>
      <c r="L18" s="73">
        <v>1</v>
      </c>
      <c r="M18" s="73">
        <v>0.47060000000000002</v>
      </c>
      <c r="N18" s="73">
        <v>0.66669999999999996</v>
      </c>
      <c r="O18" s="123">
        <v>0.6</v>
      </c>
      <c r="P18" s="73">
        <v>0.83330000000000004</v>
      </c>
      <c r="Q18" s="123">
        <v>0.33329999999999999</v>
      </c>
      <c r="R18" s="123">
        <v>0.25</v>
      </c>
      <c r="S18" s="73">
        <v>0.28570000000000001</v>
      </c>
      <c r="T18" s="73">
        <v>0.2</v>
      </c>
      <c r="U18" s="73">
        <v>0.2</v>
      </c>
      <c r="V18" s="123">
        <v>0.66669999999999996</v>
      </c>
      <c r="W18" s="73">
        <v>0.25</v>
      </c>
      <c r="X18" s="123">
        <v>0.75</v>
      </c>
      <c r="Y18" s="123"/>
      <c r="Z18" s="123"/>
      <c r="AA18" s="123">
        <v>0.25</v>
      </c>
      <c r="AB18">
        <v>1</v>
      </c>
      <c r="AC18">
        <v>0.4667</v>
      </c>
      <c r="AD18">
        <v>0.6</v>
      </c>
      <c r="AE18">
        <v>0.41670000000000001</v>
      </c>
      <c r="AF18" s="123">
        <v>0</v>
      </c>
      <c r="AG18">
        <v>0</v>
      </c>
      <c r="AH18" s="123">
        <v>0</v>
      </c>
      <c r="AI18" s="123">
        <v>0.25</v>
      </c>
      <c r="AJ18" s="123"/>
    </row>
    <row r="19" spans="1:36" s="105" customFormat="1" x14ac:dyDescent="0.25">
      <c r="A19" s="105">
        <v>1</v>
      </c>
      <c r="B19" s="105" t="s">
        <v>486</v>
      </c>
      <c r="C19" s="105" t="s">
        <v>453</v>
      </c>
      <c r="E19" s="125"/>
      <c r="F19" s="125"/>
      <c r="H19" s="125">
        <v>0.6</v>
      </c>
      <c r="I19" s="125">
        <v>0</v>
      </c>
      <c r="J19" s="125">
        <v>0.55000000000000004</v>
      </c>
      <c r="K19" s="125">
        <v>0.5</v>
      </c>
      <c r="L19" s="105">
        <v>0.6</v>
      </c>
      <c r="M19" s="125">
        <v>0</v>
      </c>
      <c r="N19" s="125">
        <v>0</v>
      </c>
      <c r="O19" s="125">
        <v>0</v>
      </c>
      <c r="P19" s="125">
        <v>0</v>
      </c>
      <c r="Q19" s="125">
        <v>0</v>
      </c>
      <c r="R19" s="125"/>
      <c r="V19" s="125"/>
      <c r="X19" s="125"/>
      <c r="Y19" s="125"/>
      <c r="Z19" s="125"/>
      <c r="AA19" s="125"/>
      <c r="AF19" s="125"/>
      <c r="AH19" s="125"/>
      <c r="AI19" s="125"/>
      <c r="AJ19" s="125"/>
    </row>
    <row r="20" spans="1:36" x14ac:dyDescent="0.25">
      <c r="A20" s="73">
        <v>1</v>
      </c>
      <c r="B20" s="73" t="s">
        <v>487</v>
      </c>
      <c r="C20" s="73" t="s">
        <v>488</v>
      </c>
      <c r="E20" s="123">
        <f t="shared" si="0"/>
        <v>0.87766071428571446</v>
      </c>
      <c r="F20" s="123">
        <f t="shared" ref="F20:F24" si="2">(E20/MAX($E$4:$E$34))*$F$2</f>
        <v>0.97</v>
      </c>
      <c r="H20" s="123">
        <v>1</v>
      </c>
      <c r="I20" s="123">
        <v>1</v>
      </c>
      <c r="J20" s="124">
        <v>0.8</v>
      </c>
      <c r="K20" s="123">
        <v>0.75</v>
      </c>
      <c r="L20" s="73">
        <v>1</v>
      </c>
      <c r="M20" s="73">
        <v>0.94120000000000004</v>
      </c>
      <c r="N20" s="73">
        <v>1</v>
      </c>
      <c r="O20" s="123">
        <v>1</v>
      </c>
      <c r="P20" s="73">
        <v>0.83330000000000004</v>
      </c>
      <c r="Q20" s="123">
        <v>0.66669999999999996</v>
      </c>
      <c r="R20" s="123">
        <v>1</v>
      </c>
      <c r="S20" s="73">
        <v>1</v>
      </c>
      <c r="T20" s="73">
        <v>0.6</v>
      </c>
      <c r="U20" s="73">
        <v>1</v>
      </c>
      <c r="V20" s="123">
        <v>1</v>
      </c>
      <c r="W20" s="73">
        <v>1</v>
      </c>
      <c r="X20" s="123">
        <v>0.75</v>
      </c>
      <c r="Y20" s="123">
        <v>1</v>
      </c>
      <c r="Z20" s="123">
        <v>0</v>
      </c>
      <c r="AA20" s="123">
        <v>1</v>
      </c>
      <c r="AB20">
        <v>1</v>
      </c>
      <c r="AC20">
        <v>1</v>
      </c>
      <c r="AD20">
        <v>0.6</v>
      </c>
      <c r="AE20">
        <v>1</v>
      </c>
      <c r="AF20" s="123">
        <v>0.83330000000000004</v>
      </c>
      <c r="AG20">
        <v>0.8</v>
      </c>
      <c r="AH20" s="123">
        <v>1</v>
      </c>
      <c r="AI20" s="123">
        <v>1</v>
      </c>
      <c r="AJ20" s="123"/>
    </row>
    <row r="21" spans="1:36" x14ac:dyDescent="0.25">
      <c r="A21" s="73">
        <v>1</v>
      </c>
      <c r="B21" s="73" t="s">
        <v>489</v>
      </c>
      <c r="C21" s="73" t="s">
        <v>53</v>
      </c>
      <c r="E21" s="123">
        <f t="shared" si="0"/>
        <v>0.87048214285714298</v>
      </c>
      <c r="F21" s="123">
        <f t="shared" si="2"/>
        <v>0.96206616614783613</v>
      </c>
      <c r="H21" s="123">
        <v>0.8</v>
      </c>
      <c r="I21" s="123">
        <v>1</v>
      </c>
      <c r="J21" s="124">
        <v>0.85</v>
      </c>
      <c r="K21" s="123">
        <v>1</v>
      </c>
      <c r="L21" s="73">
        <v>1</v>
      </c>
      <c r="M21" s="73">
        <v>0.82350000000000001</v>
      </c>
      <c r="N21" s="73">
        <v>1</v>
      </c>
      <c r="O21" s="123">
        <v>1</v>
      </c>
      <c r="P21" s="73">
        <v>0.83330000000000004</v>
      </c>
      <c r="Q21" s="123">
        <v>0.66669999999999996</v>
      </c>
      <c r="R21" s="123">
        <v>1</v>
      </c>
      <c r="S21" s="73">
        <v>1</v>
      </c>
      <c r="T21" s="73">
        <v>0.6</v>
      </c>
      <c r="U21" s="123">
        <v>0</v>
      </c>
      <c r="V21" s="123">
        <v>0.83330000000000004</v>
      </c>
      <c r="W21" s="73">
        <v>0.75</v>
      </c>
      <c r="X21" s="123">
        <v>1</v>
      </c>
      <c r="Y21" s="123">
        <v>0.66669999999999996</v>
      </c>
      <c r="Z21" s="123">
        <v>1</v>
      </c>
      <c r="AA21" s="123">
        <v>1</v>
      </c>
      <c r="AB21">
        <v>1</v>
      </c>
      <c r="AC21">
        <v>1</v>
      </c>
      <c r="AD21">
        <v>0.8</v>
      </c>
      <c r="AE21">
        <v>1</v>
      </c>
      <c r="AF21" s="123">
        <v>1</v>
      </c>
      <c r="AG21">
        <v>1</v>
      </c>
      <c r="AH21" s="123">
        <v>0.75</v>
      </c>
      <c r="AI21" s="123">
        <v>1</v>
      </c>
      <c r="AJ21" s="123"/>
    </row>
    <row r="22" spans="1:36" x14ac:dyDescent="0.25">
      <c r="A22" s="73">
        <v>1</v>
      </c>
      <c r="B22" s="73" t="s">
        <v>490</v>
      </c>
      <c r="C22" s="73" t="s">
        <v>491</v>
      </c>
      <c r="E22" s="123">
        <f t="shared" si="0"/>
        <v>0.46534999999999993</v>
      </c>
      <c r="F22" s="123">
        <f t="shared" si="2"/>
        <v>0.51430979267126475</v>
      </c>
      <c r="H22" s="123">
        <v>0.8</v>
      </c>
      <c r="I22" s="123">
        <v>0.57140000000000002</v>
      </c>
      <c r="J22" s="124">
        <v>0.5</v>
      </c>
      <c r="K22" s="123">
        <v>1</v>
      </c>
      <c r="L22" s="73">
        <v>0.2</v>
      </c>
      <c r="M22" s="73">
        <v>0.58819999999999995</v>
      </c>
      <c r="N22" s="73">
        <v>0.66669999999999996</v>
      </c>
      <c r="O22" s="123">
        <v>0.6</v>
      </c>
      <c r="P22" s="73">
        <v>0.83330000000000004</v>
      </c>
      <c r="Q22" s="123">
        <v>0.33329999999999999</v>
      </c>
      <c r="R22" s="123">
        <v>0.875</v>
      </c>
      <c r="S22" s="73">
        <v>0.42859999999999998</v>
      </c>
      <c r="T22" s="73">
        <v>0.6</v>
      </c>
      <c r="U22" s="73">
        <v>0.6</v>
      </c>
      <c r="V22" s="123">
        <v>0.33329999999999999</v>
      </c>
      <c r="W22" s="73">
        <v>0.25</v>
      </c>
      <c r="X22" s="123">
        <v>0.75</v>
      </c>
      <c r="Y22" s="123">
        <v>0</v>
      </c>
      <c r="Z22" s="123">
        <v>0</v>
      </c>
      <c r="AA22" s="123">
        <v>0.75</v>
      </c>
      <c r="AB22">
        <v>0</v>
      </c>
      <c r="AC22">
        <v>0.2</v>
      </c>
      <c r="AD22">
        <v>0.2</v>
      </c>
      <c r="AE22">
        <v>0.25</v>
      </c>
      <c r="AF22" s="123">
        <v>0.5</v>
      </c>
      <c r="AG22">
        <v>0.2</v>
      </c>
      <c r="AH22" s="123">
        <v>0.5</v>
      </c>
      <c r="AI22" s="123">
        <v>0.5</v>
      </c>
      <c r="AJ22" s="123"/>
    </row>
    <row r="23" spans="1:36" x14ac:dyDescent="0.25">
      <c r="A23" s="73">
        <v>1</v>
      </c>
      <c r="B23" s="73" t="s">
        <v>492</v>
      </c>
      <c r="C23" s="73" t="s">
        <v>493</v>
      </c>
      <c r="E23" s="123">
        <f t="shared" si="0"/>
        <v>0.71014642857142862</v>
      </c>
      <c r="F23" s="123">
        <f t="shared" si="2"/>
        <v>0.78486142139209325</v>
      </c>
      <c r="H23" s="123">
        <v>1</v>
      </c>
      <c r="I23" s="123">
        <v>1</v>
      </c>
      <c r="J23" s="124">
        <v>0.85</v>
      </c>
      <c r="K23" s="123">
        <v>0.75</v>
      </c>
      <c r="L23" s="73">
        <v>0.8</v>
      </c>
      <c r="M23" s="73">
        <v>0.64710000000000001</v>
      </c>
      <c r="N23" s="73">
        <v>1</v>
      </c>
      <c r="O23" s="123">
        <v>1</v>
      </c>
      <c r="P23" s="73">
        <v>0.66669999999999996</v>
      </c>
      <c r="Q23" s="123">
        <v>0.66669999999999996</v>
      </c>
      <c r="R23" s="123">
        <v>0.625</v>
      </c>
      <c r="S23" s="73">
        <v>0.42859999999999998</v>
      </c>
      <c r="T23" s="73">
        <v>0.8</v>
      </c>
      <c r="U23" s="73">
        <v>0.6</v>
      </c>
      <c r="V23" s="123">
        <v>0.5</v>
      </c>
      <c r="W23" s="73">
        <v>1</v>
      </c>
      <c r="X23" s="123">
        <v>1</v>
      </c>
      <c r="Y23" s="123">
        <v>1</v>
      </c>
      <c r="Z23" s="123">
        <v>0</v>
      </c>
      <c r="AA23" s="123">
        <v>1</v>
      </c>
      <c r="AB23">
        <v>0.75</v>
      </c>
      <c r="AC23">
        <v>1</v>
      </c>
      <c r="AD23">
        <v>0.6</v>
      </c>
      <c r="AE23">
        <v>0.75</v>
      </c>
      <c r="AF23" s="123">
        <v>0</v>
      </c>
      <c r="AG23">
        <v>0.2</v>
      </c>
      <c r="AH23" s="123">
        <v>1</v>
      </c>
      <c r="AI23" s="123">
        <v>0.25</v>
      </c>
      <c r="AJ23" s="123"/>
    </row>
    <row r="24" spans="1:36" x14ac:dyDescent="0.25">
      <c r="A24" s="73">
        <v>1</v>
      </c>
      <c r="B24" s="73" t="s">
        <v>494</v>
      </c>
      <c r="C24" s="73" t="s">
        <v>495</v>
      </c>
      <c r="E24" s="123">
        <f t="shared" si="0"/>
        <v>0.79271428571428559</v>
      </c>
      <c r="F24" s="123">
        <f t="shared" si="2"/>
        <v>0.87611629941606106</v>
      </c>
      <c r="H24" s="123">
        <v>1</v>
      </c>
      <c r="I24" s="123">
        <v>0.71430000000000005</v>
      </c>
      <c r="J24" s="124">
        <v>0.85</v>
      </c>
      <c r="K24" s="123">
        <v>0.75</v>
      </c>
      <c r="L24" s="73">
        <v>1</v>
      </c>
      <c r="M24" s="73">
        <v>0.82350000000000001</v>
      </c>
      <c r="N24" s="73">
        <v>1</v>
      </c>
      <c r="O24" s="123">
        <v>0.6</v>
      </c>
      <c r="P24" s="73">
        <v>0.66669999999999996</v>
      </c>
      <c r="Q24" s="123">
        <v>1</v>
      </c>
      <c r="R24" s="123">
        <v>1</v>
      </c>
      <c r="S24" s="73">
        <v>0.57140000000000002</v>
      </c>
      <c r="T24" s="73">
        <v>0.6</v>
      </c>
      <c r="U24" s="73">
        <v>0.8</v>
      </c>
      <c r="V24" s="123">
        <v>0.66669999999999996</v>
      </c>
      <c r="W24" s="73">
        <v>0.83330000000000004</v>
      </c>
      <c r="X24" s="123">
        <v>1</v>
      </c>
      <c r="Y24" s="123">
        <v>1</v>
      </c>
      <c r="Z24" s="73">
        <v>1</v>
      </c>
      <c r="AA24" s="123">
        <v>1</v>
      </c>
      <c r="AB24">
        <v>0.75</v>
      </c>
      <c r="AC24">
        <v>0.66669999999999996</v>
      </c>
      <c r="AD24">
        <v>0.66669999999999996</v>
      </c>
      <c r="AE24">
        <v>0.66669999999999996</v>
      </c>
      <c r="AF24">
        <v>0.67</v>
      </c>
      <c r="AG24">
        <v>0.4</v>
      </c>
      <c r="AH24" s="123">
        <v>0.75</v>
      </c>
      <c r="AI24" s="123">
        <v>0.75</v>
      </c>
      <c r="AJ24" s="123"/>
    </row>
    <row r="25" spans="1:36" s="105" customFormat="1" x14ac:dyDescent="0.25">
      <c r="A25" s="105">
        <v>1</v>
      </c>
      <c r="B25" s="105" t="s">
        <v>496</v>
      </c>
      <c r="C25" s="105" t="s">
        <v>497</v>
      </c>
      <c r="E25" s="125"/>
      <c r="F25" s="125"/>
      <c r="H25" s="125">
        <v>0.6</v>
      </c>
      <c r="I25" s="125">
        <v>0.57140000000000002</v>
      </c>
      <c r="J25" s="125">
        <v>0.95</v>
      </c>
      <c r="K25" s="125">
        <v>0.25</v>
      </c>
      <c r="L25" s="105">
        <v>0.8</v>
      </c>
      <c r="M25" s="105">
        <v>0.52939999999999998</v>
      </c>
      <c r="N25" s="105">
        <v>0</v>
      </c>
      <c r="O25" s="125">
        <v>0</v>
      </c>
      <c r="P25" s="125">
        <v>0</v>
      </c>
      <c r="Q25" s="125"/>
      <c r="R25" s="125"/>
      <c r="V25" s="125"/>
      <c r="X25" s="125"/>
      <c r="Y25" s="125"/>
      <c r="Z25" s="125"/>
      <c r="AA25" s="125"/>
      <c r="AF25" s="125"/>
      <c r="AH25" s="125"/>
      <c r="AI25" s="125"/>
      <c r="AJ25" s="125"/>
    </row>
    <row r="26" spans="1:36" x14ac:dyDescent="0.25">
      <c r="A26" s="73">
        <v>1</v>
      </c>
      <c r="B26" s="73" t="s">
        <v>498</v>
      </c>
      <c r="C26" s="73" t="s">
        <v>499</v>
      </c>
      <c r="E26" s="123">
        <f t="shared" si="0"/>
        <v>0.67615000000000003</v>
      </c>
      <c r="F26" s="123">
        <f t="shared" ref="F26:F34" si="3">(E26/MAX($E$4:$E$34))*$F$2</f>
        <v>0.747288205253413</v>
      </c>
      <c r="H26" s="123">
        <v>1</v>
      </c>
      <c r="I26" s="123">
        <v>0.85709999999999997</v>
      </c>
      <c r="J26" s="124">
        <v>0.75</v>
      </c>
      <c r="K26" s="123">
        <v>0.75</v>
      </c>
      <c r="L26" s="73">
        <v>0.8</v>
      </c>
      <c r="M26" s="123"/>
      <c r="N26" s="73">
        <v>0.33329999999999999</v>
      </c>
      <c r="O26" s="123">
        <v>1</v>
      </c>
      <c r="P26" s="123"/>
      <c r="Q26" s="123">
        <v>0.66669999999999996</v>
      </c>
      <c r="R26" s="123">
        <v>0.625</v>
      </c>
      <c r="S26" s="73">
        <v>0.71430000000000005</v>
      </c>
      <c r="T26" s="73">
        <v>0.8</v>
      </c>
      <c r="U26" s="73">
        <v>0.6</v>
      </c>
      <c r="V26" s="123">
        <v>0.66669999999999996</v>
      </c>
      <c r="W26" s="73">
        <v>0</v>
      </c>
      <c r="X26" s="123">
        <v>0.75</v>
      </c>
      <c r="Y26" s="123">
        <v>0.66669999999999996</v>
      </c>
      <c r="Z26" s="123">
        <v>0</v>
      </c>
      <c r="AA26" s="123">
        <v>0.66669999999999996</v>
      </c>
      <c r="AB26">
        <v>0.75</v>
      </c>
      <c r="AC26">
        <v>0.66669999999999996</v>
      </c>
      <c r="AD26">
        <v>0.8</v>
      </c>
      <c r="AE26">
        <v>0.5</v>
      </c>
      <c r="AF26" s="123">
        <v>0.66669999999999996</v>
      </c>
      <c r="AG26">
        <v>0.8</v>
      </c>
      <c r="AH26" s="123">
        <v>0.75</v>
      </c>
      <c r="AI26" s="123">
        <v>1</v>
      </c>
      <c r="AJ26" s="123"/>
    </row>
    <row r="27" spans="1:36" x14ac:dyDescent="0.25">
      <c r="A27" s="73">
        <v>1</v>
      </c>
      <c r="B27" s="73" t="s">
        <v>500</v>
      </c>
      <c r="C27" s="73" t="s">
        <v>501</v>
      </c>
      <c r="E27" s="123">
        <f t="shared" si="0"/>
        <v>0.52046428571428571</v>
      </c>
      <c r="F27" s="123">
        <f t="shared" si="3"/>
        <v>0.57522269018698224</v>
      </c>
      <c r="H27" s="123">
        <v>0.8</v>
      </c>
      <c r="I27" s="123">
        <v>0.57140000000000002</v>
      </c>
      <c r="J27" s="124">
        <v>0.75</v>
      </c>
      <c r="K27" s="123">
        <v>0.25</v>
      </c>
      <c r="L27" s="73">
        <v>0.8</v>
      </c>
      <c r="M27" s="73">
        <v>0.76470000000000005</v>
      </c>
      <c r="N27" s="73">
        <v>0.66669999999999996</v>
      </c>
      <c r="O27" s="123">
        <v>0.8</v>
      </c>
      <c r="P27" s="73">
        <v>0.5</v>
      </c>
      <c r="Q27" s="123">
        <v>0.66669999999999996</v>
      </c>
      <c r="R27" s="123">
        <v>0.375</v>
      </c>
      <c r="S27" s="73">
        <v>0.42859999999999998</v>
      </c>
      <c r="T27" s="73">
        <v>0.8</v>
      </c>
      <c r="U27" s="73">
        <v>0.6</v>
      </c>
      <c r="V27" s="123">
        <v>0.5</v>
      </c>
      <c r="W27" s="73">
        <v>0.16669999999999999</v>
      </c>
      <c r="X27" s="123">
        <v>0.75</v>
      </c>
      <c r="Y27" s="123">
        <v>0.33329999999999999</v>
      </c>
      <c r="Z27" s="123">
        <v>0</v>
      </c>
      <c r="AA27" s="123">
        <v>8.3299999999999999E-2</v>
      </c>
      <c r="AB27">
        <v>0.25</v>
      </c>
      <c r="AC27">
        <v>0.5333</v>
      </c>
      <c r="AD27">
        <v>0.2</v>
      </c>
      <c r="AE27">
        <v>0.5</v>
      </c>
      <c r="AF27" s="123">
        <v>0.83330000000000004</v>
      </c>
      <c r="AG27">
        <v>0.4</v>
      </c>
      <c r="AH27" s="123">
        <v>0.75</v>
      </c>
      <c r="AI27" s="123">
        <v>0.5</v>
      </c>
      <c r="AJ27" s="123"/>
    </row>
    <row r="28" spans="1:36" x14ac:dyDescent="0.25">
      <c r="A28" s="73">
        <v>1</v>
      </c>
      <c r="B28" s="73" t="s">
        <v>502</v>
      </c>
      <c r="C28" s="73" t="s">
        <v>503</v>
      </c>
      <c r="E28" s="123">
        <f t="shared" si="0"/>
        <v>0.447137037037037</v>
      </c>
      <c r="F28" s="123">
        <f t="shared" si="3"/>
        <v>0.49418063138317864</v>
      </c>
      <c r="H28" s="123">
        <v>0.8</v>
      </c>
      <c r="I28" s="123">
        <v>1</v>
      </c>
      <c r="J28" s="124">
        <v>1</v>
      </c>
      <c r="K28" s="123">
        <v>1</v>
      </c>
      <c r="L28" s="73">
        <v>0.6</v>
      </c>
      <c r="M28" s="123">
        <v>0</v>
      </c>
      <c r="N28" s="73">
        <v>0.66669999999999996</v>
      </c>
      <c r="O28" s="123">
        <v>0.8</v>
      </c>
      <c r="P28" s="123">
        <v>0</v>
      </c>
      <c r="Q28" s="123">
        <v>0</v>
      </c>
      <c r="R28" s="123">
        <v>0.875</v>
      </c>
      <c r="S28" s="73">
        <v>0.71430000000000005</v>
      </c>
      <c r="T28" s="73">
        <v>0.4</v>
      </c>
      <c r="U28" s="73">
        <v>0.8</v>
      </c>
      <c r="V28" s="123">
        <v>0</v>
      </c>
      <c r="W28" s="123">
        <v>0</v>
      </c>
      <c r="X28" s="123">
        <v>0</v>
      </c>
      <c r="Y28" s="123">
        <v>0</v>
      </c>
      <c r="Z28" s="123">
        <v>0.25</v>
      </c>
      <c r="AA28" s="123"/>
      <c r="AB28">
        <v>0.75</v>
      </c>
      <c r="AC28">
        <v>0.66669999999999996</v>
      </c>
      <c r="AD28" s="123">
        <v>0</v>
      </c>
      <c r="AE28">
        <v>0.75</v>
      </c>
      <c r="AF28" s="123">
        <v>0</v>
      </c>
      <c r="AG28" s="123">
        <v>0</v>
      </c>
      <c r="AH28" s="123">
        <v>1</v>
      </c>
      <c r="AI28" s="123">
        <v>0</v>
      </c>
      <c r="AJ28" s="123"/>
    </row>
    <row r="29" spans="1:36" x14ac:dyDescent="0.25">
      <c r="A29" s="73">
        <v>1</v>
      </c>
      <c r="B29" s="73" t="s">
        <v>181</v>
      </c>
      <c r="C29" s="73" t="s">
        <v>557</v>
      </c>
      <c r="E29" s="123">
        <f t="shared" si="0"/>
        <v>0.37048148148148147</v>
      </c>
      <c r="F29" s="123">
        <f t="shared" si="3"/>
        <v>0.40946009225160368</v>
      </c>
      <c r="H29" s="123">
        <v>0.8</v>
      </c>
      <c r="I29" s="123">
        <v>0.42859999999999998</v>
      </c>
      <c r="J29" s="123"/>
      <c r="K29" s="123">
        <v>0.25</v>
      </c>
      <c r="L29" s="123">
        <v>0</v>
      </c>
      <c r="M29" s="73">
        <v>0.94120000000000004</v>
      </c>
      <c r="N29" s="73">
        <v>1</v>
      </c>
      <c r="O29" s="123">
        <v>0</v>
      </c>
      <c r="P29" s="73">
        <v>0.33329999999999999</v>
      </c>
      <c r="Q29" s="123">
        <v>0.33329999999999999</v>
      </c>
      <c r="R29" s="123">
        <v>0</v>
      </c>
      <c r="S29" s="123">
        <v>0</v>
      </c>
      <c r="T29" s="73">
        <v>0.8</v>
      </c>
      <c r="U29" s="73">
        <v>0.2</v>
      </c>
      <c r="V29" s="123">
        <v>0.33329999999999999</v>
      </c>
      <c r="W29" s="73">
        <v>0.33329999999999999</v>
      </c>
      <c r="X29" s="123">
        <v>0.75</v>
      </c>
      <c r="Y29" s="123">
        <v>0</v>
      </c>
      <c r="Z29" s="123">
        <v>0</v>
      </c>
      <c r="AA29" s="123">
        <v>0</v>
      </c>
      <c r="AB29">
        <v>0.25</v>
      </c>
      <c r="AC29">
        <v>6.6699999999999995E-2</v>
      </c>
      <c r="AD29">
        <v>0.5333</v>
      </c>
      <c r="AE29">
        <v>0.25</v>
      </c>
      <c r="AF29" s="123">
        <v>0</v>
      </c>
      <c r="AG29">
        <v>0.4</v>
      </c>
      <c r="AH29" s="123">
        <v>1</v>
      </c>
      <c r="AI29" s="123">
        <v>1</v>
      </c>
      <c r="AJ29" s="123"/>
    </row>
    <row r="30" spans="1:36" x14ac:dyDescent="0.25">
      <c r="A30" s="73">
        <v>1</v>
      </c>
      <c r="B30" s="73" t="s">
        <v>181</v>
      </c>
      <c r="C30" s="73" t="s">
        <v>530</v>
      </c>
      <c r="E30" s="123">
        <f t="shared" si="0"/>
        <v>0.56781785714285715</v>
      </c>
      <c r="F30" s="123">
        <f t="shared" si="3"/>
        <v>0.62755836334411674</v>
      </c>
      <c r="H30" s="123">
        <v>0.6</v>
      </c>
      <c r="I30" s="123">
        <v>0.57140000000000002</v>
      </c>
      <c r="J30" s="124">
        <v>0.85</v>
      </c>
      <c r="K30" s="123">
        <v>0.5</v>
      </c>
      <c r="L30" s="73">
        <v>1</v>
      </c>
      <c r="M30" s="73">
        <v>0.29409999999999997</v>
      </c>
      <c r="N30" s="73">
        <v>1</v>
      </c>
      <c r="O30" s="123">
        <v>0.8</v>
      </c>
      <c r="P30" s="73">
        <v>0.66669999999999996</v>
      </c>
      <c r="Q30" s="123">
        <v>1</v>
      </c>
      <c r="R30" s="123">
        <v>1</v>
      </c>
      <c r="S30" s="73">
        <v>1</v>
      </c>
      <c r="T30" s="73">
        <v>0.6</v>
      </c>
      <c r="U30" s="73">
        <v>1</v>
      </c>
      <c r="V30" s="123">
        <v>0</v>
      </c>
      <c r="W30" s="123">
        <v>0</v>
      </c>
      <c r="X30" s="123">
        <v>1</v>
      </c>
      <c r="Y30" s="123">
        <v>0.66669999999999996</v>
      </c>
      <c r="Z30" s="123">
        <v>0</v>
      </c>
      <c r="AA30" s="123">
        <v>0.5</v>
      </c>
      <c r="AB30">
        <v>0.75</v>
      </c>
      <c r="AC30">
        <v>1</v>
      </c>
      <c r="AD30">
        <v>0.6</v>
      </c>
      <c r="AE30" s="123">
        <v>0</v>
      </c>
      <c r="AF30" s="123">
        <v>0</v>
      </c>
      <c r="AG30" s="123">
        <v>0</v>
      </c>
      <c r="AH30" s="123">
        <v>0</v>
      </c>
      <c r="AI30" s="123">
        <v>0.5</v>
      </c>
      <c r="AJ30" s="123"/>
    </row>
    <row r="31" spans="1:36" x14ac:dyDescent="0.25">
      <c r="A31" s="73">
        <v>1</v>
      </c>
      <c r="B31" s="73" t="s">
        <v>504</v>
      </c>
      <c r="C31" s="73" t="s">
        <v>103</v>
      </c>
      <c r="E31" s="123">
        <f t="shared" si="0"/>
        <v>0.5468142857142857</v>
      </c>
      <c r="F31" s="123">
        <f t="shared" si="3"/>
        <v>0.60434499175975076</v>
      </c>
      <c r="H31" s="123">
        <v>0.6</v>
      </c>
      <c r="I31" s="123">
        <v>0.57140000000000002</v>
      </c>
      <c r="J31" s="124">
        <v>0.2</v>
      </c>
      <c r="K31" s="123">
        <v>0.25</v>
      </c>
      <c r="L31" s="73">
        <v>0.6</v>
      </c>
      <c r="M31" s="73">
        <v>0.58819999999999995</v>
      </c>
      <c r="N31" s="73">
        <v>0</v>
      </c>
      <c r="O31" s="123">
        <v>0.4</v>
      </c>
      <c r="P31" s="73">
        <v>0.5</v>
      </c>
      <c r="Q31" s="123">
        <v>0.66669999999999996</v>
      </c>
      <c r="R31" s="123">
        <v>0.875</v>
      </c>
      <c r="S31" s="73">
        <v>0.1429</v>
      </c>
      <c r="T31" s="73">
        <v>0.8</v>
      </c>
      <c r="U31" s="73">
        <v>1</v>
      </c>
      <c r="V31" s="123">
        <v>0.83330000000000004</v>
      </c>
      <c r="W31" s="73">
        <v>1</v>
      </c>
      <c r="X31" s="123">
        <v>0.5</v>
      </c>
      <c r="Y31" s="123">
        <v>0.33329999999999999</v>
      </c>
      <c r="Z31" s="123">
        <v>0.75</v>
      </c>
      <c r="AA31" s="123">
        <v>0.5</v>
      </c>
      <c r="AB31">
        <v>0.5</v>
      </c>
      <c r="AC31">
        <v>0.4667</v>
      </c>
      <c r="AD31" s="123">
        <v>0</v>
      </c>
      <c r="AE31">
        <v>0.75</v>
      </c>
      <c r="AF31" s="123">
        <v>0.33329999999999999</v>
      </c>
      <c r="AG31">
        <v>0.4</v>
      </c>
      <c r="AH31" s="123">
        <v>0.75</v>
      </c>
      <c r="AI31" s="123">
        <v>1</v>
      </c>
      <c r="AJ31" s="123"/>
    </row>
    <row r="32" spans="1:36" x14ac:dyDescent="0.25">
      <c r="A32" s="73">
        <v>1</v>
      </c>
      <c r="B32" s="73" t="s">
        <v>505</v>
      </c>
      <c r="C32" s="73" t="s">
        <v>506</v>
      </c>
      <c r="E32" s="123">
        <f t="shared" si="0"/>
        <v>0.83715714285714282</v>
      </c>
      <c r="F32" s="123">
        <f t="shared" si="3"/>
        <v>0.92523502004109925</v>
      </c>
      <c r="H32" s="123">
        <v>1</v>
      </c>
      <c r="I32" s="123">
        <v>1</v>
      </c>
      <c r="J32" s="124">
        <v>0.95</v>
      </c>
      <c r="K32" s="123">
        <v>0.75</v>
      </c>
      <c r="L32" s="73">
        <v>1</v>
      </c>
      <c r="M32" s="73">
        <v>1</v>
      </c>
      <c r="N32" s="73">
        <v>1</v>
      </c>
      <c r="O32" s="123">
        <v>1</v>
      </c>
      <c r="P32" s="73">
        <v>0.83330000000000004</v>
      </c>
      <c r="Q32" s="123">
        <v>0.66669999999999996</v>
      </c>
      <c r="R32" s="123">
        <v>1</v>
      </c>
      <c r="S32" s="73">
        <v>0.85709999999999997</v>
      </c>
      <c r="T32" s="73">
        <v>1</v>
      </c>
      <c r="U32" s="73">
        <v>1</v>
      </c>
      <c r="V32" s="123">
        <v>0.83330000000000004</v>
      </c>
      <c r="W32" s="73">
        <v>1</v>
      </c>
      <c r="X32" s="123">
        <v>1</v>
      </c>
      <c r="Y32" s="123">
        <v>1</v>
      </c>
      <c r="Z32" s="123">
        <v>0</v>
      </c>
      <c r="AA32" s="123">
        <v>0.75</v>
      </c>
      <c r="AB32">
        <v>0.5</v>
      </c>
      <c r="AC32">
        <v>0.8</v>
      </c>
      <c r="AD32">
        <v>0.6</v>
      </c>
      <c r="AE32">
        <v>0.91669999999999996</v>
      </c>
      <c r="AF32" s="123">
        <v>0.83330000000000004</v>
      </c>
      <c r="AG32">
        <v>0.4</v>
      </c>
      <c r="AH32" s="123">
        <v>0.75</v>
      </c>
      <c r="AI32" s="123">
        <v>1</v>
      </c>
      <c r="AJ32" s="123"/>
    </row>
    <row r="33" spans="1:36" x14ac:dyDescent="0.25">
      <c r="A33" s="73">
        <v>1</v>
      </c>
      <c r="B33" s="73" t="s">
        <v>507</v>
      </c>
      <c r="C33" s="73" t="s">
        <v>81</v>
      </c>
      <c r="E33" s="123">
        <f t="shared" si="0"/>
        <v>0.87108928571428579</v>
      </c>
      <c r="F33" s="123">
        <f t="shared" si="3"/>
        <v>0.9627371869214022</v>
      </c>
      <c r="H33" s="123">
        <v>1</v>
      </c>
      <c r="I33" s="123">
        <v>1</v>
      </c>
      <c r="J33" s="124">
        <v>1</v>
      </c>
      <c r="K33" s="123">
        <v>1</v>
      </c>
      <c r="L33" s="73">
        <v>1</v>
      </c>
      <c r="M33" s="73">
        <v>1</v>
      </c>
      <c r="N33" s="73">
        <v>1</v>
      </c>
      <c r="O33" s="123">
        <v>1</v>
      </c>
      <c r="P33" s="73">
        <v>0.66669999999999996</v>
      </c>
      <c r="Q33" s="123">
        <v>1</v>
      </c>
      <c r="R33" s="123">
        <v>1</v>
      </c>
      <c r="S33" s="73">
        <v>0.85709999999999997</v>
      </c>
      <c r="T33" s="73">
        <v>1</v>
      </c>
      <c r="U33" s="73">
        <v>0.8</v>
      </c>
      <c r="V33" s="123">
        <v>0.5</v>
      </c>
      <c r="W33" s="73">
        <v>1</v>
      </c>
      <c r="X33" s="123">
        <v>0.75</v>
      </c>
      <c r="Y33" s="123">
        <v>1</v>
      </c>
      <c r="Z33" s="123">
        <v>1</v>
      </c>
      <c r="AA33" s="123">
        <v>0.75</v>
      </c>
      <c r="AB33">
        <v>0.75</v>
      </c>
      <c r="AC33">
        <v>1</v>
      </c>
      <c r="AD33">
        <v>0.8</v>
      </c>
      <c r="AE33">
        <v>1</v>
      </c>
      <c r="AF33" s="123">
        <v>0.66669999999999996</v>
      </c>
      <c r="AG33">
        <v>0.6</v>
      </c>
      <c r="AH33" s="123">
        <v>0.25</v>
      </c>
      <c r="AI33" s="123">
        <v>1</v>
      </c>
      <c r="AJ33" s="123"/>
    </row>
    <row r="34" spans="1:36" x14ac:dyDescent="0.25">
      <c r="A34" s="73">
        <v>1</v>
      </c>
      <c r="B34" s="73" t="s">
        <v>508</v>
      </c>
      <c r="C34" s="73" t="s">
        <v>509</v>
      </c>
      <c r="E34" s="123">
        <f t="shared" si="0"/>
        <v>0.8201750000000001</v>
      </c>
      <c r="F34" s="123">
        <f t="shared" si="3"/>
        <v>0.90646617428635368</v>
      </c>
      <c r="H34" s="123">
        <v>1</v>
      </c>
      <c r="I34" s="123">
        <v>0.57140000000000002</v>
      </c>
      <c r="J34" s="124">
        <v>0.6</v>
      </c>
      <c r="K34" s="123">
        <v>0.5</v>
      </c>
      <c r="L34" s="73">
        <v>1</v>
      </c>
      <c r="M34" s="73">
        <v>0.70589999999999997</v>
      </c>
      <c r="N34" s="73">
        <v>0.66669999999999996</v>
      </c>
      <c r="O34" s="123">
        <v>1</v>
      </c>
      <c r="P34" s="73">
        <v>1</v>
      </c>
      <c r="Q34" s="123">
        <v>1</v>
      </c>
      <c r="R34" s="123">
        <v>0.9375</v>
      </c>
      <c r="S34" s="73">
        <v>1</v>
      </c>
      <c r="T34" s="73">
        <v>0.8</v>
      </c>
      <c r="U34" s="73">
        <v>0.8</v>
      </c>
      <c r="V34" s="123">
        <v>0.66669999999999996</v>
      </c>
      <c r="W34" s="73">
        <v>0.91669999999999996</v>
      </c>
      <c r="X34" s="123">
        <v>0.75</v>
      </c>
      <c r="Y34" s="123">
        <v>0.66669999999999996</v>
      </c>
      <c r="Z34" s="123">
        <v>0</v>
      </c>
      <c r="AA34" s="123">
        <v>1</v>
      </c>
      <c r="AB34">
        <v>0.75</v>
      </c>
      <c r="AC34">
        <v>1</v>
      </c>
      <c r="AD34">
        <v>0.8</v>
      </c>
      <c r="AE34">
        <v>1</v>
      </c>
      <c r="AF34" s="123">
        <v>0.83330000000000004</v>
      </c>
      <c r="AG34">
        <v>1</v>
      </c>
      <c r="AH34" s="123">
        <v>1</v>
      </c>
      <c r="AI34" s="123">
        <v>1</v>
      </c>
      <c r="AJ34" s="123"/>
    </row>
  </sheetData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zoomScaleNormal="100" workbookViewId="0">
      <pane ySplit="3" topLeftCell="A9" activePane="bottomLeft" state="frozen"/>
      <selection pane="bottomLeft" activeCell="U30" sqref="U30"/>
    </sheetView>
  </sheetViews>
  <sheetFormatPr defaultColWidth="9.08984375" defaultRowHeight="13.45" x14ac:dyDescent="0.3"/>
  <cols>
    <col min="1" max="1" width="4.08984375" style="3" bestFit="1" customWidth="1"/>
    <col min="2" max="2" width="14.36328125" style="3" bestFit="1" customWidth="1"/>
    <col min="3" max="3" width="9.08984375" style="3" bestFit="1" customWidth="1"/>
    <col min="4" max="4" width="4.26953125" style="3" bestFit="1" customWidth="1"/>
    <col min="5" max="5" width="4.453125" style="5" bestFit="1" customWidth="1"/>
    <col min="6" max="6" width="1.08984375" style="3" customWidth="1"/>
    <col min="7" max="7" width="8.1796875" style="3" bestFit="1" customWidth="1"/>
    <col min="8" max="8" width="6.1796875" style="3" bestFit="1" customWidth="1"/>
    <col min="9" max="9" width="7.54296875" style="3" bestFit="1" customWidth="1"/>
    <col min="10" max="10" width="5.36328125" style="3" bestFit="1" customWidth="1"/>
    <col min="11" max="11" width="6.36328125" style="3" customWidth="1"/>
    <col min="12" max="12" width="5.453125" style="3" customWidth="1"/>
    <col min="13" max="26" width="4.90625" style="3" customWidth="1"/>
    <col min="27" max="16384" width="9.08984375" style="3"/>
  </cols>
  <sheetData>
    <row r="1" spans="1:23" x14ac:dyDescent="0.3">
      <c r="D1" s="3" t="s">
        <v>628</v>
      </c>
    </row>
    <row r="2" spans="1:23" x14ac:dyDescent="0.3">
      <c r="E2" s="8" t="s">
        <v>636</v>
      </c>
    </row>
    <row r="3" spans="1:23" s="5" customFormat="1" x14ac:dyDescent="0.3">
      <c r="A3" s="4" t="s">
        <v>22</v>
      </c>
      <c r="B3" s="4" t="s">
        <v>1</v>
      </c>
      <c r="C3" s="4" t="s">
        <v>78</v>
      </c>
      <c r="D3" s="8" t="s">
        <v>4</v>
      </c>
      <c r="E3" s="8" t="s">
        <v>635</v>
      </c>
      <c r="F3" s="8"/>
      <c r="G3" s="8" t="s">
        <v>625</v>
      </c>
      <c r="H3" s="8" t="s">
        <v>5</v>
      </c>
      <c r="I3" s="8" t="s">
        <v>629</v>
      </c>
      <c r="J3" s="8" t="s">
        <v>630</v>
      </c>
      <c r="K3" s="8" t="s">
        <v>660</v>
      </c>
      <c r="L3" s="8" t="s">
        <v>661</v>
      </c>
      <c r="M3" s="8" t="s">
        <v>664</v>
      </c>
      <c r="N3" s="8" t="s">
        <v>671</v>
      </c>
      <c r="O3" s="8" t="s">
        <v>675</v>
      </c>
      <c r="P3" s="8" t="s">
        <v>672</v>
      </c>
      <c r="Q3" s="8" t="s">
        <v>395</v>
      </c>
      <c r="R3" s="8" t="s">
        <v>673</v>
      </c>
      <c r="S3" s="8" t="s">
        <v>707</v>
      </c>
      <c r="T3" s="8" t="s">
        <v>709</v>
      </c>
      <c r="U3" s="8" t="s">
        <v>710</v>
      </c>
      <c r="V3" s="8" t="s">
        <v>711</v>
      </c>
      <c r="W3" s="8" t="s">
        <v>712</v>
      </c>
    </row>
    <row r="4" spans="1:23" x14ac:dyDescent="0.3">
      <c r="A4">
        <v>1</v>
      </c>
      <c r="B4" t="s">
        <v>540</v>
      </c>
      <c r="C4" t="s">
        <v>539</v>
      </c>
      <c r="D4" s="79">
        <f>AVERAGE(G4:Z4)/5</f>
        <v>0.23749999999999999</v>
      </c>
      <c r="E4" s="92"/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3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2.5</v>
      </c>
      <c r="T4" s="3">
        <v>3</v>
      </c>
      <c r="U4" s="3">
        <v>5</v>
      </c>
      <c r="V4" s="3">
        <v>4.5</v>
      </c>
    </row>
    <row r="5" spans="1:23" x14ac:dyDescent="0.3">
      <c r="B5" t="s">
        <v>471</v>
      </c>
      <c r="C5" t="s">
        <v>572</v>
      </c>
      <c r="D5" s="79">
        <f t="shared" ref="D5:D34" si="0">AVERAGE(G5:Z5)/5</f>
        <v>0.93125000000000002</v>
      </c>
      <c r="E5" s="92"/>
      <c r="G5" s="9">
        <v>4</v>
      </c>
      <c r="H5" s="3">
        <v>5</v>
      </c>
      <c r="I5" s="9">
        <v>5</v>
      </c>
      <c r="J5" s="3">
        <v>4</v>
      </c>
      <c r="K5" s="3">
        <v>4</v>
      </c>
      <c r="L5" s="3">
        <v>5</v>
      </c>
      <c r="M5" s="3">
        <v>5</v>
      </c>
      <c r="N5" s="3">
        <v>5</v>
      </c>
      <c r="O5" s="3">
        <v>4.5</v>
      </c>
      <c r="P5" s="3">
        <v>4.5</v>
      </c>
      <c r="Q5" s="3">
        <v>5</v>
      </c>
      <c r="R5" s="3">
        <v>4.5</v>
      </c>
      <c r="S5" s="3">
        <v>5</v>
      </c>
      <c r="T5" s="3">
        <v>4.5</v>
      </c>
      <c r="U5" s="3">
        <v>4.5</v>
      </c>
      <c r="V5" s="3">
        <v>5</v>
      </c>
    </row>
    <row r="6" spans="1:23" s="103" customFormat="1" x14ac:dyDescent="0.3">
      <c r="B6" s="105" t="s">
        <v>472</v>
      </c>
      <c r="C6" s="105" t="s">
        <v>83</v>
      </c>
      <c r="D6" s="101">
        <f t="shared" si="0"/>
        <v>0.41666666666666669</v>
      </c>
      <c r="E6" s="102"/>
      <c r="G6" s="104">
        <v>4</v>
      </c>
      <c r="H6" s="103">
        <v>4.5</v>
      </c>
      <c r="I6" s="104">
        <v>0</v>
      </c>
      <c r="J6" s="103">
        <v>3</v>
      </c>
      <c r="K6" s="104">
        <v>0</v>
      </c>
      <c r="L6" s="104">
        <v>0</v>
      </c>
      <c r="M6" s="103">
        <v>5</v>
      </c>
      <c r="N6" s="103">
        <v>4.5</v>
      </c>
      <c r="O6" s="104">
        <v>0</v>
      </c>
      <c r="P6" s="103">
        <v>4</v>
      </c>
      <c r="Q6" s="104">
        <v>0</v>
      </c>
      <c r="R6" s="103">
        <v>0</v>
      </c>
    </row>
    <row r="7" spans="1:23" s="103" customFormat="1" x14ac:dyDescent="0.3">
      <c r="B7" s="94" t="s">
        <v>616</v>
      </c>
      <c r="C7" s="94" t="s">
        <v>615</v>
      </c>
      <c r="D7" s="101"/>
      <c r="E7" s="102"/>
      <c r="G7" s="104">
        <v>3</v>
      </c>
      <c r="H7" s="103">
        <v>4</v>
      </c>
      <c r="I7" s="104">
        <v>0</v>
      </c>
      <c r="J7" s="103">
        <v>4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</row>
    <row r="8" spans="1:23" x14ac:dyDescent="0.3">
      <c r="B8" t="s">
        <v>473</v>
      </c>
      <c r="C8" t="s">
        <v>583</v>
      </c>
      <c r="D8" s="79">
        <f t="shared" si="0"/>
        <v>0.97499999999999998</v>
      </c>
      <c r="E8" s="92"/>
      <c r="G8" s="9">
        <v>4.5</v>
      </c>
      <c r="H8" s="3">
        <v>5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4.5</v>
      </c>
      <c r="V8" s="3">
        <v>5</v>
      </c>
    </row>
    <row r="9" spans="1:23" x14ac:dyDescent="0.3">
      <c r="B9" t="s">
        <v>474</v>
      </c>
      <c r="C9" t="s">
        <v>142</v>
      </c>
      <c r="D9" s="79">
        <f t="shared" si="0"/>
        <v>0.23749999999999999</v>
      </c>
      <c r="E9" s="92"/>
      <c r="G9" s="9">
        <v>4.5</v>
      </c>
      <c r="H9" s="3">
        <v>3</v>
      </c>
      <c r="I9" s="9">
        <v>0</v>
      </c>
      <c r="J9" s="3">
        <v>4.5</v>
      </c>
      <c r="K9" s="9">
        <v>0</v>
      </c>
      <c r="L9" s="9">
        <v>0</v>
      </c>
      <c r="M9" s="9">
        <v>0</v>
      </c>
      <c r="N9" s="9">
        <v>0</v>
      </c>
      <c r="O9" s="3">
        <v>4.5</v>
      </c>
      <c r="P9" s="9">
        <v>0</v>
      </c>
      <c r="Q9" s="9">
        <v>0</v>
      </c>
      <c r="R9" s="3">
        <v>0</v>
      </c>
      <c r="S9" s="3">
        <v>2.5</v>
      </c>
      <c r="T9" s="9">
        <v>0</v>
      </c>
      <c r="U9" s="9">
        <v>0</v>
      </c>
      <c r="V9" s="9">
        <v>0</v>
      </c>
    </row>
    <row r="10" spans="1:23" x14ac:dyDescent="0.3">
      <c r="B10" t="s">
        <v>475</v>
      </c>
      <c r="C10" t="s">
        <v>53</v>
      </c>
      <c r="D10" s="79">
        <f t="shared" si="0"/>
        <v>0.9375</v>
      </c>
      <c r="E10" s="92"/>
      <c r="G10" s="9">
        <v>3</v>
      </c>
      <c r="H10" s="3">
        <v>5</v>
      </c>
      <c r="I10" s="3">
        <v>4.5</v>
      </c>
      <c r="J10" s="3">
        <v>5</v>
      </c>
      <c r="K10" s="3">
        <v>5</v>
      </c>
      <c r="L10" s="3">
        <v>5</v>
      </c>
      <c r="M10" s="3">
        <v>5</v>
      </c>
      <c r="N10" s="3">
        <v>4.5</v>
      </c>
      <c r="O10" s="3">
        <v>5</v>
      </c>
      <c r="P10" s="3">
        <v>5</v>
      </c>
      <c r="Q10" s="3">
        <v>5</v>
      </c>
      <c r="R10" s="3">
        <v>5</v>
      </c>
      <c r="S10" s="3">
        <v>4.5</v>
      </c>
      <c r="T10" s="3">
        <v>4.5</v>
      </c>
      <c r="U10" s="3">
        <v>4</v>
      </c>
      <c r="V10" s="3">
        <v>5</v>
      </c>
    </row>
    <row r="11" spans="1:23" x14ac:dyDescent="0.3">
      <c r="B11" t="s">
        <v>476</v>
      </c>
      <c r="C11" t="s">
        <v>477</v>
      </c>
      <c r="D11" s="79">
        <f t="shared" si="0"/>
        <v>0.86250000000000004</v>
      </c>
      <c r="E11" s="92"/>
      <c r="G11" s="9">
        <v>4.5</v>
      </c>
      <c r="H11" s="3">
        <v>5</v>
      </c>
      <c r="I11" s="3">
        <v>4.5</v>
      </c>
      <c r="J11" s="3">
        <v>4.5</v>
      </c>
      <c r="K11" s="3">
        <v>3</v>
      </c>
      <c r="L11" s="3">
        <v>4.5</v>
      </c>
      <c r="M11" s="3">
        <v>5</v>
      </c>
      <c r="N11" s="3">
        <v>4.5</v>
      </c>
      <c r="O11" s="3">
        <v>4.5</v>
      </c>
      <c r="P11" s="3">
        <v>4</v>
      </c>
      <c r="Q11" s="3">
        <v>5</v>
      </c>
      <c r="R11" s="3">
        <v>2.5</v>
      </c>
      <c r="S11" s="3">
        <v>5</v>
      </c>
      <c r="T11" s="3">
        <v>4</v>
      </c>
      <c r="U11" s="3">
        <v>4</v>
      </c>
      <c r="V11" s="3">
        <v>4.5</v>
      </c>
    </row>
    <row r="12" spans="1:23" x14ac:dyDescent="0.3">
      <c r="B12" t="s">
        <v>478</v>
      </c>
      <c r="C12" t="s">
        <v>479</v>
      </c>
      <c r="D12" s="79">
        <f t="shared" si="0"/>
        <v>0.90625</v>
      </c>
      <c r="E12" s="92"/>
      <c r="G12" s="9">
        <v>4</v>
      </c>
      <c r="H12" s="3">
        <v>5</v>
      </c>
      <c r="I12" s="3">
        <v>5</v>
      </c>
      <c r="J12" s="3">
        <v>5</v>
      </c>
      <c r="K12" s="3">
        <v>4</v>
      </c>
      <c r="L12" s="3">
        <v>5</v>
      </c>
      <c r="M12" s="3">
        <v>4</v>
      </c>
      <c r="N12" s="3">
        <v>5</v>
      </c>
      <c r="O12" s="3">
        <v>5</v>
      </c>
      <c r="P12" s="3">
        <v>5</v>
      </c>
      <c r="Q12" s="3">
        <v>4</v>
      </c>
      <c r="R12" s="3">
        <v>5</v>
      </c>
      <c r="S12" s="3">
        <v>4</v>
      </c>
      <c r="T12" s="3">
        <v>5</v>
      </c>
      <c r="U12" s="3">
        <v>3</v>
      </c>
      <c r="V12" s="3">
        <v>4.5</v>
      </c>
    </row>
    <row r="13" spans="1:23" x14ac:dyDescent="0.3">
      <c r="B13" t="s">
        <v>591</v>
      </c>
      <c r="C13" t="s">
        <v>333</v>
      </c>
      <c r="D13" s="79">
        <f t="shared" si="0"/>
        <v>0.86875000000000002</v>
      </c>
      <c r="E13" s="92" t="s">
        <v>637</v>
      </c>
      <c r="G13" s="9">
        <v>4</v>
      </c>
      <c r="H13" s="3">
        <v>5</v>
      </c>
      <c r="I13" s="3">
        <v>5</v>
      </c>
      <c r="J13" s="3">
        <v>4.5</v>
      </c>
      <c r="K13" s="9">
        <v>5</v>
      </c>
      <c r="L13" s="3">
        <v>4.5</v>
      </c>
      <c r="M13" s="3">
        <v>5</v>
      </c>
      <c r="N13" s="3">
        <v>4.5</v>
      </c>
      <c r="O13" s="3">
        <v>5</v>
      </c>
      <c r="P13" s="3">
        <v>4.5</v>
      </c>
      <c r="Q13" s="3">
        <v>5</v>
      </c>
      <c r="R13" s="3">
        <v>4</v>
      </c>
      <c r="S13" s="9">
        <v>0</v>
      </c>
      <c r="T13" s="3">
        <v>4.5</v>
      </c>
      <c r="U13" s="3">
        <v>4</v>
      </c>
      <c r="V13" s="3">
        <v>5</v>
      </c>
    </row>
    <row r="14" spans="1:23" x14ac:dyDescent="0.3">
      <c r="B14" t="s">
        <v>480</v>
      </c>
      <c r="C14" t="s">
        <v>481</v>
      </c>
      <c r="D14" s="79">
        <f t="shared" si="0"/>
        <v>0.88124999999999998</v>
      </c>
      <c r="E14" s="92"/>
      <c r="G14" s="9">
        <v>4.5</v>
      </c>
      <c r="H14" s="3">
        <v>5</v>
      </c>
      <c r="I14" s="3">
        <v>5</v>
      </c>
      <c r="J14" s="3">
        <v>5</v>
      </c>
      <c r="K14" s="3">
        <v>2.5</v>
      </c>
      <c r="L14" s="3">
        <v>5</v>
      </c>
      <c r="M14" s="3">
        <v>5</v>
      </c>
      <c r="N14" s="3">
        <v>5</v>
      </c>
      <c r="O14" s="3">
        <v>5</v>
      </c>
      <c r="P14" s="3">
        <v>4.5</v>
      </c>
      <c r="Q14" s="3">
        <v>5</v>
      </c>
      <c r="R14" s="3">
        <v>2.5</v>
      </c>
      <c r="S14" s="3">
        <v>3</v>
      </c>
      <c r="T14" s="3">
        <v>4.5</v>
      </c>
      <c r="U14" s="3">
        <v>4.5</v>
      </c>
      <c r="V14" s="3">
        <v>4.5</v>
      </c>
    </row>
    <row r="15" spans="1:23" x14ac:dyDescent="0.3">
      <c r="B15" t="s">
        <v>352</v>
      </c>
      <c r="C15" s="73" t="s">
        <v>622</v>
      </c>
      <c r="D15" s="79">
        <f t="shared" si="0"/>
        <v>0.85624999999999996</v>
      </c>
      <c r="E15" s="92"/>
      <c r="G15" s="9">
        <v>4.5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4.5</v>
      </c>
      <c r="O15" s="3">
        <v>5</v>
      </c>
      <c r="P15" s="9">
        <v>0</v>
      </c>
      <c r="Q15" s="3">
        <v>5</v>
      </c>
      <c r="R15" s="3">
        <v>5</v>
      </c>
      <c r="S15" s="3">
        <v>4.5</v>
      </c>
      <c r="T15" s="3">
        <v>5</v>
      </c>
      <c r="U15" s="9">
        <v>0</v>
      </c>
      <c r="V15" s="3">
        <v>5</v>
      </c>
    </row>
    <row r="16" spans="1:23" x14ac:dyDescent="0.3">
      <c r="B16" t="s">
        <v>482</v>
      </c>
      <c r="C16" t="s">
        <v>483</v>
      </c>
      <c r="D16" s="79">
        <f t="shared" si="0"/>
        <v>0.92500000000000004</v>
      </c>
      <c r="E16" s="92"/>
      <c r="G16" s="9">
        <v>4.5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3">
        <v>4.5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9">
        <v>0</v>
      </c>
      <c r="V16" s="3">
        <v>5</v>
      </c>
    </row>
    <row r="17" spans="2:22" x14ac:dyDescent="0.3">
      <c r="B17" t="s">
        <v>484</v>
      </c>
      <c r="C17" t="s">
        <v>569</v>
      </c>
      <c r="D17" s="79">
        <f t="shared" si="0"/>
        <v>0.76249999999999996</v>
      </c>
      <c r="E17" s="92"/>
      <c r="G17" s="9">
        <v>4</v>
      </c>
      <c r="H17" s="3">
        <v>5</v>
      </c>
      <c r="I17" s="3">
        <v>4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9">
        <v>0</v>
      </c>
      <c r="P17" s="9">
        <v>0</v>
      </c>
      <c r="Q17" s="3">
        <v>5</v>
      </c>
      <c r="R17" s="9">
        <v>0</v>
      </c>
      <c r="S17" s="3">
        <v>4.5</v>
      </c>
      <c r="T17" s="3">
        <v>4.5</v>
      </c>
      <c r="U17" s="3">
        <v>4.5</v>
      </c>
      <c r="V17" s="3">
        <v>4.5</v>
      </c>
    </row>
    <row r="18" spans="2:22" x14ac:dyDescent="0.3">
      <c r="B18" t="s">
        <v>485</v>
      </c>
      <c r="C18" t="s">
        <v>356</v>
      </c>
      <c r="D18" s="79">
        <f t="shared" si="0"/>
        <v>0.7</v>
      </c>
      <c r="E18" s="92"/>
      <c r="G18" s="9">
        <v>4</v>
      </c>
      <c r="H18" s="3">
        <v>5</v>
      </c>
      <c r="I18" s="3">
        <v>5</v>
      </c>
      <c r="J18" s="3">
        <v>5</v>
      </c>
      <c r="K18" s="3">
        <v>4</v>
      </c>
      <c r="L18" s="3">
        <v>5</v>
      </c>
      <c r="M18" s="3">
        <v>4</v>
      </c>
      <c r="N18" s="9">
        <v>0</v>
      </c>
      <c r="O18" s="3">
        <v>3.5</v>
      </c>
      <c r="P18" s="3">
        <v>4</v>
      </c>
      <c r="Q18" s="3">
        <v>5</v>
      </c>
      <c r="R18" s="3">
        <v>5</v>
      </c>
      <c r="S18" s="9">
        <v>0</v>
      </c>
      <c r="T18" s="3">
        <v>4.5</v>
      </c>
      <c r="U18" s="3">
        <v>2</v>
      </c>
      <c r="V18" s="9">
        <v>0</v>
      </c>
    </row>
    <row r="19" spans="2:22" s="103" customFormat="1" x14ac:dyDescent="0.3">
      <c r="B19" s="94" t="s">
        <v>486</v>
      </c>
      <c r="C19" s="94" t="s">
        <v>453</v>
      </c>
      <c r="D19" s="101"/>
      <c r="E19" s="102" t="s">
        <v>637</v>
      </c>
      <c r="G19" s="104">
        <v>4</v>
      </c>
      <c r="H19" s="103">
        <v>3.5</v>
      </c>
      <c r="I19" s="104">
        <v>0</v>
      </c>
      <c r="J19" s="104">
        <v>0</v>
      </c>
      <c r="K19" s="104">
        <v>0</v>
      </c>
      <c r="L19" s="104">
        <v>0</v>
      </c>
      <c r="M19" s="104">
        <v>0</v>
      </c>
    </row>
    <row r="20" spans="2:22" x14ac:dyDescent="0.3">
      <c r="B20" t="s">
        <v>487</v>
      </c>
      <c r="C20" t="s">
        <v>488</v>
      </c>
      <c r="D20" s="79">
        <f t="shared" si="0"/>
        <v>0.96875</v>
      </c>
      <c r="E20" s="92"/>
      <c r="G20" s="9">
        <v>4</v>
      </c>
      <c r="H20" s="3">
        <v>5</v>
      </c>
      <c r="I20" s="3">
        <v>5</v>
      </c>
      <c r="J20" s="3">
        <v>5</v>
      </c>
      <c r="K20" s="3">
        <v>4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4.5</v>
      </c>
      <c r="U20" s="3">
        <v>5</v>
      </c>
      <c r="V20" s="3">
        <v>5</v>
      </c>
    </row>
    <row r="21" spans="2:22" x14ac:dyDescent="0.3">
      <c r="B21" t="s">
        <v>489</v>
      </c>
      <c r="C21" t="s">
        <v>53</v>
      </c>
      <c r="D21" s="79">
        <f t="shared" si="0"/>
        <v>0.83750000000000002</v>
      </c>
      <c r="E21" s="92"/>
      <c r="G21" s="9">
        <v>4.5</v>
      </c>
      <c r="H21" s="3">
        <v>5</v>
      </c>
      <c r="I21" s="3">
        <v>5</v>
      </c>
      <c r="J21" s="3">
        <v>5</v>
      </c>
      <c r="K21" s="3">
        <v>3.5</v>
      </c>
      <c r="L21" s="3">
        <v>4</v>
      </c>
      <c r="M21" s="3">
        <v>5</v>
      </c>
      <c r="N21" s="3">
        <v>5</v>
      </c>
      <c r="O21" s="9">
        <v>0</v>
      </c>
      <c r="P21" s="9">
        <v>0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</row>
    <row r="22" spans="2:22" x14ac:dyDescent="0.3">
      <c r="B22" t="s">
        <v>490</v>
      </c>
      <c r="C22" t="s">
        <v>491</v>
      </c>
      <c r="D22" s="79">
        <f t="shared" si="0"/>
        <v>0.71250000000000002</v>
      </c>
      <c r="E22" s="92"/>
      <c r="G22" s="9">
        <v>4</v>
      </c>
      <c r="H22" s="3">
        <v>5</v>
      </c>
      <c r="I22" s="3">
        <v>4</v>
      </c>
      <c r="J22" s="9">
        <v>0</v>
      </c>
      <c r="K22" s="3">
        <v>2</v>
      </c>
      <c r="L22" s="3">
        <v>5</v>
      </c>
      <c r="M22" s="3">
        <v>5</v>
      </c>
      <c r="N22" s="9">
        <v>0</v>
      </c>
      <c r="O22" s="3">
        <v>4</v>
      </c>
      <c r="P22" s="3">
        <v>4.5</v>
      </c>
      <c r="Q22" s="3">
        <v>5</v>
      </c>
      <c r="R22" s="3">
        <v>4</v>
      </c>
      <c r="S22" s="3">
        <v>3.5</v>
      </c>
      <c r="T22" s="3">
        <v>2.5</v>
      </c>
      <c r="U22" s="3">
        <v>4</v>
      </c>
      <c r="V22" s="3">
        <v>4.5</v>
      </c>
    </row>
    <row r="23" spans="2:22" x14ac:dyDescent="0.3">
      <c r="B23" t="s">
        <v>492</v>
      </c>
      <c r="C23" t="s">
        <v>493</v>
      </c>
      <c r="D23" s="79">
        <f t="shared" si="0"/>
        <v>0.94374999999999998</v>
      </c>
      <c r="E23" s="92"/>
      <c r="G23" s="9">
        <v>4</v>
      </c>
      <c r="H23" s="3">
        <v>5</v>
      </c>
      <c r="I23" s="3">
        <v>5</v>
      </c>
      <c r="J23" s="3">
        <v>5</v>
      </c>
      <c r="K23" s="3">
        <v>4</v>
      </c>
      <c r="L23" s="3">
        <v>5</v>
      </c>
      <c r="M23" s="3">
        <v>5</v>
      </c>
      <c r="N23" s="3">
        <v>5</v>
      </c>
      <c r="O23" s="3">
        <v>4</v>
      </c>
      <c r="P23" s="3">
        <v>5</v>
      </c>
      <c r="Q23" s="3">
        <v>5</v>
      </c>
      <c r="R23" s="3">
        <v>4.5</v>
      </c>
      <c r="S23" s="3">
        <v>5</v>
      </c>
      <c r="T23" s="3">
        <v>5</v>
      </c>
      <c r="U23" s="3">
        <v>4</v>
      </c>
      <c r="V23" s="3">
        <v>5</v>
      </c>
    </row>
    <row r="24" spans="2:22" x14ac:dyDescent="0.3">
      <c r="B24" t="s">
        <v>494</v>
      </c>
      <c r="C24" t="s">
        <v>495</v>
      </c>
      <c r="D24" s="79">
        <f t="shared" si="0"/>
        <v>0.96875</v>
      </c>
      <c r="E24" s="92"/>
      <c r="G24" s="9">
        <v>4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4.5</v>
      </c>
      <c r="P24" s="3">
        <v>5</v>
      </c>
      <c r="Q24" s="3">
        <v>5</v>
      </c>
      <c r="R24" s="3">
        <v>5</v>
      </c>
      <c r="S24" s="3">
        <v>4.5</v>
      </c>
      <c r="T24" s="3">
        <v>5</v>
      </c>
      <c r="U24" s="3">
        <v>4.5</v>
      </c>
      <c r="V24" s="3">
        <v>5</v>
      </c>
    </row>
    <row r="25" spans="2:22" s="103" customFormat="1" x14ac:dyDescent="0.3">
      <c r="B25" s="94" t="s">
        <v>496</v>
      </c>
      <c r="C25" s="94" t="s">
        <v>497</v>
      </c>
      <c r="D25" s="101"/>
      <c r="E25" s="102"/>
      <c r="G25" s="104">
        <v>4</v>
      </c>
      <c r="H25" s="103">
        <v>5</v>
      </c>
      <c r="I25" s="104">
        <v>0</v>
      </c>
      <c r="J25" s="103">
        <v>4</v>
      </c>
      <c r="K25" s="104">
        <v>0</v>
      </c>
      <c r="L25" s="104">
        <v>0</v>
      </c>
    </row>
    <row r="26" spans="2:22" x14ac:dyDescent="0.3">
      <c r="B26" t="s">
        <v>498</v>
      </c>
      <c r="C26" t="s">
        <v>499</v>
      </c>
      <c r="D26" s="79">
        <f t="shared" si="0"/>
        <v>0.74375000000000002</v>
      </c>
      <c r="E26" s="92"/>
      <c r="G26" s="9">
        <v>4</v>
      </c>
      <c r="H26" s="3">
        <v>5</v>
      </c>
      <c r="I26" s="9">
        <v>0</v>
      </c>
      <c r="J26" s="3">
        <v>4.5</v>
      </c>
      <c r="K26" s="3">
        <v>4</v>
      </c>
      <c r="L26" s="3">
        <v>4</v>
      </c>
      <c r="M26" s="9">
        <v>0</v>
      </c>
      <c r="N26" s="3">
        <v>4</v>
      </c>
      <c r="O26" s="3">
        <v>4</v>
      </c>
      <c r="P26" s="3">
        <v>4</v>
      </c>
      <c r="Q26" s="3">
        <v>5</v>
      </c>
      <c r="R26" s="3">
        <v>3</v>
      </c>
      <c r="S26" s="3">
        <v>5</v>
      </c>
      <c r="T26" s="3">
        <v>4</v>
      </c>
      <c r="U26" s="3">
        <v>4.5</v>
      </c>
      <c r="V26" s="3">
        <v>4.5</v>
      </c>
    </row>
    <row r="27" spans="2:22" x14ac:dyDescent="0.3">
      <c r="B27" t="s">
        <v>500</v>
      </c>
      <c r="C27" t="s">
        <v>501</v>
      </c>
      <c r="D27" s="79">
        <f t="shared" si="0"/>
        <v>0.81874999999999998</v>
      </c>
      <c r="E27" s="92" t="s">
        <v>637</v>
      </c>
      <c r="G27" s="9">
        <v>4</v>
      </c>
      <c r="H27" s="3">
        <v>4</v>
      </c>
      <c r="I27" s="3">
        <v>5</v>
      </c>
      <c r="J27" s="9">
        <v>3.5</v>
      </c>
      <c r="K27" s="3">
        <v>2</v>
      </c>
      <c r="L27" s="3">
        <v>4.5</v>
      </c>
      <c r="M27" s="3">
        <v>5</v>
      </c>
      <c r="N27" s="3">
        <v>5</v>
      </c>
      <c r="O27" s="3">
        <v>4.5</v>
      </c>
      <c r="P27" s="3">
        <v>4</v>
      </c>
      <c r="Q27" s="9">
        <v>5</v>
      </c>
      <c r="R27" s="3">
        <v>4.5</v>
      </c>
      <c r="S27" s="3">
        <v>5</v>
      </c>
      <c r="T27" s="3">
        <v>2</v>
      </c>
      <c r="U27" s="3">
        <v>2.5</v>
      </c>
      <c r="V27" s="3">
        <v>5</v>
      </c>
    </row>
    <row r="28" spans="2:22" x14ac:dyDescent="0.3">
      <c r="B28" t="s">
        <v>502</v>
      </c>
      <c r="C28" t="s">
        <v>503</v>
      </c>
      <c r="D28" s="79">
        <f t="shared" si="0"/>
        <v>0.55625000000000002</v>
      </c>
      <c r="E28" s="92" t="s">
        <v>637</v>
      </c>
      <c r="G28" s="9">
        <v>0</v>
      </c>
      <c r="H28" s="9">
        <v>0</v>
      </c>
      <c r="I28" s="9">
        <v>0</v>
      </c>
      <c r="J28" s="9">
        <v>5</v>
      </c>
      <c r="K28" s="9">
        <v>4</v>
      </c>
      <c r="L28" s="3">
        <v>4.5</v>
      </c>
      <c r="M28" s="3">
        <v>4.5</v>
      </c>
      <c r="N28" s="9">
        <v>4</v>
      </c>
      <c r="O28" s="9">
        <v>4</v>
      </c>
      <c r="P28" s="3">
        <v>5</v>
      </c>
      <c r="Q28" s="9">
        <v>4</v>
      </c>
      <c r="R28" s="3">
        <v>4.5</v>
      </c>
      <c r="S28" s="9">
        <v>0</v>
      </c>
      <c r="T28" s="9">
        <v>0</v>
      </c>
      <c r="U28" s="9">
        <v>0</v>
      </c>
      <c r="V28" s="3">
        <v>5</v>
      </c>
    </row>
    <row r="29" spans="2:22" x14ac:dyDescent="0.3">
      <c r="B29" t="s">
        <v>181</v>
      </c>
      <c r="C29" t="s">
        <v>557</v>
      </c>
      <c r="D29" s="79">
        <f t="shared" si="0"/>
        <v>0.46250000000000002</v>
      </c>
      <c r="E29" s="92"/>
      <c r="G29" s="9">
        <v>4.5</v>
      </c>
      <c r="H29" s="3">
        <v>5</v>
      </c>
      <c r="I29" s="9">
        <v>0</v>
      </c>
      <c r="J29" s="3">
        <v>4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3">
        <v>4.5</v>
      </c>
      <c r="Q29" s="3">
        <v>5</v>
      </c>
      <c r="R29" s="9">
        <v>5</v>
      </c>
      <c r="S29" s="9">
        <v>0</v>
      </c>
      <c r="T29" s="3">
        <v>4</v>
      </c>
      <c r="U29" s="3">
        <v>5</v>
      </c>
      <c r="V29" s="9">
        <v>0</v>
      </c>
    </row>
    <row r="30" spans="2:22" x14ac:dyDescent="0.3">
      <c r="B30" t="s">
        <v>181</v>
      </c>
      <c r="C30" t="s">
        <v>530</v>
      </c>
      <c r="D30" s="79">
        <f t="shared" si="0"/>
        <v>0.76249999999999996</v>
      </c>
      <c r="E30" s="92" t="s">
        <v>637</v>
      </c>
      <c r="G30" s="9">
        <v>5</v>
      </c>
      <c r="H30" s="3">
        <v>5</v>
      </c>
      <c r="I30" s="9">
        <v>5</v>
      </c>
      <c r="J30" s="3">
        <v>5</v>
      </c>
      <c r="K30" s="9">
        <v>4</v>
      </c>
      <c r="L30" s="3">
        <v>4.5</v>
      </c>
      <c r="M30" s="3">
        <v>5</v>
      </c>
      <c r="N30" s="3">
        <v>5</v>
      </c>
      <c r="O30" s="3">
        <v>5</v>
      </c>
      <c r="P30" s="3">
        <v>4.5</v>
      </c>
      <c r="Q30" s="9">
        <v>0</v>
      </c>
      <c r="R30" s="9">
        <v>0</v>
      </c>
      <c r="S30" s="9">
        <v>5</v>
      </c>
      <c r="T30" s="9">
        <v>4</v>
      </c>
      <c r="U30" s="9">
        <v>4</v>
      </c>
      <c r="V30" s="9">
        <v>0</v>
      </c>
    </row>
    <row r="31" spans="2:22" x14ac:dyDescent="0.3">
      <c r="B31" t="s">
        <v>504</v>
      </c>
      <c r="C31" t="s">
        <v>103</v>
      </c>
      <c r="D31" s="79">
        <f t="shared" si="0"/>
        <v>0.5625</v>
      </c>
      <c r="E31" s="92" t="s">
        <v>637</v>
      </c>
      <c r="G31" s="9">
        <v>4.5</v>
      </c>
      <c r="H31" s="3">
        <v>5</v>
      </c>
      <c r="I31" s="3">
        <v>5</v>
      </c>
      <c r="J31" s="9">
        <v>5</v>
      </c>
      <c r="K31" s="3">
        <v>1</v>
      </c>
      <c r="L31" s="9">
        <v>0</v>
      </c>
      <c r="M31" s="9">
        <v>0</v>
      </c>
      <c r="N31" s="9">
        <v>0</v>
      </c>
      <c r="O31" s="3">
        <v>2</v>
      </c>
      <c r="P31" s="3">
        <v>4</v>
      </c>
      <c r="Q31" s="3">
        <v>5</v>
      </c>
      <c r="R31" s="9">
        <v>0</v>
      </c>
      <c r="S31" s="9">
        <v>3</v>
      </c>
      <c r="T31" s="3">
        <v>2</v>
      </c>
      <c r="U31" s="3">
        <v>4</v>
      </c>
      <c r="V31" s="3">
        <v>4.5</v>
      </c>
    </row>
    <row r="32" spans="2:22" x14ac:dyDescent="0.3">
      <c r="B32" t="s">
        <v>505</v>
      </c>
      <c r="C32" t="s">
        <v>506</v>
      </c>
      <c r="D32" s="79">
        <f t="shared" si="0"/>
        <v>0.96875</v>
      </c>
      <c r="E32" s="92"/>
      <c r="G32" s="9">
        <v>5</v>
      </c>
      <c r="H32" s="3">
        <v>5</v>
      </c>
      <c r="I32" s="3">
        <v>5</v>
      </c>
      <c r="J32" s="3">
        <v>5</v>
      </c>
      <c r="K32" s="3">
        <v>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2.5</v>
      </c>
      <c r="V32" s="3">
        <v>5</v>
      </c>
    </row>
    <row r="33" spans="2:22" x14ac:dyDescent="0.3">
      <c r="B33" t="s">
        <v>507</v>
      </c>
      <c r="C33" t="s">
        <v>81</v>
      </c>
      <c r="D33" s="79">
        <f t="shared" si="0"/>
        <v>0.98124999999999996</v>
      </c>
      <c r="E33" s="92"/>
      <c r="G33" s="9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4.5</v>
      </c>
      <c r="T33" s="3">
        <v>4.5</v>
      </c>
      <c r="U33" s="3">
        <v>4.5</v>
      </c>
      <c r="V33" s="3">
        <v>5</v>
      </c>
    </row>
    <row r="34" spans="2:22" x14ac:dyDescent="0.3">
      <c r="B34" t="s">
        <v>508</v>
      </c>
      <c r="C34" t="s">
        <v>509</v>
      </c>
      <c r="D34" s="79">
        <f t="shared" si="0"/>
        <v>0.95</v>
      </c>
      <c r="E34" s="92"/>
      <c r="G34" s="9">
        <v>4</v>
      </c>
      <c r="H34" s="3">
        <v>5</v>
      </c>
      <c r="I34" s="3">
        <v>5</v>
      </c>
      <c r="J34" s="3">
        <v>4</v>
      </c>
      <c r="K34" s="3">
        <v>5</v>
      </c>
      <c r="L34" s="3">
        <v>5</v>
      </c>
      <c r="M34" s="3">
        <v>5</v>
      </c>
      <c r="N34" s="3">
        <v>4.5</v>
      </c>
      <c r="O34" s="3">
        <v>4.5</v>
      </c>
      <c r="P34" s="3">
        <v>5</v>
      </c>
      <c r="Q34" s="3">
        <v>5</v>
      </c>
      <c r="R34" s="3">
        <v>5</v>
      </c>
      <c r="S34" s="3">
        <v>5</v>
      </c>
      <c r="T34" s="3">
        <v>4.5</v>
      </c>
      <c r="U34" s="3">
        <v>4.5</v>
      </c>
      <c r="V34" s="3">
        <v>5</v>
      </c>
    </row>
  </sheetData>
  <phoneticPr fontId="1" type="noConversion"/>
  <printOptions gridLines="1"/>
  <pageMargins left="0.75" right="0.75" top="1" bottom="1" header="0.5" footer="0.5"/>
  <pageSetup scale="42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Normal="100" workbookViewId="0">
      <pane ySplit="3" topLeftCell="A8" activePane="bottomLeft" state="frozen"/>
      <selection pane="bottomLeft" activeCell="L15" sqref="L15"/>
    </sheetView>
  </sheetViews>
  <sheetFormatPr defaultRowHeight="13.45" x14ac:dyDescent="0.3"/>
  <cols>
    <col min="1" max="1" width="4.08984375" style="3" bestFit="1" customWidth="1"/>
    <col min="2" max="2" width="14.36328125" style="3" bestFit="1" customWidth="1"/>
    <col min="3" max="3" width="9.08984375" style="3" bestFit="1" customWidth="1"/>
    <col min="4" max="4" width="7" style="3" bestFit="1" customWidth="1"/>
    <col min="5" max="5" width="1.08984375" style="3" customWidth="1"/>
    <col min="6" max="6" width="4.90625" style="3" customWidth="1"/>
    <col min="7" max="7" width="7.90625" bestFit="1" customWidth="1"/>
    <col min="8" max="8" width="23.26953125" bestFit="1" customWidth="1"/>
    <col min="9" max="9" width="4.90625" style="3" customWidth="1"/>
    <col min="11" max="11" width="20.81640625" bestFit="1" customWidth="1"/>
    <col min="12" max="12" width="4.90625" style="3" customWidth="1"/>
  </cols>
  <sheetData>
    <row r="1" spans="1:14" x14ac:dyDescent="0.3">
      <c r="D1" s="3" t="s">
        <v>626</v>
      </c>
    </row>
    <row r="2" spans="1:14" x14ac:dyDescent="0.3">
      <c r="F2" s="141" t="s">
        <v>78</v>
      </c>
      <c r="G2" s="141"/>
      <c r="H2" s="141"/>
      <c r="I2" s="142" t="s">
        <v>469</v>
      </c>
      <c r="J2" s="142"/>
      <c r="K2" s="142"/>
      <c r="L2" s="143" t="s">
        <v>470</v>
      </c>
      <c r="M2" s="143"/>
      <c r="N2" s="143"/>
    </row>
    <row r="3" spans="1:14" x14ac:dyDescent="0.3">
      <c r="A3" s="4" t="s">
        <v>22</v>
      </c>
      <c r="B3" s="4" t="s">
        <v>1</v>
      </c>
      <c r="C3" s="4" t="s">
        <v>78</v>
      </c>
      <c r="D3" s="8" t="s">
        <v>4</v>
      </c>
      <c r="E3" s="8"/>
      <c r="F3" s="8" t="s">
        <v>459</v>
      </c>
      <c r="G3" s="8" t="s">
        <v>468</v>
      </c>
      <c r="H3" s="8" t="s">
        <v>467</v>
      </c>
      <c r="I3" s="8" t="s">
        <v>459</v>
      </c>
      <c r="J3" s="8" t="s">
        <v>468</v>
      </c>
      <c r="K3" s="8" t="s">
        <v>467</v>
      </c>
      <c r="L3" s="8" t="s">
        <v>459</v>
      </c>
      <c r="M3" s="8" t="s">
        <v>468</v>
      </c>
      <c r="N3" s="8" t="s">
        <v>467</v>
      </c>
    </row>
    <row r="4" spans="1:14" x14ac:dyDescent="0.3">
      <c r="A4">
        <v>1</v>
      </c>
      <c r="B4" t="s">
        <v>540</v>
      </c>
      <c r="C4" t="s">
        <v>539</v>
      </c>
      <c r="D4" s="79">
        <f>AVERAGE(L4,I4,F4)/10</f>
        <v>0.73333333333333328</v>
      </c>
      <c r="F4" s="9">
        <v>6</v>
      </c>
      <c r="G4" s="73" t="s">
        <v>631</v>
      </c>
      <c r="H4" s="73" t="s">
        <v>654</v>
      </c>
      <c r="I4" s="9">
        <v>7</v>
      </c>
      <c r="J4" t="s">
        <v>631</v>
      </c>
      <c r="K4" t="s">
        <v>690</v>
      </c>
      <c r="L4" s="9">
        <v>9</v>
      </c>
    </row>
    <row r="5" spans="1:14" x14ac:dyDescent="0.3">
      <c r="B5" t="s">
        <v>471</v>
      </c>
      <c r="C5" t="s">
        <v>572</v>
      </c>
      <c r="D5" s="79">
        <f t="shared" ref="D5:D34" si="0">AVERAGE(L5,I5,F5)/10</f>
        <v>0.86666666666666659</v>
      </c>
      <c r="F5" s="9">
        <v>9</v>
      </c>
      <c r="G5" s="73" t="s">
        <v>631</v>
      </c>
      <c r="H5" s="73" t="s">
        <v>655</v>
      </c>
      <c r="I5" s="3">
        <v>9</v>
      </c>
      <c r="J5" t="s">
        <v>631</v>
      </c>
      <c r="K5" t="s">
        <v>686</v>
      </c>
      <c r="L5" s="3">
        <v>8</v>
      </c>
    </row>
    <row r="6" spans="1:14" s="105" customFormat="1" x14ac:dyDescent="0.3">
      <c r="A6" s="103"/>
      <c r="B6" s="105" t="s">
        <v>472</v>
      </c>
      <c r="C6" s="105" t="s">
        <v>83</v>
      </c>
      <c r="D6" s="101">
        <f t="shared" si="0"/>
        <v>0.4</v>
      </c>
      <c r="E6" s="103"/>
      <c r="F6" s="104">
        <v>5</v>
      </c>
      <c r="G6" s="105" t="s">
        <v>631</v>
      </c>
      <c r="H6" s="105" t="s">
        <v>656</v>
      </c>
      <c r="I6" s="103">
        <v>3</v>
      </c>
      <c r="J6" s="105" t="s">
        <v>638</v>
      </c>
      <c r="K6" s="105" t="s">
        <v>691</v>
      </c>
      <c r="L6" s="103"/>
    </row>
    <row r="7" spans="1:14" s="94" customFormat="1" x14ac:dyDescent="0.3">
      <c r="A7" s="103"/>
      <c r="B7" s="94" t="s">
        <v>616</v>
      </c>
      <c r="C7" s="94" t="s">
        <v>615</v>
      </c>
      <c r="D7" s="101"/>
      <c r="E7" s="103"/>
      <c r="F7" s="104"/>
      <c r="I7" s="103"/>
      <c r="L7" s="103"/>
    </row>
    <row r="8" spans="1:14" x14ac:dyDescent="0.3">
      <c r="B8" t="s">
        <v>473</v>
      </c>
      <c r="C8" t="s">
        <v>583</v>
      </c>
      <c r="D8" s="79">
        <f t="shared" si="0"/>
        <v>1</v>
      </c>
      <c r="F8" s="9">
        <v>10</v>
      </c>
      <c r="G8" s="73" t="s">
        <v>631</v>
      </c>
      <c r="H8" s="73" t="s">
        <v>657</v>
      </c>
      <c r="I8" s="3">
        <v>10</v>
      </c>
      <c r="J8" t="s">
        <v>643</v>
      </c>
      <c r="K8" t="s">
        <v>687</v>
      </c>
      <c r="L8" s="3">
        <v>10</v>
      </c>
    </row>
    <row r="9" spans="1:14" x14ac:dyDescent="0.3">
      <c r="B9" t="s">
        <v>474</v>
      </c>
      <c r="C9" t="s">
        <v>142</v>
      </c>
      <c r="D9" s="79">
        <f t="shared" si="0"/>
        <v>0.16666666666666669</v>
      </c>
      <c r="F9" s="9">
        <v>5</v>
      </c>
      <c r="G9" s="73" t="s">
        <v>631</v>
      </c>
      <c r="H9" s="73" t="s">
        <v>658</v>
      </c>
      <c r="I9" s="3">
        <v>0</v>
      </c>
      <c r="L9" s="3">
        <v>0</v>
      </c>
    </row>
    <row r="10" spans="1:14" x14ac:dyDescent="0.3">
      <c r="B10" t="s">
        <v>475</v>
      </c>
      <c r="C10" t="s">
        <v>53</v>
      </c>
      <c r="D10" s="79">
        <f t="shared" si="0"/>
        <v>0.85</v>
      </c>
      <c r="F10" s="9">
        <v>9</v>
      </c>
      <c r="G10" s="73" t="s">
        <v>631</v>
      </c>
      <c r="H10" s="73" t="s">
        <v>659</v>
      </c>
      <c r="I10" s="3">
        <v>9.5</v>
      </c>
      <c r="J10" t="s">
        <v>631</v>
      </c>
      <c r="K10" t="s">
        <v>677</v>
      </c>
      <c r="L10" s="3">
        <v>7</v>
      </c>
    </row>
    <row r="11" spans="1:14" x14ac:dyDescent="0.3">
      <c r="B11" t="s">
        <v>476</v>
      </c>
      <c r="C11" t="s">
        <v>477</v>
      </c>
      <c r="D11" s="79">
        <f t="shared" si="0"/>
        <v>0.66666666666666674</v>
      </c>
      <c r="F11" s="9">
        <v>8</v>
      </c>
      <c r="G11" s="73" t="s">
        <v>631</v>
      </c>
      <c r="H11" s="73" t="s">
        <v>640</v>
      </c>
      <c r="I11" s="3">
        <v>6</v>
      </c>
      <c r="J11" t="s">
        <v>631</v>
      </c>
      <c r="K11" t="s">
        <v>697</v>
      </c>
      <c r="L11" s="3">
        <v>6</v>
      </c>
    </row>
    <row r="12" spans="1:14" x14ac:dyDescent="0.3">
      <c r="B12" t="s">
        <v>478</v>
      </c>
      <c r="C12" t="s">
        <v>479</v>
      </c>
      <c r="D12" s="79">
        <f t="shared" si="0"/>
        <v>0.53333333333333333</v>
      </c>
      <c r="F12" s="9">
        <v>8</v>
      </c>
      <c r="G12" s="73" t="s">
        <v>631</v>
      </c>
      <c r="H12" s="73" t="s">
        <v>633</v>
      </c>
      <c r="I12" s="3">
        <v>5</v>
      </c>
      <c r="J12" t="s">
        <v>638</v>
      </c>
      <c r="K12" t="s">
        <v>642</v>
      </c>
      <c r="L12" s="3">
        <v>3</v>
      </c>
      <c r="M12" t="s">
        <v>638</v>
      </c>
      <c r="N12" t="s">
        <v>716</v>
      </c>
    </row>
    <row r="13" spans="1:14" x14ac:dyDescent="0.3">
      <c r="B13" t="s">
        <v>591</v>
      </c>
      <c r="C13" t="s">
        <v>333</v>
      </c>
      <c r="D13" s="79">
        <f t="shared" si="0"/>
        <v>0.53333333333333333</v>
      </c>
      <c r="F13" s="9">
        <v>7</v>
      </c>
      <c r="G13" s="73" t="s">
        <v>631</v>
      </c>
      <c r="H13" s="73" t="s">
        <v>662</v>
      </c>
      <c r="I13" s="3">
        <v>3</v>
      </c>
      <c r="J13" t="s">
        <v>631</v>
      </c>
      <c r="K13" t="s">
        <v>708</v>
      </c>
      <c r="L13" s="3">
        <v>6</v>
      </c>
    </row>
    <row r="14" spans="1:14" x14ac:dyDescent="0.3">
      <c r="B14" t="s">
        <v>480</v>
      </c>
      <c r="C14" t="s">
        <v>481</v>
      </c>
      <c r="D14" s="79">
        <f t="shared" si="0"/>
        <v>0.7</v>
      </c>
      <c r="F14" s="9">
        <v>6</v>
      </c>
      <c r="G14" s="73" t="s">
        <v>631</v>
      </c>
      <c r="H14" s="73" t="s">
        <v>633</v>
      </c>
      <c r="I14" s="3">
        <v>8</v>
      </c>
      <c r="J14" t="s">
        <v>631</v>
      </c>
      <c r="K14" t="s">
        <v>678</v>
      </c>
      <c r="L14" s="3">
        <v>7</v>
      </c>
    </row>
    <row r="15" spans="1:14" x14ac:dyDescent="0.3">
      <c r="B15" t="s">
        <v>352</v>
      </c>
      <c r="C15" s="73" t="s">
        <v>622</v>
      </c>
      <c r="D15" s="79">
        <f t="shared" si="0"/>
        <v>0.8</v>
      </c>
      <c r="F15" s="9">
        <v>9.5</v>
      </c>
      <c r="G15" s="73" t="s">
        <v>631</v>
      </c>
      <c r="H15" s="73" t="s">
        <v>641</v>
      </c>
      <c r="I15" s="3">
        <v>8.5</v>
      </c>
      <c r="J15" t="s">
        <v>631</v>
      </c>
      <c r="K15" t="s">
        <v>688</v>
      </c>
      <c r="L15" s="3">
        <v>6</v>
      </c>
    </row>
    <row r="16" spans="1:14" x14ac:dyDescent="0.3">
      <c r="B16" t="s">
        <v>482</v>
      </c>
      <c r="C16" t="s">
        <v>483</v>
      </c>
      <c r="D16" s="79">
        <f t="shared" si="0"/>
        <v>0.96666666666666656</v>
      </c>
      <c r="F16" s="9">
        <v>10</v>
      </c>
      <c r="G16" t="s">
        <v>631</v>
      </c>
      <c r="H16" t="s">
        <v>632</v>
      </c>
      <c r="I16" s="3">
        <v>10</v>
      </c>
      <c r="J16" t="s">
        <v>643</v>
      </c>
      <c r="K16" t="s">
        <v>679</v>
      </c>
      <c r="L16" s="3">
        <v>9</v>
      </c>
    </row>
    <row r="17" spans="1:12" x14ac:dyDescent="0.3">
      <c r="B17" t="s">
        <v>484</v>
      </c>
      <c r="C17" t="s">
        <v>569</v>
      </c>
      <c r="D17" s="79">
        <f t="shared" si="0"/>
        <v>0.33333333333333337</v>
      </c>
      <c r="F17" s="9">
        <v>10</v>
      </c>
      <c r="G17" s="73" t="s">
        <v>643</v>
      </c>
      <c r="H17" s="73" t="s">
        <v>644</v>
      </c>
      <c r="I17" s="3">
        <v>0</v>
      </c>
      <c r="L17" s="3">
        <v>0</v>
      </c>
    </row>
    <row r="18" spans="1:12" x14ac:dyDescent="0.3">
      <c r="B18" t="s">
        <v>485</v>
      </c>
      <c r="C18" t="s">
        <v>356</v>
      </c>
      <c r="D18" s="79">
        <f t="shared" si="0"/>
        <v>0.36666666666666664</v>
      </c>
      <c r="F18" s="9">
        <v>6</v>
      </c>
      <c r="G18" s="73" t="s">
        <v>638</v>
      </c>
      <c r="H18" s="73" t="s">
        <v>642</v>
      </c>
      <c r="I18" s="3">
        <v>5</v>
      </c>
      <c r="J18" t="s">
        <v>643</v>
      </c>
      <c r="K18" t="s">
        <v>692</v>
      </c>
      <c r="L18" s="3">
        <v>0</v>
      </c>
    </row>
    <row r="19" spans="1:12" s="94" customFormat="1" x14ac:dyDescent="0.3">
      <c r="A19" s="103"/>
      <c r="B19" s="94" t="s">
        <v>486</v>
      </c>
      <c r="C19" s="94" t="s">
        <v>453</v>
      </c>
      <c r="D19" s="101"/>
      <c r="E19" s="103"/>
      <c r="F19" s="104"/>
      <c r="I19" s="103"/>
      <c r="L19" s="103"/>
    </row>
    <row r="20" spans="1:12" x14ac:dyDescent="0.3">
      <c r="B20" t="s">
        <v>487</v>
      </c>
      <c r="C20" t="s">
        <v>488</v>
      </c>
      <c r="D20" s="79">
        <f t="shared" si="0"/>
        <v>0.91666666666666663</v>
      </c>
      <c r="F20" s="9">
        <v>9.5</v>
      </c>
      <c r="G20" s="73" t="s">
        <v>631</v>
      </c>
      <c r="H20" s="73" t="s">
        <v>633</v>
      </c>
      <c r="I20" s="3">
        <v>8</v>
      </c>
      <c r="J20" t="s">
        <v>631</v>
      </c>
      <c r="K20" t="s">
        <v>680</v>
      </c>
      <c r="L20" s="3">
        <v>10</v>
      </c>
    </row>
    <row r="21" spans="1:12" x14ac:dyDescent="0.3">
      <c r="B21" t="s">
        <v>489</v>
      </c>
      <c r="C21" t="s">
        <v>53</v>
      </c>
      <c r="D21" s="79">
        <f t="shared" si="0"/>
        <v>0.96666666666666656</v>
      </c>
      <c r="F21" s="9">
        <v>9</v>
      </c>
      <c r="G21" s="73" t="s">
        <v>638</v>
      </c>
      <c r="H21" s="73" t="s">
        <v>639</v>
      </c>
      <c r="I21" s="3">
        <v>10</v>
      </c>
      <c r="J21" t="s">
        <v>643</v>
      </c>
      <c r="K21" t="s">
        <v>693</v>
      </c>
      <c r="L21" s="3">
        <v>10</v>
      </c>
    </row>
    <row r="22" spans="1:12" x14ac:dyDescent="0.3">
      <c r="B22" t="s">
        <v>490</v>
      </c>
      <c r="C22" t="s">
        <v>491</v>
      </c>
      <c r="D22" s="79">
        <f t="shared" si="0"/>
        <v>0.33333333333333337</v>
      </c>
      <c r="F22" s="9">
        <v>4</v>
      </c>
      <c r="G22" s="73" t="s">
        <v>631</v>
      </c>
      <c r="H22" s="73" t="s">
        <v>645</v>
      </c>
      <c r="I22" s="3">
        <v>0</v>
      </c>
      <c r="L22" s="3">
        <v>6</v>
      </c>
    </row>
    <row r="23" spans="1:12" x14ac:dyDescent="0.3">
      <c r="B23" t="s">
        <v>492</v>
      </c>
      <c r="C23" t="s">
        <v>493</v>
      </c>
      <c r="D23" s="79">
        <f t="shared" si="0"/>
        <v>0.93333333333333335</v>
      </c>
      <c r="F23" s="9">
        <v>9</v>
      </c>
      <c r="G23" s="73" t="s">
        <v>631</v>
      </c>
      <c r="H23" s="73" t="s">
        <v>646</v>
      </c>
      <c r="I23" s="3">
        <v>9</v>
      </c>
      <c r="J23" t="s">
        <v>631</v>
      </c>
      <c r="K23" t="s">
        <v>681</v>
      </c>
      <c r="L23" s="3">
        <v>10</v>
      </c>
    </row>
    <row r="24" spans="1:12" x14ac:dyDescent="0.3">
      <c r="B24" t="s">
        <v>494</v>
      </c>
      <c r="C24" t="s">
        <v>495</v>
      </c>
      <c r="D24" s="79">
        <f t="shared" si="0"/>
        <v>0.95</v>
      </c>
      <c r="F24" s="9">
        <v>10</v>
      </c>
      <c r="G24" s="73" t="s">
        <v>631</v>
      </c>
      <c r="H24" s="73" t="s">
        <v>647</v>
      </c>
      <c r="I24" s="3">
        <v>9</v>
      </c>
      <c r="J24" t="s">
        <v>631</v>
      </c>
      <c r="K24" t="s">
        <v>682</v>
      </c>
      <c r="L24" s="3">
        <v>9.5</v>
      </c>
    </row>
    <row r="25" spans="1:12" s="94" customFormat="1" x14ac:dyDescent="0.3">
      <c r="A25" s="103"/>
      <c r="B25" s="94" t="s">
        <v>496</v>
      </c>
      <c r="C25" s="94" t="s">
        <v>497</v>
      </c>
      <c r="D25" s="101"/>
      <c r="E25" s="103"/>
      <c r="F25" s="104">
        <v>9</v>
      </c>
      <c r="G25" s="105" t="s">
        <v>631</v>
      </c>
      <c r="H25" s="105" t="s">
        <v>648</v>
      </c>
      <c r="I25" s="103"/>
      <c r="L25" s="103"/>
    </row>
    <row r="26" spans="1:12" x14ac:dyDescent="0.3">
      <c r="B26" t="s">
        <v>498</v>
      </c>
      <c r="C26" t="s">
        <v>499</v>
      </c>
      <c r="D26" s="79">
        <f t="shared" si="0"/>
        <v>0.83333333333333337</v>
      </c>
      <c r="F26" s="9">
        <v>8</v>
      </c>
      <c r="G26" s="73" t="s">
        <v>649</v>
      </c>
      <c r="H26" s="73" t="s">
        <v>650</v>
      </c>
      <c r="I26" s="3">
        <v>8</v>
      </c>
      <c r="J26" t="s">
        <v>631</v>
      </c>
      <c r="K26" t="s">
        <v>683</v>
      </c>
      <c r="L26" s="3">
        <v>9</v>
      </c>
    </row>
    <row r="27" spans="1:12" x14ac:dyDescent="0.3">
      <c r="B27" t="s">
        <v>500</v>
      </c>
      <c r="C27" t="s">
        <v>501</v>
      </c>
      <c r="D27" s="79">
        <f t="shared" si="0"/>
        <v>0.96666666666666656</v>
      </c>
      <c r="F27" s="9">
        <v>10</v>
      </c>
      <c r="G27" s="73" t="s">
        <v>643</v>
      </c>
      <c r="H27" s="73" t="s">
        <v>651</v>
      </c>
      <c r="I27" s="3">
        <v>9</v>
      </c>
      <c r="J27" t="s">
        <v>643</v>
      </c>
      <c r="K27" t="s">
        <v>694</v>
      </c>
      <c r="L27" s="3">
        <v>10</v>
      </c>
    </row>
    <row r="28" spans="1:12" x14ac:dyDescent="0.3">
      <c r="B28" t="s">
        <v>502</v>
      </c>
      <c r="C28" t="s">
        <v>503</v>
      </c>
      <c r="D28" s="79">
        <f t="shared" si="0"/>
        <v>0</v>
      </c>
      <c r="F28" s="9">
        <v>0</v>
      </c>
      <c r="I28" s="3">
        <v>0</v>
      </c>
      <c r="L28" s="3">
        <v>0</v>
      </c>
    </row>
    <row r="29" spans="1:12" x14ac:dyDescent="0.3">
      <c r="B29" t="s">
        <v>181</v>
      </c>
      <c r="C29" t="s">
        <v>557</v>
      </c>
      <c r="D29" s="79">
        <f t="shared" si="0"/>
        <v>0.6333333333333333</v>
      </c>
      <c r="F29" s="9">
        <v>8</v>
      </c>
      <c r="G29" s="73" t="s">
        <v>631</v>
      </c>
      <c r="H29" s="73" t="s">
        <v>653</v>
      </c>
      <c r="I29" s="3">
        <v>5</v>
      </c>
      <c r="J29" t="s">
        <v>638</v>
      </c>
      <c r="K29" t="s">
        <v>695</v>
      </c>
      <c r="L29" s="3">
        <v>6</v>
      </c>
    </row>
    <row r="30" spans="1:12" x14ac:dyDescent="0.3">
      <c r="B30" t="s">
        <v>181</v>
      </c>
      <c r="C30" t="s">
        <v>530</v>
      </c>
      <c r="D30" s="79">
        <f t="shared" si="0"/>
        <v>0.5</v>
      </c>
      <c r="F30" s="9">
        <v>10</v>
      </c>
      <c r="G30" s="73" t="s">
        <v>643</v>
      </c>
      <c r="H30" s="73" t="s">
        <v>652</v>
      </c>
      <c r="I30" s="3">
        <v>0</v>
      </c>
      <c r="L30" s="3">
        <v>5</v>
      </c>
    </row>
    <row r="31" spans="1:12" x14ac:dyDescent="0.3">
      <c r="B31" t="s">
        <v>504</v>
      </c>
      <c r="C31" t="s">
        <v>103</v>
      </c>
      <c r="D31" s="79">
        <f t="shared" si="0"/>
        <v>0.86666666666666659</v>
      </c>
      <c r="F31" s="9">
        <v>8</v>
      </c>
      <c r="G31" s="73" t="s">
        <v>631</v>
      </c>
      <c r="H31" s="73" t="s">
        <v>663</v>
      </c>
      <c r="I31" s="3">
        <v>9</v>
      </c>
      <c r="J31" t="s">
        <v>631</v>
      </c>
      <c r="K31" t="s">
        <v>696</v>
      </c>
      <c r="L31" s="3">
        <v>9</v>
      </c>
    </row>
    <row r="32" spans="1:12" x14ac:dyDescent="0.3">
      <c r="B32" t="s">
        <v>505</v>
      </c>
      <c r="C32" t="s">
        <v>506</v>
      </c>
      <c r="D32" s="79">
        <f t="shared" si="0"/>
        <v>0.96666666666666656</v>
      </c>
      <c r="F32" s="9">
        <v>10</v>
      </c>
      <c r="G32" t="s">
        <v>631</v>
      </c>
      <c r="H32" t="s">
        <v>634</v>
      </c>
      <c r="I32" s="3">
        <v>10</v>
      </c>
      <c r="J32" t="s">
        <v>631</v>
      </c>
      <c r="K32" t="s">
        <v>684</v>
      </c>
      <c r="L32" s="3">
        <v>9</v>
      </c>
    </row>
    <row r="33" spans="2:12" x14ac:dyDescent="0.3">
      <c r="B33" t="s">
        <v>507</v>
      </c>
      <c r="C33" t="s">
        <v>81</v>
      </c>
      <c r="D33" s="79">
        <f t="shared" si="0"/>
        <v>0.96666666666666656</v>
      </c>
      <c r="F33" s="9">
        <v>10</v>
      </c>
      <c r="G33" t="s">
        <v>631</v>
      </c>
      <c r="H33" t="s">
        <v>633</v>
      </c>
      <c r="I33" s="3">
        <v>10</v>
      </c>
      <c r="J33" t="s">
        <v>631</v>
      </c>
      <c r="K33" t="s">
        <v>689</v>
      </c>
      <c r="L33" s="3">
        <v>9</v>
      </c>
    </row>
    <row r="34" spans="2:12" x14ac:dyDescent="0.3">
      <c r="B34" t="s">
        <v>508</v>
      </c>
      <c r="C34" t="s">
        <v>509</v>
      </c>
      <c r="D34" s="79">
        <f t="shared" si="0"/>
        <v>0.98333333333333339</v>
      </c>
      <c r="F34" s="9">
        <v>10</v>
      </c>
      <c r="G34" s="73" t="s">
        <v>631</v>
      </c>
      <c r="H34" s="73" t="s">
        <v>633</v>
      </c>
      <c r="I34" s="3">
        <v>10</v>
      </c>
      <c r="J34" t="s">
        <v>631</v>
      </c>
      <c r="K34" t="s">
        <v>685</v>
      </c>
      <c r="L34" s="3">
        <v>9.5</v>
      </c>
    </row>
  </sheetData>
  <mergeCells count="3">
    <mergeCell ref="F2:H2"/>
    <mergeCell ref="I2:K2"/>
    <mergeCell ref="L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4"/>
  <sheetViews>
    <sheetView zoomScaleNormal="100" workbookViewId="0">
      <pane xSplit="9" ySplit="3" topLeftCell="Y4" activePane="bottomRight" state="frozen"/>
      <selection pane="topRight" activeCell="I1" sqref="I1"/>
      <selection pane="bottomLeft" activeCell="A4" sqref="A4"/>
      <selection pane="bottomRight" activeCell="F8" sqref="F8"/>
    </sheetView>
  </sheetViews>
  <sheetFormatPr defaultColWidth="9.08984375" defaultRowHeight="14" x14ac:dyDescent="0.3"/>
  <cols>
    <col min="1" max="1" width="4.08984375" style="1" bestFit="1" customWidth="1"/>
    <col min="2" max="2" width="11" style="1" bestFit="1" customWidth="1"/>
    <col min="3" max="3" width="9.08984375" style="1" bestFit="1" customWidth="1"/>
    <col min="4" max="4" width="1.08984375" style="1" customWidth="1"/>
    <col min="5" max="5" width="5.81640625" style="1" customWidth="1"/>
    <col min="6" max="6" width="6.1796875" style="117" bestFit="1" customWidth="1"/>
    <col min="7" max="7" width="6.1796875" style="1" customWidth="1"/>
    <col min="8" max="8" width="1.36328125" style="1" customWidth="1"/>
    <col min="9" max="9" width="3.453125" style="2" bestFit="1" customWidth="1"/>
    <col min="10" max="10" width="1.36328125" style="1" customWidth="1"/>
    <col min="11" max="28" width="8.1796875" style="1" customWidth="1"/>
    <col min="29" max="29" width="1.6328125" style="1" customWidth="1"/>
    <col min="30" max="30" width="8.1796875" style="36" customWidth="1"/>
    <col min="31" max="31" width="14.08984375" style="1" bestFit="1" customWidth="1"/>
    <col min="32" max="32" width="1.36328125" style="1" customWidth="1"/>
    <col min="33" max="16384" width="9.08984375" style="1"/>
  </cols>
  <sheetData>
    <row r="1" spans="1:50" x14ac:dyDescent="0.3">
      <c r="AD1" s="36">
        <f>COUNTA(#REF!)</f>
        <v>1</v>
      </c>
    </row>
    <row r="2" spans="1:50" x14ac:dyDescent="0.3">
      <c r="E2" s="33">
        <f>SUM(K2:AB2)</f>
        <v>65</v>
      </c>
      <c r="K2" s="34">
        <v>2</v>
      </c>
      <c r="L2" s="34">
        <v>2</v>
      </c>
      <c r="M2" s="34">
        <v>2</v>
      </c>
      <c r="N2" s="34">
        <v>3</v>
      </c>
      <c r="O2" s="34">
        <v>4</v>
      </c>
      <c r="P2" s="34">
        <v>3</v>
      </c>
      <c r="Q2" s="34">
        <v>2</v>
      </c>
      <c r="R2" s="34">
        <v>4</v>
      </c>
      <c r="S2" s="34">
        <v>2</v>
      </c>
      <c r="T2" s="34">
        <v>4</v>
      </c>
      <c r="U2" s="34">
        <v>8</v>
      </c>
      <c r="V2" s="34">
        <v>6</v>
      </c>
      <c r="W2" s="34">
        <v>7</v>
      </c>
      <c r="X2" s="34">
        <v>5</v>
      </c>
      <c r="Y2" s="34">
        <v>2</v>
      </c>
      <c r="Z2" s="34">
        <v>3</v>
      </c>
      <c r="AA2" s="34">
        <v>3</v>
      </c>
      <c r="AB2" s="34">
        <v>3</v>
      </c>
      <c r="AC2" s="34"/>
    </row>
    <row r="3" spans="1:50" x14ac:dyDescent="0.3">
      <c r="A3" s="10" t="s">
        <v>22</v>
      </c>
      <c r="B3" s="10" t="s">
        <v>1</v>
      </c>
      <c r="C3" s="10" t="s">
        <v>78</v>
      </c>
      <c r="E3" s="1" t="s">
        <v>3</v>
      </c>
      <c r="F3" s="117" t="s">
        <v>4</v>
      </c>
      <c r="G3" s="1" t="s">
        <v>674</v>
      </c>
      <c r="I3" s="2" t="s">
        <v>14</v>
      </c>
      <c r="K3" s="11" t="s">
        <v>387</v>
      </c>
      <c r="L3" s="11" t="s">
        <v>386</v>
      </c>
      <c r="M3" s="11" t="s">
        <v>385</v>
      </c>
      <c r="N3" s="11" t="s">
        <v>388</v>
      </c>
      <c r="O3" s="11" t="s">
        <v>389</v>
      </c>
      <c r="P3" s="11" t="s">
        <v>666</v>
      </c>
      <c r="Q3" s="12" t="s">
        <v>390</v>
      </c>
      <c r="R3" s="12" t="s">
        <v>391</v>
      </c>
      <c r="S3" s="12" t="s">
        <v>392</v>
      </c>
      <c r="T3" s="12" t="s">
        <v>393</v>
      </c>
      <c r="U3" s="12" t="s">
        <v>25</v>
      </c>
      <c r="V3" s="12" t="s">
        <v>5</v>
      </c>
      <c r="W3" s="12" t="s">
        <v>667</v>
      </c>
      <c r="X3" s="12" t="s">
        <v>26</v>
      </c>
      <c r="Y3" s="12" t="s">
        <v>27</v>
      </c>
      <c r="Z3" s="12" t="s">
        <v>668</v>
      </c>
      <c r="AA3" s="12" t="s">
        <v>669</v>
      </c>
      <c r="AB3" s="12" t="s">
        <v>670</v>
      </c>
      <c r="AC3" s="12"/>
      <c r="AD3" s="34" t="s">
        <v>384</v>
      </c>
      <c r="AE3" s="11" t="s">
        <v>394</v>
      </c>
      <c r="AG3" s="1" t="str">
        <f t="shared" ref="AG3:AX3" si="0">CONCATENATE("p.",K3)</f>
        <v>p.mcVrblty</v>
      </c>
      <c r="AH3" s="1" t="str">
        <f t="shared" si="0"/>
        <v>p.mcDefn</v>
      </c>
      <c r="AI3" s="1" t="str">
        <f t="shared" si="0"/>
        <v>p.mcVar</v>
      </c>
      <c r="AJ3" s="1" t="str">
        <f t="shared" si="0"/>
        <v>p.mcUEDA</v>
      </c>
      <c r="AK3" s="1" t="str">
        <f t="shared" si="0"/>
        <v>p.mcNorm</v>
      </c>
      <c r="AL3" s="1" t="str">
        <f t="shared" si="0"/>
        <v>p.mcPrData</v>
      </c>
      <c r="AM3" s="1" t="str">
        <f t="shared" si="0"/>
        <v>p.calcMean</v>
      </c>
      <c r="AN3" s="1" t="str">
        <f t="shared" si="0"/>
        <v>p.calcSD</v>
      </c>
      <c r="AO3" s="1" t="str">
        <f t="shared" si="0"/>
        <v>p.calcMDN</v>
      </c>
      <c r="AP3" s="1" t="str">
        <f t="shared" si="0"/>
        <v>p.calcIQR</v>
      </c>
      <c r="AQ3" s="1" t="str">
        <f t="shared" si="0"/>
        <v>p.norm</v>
      </c>
      <c r="AR3" s="1" t="str">
        <f t="shared" si="0"/>
        <v>p.IVPPSS</v>
      </c>
      <c r="AS3" s="1" t="str">
        <f t="shared" si="0"/>
        <v>p.prData</v>
      </c>
      <c r="AT3" s="1" t="str">
        <f t="shared" si="0"/>
        <v>p.qUEDA</v>
      </c>
      <c r="AU3" s="1" t="str">
        <f t="shared" si="0"/>
        <v>p.cUEDA</v>
      </c>
      <c r="AV3" s="1" t="str">
        <f t="shared" si="0"/>
        <v>p.SAGoals</v>
      </c>
      <c r="AW3" s="1" t="str">
        <f t="shared" si="0"/>
        <v>p.SAVblty</v>
      </c>
      <c r="AX3" s="1" t="str">
        <f t="shared" si="0"/>
        <v>p.SAExper</v>
      </c>
    </row>
    <row r="4" spans="1:50" s="24" customFormat="1" x14ac:dyDescent="0.3">
      <c r="A4" s="24">
        <v>1</v>
      </c>
      <c r="B4" t="s">
        <v>540</v>
      </c>
      <c r="C4" t="s">
        <v>539</v>
      </c>
      <c r="E4" s="1">
        <f>SUM(K4:AB4)</f>
        <v>25.5</v>
      </c>
      <c r="F4" s="35">
        <f>E4/$E$2+G4</f>
        <v>0.3923076923076923</v>
      </c>
      <c r="G4" s="35"/>
      <c r="I4" s="29" t="s">
        <v>665</v>
      </c>
      <c r="K4" s="24">
        <v>2</v>
      </c>
      <c r="L4" s="24">
        <v>1</v>
      </c>
      <c r="M4" s="24">
        <v>0</v>
      </c>
      <c r="N4" s="24">
        <v>3</v>
      </c>
      <c r="O4" s="24">
        <v>1</v>
      </c>
      <c r="P4" s="24">
        <v>3</v>
      </c>
      <c r="Q4" s="24">
        <v>2</v>
      </c>
      <c r="R4" s="24">
        <v>0</v>
      </c>
      <c r="S4" s="24">
        <v>1</v>
      </c>
      <c r="T4" s="24">
        <v>1</v>
      </c>
      <c r="U4" s="24">
        <v>3</v>
      </c>
      <c r="V4" s="24">
        <v>3.5</v>
      </c>
      <c r="W4" s="24">
        <v>3</v>
      </c>
      <c r="X4" s="24">
        <v>0</v>
      </c>
      <c r="Y4" s="24">
        <v>0</v>
      </c>
      <c r="Z4" s="24">
        <v>0</v>
      </c>
      <c r="AA4" s="24">
        <v>2</v>
      </c>
      <c r="AB4" s="24">
        <v>0</v>
      </c>
      <c r="AD4" s="37" t="s">
        <v>676</v>
      </c>
      <c r="AG4" s="24">
        <f t="shared" ref="AG4:AU4" si="1">K4/K$2</f>
        <v>1</v>
      </c>
      <c r="AH4" s="24">
        <f t="shared" si="1"/>
        <v>0.5</v>
      </c>
      <c r="AI4" s="24">
        <f t="shared" si="1"/>
        <v>0</v>
      </c>
      <c r="AJ4" s="24">
        <f t="shared" si="1"/>
        <v>1</v>
      </c>
      <c r="AK4" s="24">
        <f t="shared" si="1"/>
        <v>0.25</v>
      </c>
      <c r="AL4" s="24">
        <f t="shared" si="1"/>
        <v>1</v>
      </c>
      <c r="AM4" s="24">
        <f t="shared" si="1"/>
        <v>1</v>
      </c>
      <c r="AN4" s="24">
        <f t="shared" si="1"/>
        <v>0</v>
      </c>
      <c r="AO4" s="24">
        <f t="shared" si="1"/>
        <v>0.5</v>
      </c>
      <c r="AP4" s="24">
        <f t="shared" si="1"/>
        <v>0.25</v>
      </c>
      <c r="AQ4" s="24">
        <f t="shared" si="1"/>
        <v>0.375</v>
      </c>
      <c r="AR4" s="24">
        <f t="shared" si="1"/>
        <v>0.58333333333333337</v>
      </c>
      <c r="AS4" s="24">
        <f t="shared" si="1"/>
        <v>0.42857142857142855</v>
      </c>
      <c r="AT4" s="24">
        <f t="shared" si="1"/>
        <v>0</v>
      </c>
      <c r="AU4" s="24">
        <f t="shared" si="1"/>
        <v>0</v>
      </c>
      <c r="AV4" s="24">
        <f>IF(Z4="","",Z4/3)</f>
        <v>0</v>
      </c>
      <c r="AW4" s="24">
        <f>IF(AA4="","",AA4/3)</f>
        <v>0.66666666666666663</v>
      </c>
      <c r="AX4" s="24">
        <f>IF(AB4="","",AB4/3)</f>
        <v>0</v>
      </c>
    </row>
    <row r="5" spans="1:50" x14ac:dyDescent="0.3">
      <c r="B5" t="s">
        <v>471</v>
      </c>
      <c r="C5" t="s">
        <v>572</v>
      </c>
      <c r="E5" s="1">
        <f t="shared" ref="E5:E24" si="2">SUM(K5:AB5)</f>
        <v>61.5</v>
      </c>
      <c r="F5" s="35">
        <f t="shared" ref="F5:F18" si="3">E5/$E$2+G5</f>
        <v>0.94615384615384612</v>
      </c>
      <c r="G5" s="35"/>
      <c r="H5" s="24"/>
      <c r="I5" s="29" t="s">
        <v>665</v>
      </c>
      <c r="J5" s="24"/>
      <c r="K5" s="24">
        <v>2</v>
      </c>
      <c r="L5" s="24">
        <v>2</v>
      </c>
      <c r="M5" s="24">
        <v>2</v>
      </c>
      <c r="N5" s="24">
        <v>2</v>
      </c>
      <c r="O5" s="24">
        <v>4</v>
      </c>
      <c r="P5" s="24">
        <v>3</v>
      </c>
      <c r="Q5" s="24">
        <v>2</v>
      </c>
      <c r="R5" s="24">
        <v>4</v>
      </c>
      <c r="S5" s="24">
        <v>2</v>
      </c>
      <c r="T5" s="24">
        <v>4</v>
      </c>
      <c r="U5" s="24">
        <v>8</v>
      </c>
      <c r="V5" s="24">
        <v>5</v>
      </c>
      <c r="W5" s="24">
        <v>7</v>
      </c>
      <c r="X5" s="24">
        <v>5</v>
      </c>
      <c r="Y5" s="24">
        <v>2</v>
      </c>
      <c r="Z5" s="24">
        <v>3</v>
      </c>
      <c r="AA5" s="24">
        <v>3</v>
      </c>
      <c r="AB5" s="24">
        <v>1.5</v>
      </c>
      <c r="AC5" s="24"/>
      <c r="AD5" s="37"/>
      <c r="AE5" s="24"/>
      <c r="AF5" s="24"/>
      <c r="AG5" s="24">
        <f t="shared" ref="AG5:AG24" si="4">K5/K$2</f>
        <v>1</v>
      </c>
      <c r="AH5" s="24">
        <f t="shared" ref="AH5:AH24" si="5">L5/L$2</f>
        <v>1</v>
      </c>
      <c r="AI5" s="24">
        <f t="shared" ref="AI5:AI24" si="6">M5/M$2</f>
        <v>1</v>
      </c>
      <c r="AJ5" s="24">
        <f t="shared" ref="AJ5:AJ24" si="7">N5/N$2</f>
        <v>0.66666666666666663</v>
      </c>
      <c r="AK5" s="24">
        <f t="shared" ref="AK5:AK24" si="8">O5/O$2</f>
        <v>1</v>
      </c>
      <c r="AL5" s="24">
        <f t="shared" ref="AL5:AL24" si="9">P5/P$2</f>
        <v>1</v>
      </c>
      <c r="AM5" s="24">
        <f t="shared" ref="AM5:AM24" si="10">Q5/Q$2</f>
        <v>1</v>
      </c>
      <c r="AN5" s="24">
        <f t="shared" ref="AN5:AN24" si="11">R5/R$2</f>
        <v>1</v>
      </c>
      <c r="AO5" s="24">
        <f t="shared" ref="AO5:AO24" si="12">S5/S$2</f>
        <v>1</v>
      </c>
      <c r="AP5" s="24">
        <f t="shared" ref="AP5:AP24" si="13">T5/T$2</f>
        <v>1</v>
      </c>
      <c r="AQ5" s="24">
        <f t="shared" ref="AQ5:AQ24" si="14">U5/U$2</f>
        <v>1</v>
      </c>
      <c r="AR5" s="24">
        <f t="shared" ref="AR5:AR24" si="15">V5/V$2</f>
        <v>0.83333333333333337</v>
      </c>
      <c r="AS5" s="24">
        <f t="shared" ref="AS5:AS24" si="16">W5/W$2</f>
        <v>1</v>
      </c>
      <c r="AT5" s="24">
        <f t="shared" ref="AT5:AT24" si="17">X5/X$2</f>
        <v>1</v>
      </c>
      <c r="AU5" s="24">
        <f t="shared" ref="AU5:AU24" si="18">Y5/Y$2</f>
        <v>1</v>
      </c>
      <c r="AV5" s="24">
        <f t="shared" ref="AV5:AV24" si="19">IF(Z5="","",Z5/3)</f>
        <v>1</v>
      </c>
      <c r="AW5" s="24">
        <f t="shared" ref="AW5:AW24" si="20">IF(AA5="","",AA5/3)</f>
        <v>1</v>
      </c>
      <c r="AX5" s="24">
        <f t="shared" ref="AX5:AX24" si="21">IF(AB5="","",AB5/3)</f>
        <v>0.5</v>
      </c>
    </row>
    <row r="6" spans="1:50" s="106" customFormat="1" x14ac:dyDescent="0.3">
      <c r="B6" s="105" t="s">
        <v>472</v>
      </c>
      <c r="C6" s="105" t="s">
        <v>83</v>
      </c>
      <c r="E6" s="106">
        <f t="shared" si="2"/>
        <v>30.5</v>
      </c>
      <c r="F6" s="99">
        <f t="shared" si="3"/>
        <v>0.46923076923076923</v>
      </c>
      <c r="G6" s="99"/>
      <c r="H6" s="93"/>
      <c r="I6" s="96" t="s">
        <v>665</v>
      </c>
      <c r="J6" s="93"/>
      <c r="K6" s="93">
        <v>2</v>
      </c>
      <c r="L6" s="93">
        <v>0</v>
      </c>
      <c r="M6" s="93">
        <v>1</v>
      </c>
      <c r="N6" s="93">
        <v>2</v>
      </c>
      <c r="O6" s="93">
        <v>1</v>
      </c>
      <c r="P6" s="93">
        <v>2</v>
      </c>
      <c r="Q6" s="93">
        <v>2</v>
      </c>
      <c r="R6" s="93">
        <v>4</v>
      </c>
      <c r="S6" s="93">
        <v>2</v>
      </c>
      <c r="T6" s="93">
        <v>4</v>
      </c>
      <c r="U6" s="93">
        <v>0</v>
      </c>
      <c r="V6" s="93">
        <v>4.5</v>
      </c>
      <c r="W6" s="93">
        <v>3</v>
      </c>
      <c r="X6" s="93">
        <v>0</v>
      </c>
      <c r="Y6" s="93">
        <v>0</v>
      </c>
      <c r="Z6" s="93">
        <v>1</v>
      </c>
      <c r="AA6" s="93">
        <v>2</v>
      </c>
      <c r="AB6" s="93">
        <v>0</v>
      </c>
      <c r="AC6" s="93"/>
      <c r="AD6" s="96" t="s">
        <v>637</v>
      </c>
      <c r="AE6" s="93"/>
      <c r="AF6" s="93"/>
      <c r="AG6" s="93">
        <f t="shared" si="4"/>
        <v>1</v>
      </c>
      <c r="AH6" s="93">
        <f t="shared" si="5"/>
        <v>0</v>
      </c>
      <c r="AI6" s="93">
        <f t="shared" si="6"/>
        <v>0.5</v>
      </c>
      <c r="AJ6" s="93">
        <f t="shared" si="7"/>
        <v>0.66666666666666663</v>
      </c>
      <c r="AK6" s="93">
        <f t="shared" si="8"/>
        <v>0.25</v>
      </c>
      <c r="AL6" s="93">
        <f t="shared" si="9"/>
        <v>0.66666666666666663</v>
      </c>
      <c r="AM6" s="93">
        <f t="shared" si="10"/>
        <v>1</v>
      </c>
      <c r="AN6" s="93">
        <f t="shared" si="11"/>
        <v>1</v>
      </c>
      <c r="AO6" s="93">
        <f t="shared" si="12"/>
        <v>1</v>
      </c>
      <c r="AP6" s="93">
        <f t="shared" si="13"/>
        <v>1</v>
      </c>
      <c r="AQ6" s="93">
        <f t="shared" si="14"/>
        <v>0</v>
      </c>
      <c r="AR6" s="93">
        <f t="shared" si="15"/>
        <v>0.75</v>
      </c>
      <c r="AS6" s="93">
        <f t="shared" si="16"/>
        <v>0.42857142857142855</v>
      </c>
      <c r="AT6" s="93">
        <f t="shared" si="17"/>
        <v>0</v>
      </c>
      <c r="AU6" s="93">
        <f t="shared" si="18"/>
        <v>0</v>
      </c>
      <c r="AV6" s="93">
        <f t="shared" si="19"/>
        <v>0.33333333333333331</v>
      </c>
      <c r="AW6" s="93">
        <f t="shared" si="20"/>
        <v>0.66666666666666663</v>
      </c>
      <c r="AX6" s="93">
        <f t="shared" si="21"/>
        <v>0</v>
      </c>
    </row>
    <row r="7" spans="1:50" s="126" customFormat="1" x14ac:dyDescent="0.3">
      <c r="B7" s="127" t="s">
        <v>616</v>
      </c>
      <c r="C7" s="127" t="s">
        <v>615</v>
      </c>
      <c r="E7" s="126">
        <f t="shared" si="2"/>
        <v>23</v>
      </c>
      <c r="F7" s="128">
        <f t="shared" si="3"/>
        <v>0.35384615384615387</v>
      </c>
      <c r="G7" s="128"/>
      <c r="H7" s="129"/>
      <c r="I7" s="130" t="s">
        <v>665</v>
      </c>
      <c r="J7" s="129"/>
      <c r="K7" s="129">
        <v>0</v>
      </c>
      <c r="L7" s="129">
        <v>0</v>
      </c>
      <c r="M7" s="129">
        <v>1</v>
      </c>
      <c r="N7" s="129">
        <v>0</v>
      </c>
      <c r="O7" s="129">
        <v>3</v>
      </c>
      <c r="P7" s="129">
        <v>3</v>
      </c>
      <c r="Q7" s="129">
        <v>2</v>
      </c>
      <c r="R7" s="129">
        <v>2</v>
      </c>
      <c r="S7" s="129">
        <v>2</v>
      </c>
      <c r="T7" s="129">
        <v>3</v>
      </c>
      <c r="U7" s="129">
        <v>0</v>
      </c>
      <c r="V7" s="129">
        <v>1.5</v>
      </c>
      <c r="W7" s="129">
        <v>2</v>
      </c>
      <c r="X7" s="129">
        <v>1</v>
      </c>
      <c r="Y7" s="129">
        <v>0</v>
      </c>
      <c r="Z7" s="129">
        <v>0.5</v>
      </c>
      <c r="AA7" s="129">
        <v>2</v>
      </c>
      <c r="AB7" s="129">
        <v>0</v>
      </c>
      <c r="AC7" s="129"/>
      <c r="AD7" s="131" t="s">
        <v>637</v>
      </c>
      <c r="AE7" s="129"/>
      <c r="AF7" s="129"/>
      <c r="AG7" s="129">
        <f t="shared" si="4"/>
        <v>0</v>
      </c>
      <c r="AH7" s="129">
        <f t="shared" si="5"/>
        <v>0</v>
      </c>
      <c r="AI7" s="129">
        <f t="shared" si="6"/>
        <v>0.5</v>
      </c>
      <c r="AJ7" s="129">
        <f t="shared" si="7"/>
        <v>0</v>
      </c>
      <c r="AK7" s="129">
        <f t="shared" si="8"/>
        <v>0.75</v>
      </c>
      <c r="AL7" s="129">
        <f t="shared" si="9"/>
        <v>1</v>
      </c>
      <c r="AM7" s="129">
        <f t="shared" si="10"/>
        <v>1</v>
      </c>
      <c r="AN7" s="129">
        <f t="shared" si="11"/>
        <v>0.5</v>
      </c>
      <c r="AO7" s="129">
        <f t="shared" si="12"/>
        <v>1</v>
      </c>
      <c r="AP7" s="129">
        <f t="shared" si="13"/>
        <v>0.75</v>
      </c>
      <c r="AQ7" s="129">
        <f t="shared" si="14"/>
        <v>0</v>
      </c>
      <c r="AR7" s="129">
        <f t="shared" si="15"/>
        <v>0.25</v>
      </c>
      <c r="AS7" s="129">
        <f t="shared" si="16"/>
        <v>0.2857142857142857</v>
      </c>
      <c r="AT7" s="129">
        <f t="shared" si="17"/>
        <v>0.2</v>
      </c>
      <c r="AU7" s="129">
        <f t="shared" si="18"/>
        <v>0</v>
      </c>
      <c r="AV7" s="129">
        <f t="shared" si="19"/>
        <v>0.16666666666666666</v>
      </c>
      <c r="AW7" s="129">
        <f t="shared" si="20"/>
        <v>0.66666666666666663</v>
      </c>
      <c r="AX7" s="129">
        <f t="shared" si="21"/>
        <v>0</v>
      </c>
    </row>
    <row r="8" spans="1:50" x14ac:dyDescent="0.3">
      <c r="B8" t="s">
        <v>473</v>
      </c>
      <c r="C8" t="s">
        <v>583</v>
      </c>
      <c r="E8" s="1">
        <f t="shared" si="2"/>
        <v>54</v>
      </c>
      <c r="F8" s="35">
        <f t="shared" si="3"/>
        <v>0.93076923076923079</v>
      </c>
      <c r="G8" s="35">
        <v>0.1</v>
      </c>
      <c r="H8" s="24"/>
      <c r="I8" s="29" t="s">
        <v>23</v>
      </c>
      <c r="J8" s="24"/>
      <c r="K8" s="24">
        <v>2</v>
      </c>
      <c r="L8" s="24">
        <v>2</v>
      </c>
      <c r="M8" s="24">
        <v>1</v>
      </c>
      <c r="N8" s="24">
        <v>1</v>
      </c>
      <c r="O8" s="24">
        <v>4</v>
      </c>
      <c r="P8" s="24">
        <v>3</v>
      </c>
      <c r="Q8" s="24">
        <v>2</v>
      </c>
      <c r="R8" s="24">
        <v>4</v>
      </c>
      <c r="S8" s="24">
        <v>2</v>
      </c>
      <c r="T8" s="24">
        <v>4</v>
      </c>
      <c r="U8" s="24">
        <v>5.5</v>
      </c>
      <c r="V8" s="24">
        <v>6</v>
      </c>
      <c r="W8" s="24">
        <v>6</v>
      </c>
      <c r="X8" s="24">
        <v>3</v>
      </c>
      <c r="Y8" s="24">
        <v>2</v>
      </c>
      <c r="Z8" s="24">
        <v>2</v>
      </c>
      <c r="AA8" s="24">
        <v>2.5</v>
      </c>
      <c r="AB8" s="24">
        <v>2</v>
      </c>
      <c r="AC8" s="24"/>
      <c r="AD8" s="37"/>
      <c r="AE8" s="24"/>
      <c r="AF8" s="24"/>
      <c r="AG8" s="24">
        <f t="shared" si="4"/>
        <v>1</v>
      </c>
      <c r="AH8" s="24">
        <f t="shared" si="5"/>
        <v>1</v>
      </c>
      <c r="AI8" s="24">
        <f t="shared" si="6"/>
        <v>0.5</v>
      </c>
      <c r="AJ8" s="24">
        <f t="shared" si="7"/>
        <v>0.33333333333333331</v>
      </c>
      <c r="AK8" s="24">
        <f t="shared" si="8"/>
        <v>1</v>
      </c>
      <c r="AL8" s="24">
        <f t="shared" si="9"/>
        <v>1</v>
      </c>
      <c r="AM8" s="24">
        <f t="shared" si="10"/>
        <v>1</v>
      </c>
      <c r="AN8" s="24">
        <f t="shared" si="11"/>
        <v>1</v>
      </c>
      <c r="AO8" s="24">
        <f t="shared" si="12"/>
        <v>1</v>
      </c>
      <c r="AP8" s="24">
        <f t="shared" si="13"/>
        <v>1</v>
      </c>
      <c r="AQ8" s="24">
        <f t="shared" si="14"/>
        <v>0.6875</v>
      </c>
      <c r="AR8" s="24">
        <f t="shared" si="15"/>
        <v>1</v>
      </c>
      <c r="AS8" s="24">
        <f t="shared" si="16"/>
        <v>0.8571428571428571</v>
      </c>
      <c r="AT8" s="24">
        <f t="shared" si="17"/>
        <v>0.6</v>
      </c>
      <c r="AU8" s="24">
        <f t="shared" si="18"/>
        <v>1</v>
      </c>
      <c r="AV8" s="24">
        <f t="shared" si="19"/>
        <v>0.66666666666666663</v>
      </c>
      <c r="AW8" s="24">
        <f t="shared" si="20"/>
        <v>0.83333333333333337</v>
      </c>
      <c r="AX8" s="24">
        <f t="shared" si="21"/>
        <v>0.66666666666666663</v>
      </c>
    </row>
    <row r="9" spans="1:50" x14ac:dyDescent="0.3">
      <c r="B9" t="s">
        <v>474</v>
      </c>
      <c r="C9" t="s">
        <v>142</v>
      </c>
      <c r="E9" s="1">
        <f t="shared" si="2"/>
        <v>35</v>
      </c>
      <c r="F9" s="35">
        <f t="shared" si="3"/>
        <v>0.53846153846153844</v>
      </c>
      <c r="G9" s="35"/>
      <c r="H9" s="24"/>
      <c r="I9" s="29" t="s">
        <v>23</v>
      </c>
      <c r="J9" s="24"/>
      <c r="K9" s="24">
        <v>2</v>
      </c>
      <c r="L9" s="24">
        <v>1</v>
      </c>
      <c r="M9" s="24">
        <v>2</v>
      </c>
      <c r="N9" s="24">
        <v>1</v>
      </c>
      <c r="O9" s="24">
        <v>1</v>
      </c>
      <c r="P9" s="24">
        <v>3</v>
      </c>
      <c r="Q9" s="24">
        <v>2</v>
      </c>
      <c r="R9" s="24">
        <v>2</v>
      </c>
      <c r="S9" s="24">
        <v>2</v>
      </c>
      <c r="T9" s="24">
        <v>4</v>
      </c>
      <c r="U9" s="24">
        <v>0</v>
      </c>
      <c r="V9" s="24">
        <v>1.5</v>
      </c>
      <c r="W9" s="24">
        <v>6</v>
      </c>
      <c r="X9" s="24">
        <v>3</v>
      </c>
      <c r="Y9" s="24">
        <v>0</v>
      </c>
      <c r="Z9" s="24">
        <v>2.5</v>
      </c>
      <c r="AA9" s="24">
        <v>2</v>
      </c>
      <c r="AB9" s="24">
        <v>0</v>
      </c>
      <c r="AC9" s="24"/>
      <c r="AD9" s="37" t="s">
        <v>637</v>
      </c>
      <c r="AE9" s="24"/>
      <c r="AF9" s="24"/>
      <c r="AG9" s="24">
        <f t="shared" si="4"/>
        <v>1</v>
      </c>
      <c r="AH9" s="24">
        <f t="shared" si="5"/>
        <v>0.5</v>
      </c>
      <c r="AI9" s="24">
        <f t="shared" si="6"/>
        <v>1</v>
      </c>
      <c r="AJ9" s="24">
        <f t="shared" si="7"/>
        <v>0.33333333333333331</v>
      </c>
      <c r="AK9" s="24">
        <f t="shared" si="8"/>
        <v>0.25</v>
      </c>
      <c r="AL9" s="24">
        <f t="shared" si="9"/>
        <v>1</v>
      </c>
      <c r="AM9" s="24">
        <f t="shared" si="10"/>
        <v>1</v>
      </c>
      <c r="AN9" s="24">
        <f t="shared" si="11"/>
        <v>0.5</v>
      </c>
      <c r="AO9" s="24">
        <f t="shared" si="12"/>
        <v>1</v>
      </c>
      <c r="AP9" s="24">
        <f t="shared" si="13"/>
        <v>1</v>
      </c>
      <c r="AQ9" s="24">
        <f t="shared" si="14"/>
        <v>0</v>
      </c>
      <c r="AR9" s="24">
        <f t="shared" si="15"/>
        <v>0.25</v>
      </c>
      <c r="AS9" s="24">
        <f t="shared" si="16"/>
        <v>0.8571428571428571</v>
      </c>
      <c r="AT9" s="24">
        <f t="shared" si="17"/>
        <v>0.6</v>
      </c>
      <c r="AU9" s="24">
        <f t="shared" si="18"/>
        <v>0</v>
      </c>
      <c r="AV9" s="24">
        <f t="shared" si="19"/>
        <v>0.83333333333333337</v>
      </c>
      <c r="AW9" s="24">
        <f t="shared" si="20"/>
        <v>0.66666666666666663</v>
      </c>
      <c r="AX9" s="24">
        <f t="shared" si="21"/>
        <v>0</v>
      </c>
    </row>
    <row r="10" spans="1:50" x14ac:dyDescent="0.3">
      <c r="B10" t="s">
        <v>475</v>
      </c>
      <c r="C10" t="s">
        <v>53</v>
      </c>
      <c r="E10" s="1">
        <f t="shared" si="2"/>
        <v>46</v>
      </c>
      <c r="F10" s="35">
        <f t="shared" si="3"/>
        <v>0.7976923076923077</v>
      </c>
      <c r="G10" s="35">
        <v>0.09</v>
      </c>
      <c r="H10" s="24"/>
      <c r="I10" s="29" t="s">
        <v>23</v>
      </c>
      <c r="J10" s="24"/>
      <c r="K10" s="24">
        <v>2</v>
      </c>
      <c r="L10" s="24">
        <v>1</v>
      </c>
      <c r="M10" s="24">
        <v>2</v>
      </c>
      <c r="N10" s="24">
        <v>1</v>
      </c>
      <c r="O10" s="24">
        <v>1</v>
      </c>
      <c r="P10" s="24">
        <v>3</v>
      </c>
      <c r="Q10" s="24">
        <v>2</v>
      </c>
      <c r="R10" s="24">
        <v>2</v>
      </c>
      <c r="S10" s="24">
        <v>2</v>
      </c>
      <c r="T10" s="24">
        <v>4</v>
      </c>
      <c r="U10" s="24">
        <v>6</v>
      </c>
      <c r="V10" s="24">
        <v>3.5</v>
      </c>
      <c r="W10" s="24">
        <v>6</v>
      </c>
      <c r="X10" s="24">
        <v>4</v>
      </c>
      <c r="Y10" s="24">
        <v>2</v>
      </c>
      <c r="Z10" s="24">
        <v>1</v>
      </c>
      <c r="AA10" s="24">
        <v>2</v>
      </c>
      <c r="AB10" s="24">
        <v>1.5</v>
      </c>
      <c r="AC10" s="24"/>
      <c r="AD10" s="37"/>
      <c r="AE10" s="24"/>
      <c r="AF10" s="24"/>
      <c r="AG10" s="24">
        <f t="shared" si="4"/>
        <v>1</v>
      </c>
      <c r="AH10" s="24">
        <f t="shared" si="5"/>
        <v>0.5</v>
      </c>
      <c r="AI10" s="24">
        <f t="shared" si="6"/>
        <v>1</v>
      </c>
      <c r="AJ10" s="24">
        <f t="shared" si="7"/>
        <v>0.33333333333333331</v>
      </c>
      <c r="AK10" s="24">
        <f t="shared" si="8"/>
        <v>0.25</v>
      </c>
      <c r="AL10" s="24">
        <f t="shared" si="9"/>
        <v>1</v>
      </c>
      <c r="AM10" s="24">
        <f t="shared" si="10"/>
        <v>1</v>
      </c>
      <c r="AN10" s="24">
        <f t="shared" si="11"/>
        <v>0.5</v>
      </c>
      <c r="AO10" s="24">
        <f t="shared" si="12"/>
        <v>1</v>
      </c>
      <c r="AP10" s="24">
        <f t="shared" si="13"/>
        <v>1</v>
      </c>
      <c r="AQ10" s="24">
        <f t="shared" si="14"/>
        <v>0.75</v>
      </c>
      <c r="AR10" s="24">
        <f t="shared" si="15"/>
        <v>0.58333333333333337</v>
      </c>
      <c r="AS10" s="24">
        <f t="shared" si="16"/>
        <v>0.8571428571428571</v>
      </c>
      <c r="AT10" s="24">
        <f t="shared" si="17"/>
        <v>0.8</v>
      </c>
      <c r="AU10" s="24">
        <f t="shared" si="18"/>
        <v>1</v>
      </c>
      <c r="AV10" s="24">
        <f t="shared" si="19"/>
        <v>0.33333333333333331</v>
      </c>
      <c r="AW10" s="24">
        <f t="shared" si="20"/>
        <v>0.66666666666666663</v>
      </c>
      <c r="AX10" s="24">
        <f t="shared" si="21"/>
        <v>0.5</v>
      </c>
    </row>
    <row r="11" spans="1:50" x14ac:dyDescent="0.3">
      <c r="B11" t="s">
        <v>476</v>
      </c>
      <c r="C11" t="s">
        <v>477</v>
      </c>
      <c r="E11" s="1">
        <f t="shared" si="2"/>
        <v>56.5</v>
      </c>
      <c r="F11" s="35">
        <f t="shared" si="3"/>
        <v>0.95923076923076922</v>
      </c>
      <c r="G11" s="35">
        <v>0.09</v>
      </c>
      <c r="H11" s="24"/>
      <c r="I11" s="29" t="s">
        <v>665</v>
      </c>
      <c r="J11" s="24"/>
      <c r="K11" s="24">
        <v>2</v>
      </c>
      <c r="L11" s="24">
        <v>2</v>
      </c>
      <c r="M11" s="24">
        <v>1</v>
      </c>
      <c r="N11" s="24">
        <v>2</v>
      </c>
      <c r="O11" s="24">
        <v>4</v>
      </c>
      <c r="P11" s="24">
        <v>3</v>
      </c>
      <c r="Q11" s="24">
        <v>2</v>
      </c>
      <c r="R11" s="24">
        <v>4</v>
      </c>
      <c r="S11" s="24">
        <v>2</v>
      </c>
      <c r="T11" s="24">
        <v>4</v>
      </c>
      <c r="U11" s="24">
        <v>4</v>
      </c>
      <c r="V11" s="24">
        <v>6</v>
      </c>
      <c r="W11" s="24">
        <v>7</v>
      </c>
      <c r="X11" s="24">
        <v>5</v>
      </c>
      <c r="Y11" s="24">
        <v>2</v>
      </c>
      <c r="Z11" s="24">
        <v>1.5</v>
      </c>
      <c r="AA11" s="24">
        <v>2.5</v>
      </c>
      <c r="AB11" s="24">
        <v>2.5</v>
      </c>
      <c r="AC11" s="24"/>
      <c r="AD11" s="37"/>
      <c r="AE11" s="24"/>
      <c r="AF11" s="24"/>
      <c r="AG11" s="24">
        <f t="shared" si="4"/>
        <v>1</v>
      </c>
      <c r="AH11" s="24">
        <f t="shared" si="5"/>
        <v>1</v>
      </c>
      <c r="AI11" s="24">
        <f t="shared" si="6"/>
        <v>0.5</v>
      </c>
      <c r="AJ11" s="24">
        <f t="shared" si="7"/>
        <v>0.66666666666666663</v>
      </c>
      <c r="AK11" s="24">
        <f t="shared" si="8"/>
        <v>1</v>
      </c>
      <c r="AL11" s="24">
        <f t="shared" si="9"/>
        <v>1</v>
      </c>
      <c r="AM11" s="24">
        <f t="shared" si="10"/>
        <v>1</v>
      </c>
      <c r="AN11" s="24">
        <f t="shared" si="11"/>
        <v>1</v>
      </c>
      <c r="AO11" s="24">
        <f t="shared" si="12"/>
        <v>1</v>
      </c>
      <c r="AP11" s="24">
        <f t="shared" si="13"/>
        <v>1</v>
      </c>
      <c r="AQ11" s="24">
        <f t="shared" si="14"/>
        <v>0.5</v>
      </c>
      <c r="AR11" s="24">
        <f t="shared" si="15"/>
        <v>1</v>
      </c>
      <c r="AS11" s="24">
        <f t="shared" si="16"/>
        <v>1</v>
      </c>
      <c r="AT11" s="24">
        <f t="shared" si="17"/>
        <v>1</v>
      </c>
      <c r="AU11" s="24">
        <f t="shared" si="18"/>
        <v>1</v>
      </c>
      <c r="AV11" s="24">
        <f t="shared" si="19"/>
        <v>0.5</v>
      </c>
      <c r="AW11" s="24">
        <f t="shared" si="20"/>
        <v>0.83333333333333337</v>
      </c>
      <c r="AX11" s="24">
        <f t="shared" si="21"/>
        <v>0.83333333333333337</v>
      </c>
    </row>
    <row r="12" spans="1:50" x14ac:dyDescent="0.3">
      <c r="B12" t="s">
        <v>478</v>
      </c>
      <c r="C12" t="s">
        <v>479</v>
      </c>
      <c r="E12" s="1">
        <f t="shared" si="2"/>
        <v>40.5</v>
      </c>
      <c r="F12" s="35">
        <f t="shared" si="3"/>
        <v>0.69307692307692315</v>
      </c>
      <c r="G12" s="35">
        <v>7.0000000000000007E-2</v>
      </c>
      <c r="H12" s="24"/>
      <c r="I12" s="29" t="s">
        <v>23</v>
      </c>
      <c r="J12" s="24"/>
      <c r="K12" s="24">
        <v>2</v>
      </c>
      <c r="L12" s="24">
        <v>1</v>
      </c>
      <c r="M12" s="24">
        <v>1</v>
      </c>
      <c r="N12" s="24">
        <v>2</v>
      </c>
      <c r="O12" s="24">
        <v>1</v>
      </c>
      <c r="P12" s="24">
        <v>2</v>
      </c>
      <c r="Q12" s="24">
        <v>2</v>
      </c>
      <c r="R12" s="24">
        <v>4</v>
      </c>
      <c r="S12" s="24">
        <v>2</v>
      </c>
      <c r="T12" s="24">
        <v>4</v>
      </c>
      <c r="U12" s="24">
        <v>6</v>
      </c>
      <c r="V12" s="24">
        <v>5</v>
      </c>
      <c r="W12" s="24">
        <v>5</v>
      </c>
      <c r="X12" s="24">
        <v>1</v>
      </c>
      <c r="Y12" s="24">
        <v>0</v>
      </c>
      <c r="Z12" s="24">
        <v>0</v>
      </c>
      <c r="AA12" s="24">
        <v>1.5</v>
      </c>
      <c r="AB12" s="24">
        <v>1</v>
      </c>
      <c r="AC12" s="24"/>
      <c r="AD12" s="37"/>
      <c r="AE12" s="24"/>
      <c r="AF12" s="24"/>
      <c r="AG12" s="24">
        <f t="shared" si="4"/>
        <v>1</v>
      </c>
      <c r="AH12" s="24">
        <f t="shared" si="5"/>
        <v>0.5</v>
      </c>
      <c r="AI12" s="24">
        <f t="shared" si="6"/>
        <v>0.5</v>
      </c>
      <c r="AJ12" s="24">
        <f t="shared" si="7"/>
        <v>0.66666666666666663</v>
      </c>
      <c r="AK12" s="24">
        <f t="shared" si="8"/>
        <v>0.25</v>
      </c>
      <c r="AL12" s="24">
        <f t="shared" si="9"/>
        <v>0.66666666666666663</v>
      </c>
      <c r="AM12" s="24">
        <f t="shared" si="10"/>
        <v>1</v>
      </c>
      <c r="AN12" s="24">
        <f t="shared" si="11"/>
        <v>1</v>
      </c>
      <c r="AO12" s="24">
        <f t="shared" si="12"/>
        <v>1</v>
      </c>
      <c r="AP12" s="24">
        <f t="shared" si="13"/>
        <v>1</v>
      </c>
      <c r="AQ12" s="24">
        <f t="shared" si="14"/>
        <v>0.75</v>
      </c>
      <c r="AR12" s="24">
        <f t="shared" si="15"/>
        <v>0.83333333333333337</v>
      </c>
      <c r="AS12" s="24">
        <f t="shared" si="16"/>
        <v>0.7142857142857143</v>
      </c>
      <c r="AT12" s="24">
        <f t="shared" si="17"/>
        <v>0.2</v>
      </c>
      <c r="AU12" s="24">
        <f t="shared" si="18"/>
        <v>0</v>
      </c>
      <c r="AV12" s="24">
        <f t="shared" si="19"/>
        <v>0</v>
      </c>
      <c r="AW12" s="24">
        <f t="shared" si="20"/>
        <v>0.5</v>
      </c>
      <c r="AX12" s="24">
        <f t="shared" si="21"/>
        <v>0.33333333333333331</v>
      </c>
    </row>
    <row r="13" spans="1:50" x14ac:dyDescent="0.3">
      <c r="B13" t="s">
        <v>591</v>
      </c>
      <c r="C13" t="s">
        <v>333</v>
      </c>
      <c r="E13" s="1">
        <f t="shared" si="2"/>
        <v>45</v>
      </c>
      <c r="F13" s="35">
        <f t="shared" si="3"/>
        <v>0.69230769230769229</v>
      </c>
      <c r="G13" s="35"/>
      <c r="H13" s="24"/>
      <c r="I13" s="29" t="s">
        <v>665</v>
      </c>
      <c r="J13" s="24"/>
      <c r="K13" s="24">
        <v>2</v>
      </c>
      <c r="L13" s="24">
        <v>2</v>
      </c>
      <c r="M13" s="24">
        <v>1</v>
      </c>
      <c r="N13" s="24">
        <v>3</v>
      </c>
      <c r="O13" s="24">
        <v>4</v>
      </c>
      <c r="P13" s="24">
        <v>3</v>
      </c>
      <c r="Q13" s="24">
        <v>2</v>
      </c>
      <c r="R13" s="24">
        <v>4</v>
      </c>
      <c r="S13" s="24">
        <v>2</v>
      </c>
      <c r="T13" s="24">
        <v>4</v>
      </c>
      <c r="U13" s="24">
        <v>3</v>
      </c>
      <c r="V13" s="24">
        <v>4</v>
      </c>
      <c r="W13" s="24">
        <v>6</v>
      </c>
      <c r="X13" s="24">
        <v>2</v>
      </c>
      <c r="Y13" s="24">
        <v>0</v>
      </c>
      <c r="Z13" s="24">
        <v>0.5</v>
      </c>
      <c r="AA13" s="24">
        <v>1.5</v>
      </c>
      <c r="AB13" s="24">
        <v>1</v>
      </c>
      <c r="AC13" s="24"/>
      <c r="AD13" s="37"/>
      <c r="AE13" s="24"/>
      <c r="AF13" s="24"/>
      <c r="AG13" s="24">
        <f t="shared" si="4"/>
        <v>1</v>
      </c>
      <c r="AH13" s="24">
        <f t="shared" si="5"/>
        <v>1</v>
      </c>
      <c r="AI13" s="24">
        <f t="shared" si="6"/>
        <v>0.5</v>
      </c>
      <c r="AJ13" s="24">
        <f t="shared" si="7"/>
        <v>1</v>
      </c>
      <c r="AK13" s="24">
        <f t="shared" si="8"/>
        <v>1</v>
      </c>
      <c r="AL13" s="24">
        <f t="shared" si="9"/>
        <v>1</v>
      </c>
      <c r="AM13" s="24">
        <f t="shared" si="10"/>
        <v>1</v>
      </c>
      <c r="AN13" s="24">
        <f t="shared" si="11"/>
        <v>1</v>
      </c>
      <c r="AO13" s="24">
        <f t="shared" si="12"/>
        <v>1</v>
      </c>
      <c r="AP13" s="24">
        <f t="shared" si="13"/>
        <v>1</v>
      </c>
      <c r="AQ13" s="24">
        <f t="shared" si="14"/>
        <v>0.375</v>
      </c>
      <c r="AR13" s="24">
        <f t="shared" si="15"/>
        <v>0.66666666666666663</v>
      </c>
      <c r="AS13" s="24">
        <f t="shared" si="16"/>
        <v>0.8571428571428571</v>
      </c>
      <c r="AT13" s="24">
        <f t="shared" si="17"/>
        <v>0.4</v>
      </c>
      <c r="AU13" s="24">
        <f t="shared" si="18"/>
        <v>0</v>
      </c>
      <c r="AV13" s="24">
        <f t="shared" si="19"/>
        <v>0.16666666666666666</v>
      </c>
      <c r="AW13" s="24">
        <f t="shared" si="20"/>
        <v>0.5</v>
      </c>
      <c r="AX13" s="24">
        <f t="shared" si="21"/>
        <v>0.33333333333333331</v>
      </c>
    </row>
    <row r="14" spans="1:50" x14ac:dyDescent="0.3">
      <c r="B14" t="s">
        <v>480</v>
      </c>
      <c r="C14" t="s">
        <v>481</v>
      </c>
      <c r="E14" s="1">
        <f t="shared" si="2"/>
        <v>61.5</v>
      </c>
      <c r="F14" s="35">
        <f t="shared" si="3"/>
        <v>0.94615384615384612</v>
      </c>
      <c r="G14" s="35"/>
      <c r="H14" s="24"/>
      <c r="I14" s="29" t="s">
        <v>23</v>
      </c>
      <c r="J14" s="24"/>
      <c r="K14" s="24">
        <v>2</v>
      </c>
      <c r="L14" s="24">
        <v>2</v>
      </c>
      <c r="M14" s="24">
        <v>2</v>
      </c>
      <c r="N14" s="24">
        <v>2</v>
      </c>
      <c r="O14" s="24">
        <v>4</v>
      </c>
      <c r="P14" s="24">
        <v>3</v>
      </c>
      <c r="Q14" s="24">
        <v>2</v>
      </c>
      <c r="R14" s="24">
        <v>4</v>
      </c>
      <c r="S14" s="24">
        <v>2</v>
      </c>
      <c r="T14" s="24">
        <v>4</v>
      </c>
      <c r="U14" s="24">
        <v>8</v>
      </c>
      <c r="V14" s="24">
        <v>5</v>
      </c>
      <c r="W14" s="24">
        <v>7</v>
      </c>
      <c r="X14" s="24">
        <v>5</v>
      </c>
      <c r="Y14" s="24">
        <v>2</v>
      </c>
      <c r="Z14" s="24">
        <v>2</v>
      </c>
      <c r="AA14" s="24">
        <v>3</v>
      </c>
      <c r="AB14" s="24">
        <v>2.5</v>
      </c>
      <c r="AC14" s="24"/>
      <c r="AD14" s="37"/>
      <c r="AE14" s="24"/>
      <c r="AF14" s="24"/>
      <c r="AG14" s="24">
        <f t="shared" si="4"/>
        <v>1</v>
      </c>
      <c r="AH14" s="24">
        <f t="shared" si="5"/>
        <v>1</v>
      </c>
      <c r="AI14" s="24">
        <f t="shared" si="6"/>
        <v>1</v>
      </c>
      <c r="AJ14" s="24">
        <f t="shared" si="7"/>
        <v>0.66666666666666663</v>
      </c>
      <c r="AK14" s="24">
        <f t="shared" si="8"/>
        <v>1</v>
      </c>
      <c r="AL14" s="24">
        <f t="shared" si="9"/>
        <v>1</v>
      </c>
      <c r="AM14" s="24">
        <f t="shared" si="10"/>
        <v>1</v>
      </c>
      <c r="AN14" s="24">
        <f t="shared" si="11"/>
        <v>1</v>
      </c>
      <c r="AO14" s="24">
        <f t="shared" si="12"/>
        <v>1</v>
      </c>
      <c r="AP14" s="24">
        <f t="shared" si="13"/>
        <v>1</v>
      </c>
      <c r="AQ14" s="24">
        <f t="shared" si="14"/>
        <v>1</v>
      </c>
      <c r="AR14" s="24">
        <f t="shared" si="15"/>
        <v>0.83333333333333337</v>
      </c>
      <c r="AS14" s="24">
        <f t="shared" si="16"/>
        <v>1</v>
      </c>
      <c r="AT14" s="24">
        <f t="shared" si="17"/>
        <v>1</v>
      </c>
      <c r="AU14" s="24">
        <f t="shared" si="18"/>
        <v>1</v>
      </c>
      <c r="AV14" s="24">
        <f t="shared" si="19"/>
        <v>0.66666666666666663</v>
      </c>
      <c r="AW14" s="24">
        <f t="shared" si="20"/>
        <v>1</v>
      </c>
      <c r="AX14" s="24">
        <f t="shared" si="21"/>
        <v>0.83333333333333337</v>
      </c>
    </row>
    <row r="15" spans="1:50" x14ac:dyDescent="0.3">
      <c r="B15" t="s">
        <v>352</v>
      </c>
      <c r="C15" s="73" t="s">
        <v>622</v>
      </c>
      <c r="E15" s="1">
        <f t="shared" si="2"/>
        <v>60</v>
      </c>
      <c r="F15" s="35">
        <f t="shared" si="3"/>
        <v>0.92307692307692313</v>
      </c>
      <c r="G15" s="35"/>
      <c r="H15" s="24"/>
      <c r="I15" s="29" t="s">
        <v>665</v>
      </c>
      <c r="J15" s="24"/>
      <c r="K15" s="24">
        <v>2</v>
      </c>
      <c r="L15" s="24">
        <v>2</v>
      </c>
      <c r="M15" s="24">
        <v>2</v>
      </c>
      <c r="N15" s="24">
        <v>2</v>
      </c>
      <c r="O15" s="24">
        <v>3</v>
      </c>
      <c r="P15" s="24">
        <v>3</v>
      </c>
      <c r="Q15" s="24">
        <v>2</v>
      </c>
      <c r="R15" s="24">
        <v>4</v>
      </c>
      <c r="S15" s="24">
        <v>2</v>
      </c>
      <c r="T15" s="24">
        <v>4</v>
      </c>
      <c r="U15" s="24">
        <v>6</v>
      </c>
      <c r="V15" s="24">
        <v>6</v>
      </c>
      <c r="W15" s="24">
        <v>7</v>
      </c>
      <c r="X15" s="24">
        <v>5</v>
      </c>
      <c r="Y15" s="24">
        <v>2</v>
      </c>
      <c r="Z15" s="24">
        <v>3</v>
      </c>
      <c r="AA15" s="24">
        <v>3</v>
      </c>
      <c r="AB15" s="24">
        <v>2</v>
      </c>
      <c r="AC15" s="24"/>
      <c r="AD15" s="37"/>
      <c r="AE15" s="24"/>
      <c r="AF15" s="24"/>
      <c r="AG15" s="24">
        <f t="shared" si="4"/>
        <v>1</v>
      </c>
      <c r="AH15" s="24">
        <f t="shared" si="5"/>
        <v>1</v>
      </c>
      <c r="AI15" s="24">
        <f t="shared" si="6"/>
        <v>1</v>
      </c>
      <c r="AJ15" s="24">
        <f t="shared" si="7"/>
        <v>0.66666666666666663</v>
      </c>
      <c r="AK15" s="24">
        <f t="shared" si="8"/>
        <v>0.75</v>
      </c>
      <c r="AL15" s="24">
        <f t="shared" si="9"/>
        <v>1</v>
      </c>
      <c r="AM15" s="24">
        <f t="shared" si="10"/>
        <v>1</v>
      </c>
      <c r="AN15" s="24">
        <f t="shared" si="11"/>
        <v>1</v>
      </c>
      <c r="AO15" s="24">
        <f t="shared" si="12"/>
        <v>1</v>
      </c>
      <c r="AP15" s="24">
        <f t="shared" si="13"/>
        <v>1</v>
      </c>
      <c r="AQ15" s="24">
        <f t="shared" si="14"/>
        <v>0.75</v>
      </c>
      <c r="AR15" s="24">
        <f t="shared" si="15"/>
        <v>1</v>
      </c>
      <c r="AS15" s="24">
        <f t="shared" si="16"/>
        <v>1</v>
      </c>
      <c r="AT15" s="24">
        <f t="shared" si="17"/>
        <v>1</v>
      </c>
      <c r="AU15" s="24">
        <f t="shared" si="18"/>
        <v>1</v>
      </c>
      <c r="AV15" s="24">
        <f t="shared" si="19"/>
        <v>1</v>
      </c>
      <c r="AW15" s="24">
        <f t="shared" si="20"/>
        <v>1</v>
      </c>
      <c r="AX15" s="24">
        <f t="shared" si="21"/>
        <v>0.66666666666666663</v>
      </c>
    </row>
    <row r="16" spans="1:50" x14ac:dyDescent="0.3">
      <c r="B16" t="s">
        <v>482</v>
      </c>
      <c r="C16" t="s">
        <v>483</v>
      </c>
      <c r="E16" s="1">
        <f t="shared" si="2"/>
        <v>65</v>
      </c>
      <c r="F16" s="35">
        <f t="shared" si="3"/>
        <v>1</v>
      </c>
      <c r="G16" s="35"/>
      <c r="H16" s="24"/>
      <c r="I16" s="29" t="s">
        <v>23</v>
      </c>
      <c r="J16" s="24"/>
      <c r="K16" s="24">
        <v>2</v>
      </c>
      <c r="L16" s="24">
        <v>2</v>
      </c>
      <c r="M16" s="24">
        <v>2</v>
      </c>
      <c r="N16" s="24">
        <v>3</v>
      </c>
      <c r="O16" s="24">
        <v>4</v>
      </c>
      <c r="P16" s="24">
        <v>3</v>
      </c>
      <c r="Q16" s="24">
        <v>2</v>
      </c>
      <c r="R16" s="24">
        <v>4</v>
      </c>
      <c r="S16" s="24">
        <v>2</v>
      </c>
      <c r="T16" s="24">
        <v>4</v>
      </c>
      <c r="U16" s="24">
        <v>8</v>
      </c>
      <c r="V16" s="24">
        <v>6</v>
      </c>
      <c r="W16" s="24">
        <v>7</v>
      </c>
      <c r="X16" s="24">
        <v>5</v>
      </c>
      <c r="Y16" s="24">
        <v>2</v>
      </c>
      <c r="Z16" s="24">
        <v>3</v>
      </c>
      <c r="AA16" s="24">
        <v>3</v>
      </c>
      <c r="AB16" s="24">
        <v>3</v>
      </c>
      <c r="AC16" s="24"/>
      <c r="AD16" s="37"/>
      <c r="AE16" s="24"/>
      <c r="AF16" s="24"/>
      <c r="AG16" s="24">
        <f t="shared" si="4"/>
        <v>1</v>
      </c>
      <c r="AH16" s="24">
        <f t="shared" si="5"/>
        <v>1</v>
      </c>
      <c r="AI16" s="24">
        <f t="shared" si="6"/>
        <v>1</v>
      </c>
      <c r="AJ16" s="24">
        <f t="shared" si="7"/>
        <v>1</v>
      </c>
      <c r="AK16" s="24">
        <f t="shared" si="8"/>
        <v>1</v>
      </c>
      <c r="AL16" s="24">
        <f t="shared" si="9"/>
        <v>1</v>
      </c>
      <c r="AM16" s="24">
        <f t="shared" si="10"/>
        <v>1</v>
      </c>
      <c r="AN16" s="24">
        <f t="shared" si="11"/>
        <v>1</v>
      </c>
      <c r="AO16" s="24">
        <f t="shared" si="12"/>
        <v>1</v>
      </c>
      <c r="AP16" s="24">
        <f t="shared" si="13"/>
        <v>1</v>
      </c>
      <c r="AQ16" s="24">
        <f t="shared" si="14"/>
        <v>1</v>
      </c>
      <c r="AR16" s="24">
        <f t="shared" si="15"/>
        <v>1</v>
      </c>
      <c r="AS16" s="24">
        <f t="shared" si="16"/>
        <v>1</v>
      </c>
      <c r="AT16" s="24">
        <f t="shared" si="17"/>
        <v>1</v>
      </c>
      <c r="AU16" s="24">
        <f t="shared" si="18"/>
        <v>1</v>
      </c>
      <c r="AV16" s="24">
        <f t="shared" si="19"/>
        <v>1</v>
      </c>
      <c r="AW16" s="24">
        <f t="shared" si="20"/>
        <v>1</v>
      </c>
      <c r="AX16" s="24">
        <f t="shared" si="21"/>
        <v>1</v>
      </c>
    </row>
    <row r="17" spans="2:50" x14ac:dyDescent="0.3">
      <c r="B17" t="s">
        <v>484</v>
      </c>
      <c r="C17" t="s">
        <v>569</v>
      </c>
      <c r="E17" s="1">
        <f t="shared" si="2"/>
        <v>50</v>
      </c>
      <c r="F17" s="35">
        <f t="shared" si="3"/>
        <v>0.76923076923076927</v>
      </c>
      <c r="G17" s="35"/>
      <c r="H17" s="24"/>
      <c r="I17" s="29" t="s">
        <v>23</v>
      </c>
      <c r="J17" s="24"/>
      <c r="K17" s="24">
        <v>2</v>
      </c>
      <c r="L17" s="24">
        <v>1</v>
      </c>
      <c r="M17" s="24">
        <v>1</v>
      </c>
      <c r="N17" s="24">
        <v>2</v>
      </c>
      <c r="O17" s="24">
        <v>1</v>
      </c>
      <c r="P17" s="24">
        <v>3</v>
      </c>
      <c r="Q17" s="24">
        <v>2</v>
      </c>
      <c r="R17" s="24">
        <v>3</v>
      </c>
      <c r="S17" s="24">
        <v>1</v>
      </c>
      <c r="T17" s="24">
        <v>2</v>
      </c>
      <c r="U17" s="24">
        <v>6</v>
      </c>
      <c r="V17" s="24">
        <v>6</v>
      </c>
      <c r="W17" s="24">
        <v>6.5</v>
      </c>
      <c r="X17" s="24">
        <v>5</v>
      </c>
      <c r="Y17" s="24">
        <v>2</v>
      </c>
      <c r="Z17" s="24">
        <v>3</v>
      </c>
      <c r="AA17" s="24">
        <v>2.5</v>
      </c>
      <c r="AB17" s="24">
        <v>1</v>
      </c>
      <c r="AC17" s="24"/>
      <c r="AD17" s="37"/>
      <c r="AE17" s="24"/>
      <c r="AF17" s="24"/>
      <c r="AG17" s="24">
        <f t="shared" si="4"/>
        <v>1</v>
      </c>
      <c r="AH17" s="24">
        <f t="shared" si="5"/>
        <v>0.5</v>
      </c>
      <c r="AI17" s="24">
        <f t="shared" si="6"/>
        <v>0.5</v>
      </c>
      <c r="AJ17" s="24">
        <f t="shared" si="7"/>
        <v>0.66666666666666663</v>
      </c>
      <c r="AK17" s="24">
        <f t="shared" si="8"/>
        <v>0.25</v>
      </c>
      <c r="AL17" s="24">
        <f t="shared" si="9"/>
        <v>1</v>
      </c>
      <c r="AM17" s="24">
        <f t="shared" si="10"/>
        <v>1</v>
      </c>
      <c r="AN17" s="24">
        <f t="shared" si="11"/>
        <v>0.75</v>
      </c>
      <c r="AO17" s="24">
        <f t="shared" si="12"/>
        <v>0.5</v>
      </c>
      <c r="AP17" s="24">
        <f t="shared" si="13"/>
        <v>0.5</v>
      </c>
      <c r="AQ17" s="24">
        <f t="shared" si="14"/>
        <v>0.75</v>
      </c>
      <c r="AR17" s="24">
        <f t="shared" si="15"/>
        <v>1</v>
      </c>
      <c r="AS17" s="24">
        <f t="shared" si="16"/>
        <v>0.9285714285714286</v>
      </c>
      <c r="AT17" s="24">
        <f t="shared" si="17"/>
        <v>1</v>
      </c>
      <c r="AU17" s="24">
        <f t="shared" si="18"/>
        <v>1</v>
      </c>
      <c r="AV17" s="24">
        <f t="shared" si="19"/>
        <v>1</v>
      </c>
      <c r="AW17" s="24">
        <f t="shared" si="20"/>
        <v>0.83333333333333337</v>
      </c>
      <c r="AX17" s="24">
        <f t="shared" si="21"/>
        <v>0.33333333333333331</v>
      </c>
    </row>
    <row r="18" spans="2:50" x14ac:dyDescent="0.3">
      <c r="B18" t="s">
        <v>485</v>
      </c>
      <c r="C18" t="s">
        <v>356</v>
      </c>
      <c r="E18" s="1">
        <f t="shared" si="2"/>
        <v>29.5</v>
      </c>
      <c r="F18" s="35">
        <f t="shared" si="3"/>
        <v>0.49384615384615382</v>
      </c>
      <c r="G18" s="35">
        <v>0.04</v>
      </c>
      <c r="H18" s="24"/>
      <c r="I18" s="29" t="s">
        <v>665</v>
      </c>
      <c r="J18" s="24"/>
      <c r="K18" s="24">
        <v>2</v>
      </c>
      <c r="L18" s="24">
        <v>0</v>
      </c>
      <c r="M18" s="24">
        <v>0</v>
      </c>
      <c r="N18" s="24">
        <v>2</v>
      </c>
      <c r="O18" s="24">
        <v>1</v>
      </c>
      <c r="P18" s="24">
        <v>2</v>
      </c>
      <c r="Q18" s="24">
        <v>2</v>
      </c>
      <c r="R18" s="24">
        <v>4</v>
      </c>
      <c r="S18" s="24">
        <v>2</v>
      </c>
      <c r="T18" s="24">
        <v>4</v>
      </c>
      <c r="U18" s="24">
        <v>6</v>
      </c>
      <c r="V18" s="24">
        <v>0.5</v>
      </c>
      <c r="W18" s="24">
        <v>3</v>
      </c>
      <c r="X18" s="24">
        <v>1</v>
      </c>
      <c r="Y18" s="24">
        <v>0</v>
      </c>
      <c r="Z18" s="24">
        <v>0</v>
      </c>
      <c r="AA18" s="24">
        <v>0</v>
      </c>
      <c r="AB18" s="24">
        <v>0</v>
      </c>
      <c r="AC18" s="24"/>
      <c r="AD18" s="37" t="s">
        <v>676</v>
      </c>
      <c r="AE18" s="24"/>
      <c r="AF18" s="24"/>
      <c r="AG18" s="24">
        <f t="shared" si="4"/>
        <v>1</v>
      </c>
      <c r="AH18" s="24">
        <f t="shared" si="5"/>
        <v>0</v>
      </c>
      <c r="AI18" s="24">
        <f t="shared" si="6"/>
        <v>0</v>
      </c>
      <c r="AJ18" s="24">
        <f t="shared" si="7"/>
        <v>0.66666666666666663</v>
      </c>
      <c r="AK18" s="24">
        <f t="shared" si="8"/>
        <v>0.25</v>
      </c>
      <c r="AL18" s="24">
        <f t="shared" si="9"/>
        <v>0.66666666666666663</v>
      </c>
      <c r="AM18" s="24">
        <f t="shared" si="10"/>
        <v>1</v>
      </c>
      <c r="AN18" s="24">
        <f t="shared" si="11"/>
        <v>1</v>
      </c>
      <c r="AO18" s="24">
        <f t="shared" si="12"/>
        <v>1</v>
      </c>
      <c r="AP18" s="24">
        <f t="shared" si="13"/>
        <v>1</v>
      </c>
      <c r="AQ18" s="24">
        <f t="shared" si="14"/>
        <v>0.75</v>
      </c>
      <c r="AR18" s="24">
        <f t="shared" si="15"/>
        <v>8.3333333333333329E-2</v>
      </c>
      <c r="AS18" s="24">
        <f t="shared" si="16"/>
        <v>0.42857142857142855</v>
      </c>
      <c r="AT18" s="24">
        <f t="shared" si="17"/>
        <v>0.2</v>
      </c>
      <c r="AU18" s="24">
        <f t="shared" si="18"/>
        <v>0</v>
      </c>
      <c r="AV18" s="24">
        <f t="shared" si="19"/>
        <v>0</v>
      </c>
      <c r="AW18" s="24">
        <f t="shared" si="20"/>
        <v>0</v>
      </c>
      <c r="AX18" s="24">
        <f t="shared" si="21"/>
        <v>0</v>
      </c>
    </row>
    <row r="19" spans="2:50" s="106" customFormat="1" x14ac:dyDescent="0.3">
      <c r="B19" s="94" t="s">
        <v>486</v>
      </c>
      <c r="C19" s="94" t="s">
        <v>453</v>
      </c>
      <c r="F19" s="99"/>
      <c r="G19" s="99"/>
      <c r="H19" s="93"/>
      <c r="I19" s="96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6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</row>
    <row r="20" spans="2:50" x14ac:dyDescent="0.3">
      <c r="B20" t="s">
        <v>487</v>
      </c>
      <c r="C20" t="s">
        <v>488</v>
      </c>
      <c r="E20" s="1">
        <f t="shared" si="2"/>
        <v>61.5</v>
      </c>
      <c r="F20" s="35">
        <f t="shared" ref="F20:F24" si="22">E20/$E$2+G20</f>
        <v>0.94615384615384612</v>
      </c>
      <c r="G20" s="35"/>
      <c r="H20" s="24"/>
      <c r="I20" s="29" t="s">
        <v>665</v>
      </c>
      <c r="J20" s="24"/>
      <c r="K20" s="24">
        <v>2</v>
      </c>
      <c r="L20" s="24">
        <v>1</v>
      </c>
      <c r="M20" s="24">
        <v>1</v>
      </c>
      <c r="N20" s="24">
        <v>2</v>
      </c>
      <c r="O20" s="24">
        <v>4</v>
      </c>
      <c r="P20" s="24">
        <v>3</v>
      </c>
      <c r="Q20" s="24">
        <v>2</v>
      </c>
      <c r="R20" s="24">
        <v>4</v>
      </c>
      <c r="S20" s="24">
        <v>2</v>
      </c>
      <c r="T20" s="24">
        <v>4</v>
      </c>
      <c r="U20" s="24">
        <v>8</v>
      </c>
      <c r="V20" s="24">
        <v>6</v>
      </c>
      <c r="W20" s="24">
        <v>7</v>
      </c>
      <c r="X20" s="24">
        <v>5</v>
      </c>
      <c r="Y20" s="24">
        <v>2</v>
      </c>
      <c r="Z20" s="24">
        <v>3</v>
      </c>
      <c r="AA20" s="24">
        <v>3</v>
      </c>
      <c r="AB20" s="24">
        <v>2.5</v>
      </c>
      <c r="AC20" s="24"/>
      <c r="AD20" s="37"/>
      <c r="AE20" s="24"/>
      <c r="AF20" s="24"/>
      <c r="AG20" s="24">
        <f t="shared" si="4"/>
        <v>1</v>
      </c>
      <c r="AH20" s="24">
        <f t="shared" si="5"/>
        <v>0.5</v>
      </c>
      <c r="AI20" s="24">
        <f t="shared" si="6"/>
        <v>0.5</v>
      </c>
      <c r="AJ20" s="24">
        <f t="shared" si="7"/>
        <v>0.66666666666666663</v>
      </c>
      <c r="AK20" s="24">
        <f t="shared" si="8"/>
        <v>1</v>
      </c>
      <c r="AL20" s="24">
        <f t="shared" si="9"/>
        <v>1</v>
      </c>
      <c r="AM20" s="24">
        <f t="shared" si="10"/>
        <v>1</v>
      </c>
      <c r="AN20" s="24">
        <f t="shared" si="11"/>
        <v>1</v>
      </c>
      <c r="AO20" s="24">
        <f t="shared" si="12"/>
        <v>1</v>
      </c>
      <c r="AP20" s="24">
        <f t="shared" si="13"/>
        <v>1</v>
      </c>
      <c r="AQ20" s="24">
        <f t="shared" si="14"/>
        <v>1</v>
      </c>
      <c r="AR20" s="24">
        <f t="shared" si="15"/>
        <v>1</v>
      </c>
      <c r="AS20" s="24">
        <f t="shared" si="16"/>
        <v>1</v>
      </c>
      <c r="AT20" s="24">
        <f t="shared" si="17"/>
        <v>1</v>
      </c>
      <c r="AU20" s="24">
        <f t="shared" si="18"/>
        <v>1</v>
      </c>
      <c r="AV20" s="24">
        <f t="shared" si="19"/>
        <v>1</v>
      </c>
      <c r="AW20" s="24">
        <f t="shared" si="20"/>
        <v>1</v>
      </c>
      <c r="AX20" s="24">
        <f t="shared" si="21"/>
        <v>0.83333333333333337</v>
      </c>
    </row>
    <row r="21" spans="2:50" x14ac:dyDescent="0.3">
      <c r="B21" t="s">
        <v>489</v>
      </c>
      <c r="C21" t="s">
        <v>53</v>
      </c>
      <c r="E21" s="1">
        <f t="shared" si="2"/>
        <v>61.5</v>
      </c>
      <c r="F21" s="35">
        <f t="shared" si="22"/>
        <v>0.94615384615384612</v>
      </c>
      <c r="G21" s="35"/>
      <c r="H21" s="24"/>
      <c r="I21" s="29" t="s">
        <v>23</v>
      </c>
      <c r="J21" s="24"/>
      <c r="K21" s="24">
        <v>2</v>
      </c>
      <c r="L21" s="24">
        <v>2</v>
      </c>
      <c r="M21" s="24">
        <v>2</v>
      </c>
      <c r="N21" s="24">
        <v>3</v>
      </c>
      <c r="O21" s="24">
        <v>4</v>
      </c>
      <c r="P21" s="24">
        <v>3</v>
      </c>
      <c r="Q21" s="24">
        <v>2</v>
      </c>
      <c r="R21" s="24">
        <v>4</v>
      </c>
      <c r="S21" s="24">
        <v>2</v>
      </c>
      <c r="T21" s="24">
        <v>4</v>
      </c>
      <c r="U21" s="24">
        <v>8</v>
      </c>
      <c r="V21" s="24">
        <v>6</v>
      </c>
      <c r="W21" s="24">
        <v>7</v>
      </c>
      <c r="X21" s="24">
        <v>5</v>
      </c>
      <c r="Y21" s="24">
        <v>0</v>
      </c>
      <c r="Z21" s="24">
        <v>2.5</v>
      </c>
      <c r="AA21" s="24">
        <v>3</v>
      </c>
      <c r="AB21" s="24">
        <v>2</v>
      </c>
      <c r="AC21" s="24"/>
      <c r="AD21" s="37"/>
      <c r="AE21" s="24"/>
      <c r="AF21" s="24"/>
      <c r="AG21" s="24">
        <f t="shared" si="4"/>
        <v>1</v>
      </c>
      <c r="AH21" s="24">
        <f t="shared" si="5"/>
        <v>1</v>
      </c>
      <c r="AI21" s="24">
        <f t="shared" si="6"/>
        <v>1</v>
      </c>
      <c r="AJ21" s="24">
        <f t="shared" si="7"/>
        <v>1</v>
      </c>
      <c r="AK21" s="24">
        <f t="shared" si="8"/>
        <v>1</v>
      </c>
      <c r="AL21" s="24">
        <f t="shared" si="9"/>
        <v>1</v>
      </c>
      <c r="AM21" s="24">
        <f t="shared" si="10"/>
        <v>1</v>
      </c>
      <c r="AN21" s="24">
        <f t="shared" si="11"/>
        <v>1</v>
      </c>
      <c r="AO21" s="24">
        <f t="shared" si="12"/>
        <v>1</v>
      </c>
      <c r="AP21" s="24">
        <f t="shared" si="13"/>
        <v>1</v>
      </c>
      <c r="AQ21" s="24">
        <f t="shared" si="14"/>
        <v>1</v>
      </c>
      <c r="AR21" s="24">
        <f t="shared" si="15"/>
        <v>1</v>
      </c>
      <c r="AS21" s="24">
        <f t="shared" si="16"/>
        <v>1</v>
      </c>
      <c r="AT21" s="24">
        <f t="shared" si="17"/>
        <v>1</v>
      </c>
      <c r="AU21" s="24">
        <f t="shared" si="18"/>
        <v>0</v>
      </c>
      <c r="AV21" s="24">
        <f t="shared" si="19"/>
        <v>0.83333333333333337</v>
      </c>
      <c r="AW21" s="24">
        <f t="shared" si="20"/>
        <v>1</v>
      </c>
      <c r="AX21" s="24">
        <f t="shared" si="21"/>
        <v>0.66666666666666663</v>
      </c>
    </row>
    <row r="22" spans="2:50" x14ac:dyDescent="0.3">
      <c r="B22" t="s">
        <v>490</v>
      </c>
      <c r="C22" t="s">
        <v>491</v>
      </c>
      <c r="E22" s="1">
        <f t="shared" si="2"/>
        <v>52.5</v>
      </c>
      <c r="F22" s="35">
        <f t="shared" si="22"/>
        <v>0.80769230769230771</v>
      </c>
      <c r="G22" s="35"/>
      <c r="H22" s="24"/>
      <c r="I22" s="29" t="s">
        <v>23</v>
      </c>
      <c r="J22" s="24"/>
      <c r="K22" s="24">
        <v>2</v>
      </c>
      <c r="L22" s="24">
        <v>2</v>
      </c>
      <c r="M22" s="24">
        <v>2</v>
      </c>
      <c r="N22" s="24">
        <v>3</v>
      </c>
      <c r="O22" s="24">
        <v>4</v>
      </c>
      <c r="P22" s="24">
        <v>2</v>
      </c>
      <c r="Q22" s="24">
        <v>2</v>
      </c>
      <c r="R22" s="24">
        <v>4</v>
      </c>
      <c r="S22" s="24">
        <v>2</v>
      </c>
      <c r="T22" s="24">
        <v>4</v>
      </c>
      <c r="U22" s="24">
        <v>6</v>
      </c>
      <c r="V22" s="24">
        <v>5</v>
      </c>
      <c r="W22" s="24">
        <v>7</v>
      </c>
      <c r="X22" s="24">
        <v>1</v>
      </c>
      <c r="Y22" s="24">
        <v>0</v>
      </c>
      <c r="Z22" s="24">
        <v>2.5</v>
      </c>
      <c r="AA22" s="24">
        <v>2.5</v>
      </c>
      <c r="AB22" s="24">
        <v>1.5</v>
      </c>
      <c r="AC22" s="24"/>
      <c r="AD22" s="37"/>
      <c r="AE22" s="24"/>
      <c r="AF22" s="24"/>
      <c r="AG22" s="24">
        <f t="shared" si="4"/>
        <v>1</v>
      </c>
      <c r="AH22" s="24">
        <f t="shared" si="5"/>
        <v>1</v>
      </c>
      <c r="AI22" s="24">
        <f t="shared" si="6"/>
        <v>1</v>
      </c>
      <c r="AJ22" s="24">
        <f t="shared" si="7"/>
        <v>1</v>
      </c>
      <c r="AK22" s="24">
        <f t="shared" si="8"/>
        <v>1</v>
      </c>
      <c r="AL22" s="24">
        <f t="shared" si="9"/>
        <v>0.66666666666666663</v>
      </c>
      <c r="AM22" s="24">
        <f t="shared" si="10"/>
        <v>1</v>
      </c>
      <c r="AN22" s="24">
        <f t="shared" si="11"/>
        <v>1</v>
      </c>
      <c r="AO22" s="24">
        <f t="shared" si="12"/>
        <v>1</v>
      </c>
      <c r="AP22" s="24">
        <f t="shared" si="13"/>
        <v>1</v>
      </c>
      <c r="AQ22" s="24">
        <f t="shared" si="14"/>
        <v>0.75</v>
      </c>
      <c r="AR22" s="24">
        <f t="shared" si="15"/>
        <v>0.83333333333333337</v>
      </c>
      <c r="AS22" s="24">
        <f t="shared" si="16"/>
        <v>1</v>
      </c>
      <c r="AT22" s="24">
        <f t="shared" si="17"/>
        <v>0.2</v>
      </c>
      <c r="AU22" s="24">
        <f t="shared" si="18"/>
        <v>0</v>
      </c>
      <c r="AV22" s="24">
        <f t="shared" si="19"/>
        <v>0.83333333333333337</v>
      </c>
      <c r="AW22" s="24">
        <f t="shared" si="20"/>
        <v>0.83333333333333337</v>
      </c>
      <c r="AX22" s="24">
        <f t="shared" si="21"/>
        <v>0.5</v>
      </c>
    </row>
    <row r="23" spans="2:50" x14ac:dyDescent="0.3">
      <c r="B23" t="s">
        <v>492</v>
      </c>
      <c r="C23" t="s">
        <v>493</v>
      </c>
      <c r="E23" s="1">
        <f t="shared" si="2"/>
        <v>58.5</v>
      </c>
      <c r="F23" s="35">
        <f t="shared" si="22"/>
        <v>0.9</v>
      </c>
      <c r="G23" s="35"/>
      <c r="H23" s="24"/>
      <c r="I23" s="29" t="s">
        <v>665</v>
      </c>
      <c r="J23" s="24"/>
      <c r="K23" s="24">
        <v>2</v>
      </c>
      <c r="L23" s="24">
        <v>1</v>
      </c>
      <c r="M23" s="24">
        <v>1</v>
      </c>
      <c r="N23" s="24">
        <v>2</v>
      </c>
      <c r="O23" s="24">
        <v>4</v>
      </c>
      <c r="P23" s="24">
        <v>3</v>
      </c>
      <c r="Q23" s="24">
        <v>2</v>
      </c>
      <c r="R23" s="24">
        <v>4</v>
      </c>
      <c r="S23" s="24">
        <v>2</v>
      </c>
      <c r="T23" s="24">
        <v>4</v>
      </c>
      <c r="U23" s="24">
        <v>7</v>
      </c>
      <c r="V23" s="24">
        <v>5.5</v>
      </c>
      <c r="W23" s="24">
        <v>7</v>
      </c>
      <c r="X23" s="24">
        <v>4</v>
      </c>
      <c r="Y23" s="24">
        <v>2</v>
      </c>
      <c r="Z23" s="24">
        <v>2</v>
      </c>
      <c r="AA23" s="24">
        <v>3</v>
      </c>
      <c r="AB23" s="24">
        <v>3</v>
      </c>
      <c r="AC23" s="24"/>
      <c r="AD23" s="37"/>
      <c r="AE23" s="24"/>
      <c r="AF23" s="24"/>
      <c r="AG23" s="24">
        <f t="shared" si="4"/>
        <v>1</v>
      </c>
      <c r="AH23" s="24">
        <f t="shared" si="5"/>
        <v>0.5</v>
      </c>
      <c r="AI23" s="24">
        <f t="shared" si="6"/>
        <v>0.5</v>
      </c>
      <c r="AJ23" s="24">
        <f t="shared" si="7"/>
        <v>0.66666666666666663</v>
      </c>
      <c r="AK23" s="24">
        <f t="shared" si="8"/>
        <v>1</v>
      </c>
      <c r="AL23" s="24">
        <f t="shared" si="9"/>
        <v>1</v>
      </c>
      <c r="AM23" s="24">
        <f t="shared" si="10"/>
        <v>1</v>
      </c>
      <c r="AN23" s="24">
        <f t="shared" si="11"/>
        <v>1</v>
      </c>
      <c r="AO23" s="24">
        <f t="shared" si="12"/>
        <v>1</v>
      </c>
      <c r="AP23" s="24">
        <f t="shared" si="13"/>
        <v>1</v>
      </c>
      <c r="AQ23" s="24">
        <f t="shared" si="14"/>
        <v>0.875</v>
      </c>
      <c r="AR23" s="24">
        <f t="shared" si="15"/>
        <v>0.91666666666666663</v>
      </c>
      <c r="AS23" s="24">
        <f t="shared" si="16"/>
        <v>1</v>
      </c>
      <c r="AT23" s="24">
        <f t="shared" si="17"/>
        <v>0.8</v>
      </c>
      <c r="AU23" s="24">
        <f t="shared" si="18"/>
        <v>1</v>
      </c>
      <c r="AV23" s="24">
        <f t="shared" si="19"/>
        <v>0.66666666666666663</v>
      </c>
      <c r="AW23" s="24">
        <f t="shared" si="20"/>
        <v>1</v>
      </c>
      <c r="AX23" s="24">
        <f t="shared" si="21"/>
        <v>1</v>
      </c>
    </row>
    <row r="24" spans="2:50" x14ac:dyDescent="0.3">
      <c r="B24" t="s">
        <v>494</v>
      </c>
      <c r="C24" t="s">
        <v>495</v>
      </c>
      <c r="E24" s="1">
        <f t="shared" si="2"/>
        <v>59.5</v>
      </c>
      <c r="F24" s="35">
        <f t="shared" si="22"/>
        <v>0.91538461538461535</v>
      </c>
      <c r="G24" s="35"/>
      <c r="H24" s="24"/>
      <c r="I24" s="29" t="s">
        <v>665</v>
      </c>
      <c r="J24" s="24"/>
      <c r="K24" s="24">
        <v>2</v>
      </c>
      <c r="L24" s="24">
        <v>2</v>
      </c>
      <c r="M24" s="24">
        <v>2</v>
      </c>
      <c r="N24" s="24">
        <v>3</v>
      </c>
      <c r="O24" s="24">
        <v>4</v>
      </c>
      <c r="P24" s="24">
        <v>3</v>
      </c>
      <c r="Q24" s="24">
        <v>2</v>
      </c>
      <c r="R24" s="24">
        <v>4</v>
      </c>
      <c r="S24" s="24">
        <v>2</v>
      </c>
      <c r="T24" s="24">
        <v>4</v>
      </c>
      <c r="U24" s="24">
        <v>8</v>
      </c>
      <c r="V24" s="24">
        <v>5.5</v>
      </c>
      <c r="W24" s="24">
        <v>6</v>
      </c>
      <c r="X24" s="24">
        <v>5</v>
      </c>
      <c r="Y24" s="24">
        <v>2</v>
      </c>
      <c r="Z24" s="24">
        <v>2</v>
      </c>
      <c r="AA24" s="24">
        <v>3</v>
      </c>
      <c r="AB24" s="24">
        <v>0</v>
      </c>
      <c r="AC24" s="24"/>
      <c r="AD24" s="37"/>
      <c r="AE24" s="24"/>
      <c r="AF24" s="24"/>
      <c r="AG24" s="24">
        <f t="shared" si="4"/>
        <v>1</v>
      </c>
      <c r="AH24" s="24">
        <f t="shared" si="5"/>
        <v>1</v>
      </c>
      <c r="AI24" s="24">
        <f t="shared" si="6"/>
        <v>1</v>
      </c>
      <c r="AJ24" s="24">
        <f t="shared" si="7"/>
        <v>1</v>
      </c>
      <c r="AK24" s="24">
        <f t="shared" si="8"/>
        <v>1</v>
      </c>
      <c r="AL24" s="24">
        <f t="shared" si="9"/>
        <v>1</v>
      </c>
      <c r="AM24" s="24">
        <f t="shared" si="10"/>
        <v>1</v>
      </c>
      <c r="AN24" s="24">
        <f t="shared" si="11"/>
        <v>1</v>
      </c>
      <c r="AO24" s="24">
        <f t="shared" si="12"/>
        <v>1</v>
      </c>
      <c r="AP24" s="24">
        <f t="shared" si="13"/>
        <v>1</v>
      </c>
      <c r="AQ24" s="24">
        <f t="shared" si="14"/>
        <v>1</v>
      </c>
      <c r="AR24" s="24">
        <f t="shared" si="15"/>
        <v>0.91666666666666663</v>
      </c>
      <c r="AS24" s="24">
        <f t="shared" si="16"/>
        <v>0.8571428571428571</v>
      </c>
      <c r="AT24" s="24">
        <f t="shared" si="17"/>
        <v>1</v>
      </c>
      <c r="AU24" s="24">
        <f t="shared" si="18"/>
        <v>1</v>
      </c>
      <c r="AV24" s="24">
        <f t="shared" si="19"/>
        <v>0.66666666666666663</v>
      </c>
      <c r="AW24" s="24">
        <f t="shared" si="20"/>
        <v>1</v>
      </c>
      <c r="AX24" s="24">
        <f t="shared" si="21"/>
        <v>0</v>
      </c>
    </row>
    <row r="25" spans="2:50" s="106" customFormat="1" x14ac:dyDescent="0.3">
      <c r="B25" s="94" t="s">
        <v>496</v>
      </c>
      <c r="C25" s="94" t="s">
        <v>497</v>
      </c>
      <c r="F25" s="118"/>
      <c r="I25" s="107"/>
      <c r="AD25" s="107"/>
    </row>
    <row r="26" spans="2:50" x14ac:dyDescent="0.3">
      <c r="B26" t="s">
        <v>498</v>
      </c>
      <c r="C26" t="s">
        <v>499</v>
      </c>
      <c r="E26" s="1">
        <f t="shared" ref="E26:E34" si="23">SUM(K26:AB26)</f>
        <v>50.5</v>
      </c>
      <c r="F26" s="35">
        <f t="shared" ref="F26:F34" si="24">E26/$E$2+G26</f>
        <v>0.77692307692307694</v>
      </c>
      <c r="G26" s="35"/>
      <c r="H26" s="24"/>
      <c r="I26" s="29" t="s">
        <v>23</v>
      </c>
      <c r="J26" s="24"/>
      <c r="K26" s="24">
        <v>2</v>
      </c>
      <c r="L26" s="24">
        <v>1</v>
      </c>
      <c r="M26" s="24">
        <v>1</v>
      </c>
      <c r="N26" s="24">
        <v>2</v>
      </c>
      <c r="O26" s="24">
        <v>4</v>
      </c>
      <c r="P26" s="24">
        <v>3</v>
      </c>
      <c r="Q26" s="24">
        <v>2</v>
      </c>
      <c r="R26" s="24">
        <v>4</v>
      </c>
      <c r="S26" s="24">
        <v>2</v>
      </c>
      <c r="T26" s="24">
        <v>4</v>
      </c>
      <c r="U26" s="24">
        <v>4</v>
      </c>
      <c r="V26" s="24">
        <v>4.5</v>
      </c>
      <c r="W26" s="24">
        <v>7</v>
      </c>
      <c r="X26" s="24">
        <v>3</v>
      </c>
      <c r="Y26" s="24">
        <v>2</v>
      </c>
      <c r="Z26" s="24">
        <v>2.5</v>
      </c>
      <c r="AA26" s="24">
        <v>2</v>
      </c>
      <c r="AB26" s="24">
        <v>0.5</v>
      </c>
      <c r="AC26" s="24"/>
      <c r="AD26" s="37"/>
      <c r="AE26" s="24"/>
      <c r="AF26" s="24"/>
      <c r="AG26" s="24">
        <f t="shared" ref="AG26:AG34" si="25">K26/K$2</f>
        <v>1</v>
      </c>
      <c r="AH26" s="24">
        <f t="shared" ref="AH26:AH34" si="26">L26/L$2</f>
        <v>0.5</v>
      </c>
      <c r="AI26" s="24">
        <f t="shared" ref="AI26:AI34" si="27">M26/M$2</f>
        <v>0.5</v>
      </c>
      <c r="AJ26" s="24">
        <f t="shared" ref="AJ26:AJ34" si="28">N26/N$2</f>
        <v>0.66666666666666663</v>
      </c>
      <c r="AK26" s="24">
        <f t="shared" ref="AK26:AK34" si="29">O26/O$2</f>
        <v>1</v>
      </c>
      <c r="AL26" s="24">
        <f t="shared" ref="AL26:AL34" si="30">P26/P$2</f>
        <v>1</v>
      </c>
      <c r="AM26" s="24">
        <f t="shared" ref="AM26:AM34" si="31">Q26/Q$2</f>
        <v>1</v>
      </c>
      <c r="AN26" s="24">
        <f t="shared" ref="AN26:AN34" si="32">R26/R$2</f>
        <v>1</v>
      </c>
      <c r="AO26" s="24">
        <f t="shared" ref="AO26:AO34" si="33">S26/S$2</f>
        <v>1</v>
      </c>
      <c r="AP26" s="24">
        <f t="shared" ref="AP26:AP34" si="34">T26/T$2</f>
        <v>1</v>
      </c>
      <c r="AQ26" s="24">
        <f t="shared" ref="AQ26:AQ34" si="35">U26/U$2</f>
        <v>0.5</v>
      </c>
      <c r="AR26" s="24">
        <f t="shared" ref="AR26:AR34" si="36">V26/V$2</f>
        <v>0.75</v>
      </c>
      <c r="AS26" s="24">
        <f t="shared" ref="AS26:AS34" si="37">W26/W$2</f>
        <v>1</v>
      </c>
      <c r="AT26" s="24">
        <f t="shared" ref="AT26:AT34" si="38">X26/X$2</f>
        <v>0.6</v>
      </c>
      <c r="AU26" s="24">
        <f t="shared" ref="AU26:AU34" si="39">Y26/Y$2</f>
        <v>1</v>
      </c>
      <c r="AV26" s="24">
        <f t="shared" ref="AV26:AV34" si="40">IF(Z26="","",Z26/3)</f>
        <v>0.83333333333333337</v>
      </c>
      <c r="AW26" s="24">
        <f t="shared" ref="AW26:AW34" si="41">IF(AA26="","",AA26/3)</f>
        <v>0.66666666666666663</v>
      </c>
      <c r="AX26" s="24">
        <f t="shared" ref="AX26:AX34" si="42">IF(AB26="","",AB26/3)</f>
        <v>0.16666666666666666</v>
      </c>
    </row>
    <row r="27" spans="2:50" x14ac:dyDescent="0.3">
      <c r="B27" t="s">
        <v>500</v>
      </c>
      <c r="C27" t="s">
        <v>501</v>
      </c>
      <c r="E27" s="1">
        <f t="shared" si="23"/>
        <v>33</v>
      </c>
      <c r="F27" s="35">
        <f t="shared" si="24"/>
        <v>0.58769230769230763</v>
      </c>
      <c r="G27" s="35">
        <v>0.08</v>
      </c>
      <c r="H27" s="24"/>
      <c r="I27" s="29" t="s">
        <v>665</v>
      </c>
      <c r="J27" s="24"/>
      <c r="K27" s="24">
        <v>2</v>
      </c>
      <c r="L27" s="24">
        <v>1</v>
      </c>
      <c r="M27" s="24">
        <v>2</v>
      </c>
      <c r="N27" s="24">
        <v>0</v>
      </c>
      <c r="O27" s="24">
        <v>3</v>
      </c>
      <c r="P27" s="24">
        <v>3</v>
      </c>
      <c r="Q27" s="24">
        <v>2</v>
      </c>
      <c r="R27" s="24">
        <v>2</v>
      </c>
      <c r="S27" s="24">
        <v>2</v>
      </c>
      <c r="T27" s="24">
        <v>0</v>
      </c>
      <c r="U27" s="24">
        <v>4</v>
      </c>
      <c r="V27" s="24">
        <v>4</v>
      </c>
      <c r="W27" s="24">
        <v>2</v>
      </c>
      <c r="X27" s="24">
        <v>0</v>
      </c>
      <c r="Y27" s="24">
        <v>0</v>
      </c>
      <c r="Z27" s="24">
        <v>2.5</v>
      </c>
      <c r="AA27" s="24">
        <v>2</v>
      </c>
      <c r="AB27" s="24">
        <v>1.5</v>
      </c>
      <c r="AC27" s="24"/>
      <c r="AD27" s="37" t="s">
        <v>676</v>
      </c>
      <c r="AE27" s="24"/>
      <c r="AF27" s="24"/>
      <c r="AG27" s="24">
        <f t="shared" si="25"/>
        <v>1</v>
      </c>
      <c r="AH27" s="24">
        <f t="shared" si="26"/>
        <v>0.5</v>
      </c>
      <c r="AI27" s="24">
        <f t="shared" si="27"/>
        <v>1</v>
      </c>
      <c r="AJ27" s="24">
        <f t="shared" si="28"/>
        <v>0</v>
      </c>
      <c r="AK27" s="24">
        <f t="shared" si="29"/>
        <v>0.75</v>
      </c>
      <c r="AL27" s="24">
        <f t="shared" si="30"/>
        <v>1</v>
      </c>
      <c r="AM27" s="24">
        <f t="shared" si="31"/>
        <v>1</v>
      </c>
      <c r="AN27" s="24">
        <f t="shared" si="32"/>
        <v>0.5</v>
      </c>
      <c r="AO27" s="24">
        <f t="shared" si="33"/>
        <v>1</v>
      </c>
      <c r="AP27" s="24">
        <f t="shared" si="34"/>
        <v>0</v>
      </c>
      <c r="AQ27" s="24">
        <f t="shared" si="35"/>
        <v>0.5</v>
      </c>
      <c r="AR27" s="24">
        <f t="shared" si="36"/>
        <v>0.66666666666666663</v>
      </c>
      <c r="AS27" s="24">
        <f t="shared" si="37"/>
        <v>0.2857142857142857</v>
      </c>
      <c r="AT27" s="24">
        <f t="shared" si="38"/>
        <v>0</v>
      </c>
      <c r="AU27" s="24">
        <f t="shared" si="39"/>
        <v>0</v>
      </c>
      <c r="AV27" s="24">
        <f t="shared" si="40"/>
        <v>0.83333333333333337</v>
      </c>
      <c r="AW27" s="24">
        <f t="shared" si="41"/>
        <v>0.66666666666666663</v>
      </c>
      <c r="AX27" s="24">
        <f t="shared" si="42"/>
        <v>0.5</v>
      </c>
    </row>
    <row r="28" spans="2:50" x14ac:dyDescent="0.3">
      <c r="B28" t="s">
        <v>502</v>
      </c>
      <c r="C28" t="s">
        <v>503</v>
      </c>
      <c r="E28" s="1">
        <f t="shared" si="23"/>
        <v>44.5</v>
      </c>
      <c r="F28" s="35">
        <f t="shared" si="24"/>
        <v>0.68461538461538463</v>
      </c>
      <c r="G28" s="35"/>
      <c r="H28" s="24"/>
      <c r="I28" s="29" t="s">
        <v>23</v>
      </c>
      <c r="J28" s="24"/>
      <c r="K28" s="24">
        <v>2</v>
      </c>
      <c r="L28" s="24">
        <v>1</v>
      </c>
      <c r="M28" s="24">
        <v>2</v>
      </c>
      <c r="N28" s="24">
        <v>1</v>
      </c>
      <c r="O28" s="24">
        <v>4</v>
      </c>
      <c r="P28" s="24">
        <v>3</v>
      </c>
      <c r="Q28" s="24">
        <v>2</v>
      </c>
      <c r="R28" s="24">
        <v>0</v>
      </c>
      <c r="S28" s="24">
        <v>2</v>
      </c>
      <c r="T28" s="24">
        <v>4</v>
      </c>
      <c r="U28" s="24">
        <v>6</v>
      </c>
      <c r="V28" s="24">
        <v>3</v>
      </c>
      <c r="W28" s="24">
        <v>7</v>
      </c>
      <c r="X28" s="24">
        <v>3</v>
      </c>
      <c r="Y28" s="24">
        <v>1</v>
      </c>
      <c r="Z28" s="24">
        <v>2.5</v>
      </c>
      <c r="AA28" s="24">
        <v>1</v>
      </c>
      <c r="AB28" s="24">
        <v>0</v>
      </c>
      <c r="AC28" s="24"/>
      <c r="AD28" s="37"/>
      <c r="AE28" s="24"/>
      <c r="AF28" s="24"/>
      <c r="AG28" s="24">
        <f t="shared" si="25"/>
        <v>1</v>
      </c>
      <c r="AH28" s="24">
        <f t="shared" si="26"/>
        <v>0.5</v>
      </c>
      <c r="AI28" s="24">
        <f t="shared" si="27"/>
        <v>1</v>
      </c>
      <c r="AJ28" s="24">
        <f t="shared" si="28"/>
        <v>0.33333333333333331</v>
      </c>
      <c r="AK28" s="24">
        <f t="shared" si="29"/>
        <v>1</v>
      </c>
      <c r="AL28" s="24">
        <f t="shared" si="30"/>
        <v>1</v>
      </c>
      <c r="AM28" s="24">
        <f t="shared" si="31"/>
        <v>1</v>
      </c>
      <c r="AN28" s="24">
        <f t="shared" si="32"/>
        <v>0</v>
      </c>
      <c r="AO28" s="24">
        <f t="shared" si="33"/>
        <v>1</v>
      </c>
      <c r="AP28" s="24">
        <f t="shared" si="34"/>
        <v>1</v>
      </c>
      <c r="AQ28" s="24">
        <f t="shared" si="35"/>
        <v>0.75</v>
      </c>
      <c r="AR28" s="24">
        <f t="shared" si="36"/>
        <v>0.5</v>
      </c>
      <c r="AS28" s="24">
        <f t="shared" si="37"/>
        <v>1</v>
      </c>
      <c r="AT28" s="24">
        <f t="shared" si="38"/>
        <v>0.6</v>
      </c>
      <c r="AU28" s="24">
        <f t="shared" si="39"/>
        <v>0.5</v>
      </c>
      <c r="AV28" s="24">
        <f t="shared" si="40"/>
        <v>0.83333333333333337</v>
      </c>
      <c r="AW28" s="24">
        <f t="shared" si="41"/>
        <v>0.33333333333333331</v>
      </c>
      <c r="AX28" s="24">
        <f t="shared" si="42"/>
        <v>0</v>
      </c>
    </row>
    <row r="29" spans="2:50" x14ac:dyDescent="0.3">
      <c r="B29" t="s">
        <v>181</v>
      </c>
      <c r="C29" t="s">
        <v>557</v>
      </c>
      <c r="E29" s="1">
        <f t="shared" si="23"/>
        <v>33.5</v>
      </c>
      <c r="F29" s="35">
        <f t="shared" si="24"/>
        <v>0.51538461538461533</v>
      </c>
      <c r="G29" s="35"/>
      <c r="H29" s="24"/>
      <c r="I29" s="29" t="s">
        <v>665</v>
      </c>
      <c r="J29" s="24"/>
      <c r="K29" s="24">
        <v>0</v>
      </c>
      <c r="L29" s="24">
        <v>2</v>
      </c>
      <c r="M29" s="24">
        <v>0</v>
      </c>
      <c r="N29" s="24">
        <v>1</v>
      </c>
      <c r="O29" s="24">
        <v>2</v>
      </c>
      <c r="P29" s="24">
        <v>1</v>
      </c>
      <c r="Q29" s="24">
        <v>2</v>
      </c>
      <c r="R29" s="24">
        <v>3</v>
      </c>
      <c r="S29" s="24">
        <v>2</v>
      </c>
      <c r="T29" s="24">
        <v>1</v>
      </c>
      <c r="U29" s="24">
        <v>6</v>
      </c>
      <c r="V29" s="24">
        <v>3</v>
      </c>
      <c r="W29" s="24">
        <v>6</v>
      </c>
      <c r="X29" s="24">
        <v>2</v>
      </c>
      <c r="Y29" s="24">
        <v>0</v>
      </c>
      <c r="Z29" s="24">
        <v>0.5</v>
      </c>
      <c r="AA29" s="24">
        <v>2</v>
      </c>
      <c r="AB29" s="24">
        <v>0</v>
      </c>
      <c r="AC29" s="24"/>
      <c r="AD29" s="37" t="s">
        <v>676</v>
      </c>
      <c r="AE29" s="24"/>
      <c r="AF29" s="24"/>
      <c r="AG29" s="24">
        <f t="shared" si="25"/>
        <v>0</v>
      </c>
      <c r="AH29" s="24">
        <f t="shared" si="26"/>
        <v>1</v>
      </c>
      <c r="AI29" s="24">
        <f t="shared" si="27"/>
        <v>0</v>
      </c>
      <c r="AJ29" s="24">
        <f t="shared" si="28"/>
        <v>0.33333333333333331</v>
      </c>
      <c r="AK29" s="24">
        <f t="shared" si="29"/>
        <v>0.5</v>
      </c>
      <c r="AL29" s="24">
        <f t="shared" si="30"/>
        <v>0.33333333333333331</v>
      </c>
      <c r="AM29" s="24">
        <f t="shared" si="31"/>
        <v>1</v>
      </c>
      <c r="AN29" s="24">
        <f t="shared" si="32"/>
        <v>0.75</v>
      </c>
      <c r="AO29" s="24">
        <f t="shared" si="33"/>
        <v>1</v>
      </c>
      <c r="AP29" s="24">
        <f t="shared" si="34"/>
        <v>0.25</v>
      </c>
      <c r="AQ29" s="24">
        <f t="shared" si="35"/>
        <v>0.75</v>
      </c>
      <c r="AR29" s="24">
        <f t="shared" si="36"/>
        <v>0.5</v>
      </c>
      <c r="AS29" s="24">
        <f t="shared" si="37"/>
        <v>0.8571428571428571</v>
      </c>
      <c r="AT29" s="24">
        <f t="shared" si="38"/>
        <v>0.4</v>
      </c>
      <c r="AU29" s="24">
        <f t="shared" si="39"/>
        <v>0</v>
      </c>
      <c r="AV29" s="24">
        <f t="shared" si="40"/>
        <v>0.16666666666666666</v>
      </c>
      <c r="AW29" s="24">
        <f t="shared" si="41"/>
        <v>0.66666666666666663</v>
      </c>
      <c r="AX29" s="24">
        <f t="shared" si="42"/>
        <v>0</v>
      </c>
    </row>
    <row r="30" spans="2:50" x14ac:dyDescent="0.3">
      <c r="B30" t="s">
        <v>181</v>
      </c>
      <c r="C30" t="s">
        <v>530</v>
      </c>
      <c r="E30" s="1">
        <f t="shared" si="23"/>
        <v>63</v>
      </c>
      <c r="F30" s="35">
        <f t="shared" si="24"/>
        <v>0.96923076923076923</v>
      </c>
      <c r="G30" s="35"/>
      <c r="H30" s="24"/>
      <c r="I30" s="29" t="s">
        <v>665</v>
      </c>
      <c r="J30" s="24"/>
      <c r="K30" s="24">
        <v>2</v>
      </c>
      <c r="L30" s="24">
        <v>2</v>
      </c>
      <c r="M30" s="24">
        <v>2</v>
      </c>
      <c r="N30" s="24">
        <v>2</v>
      </c>
      <c r="O30" s="24">
        <v>4</v>
      </c>
      <c r="P30" s="24">
        <v>3</v>
      </c>
      <c r="Q30" s="24">
        <v>2</v>
      </c>
      <c r="R30" s="24">
        <v>4</v>
      </c>
      <c r="S30" s="24">
        <v>2</v>
      </c>
      <c r="T30" s="24">
        <v>4</v>
      </c>
      <c r="U30" s="24">
        <v>8</v>
      </c>
      <c r="V30" s="24">
        <v>6</v>
      </c>
      <c r="W30" s="24">
        <v>7</v>
      </c>
      <c r="X30" s="24">
        <v>5</v>
      </c>
      <c r="Y30" s="24">
        <v>1</v>
      </c>
      <c r="Z30" s="24">
        <v>3</v>
      </c>
      <c r="AA30" s="24">
        <v>3</v>
      </c>
      <c r="AB30" s="24">
        <v>3</v>
      </c>
      <c r="AC30" s="24"/>
      <c r="AD30" s="37"/>
      <c r="AE30" s="24"/>
      <c r="AF30" s="24"/>
      <c r="AG30" s="24">
        <f t="shared" si="25"/>
        <v>1</v>
      </c>
      <c r="AH30" s="24">
        <f t="shared" si="26"/>
        <v>1</v>
      </c>
      <c r="AI30" s="24">
        <f t="shared" si="27"/>
        <v>1</v>
      </c>
      <c r="AJ30" s="24">
        <f t="shared" si="28"/>
        <v>0.66666666666666663</v>
      </c>
      <c r="AK30" s="24">
        <f t="shared" si="29"/>
        <v>1</v>
      </c>
      <c r="AL30" s="24">
        <f t="shared" si="30"/>
        <v>1</v>
      </c>
      <c r="AM30" s="24">
        <f t="shared" si="31"/>
        <v>1</v>
      </c>
      <c r="AN30" s="24">
        <f t="shared" si="32"/>
        <v>1</v>
      </c>
      <c r="AO30" s="24">
        <f t="shared" si="33"/>
        <v>1</v>
      </c>
      <c r="AP30" s="24">
        <f t="shared" si="34"/>
        <v>1</v>
      </c>
      <c r="AQ30" s="24">
        <f t="shared" si="35"/>
        <v>1</v>
      </c>
      <c r="AR30" s="24">
        <f t="shared" si="36"/>
        <v>1</v>
      </c>
      <c r="AS30" s="24">
        <f t="shared" si="37"/>
        <v>1</v>
      </c>
      <c r="AT30" s="24">
        <f t="shared" si="38"/>
        <v>1</v>
      </c>
      <c r="AU30" s="24">
        <f t="shared" si="39"/>
        <v>0.5</v>
      </c>
      <c r="AV30" s="24">
        <f t="shared" si="40"/>
        <v>1</v>
      </c>
      <c r="AW30" s="24">
        <f t="shared" si="41"/>
        <v>1</v>
      </c>
      <c r="AX30" s="24">
        <f t="shared" si="42"/>
        <v>1</v>
      </c>
    </row>
    <row r="31" spans="2:50" x14ac:dyDescent="0.3">
      <c r="B31" t="s">
        <v>504</v>
      </c>
      <c r="C31" t="s">
        <v>103</v>
      </c>
      <c r="E31" s="1">
        <f t="shared" si="23"/>
        <v>26.5</v>
      </c>
      <c r="F31" s="35">
        <f t="shared" si="24"/>
        <v>0.45769230769230768</v>
      </c>
      <c r="G31" s="35">
        <v>0.05</v>
      </c>
      <c r="H31" s="24"/>
      <c r="I31" s="29" t="s">
        <v>23</v>
      </c>
      <c r="J31" s="24"/>
      <c r="K31" s="24">
        <v>2</v>
      </c>
      <c r="L31" s="24">
        <v>1</v>
      </c>
      <c r="M31" s="24">
        <v>2</v>
      </c>
      <c r="N31" s="24">
        <v>1</v>
      </c>
      <c r="O31" s="24">
        <v>0</v>
      </c>
      <c r="P31" s="24">
        <v>2</v>
      </c>
      <c r="Q31" s="24">
        <v>2</v>
      </c>
      <c r="R31" s="24">
        <v>0</v>
      </c>
      <c r="S31" s="24">
        <v>2</v>
      </c>
      <c r="T31" s="24">
        <v>0</v>
      </c>
      <c r="U31" s="24">
        <v>4</v>
      </c>
      <c r="V31" s="24">
        <v>2.5</v>
      </c>
      <c r="W31" s="24">
        <v>3</v>
      </c>
      <c r="X31" s="24">
        <v>0</v>
      </c>
      <c r="Y31" s="24">
        <v>0</v>
      </c>
      <c r="Z31" s="24">
        <v>2.5</v>
      </c>
      <c r="AA31" s="24">
        <v>2.5</v>
      </c>
      <c r="AB31" s="24">
        <v>0</v>
      </c>
      <c r="AC31" s="24"/>
      <c r="AD31" s="37" t="s">
        <v>676</v>
      </c>
      <c r="AE31" s="24"/>
      <c r="AF31" s="24"/>
      <c r="AG31" s="24">
        <f t="shared" si="25"/>
        <v>1</v>
      </c>
      <c r="AH31" s="24">
        <f t="shared" si="26"/>
        <v>0.5</v>
      </c>
      <c r="AI31" s="24">
        <f t="shared" si="27"/>
        <v>1</v>
      </c>
      <c r="AJ31" s="24">
        <f t="shared" si="28"/>
        <v>0.33333333333333331</v>
      </c>
      <c r="AK31" s="24">
        <f t="shared" si="29"/>
        <v>0</v>
      </c>
      <c r="AL31" s="24">
        <f t="shared" si="30"/>
        <v>0.66666666666666663</v>
      </c>
      <c r="AM31" s="24">
        <f t="shared" si="31"/>
        <v>1</v>
      </c>
      <c r="AN31" s="24">
        <f t="shared" si="32"/>
        <v>0</v>
      </c>
      <c r="AO31" s="24">
        <f t="shared" si="33"/>
        <v>1</v>
      </c>
      <c r="AP31" s="24">
        <f t="shared" si="34"/>
        <v>0</v>
      </c>
      <c r="AQ31" s="24">
        <f t="shared" si="35"/>
        <v>0.5</v>
      </c>
      <c r="AR31" s="24">
        <f t="shared" si="36"/>
        <v>0.41666666666666669</v>
      </c>
      <c r="AS31" s="24">
        <f t="shared" si="37"/>
        <v>0.42857142857142855</v>
      </c>
      <c r="AT31" s="24">
        <f t="shared" si="38"/>
        <v>0</v>
      </c>
      <c r="AU31" s="24">
        <f t="shared" si="39"/>
        <v>0</v>
      </c>
      <c r="AV31" s="24">
        <f t="shared" si="40"/>
        <v>0.83333333333333337</v>
      </c>
      <c r="AW31" s="24">
        <f t="shared" si="41"/>
        <v>0.83333333333333337</v>
      </c>
      <c r="AX31" s="24">
        <f t="shared" si="42"/>
        <v>0</v>
      </c>
    </row>
    <row r="32" spans="2:50" x14ac:dyDescent="0.3">
      <c r="B32" t="s">
        <v>505</v>
      </c>
      <c r="C32" t="s">
        <v>506</v>
      </c>
      <c r="E32" s="1">
        <f t="shared" si="23"/>
        <v>59</v>
      </c>
      <c r="F32" s="35">
        <f t="shared" si="24"/>
        <v>0.90769230769230769</v>
      </c>
      <c r="G32" s="35"/>
      <c r="H32" s="24"/>
      <c r="I32" s="29" t="s">
        <v>23</v>
      </c>
      <c r="J32" s="24"/>
      <c r="K32" s="24">
        <v>2</v>
      </c>
      <c r="L32" s="24">
        <v>2</v>
      </c>
      <c r="M32" s="24">
        <v>2</v>
      </c>
      <c r="N32" s="24">
        <v>2</v>
      </c>
      <c r="O32" s="24">
        <v>4</v>
      </c>
      <c r="P32" s="24">
        <v>3</v>
      </c>
      <c r="Q32" s="24">
        <v>2</v>
      </c>
      <c r="R32" s="24">
        <v>2</v>
      </c>
      <c r="S32" s="24">
        <v>2</v>
      </c>
      <c r="T32" s="24">
        <v>4</v>
      </c>
      <c r="U32" s="24">
        <v>8</v>
      </c>
      <c r="V32" s="24">
        <v>4</v>
      </c>
      <c r="W32" s="24">
        <v>6.5</v>
      </c>
      <c r="X32" s="24">
        <v>5</v>
      </c>
      <c r="Y32" s="24">
        <v>2</v>
      </c>
      <c r="Z32" s="24">
        <v>3</v>
      </c>
      <c r="AA32" s="24">
        <v>3</v>
      </c>
      <c r="AB32" s="24">
        <v>2.5</v>
      </c>
      <c r="AC32" s="24"/>
      <c r="AD32" s="37"/>
      <c r="AE32" s="24"/>
      <c r="AF32" s="24"/>
      <c r="AG32" s="24">
        <f t="shared" si="25"/>
        <v>1</v>
      </c>
      <c r="AH32" s="24">
        <f t="shared" si="26"/>
        <v>1</v>
      </c>
      <c r="AI32" s="24">
        <f t="shared" si="27"/>
        <v>1</v>
      </c>
      <c r="AJ32" s="24">
        <f t="shared" si="28"/>
        <v>0.66666666666666663</v>
      </c>
      <c r="AK32" s="24">
        <f t="shared" si="29"/>
        <v>1</v>
      </c>
      <c r="AL32" s="24">
        <f t="shared" si="30"/>
        <v>1</v>
      </c>
      <c r="AM32" s="24">
        <f t="shared" si="31"/>
        <v>1</v>
      </c>
      <c r="AN32" s="24">
        <f t="shared" si="32"/>
        <v>0.5</v>
      </c>
      <c r="AO32" s="24">
        <f t="shared" si="33"/>
        <v>1</v>
      </c>
      <c r="AP32" s="24">
        <f t="shared" si="34"/>
        <v>1</v>
      </c>
      <c r="AQ32" s="24">
        <f t="shared" si="35"/>
        <v>1</v>
      </c>
      <c r="AR32" s="24">
        <f t="shared" si="36"/>
        <v>0.66666666666666663</v>
      </c>
      <c r="AS32" s="24">
        <f t="shared" si="37"/>
        <v>0.9285714285714286</v>
      </c>
      <c r="AT32" s="24">
        <f t="shared" si="38"/>
        <v>1</v>
      </c>
      <c r="AU32" s="24">
        <f t="shared" si="39"/>
        <v>1</v>
      </c>
      <c r="AV32" s="24">
        <f t="shared" si="40"/>
        <v>1</v>
      </c>
      <c r="AW32" s="24">
        <f t="shared" si="41"/>
        <v>1</v>
      </c>
      <c r="AX32" s="24">
        <f t="shared" si="42"/>
        <v>0.83333333333333337</v>
      </c>
    </row>
    <row r="33" spans="2:50" x14ac:dyDescent="0.3">
      <c r="B33" t="s">
        <v>507</v>
      </c>
      <c r="C33" t="s">
        <v>81</v>
      </c>
      <c r="E33" s="1">
        <f t="shared" si="23"/>
        <v>59</v>
      </c>
      <c r="F33" s="35">
        <f t="shared" si="24"/>
        <v>0.90769230769230769</v>
      </c>
      <c r="G33" s="35"/>
      <c r="H33" s="24"/>
      <c r="I33" s="29" t="s">
        <v>23</v>
      </c>
      <c r="J33" s="24"/>
      <c r="K33" s="24">
        <v>2</v>
      </c>
      <c r="L33" s="24">
        <v>2</v>
      </c>
      <c r="M33" s="24">
        <v>2</v>
      </c>
      <c r="N33" s="24">
        <v>1</v>
      </c>
      <c r="O33" s="24">
        <v>4</v>
      </c>
      <c r="P33" s="24">
        <v>3</v>
      </c>
      <c r="Q33" s="24">
        <v>1.5</v>
      </c>
      <c r="R33" s="24">
        <v>3.5</v>
      </c>
      <c r="S33" s="24">
        <v>2</v>
      </c>
      <c r="T33" s="24">
        <v>4</v>
      </c>
      <c r="U33" s="24">
        <v>8</v>
      </c>
      <c r="V33" s="24">
        <v>5</v>
      </c>
      <c r="W33" s="24">
        <v>7</v>
      </c>
      <c r="X33" s="24">
        <v>5</v>
      </c>
      <c r="Y33" s="24">
        <v>2</v>
      </c>
      <c r="Z33" s="24">
        <v>2.5</v>
      </c>
      <c r="AA33" s="24">
        <v>2</v>
      </c>
      <c r="AB33" s="24">
        <v>2.5</v>
      </c>
      <c r="AC33" s="24"/>
      <c r="AD33" s="37"/>
      <c r="AE33" s="24"/>
      <c r="AF33" s="24"/>
      <c r="AG33" s="24">
        <f t="shared" si="25"/>
        <v>1</v>
      </c>
      <c r="AH33" s="24">
        <f t="shared" si="26"/>
        <v>1</v>
      </c>
      <c r="AI33" s="24">
        <f t="shared" si="27"/>
        <v>1</v>
      </c>
      <c r="AJ33" s="24">
        <f t="shared" si="28"/>
        <v>0.33333333333333331</v>
      </c>
      <c r="AK33" s="24">
        <f t="shared" si="29"/>
        <v>1</v>
      </c>
      <c r="AL33" s="24">
        <f t="shared" si="30"/>
        <v>1</v>
      </c>
      <c r="AM33" s="24">
        <f t="shared" si="31"/>
        <v>0.75</v>
      </c>
      <c r="AN33" s="24">
        <f t="shared" si="32"/>
        <v>0.875</v>
      </c>
      <c r="AO33" s="24">
        <f t="shared" si="33"/>
        <v>1</v>
      </c>
      <c r="AP33" s="24">
        <f t="shared" si="34"/>
        <v>1</v>
      </c>
      <c r="AQ33" s="24">
        <f t="shared" si="35"/>
        <v>1</v>
      </c>
      <c r="AR33" s="24">
        <f t="shared" si="36"/>
        <v>0.83333333333333337</v>
      </c>
      <c r="AS33" s="24">
        <f t="shared" si="37"/>
        <v>1</v>
      </c>
      <c r="AT33" s="24">
        <f t="shared" si="38"/>
        <v>1</v>
      </c>
      <c r="AU33" s="24">
        <f t="shared" si="39"/>
        <v>1</v>
      </c>
      <c r="AV33" s="24">
        <f t="shared" si="40"/>
        <v>0.83333333333333337</v>
      </c>
      <c r="AW33" s="24">
        <f t="shared" si="41"/>
        <v>0.66666666666666663</v>
      </c>
      <c r="AX33" s="24">
        <f t="shared" si="42"/>
        <v>0.83333333333333337</v>
      </c>
    </row>
    <row r="34" spans="2:50" x14ac:dyDescent="0.3">
      <c r="B34" t="s">
        <v>508</v>
      </c>
      <c r="C34" t="s">
        <v>509</v>
      </c>
      <c r="E34" s="1">
        <f t="shared" si="23"/>
        <v>63.5</v>
      </c>
      <c r="F34" s="35">
        <f t="shared" si="24"/>
        <v>0.97692307692307689</v>
      </c>
      <c r="G34" s="35"/>
      <c r="H34" s="24"/>
      <c r="I34" s="29" t="s">
        <v>23</v>
      </c>
      <c r="J34" s="24"/>
      <c r="K34" s="24">
        <v>2</v>
      </c>
      <c r="L34" s="24">
        <v>2</v>
      </c>
      <c r="M34" s="24">
        <v>2</v>
      </c>
      <c r="N34" s="24">
        <v>3</v>
      </c>
      <c r="O34" s="24">
        <v>4</v>
      </c>
      <c r="P34" s="24">
        <v>3</v>
      </c>
      <c r="Q34" s="24">
        <v>2</v>
      </c>
      <c r="R34" s="24">
        <v>4</v>
      </c>
      <c r="S34" s="24">
        <v>2</v>
      </c>
      <c r="T34" s="24">
        <v>4</v>
      </c>
      <c r="U34" s="24">
        <v>8</v>
      </c>
      <c r="V34" s="24">
        <v>6</v>
      </c>
      <c r="W34" s="24">
        <v>7</v>
      </c>
      <c r="X34" s="24">
        <v>4</v>
      </c>
      <c r="Y34" s="24">
        <v>2</v>
      </c>
      <c r="Z34" s="24">
        <v>2.5</v>
      </c>
      <c r="AA34" s="24">
        <v>3</v>
      </c>
      <c r="AB34" s="24">
        <v>3</v>
      </c>
      <c r="AC34" s="24"/>
      <c r="AD34" s="37"/>
      <c r="AE34" s="24"/>
      <c r="AF34" s="24"/>
      <c r="AG34" s="24">
        <f t="shared" si="25"/>
        <v>1</v>
      </c>
      <c r="AH34" s="24">
        <f t="shared" si="26"/>
        <v>1</v>
      </c>
      <c r="AI34" s="24">
        <f t="shared" si="27"/>
        <v>1</v>
      </c>
      <c r="AJ34" s="24">
        <f t="shared" si="28"/>
        <v>1</v>
      </c>
      <c r="AK34" s="24">
        <f t="shared" si="29"/>
        <v>1</v>
      </c>
      <c r="AL34" s="24">
        <f t="shared" si="30"/>
        <v>1</v>
      </c>
      <c r="AM34" s="24">
        <f t="shared" si="31"/>
        <v>1</v>
      </c>
      <c r="AN34" s="24">
        <f t="shared" si="32"/>
        <v>1</v>
      </c>
      <c r="AO34" s="24">
        <f t="shared" si="33"/>
        <v>1</v>
      </c>
      <c r="AP34" s="24">
        <f t="shared" si="34"/>
        <v>1</v>
      </c>
      <c r="AQ34" s="24">
        <f t="shared" si="35"/>
        <v>1</v>
      </c>
      <c r="AR34" s="24">
        <f t="shared" si="36"/>
        <v>1</v>
      </c>
      <c r="AS34" s="24">
        <f t="shared" si="37"/>
        <v>1</v>
      </c>
      <c r="AT34" s="24">
        <f t="shared" si="38"/>
        <v>0.8</v>
      </c>
      <c r="AU34" s="24">
        <f t="shared" si="39"/>
        <v>1</v>
      </c>
      <c r="AV34" s="24">
        <f t="shared" si="40"/>
        <v>0.83333333333333337</v>
      </c>
      <c r="AW34" s="24">
        <f t="shared" si="41"/>
        <v>1</v>
      </c>
      <c r="AX34" s="24">
        <f t="shared" si="42"/>
        <v>1</v>
      </c>
    </row>
  </sheetData>
  <phoneticPr fontId="1" type="noConversion"/>
  <printOptions horizontalCentered="1" verticalCentered="1" gridLines="1"/>
  <pageMargins left="0.5" right="0.5" top="0.5" bottom="0.5" header="0.5" footer="0.5"/>
  <pageSetup scale="7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4"/>
  <sheetViews>
    <sheetView zoomScale="80" zoomScaleNormal="80" workbookViewId="0">
      <selection activeCell="H25" sqref="H25"/>
    </sheetView>
  </sheetViews>
  <sheetFormatPr defaultColWidth="9.08984375" defaultRowHeight="14" x14ac:dyDescent="0.3"/>
  <cols>
    <col min="1" max="1" width="4.08984375" style="1" bestFit="1" customWidth="1"/>
    <col min="2" max="2" width="4.08984375" style="1" customWidth="1"/>
    <col min="3" max="3" width="13.26953125" style="1" bestFit="1" customWidth="1"/>
    <col min="4" max="4" width="8.54296875" style="1" bestFit="1" customWidth="1"/>
    <col min="5" max="5" width="1.08984375" style="1" customWidth="1"/>
    <col min="6" max="6" width="5.453125" style="1" customWidth="1"/>
    <col min="7" max="7" width="6.1796875" style="42" customWidth="1"/>
    <col min="8" max="8" width="6.453125" style="42" customWidth="1"/>
    <col min="9" max="9" width="1.36328125" style="1" customWidth="1"/>
    <col min="10" max="10" width="4.36328125" style="43" customWidth="1"/>
    <col min="11" max="11" width="1.36328125" style="1" customWidth="1"/>
    <col min="12" max="19" width="7.26953125" style="43" customWidth="1"/>
    <col min="20" max="20" width="7.26953125" customWidth="1"/>
    <col min="21" max="23" width="7.26953125" style="43" customWidth="1"/>
    <col min="24" max="24" width="1" style="24" customWidth="1"/>
    <col min="25" max="25" width="9" style="45" bestFit="1" customWidth="1"/>
    <col min="26" max="26" width="9" style="45" customWidth="1"/>
    <col min="27" max="27" width="2.08984375" style="24" customWidth="1"/>
    <col min="28" max="37" width="9.1796875" style="46" customWidth="1"/>
    <col min="38" max="16384" width="9.08984375" style="1"/>
  </cols>
  <sheetData>
    <row r="2" spans="1:37" x14ac:dyDescent="0.3">
      <c r="F2" s="1">
        <f>SUM(L2:W2)</f>
        <v>61</v>
      </c>
      <c r="L2" s="43">
        <v>6</v>
      </c>
      <c r="M2" s="43">
        <v>4</v>
      </c>
      <c r="N2" s="43">
        <v>5</v>
      </c>
      <c r="O2" s="43">
        <v>9</v>
      </c>
      <c r="P2" s="43">
        <v>8</v>
      </c>
      <c r="Q2" s="43">
        <v>6</v>
      </c>
      <c r="R2" s="43">
        <v>5</v>
      </c>
      <c r="S2" s="43">
        <v>12</v>
      </c>
      <c r="T2" s="43">
        <v>3</v>
      </c>
      <c r="U2" s="43">
        <v>3</v>
      </c>
    </row>
    <row r="3" spans="1:37" x14ac:dyDescent="0.3">
      <c r="A3" s="10" t="s">
        <v>22</v>
      </c>
      <c r="B3" s="10" t="s">
        <v>466</v>
      </c>
      <c r="C3" s="10" t="s">
        <v>1</v>
      </c>
      <c r="D3" s="10" t="s">
        <v>78</v>
      </c>
      <c r="F3" s="2" t="s">
        <v>3</v>
      </c>
      <c r="G3" s="135" t="s">
        <v>4</v>
      </c>
      <c r="H3" s="135" t="s">
        <v>674</v>
      </c>
      <c r="J3" s="43" t="s">
        <v>14</v>
      </c>
      <c r="L3" s="43" t="s">
        <v>704</v>
      </c>
      <c r="M3" s="43" t="s">
        <v>705</v>
      </c>
      <c r="N3" s="43" t="s">
        <v>699</v>
      </c>
      <c r="O3" s="43" t="s">
        <v>289</v>
      </c>
      <c r="P3" s="43" t="s">
        <v>671</v>
      </c>
      <c r="Q3" s="43" t="s">
        <v>706</v>
      </c>
      <c r="R3" s="43" t="s">
        <v>675</v>
      </c>
      <c r="S3" s="43" t="s">
        <v>700</v>
      </c>
      <c r="T3" s="43" t="s">
        <v>455</v>
      </c>
      <c r="U3" s="43" t="s">
        <v>701</v>
      </c>
      <c r="V3" s="43" t="s">
        <v>702</v>
      </c>
      <c r="W3" s="43" t="s">
        <v>703</v>
      </c>
      <c r="Y3" s="45" t="s">
        <v>396</v>
      </c>
      <c r="Z3" s="45" t="s">
        <v>397</v>
      </c>
      <c r="AB3" s="46" t="str">
        <f t="shared" ref="AB3:AI3" si="0">CONCATENATE("p.",L3)</f>
        <v>p.mcReg</v>
      </c>
      <c r="AC3" s="46" t="str">
        <f t="shared" si="0"/>
        <v>p.mcSmpD</v>
      </c>
      <c r="AD3" s="46" t="str">
        <f t="shared" si="0"/>
        <v>p.mcInfer</v>
      </c>
      <c r="AE3" s="46" t="str">
        <f t="shared" si="0"/>
        <v>p.Regress</v>
      </c>
      <c r="AF3" s="46" t="str">
        <f t="shared" si="0"/>
        <v>p.CBEDA</v>
      </c>
      <c r="AG3" s="46" t="str">
        <f t="shared" si="0"/>
        <v>p.SmpD</v>
      </c>
      <c r="AH3" s="46" t="str">
        <f t="shared" si="0"/>
        <v>p.QBEDA</v>
      </c>
      <c r="AI3" s="46" t="str">
        <f t="shared" si="0"/>
        <v>p.Infer</v>
      </c>
      <c r="AJ3" s="46" t="str">
        <f t="shared" ref="AJ3:AK3" si="1">CONCATENATE("p.",T3)</f>
        <v>p.saDist</v>
      </c>
      <c r="AK3" s="46" t="str">
        <f t="shared" si="1"/>
        <v>p.saME</v>
      </c>
    </row>
    <row r="4" spans="1:37" s="24" customFormat="1" x14ac:dyDescent="0.3">
      <c r="A4" s="24">
        <v>1</v>
      </c>
      <c r="C4" t="s">
        <v>540</v>
      </c>
      <c r="D4" t="s">
        <v>539</v>
      </c>
      <c r="F4" s="24">
        <f>SUM(L4:W4)</f>
        <v>31.5</v>
      </c>
      <c r="G4" s="38">
        <f>F4/$F$2+H4</f>
        <v>0.61139344262295081</v>
      </c>
      <c r="H4" s="38">
        <v>9.5000000000000001E-2</v>
      </c>
      <c r="J4" s="44"/>
      <c r="L4" s="44">
        <v>2</v>
      </c>
      <c r="M4" s="44">
        <v>1</v>
      </c>
      <c r="N4" s="44">
        <v>2</v>
      </c>
      <c r="O4" s="44">
        <v>4.5</v>
      </c>
      <c r="P4" s="44">
        <v>8</v>
      </c>
      <c r="Q4" s="44">
        <v>5</v>
      </c>
      <c r="R4" s="44">
        <v>0</v>
      </c>
      <c r="S4" s="44">
        <v>9</v>
      </c>
      <c r="T4" s="24">
        <v>0</v>
      </c>
      <c r="U4" s="44">
        <v>0</v>
      </c>
      <c r="V4" s="44">
        <v>0</v>
      </c>
      <c r="W4" s="44">
        <v>0</v>
      </c>
      <c r="Y4" s="45"/>
      <c r="Z4" s="45"/>
      <c r="AB4" s="41">
        <f t="shared" ref="AB4:AI6" si="2">L4/L$2</f>
        <v>0.33333333333333331</v>
      </c>
      <c r="AC4" s="41">
        <f t="shared" si="2"/>
        <v>0.25</v>
      </c>
      <c r="AD4" s="41">
        <f t="shared" si="2"/>
        <v>0.4</v>
      </c>
      <c r="AE4" s="41">
        <f t="shared" si="2"/>
        <v>0.5</v>
      </c>
      <c r="AF4" s="41">
        <f t="shared" si="2"/>
        <v>1</v>
      </c>
      <c r="AG4" s="41">
        <f t="shared" si="2"/>
        <v>0.83333333333333337</v>
      </c>
      <c r="AH4" s="41">
        <f t="shared" si="2"/>
        <v>0</v>
      </c>
      <c r="AI4" s="41">
        <f t="shared" si="2"/>
        <v>0.75</v>
      </c>
      <c r="AJ4" s="41">
        <f t="shared" ref="AJ4:AK4" si="3">T4/T$2</f>
        <v>0</v>
      </c>
      <c r="AK4" s="41">
        <f t="shared" si="3"/>
        <v>0</v>
      </c>
    </row>
    <row r="5" spans="1:37" x14ac:dyDescent="0.3">
      <c r="C5" t="s">
        <v>471</v>
      </c>
      <c r="D5" t="s">
        <v>572</v>
      </c>
      <c r="F5" s="24">
        <f>SUM(L5:W5)</f>
        <v>57.5</v>
      </c>
      <c r="G5" s="38">
        <f>F5/$F$2+H5</f>
        <v>0.94262295081967218</v>
      </c>
      <c r="H5" s="38"/>
      <c r="I5" s="24"/>
      <c r="J5" s="44"/>
      <c r="K5" s="24"/>
      <c r="L5" s="44">
        <v>5</v>
      </c>
      <c r="M5" s="44">
        <v>4</v>
      </c>
      <c r="N5" s="44">
        <v>5</v>
      </c>
      <c r="O5" s="44">
        <v>8.5</v>
      </c>
      <c r="P5" s="44">
        <v>8</v>
      </c>
      <c r="Q5" s="44">
        <v>6</v>
      </c>
      <c r="R5" s="44">
        <v>4.5</v>
      </c>
      <c r="S5" s="44">
        <v>7</v>
      </c>
      <c r="T5" s="24">
        <v>3</v>
      </c>
      <c r="U5" s="44">
        <v>2.5</v>
      </c>
      <c r="V5" s="44"/>
      <c r="W5" s="44">
        <v>4</v>
      </c>
      <c r="AB5" s="41">
        <f t="shared" si="2"/>
        <v>0.83333333333333337</v>
      </c>
      <c r="AC5" s="41">
        <f t="shared" si="2"/>
        <v>1</v>
      </c>
      <c r="AD5" s="41">
        <f t="shared" si="2"/>
        <v>1</v>
      </c>
      <c r="AE5" s="41">
        <f t="shared" si="2"/>
        <v>0.94444444444444442</v>
      </c>
      <c r="AF5" s="41">
        <f t="shared" si="2"/>
        <v>1</v>
      </c>
      <c r="AG5" s="41">
        <f t="shared" si="2"/>
        <v>1</v>
      </c>
      <c r="AH5" s="41">
        <f t="shared" si="2"/>
        <v>0.9</v>
      </c>
      <c r="AI5" s="41">
        <f t="shared" si="2"/>
        <v>0.58333333333333337</v>
      </c>
      <c r="AJ5" s="41">
        <f t="shared" ref="AJ5:AJ6" si="4">T5/T$2</f>
        <v>1</v>
      </c>
      <c r="AK5" s="41">
        <f t="shared" ref="AK5:AK6" si="5">U5/U$2</f>
        <v>0.83333333333333337</v>
      </c>
    </row>
    <row r="6" spans="1:37" s="106" customFormat="1" x14ac:dyDescent="0.3">
      <c r="C6" s="105" t="s">
        <v>472</v>
      </c>
      <c r="D6" s="105" t="s">
        <v>83</v>
      </c>
      <c r="F6" s="93"/>
      <c r="G6" s="95"/>
      <c r="H6" s="95"/>
      <c r="I6" s="93"/>
      <c r="J6" s="110"/>
      <c r="K6" s="93"/>
      <c r="L6" s="110"/>
      <c r="M6" s="110"/>
      <c r="N6" s="110"/>
      <c r="O6" s="110"/>
      <c r="P6" s="110"/>
      <c r="Q6" s="110"/>
      <c r="R6" s="110"/>
      <c r="S6" s="110"/>
      <c r="T6" s="93"/>
      <c r="U6" s="110"/>
      <c r="V6" s="110"/>
      <c r="W6" s="110"/>
      <c r="X6" s="93"/>
      <c r="Y6" s="110"/>
      <c r="Z6" s="110"/>
      <c r="AA6" s="93"/>
      <c r="AB6" s="98">
        <f t="shared" si="2"/>
        <v>0</v>
      </c>
      <c r="AC6" s="98">
        <f t="shared" si="2"/>
        <v>0</v>
      </c>
      <c r="AD6" s="98">
        <f t="shared" si="2"/>
        <v>0</v>
      </c>
      <c r="AE6" s="98">
        <f t="shared" si="2"/>
        <v>0</v>
      </c>
      <c r="AF6" s="98">
        <f t="shared" si="2"/>
        <v>0</v>
      </c>
      <c r="AG6" s="98">
        <f t="shared" si="2"/>
        <v>0</v>
      </c>
      <c r="AH6" s="98">
        <f t="shared" si="2"/>
        <v>0</v>
      </c>
      <c r="AI6" s="98">
        <f t="shared" si="2"/>
        <v>0</v>
      </c>
      <c r="AJ6" s="98">
        <f t="shared" si="4"/>
        <v>0</v>
      </c>
      <c r="AK6" s="98">
        <f t="shared" si="5"/>
        <v>0</v>
      </c>
    </row>
    <row r="7" spans="1:37" s="106" customFormat="1" x14ac:dyDescent="0.3">
      <c r="C7" s="94" t="s">
        <v>616</v>
      </c>
      <c r="D7" s="94" t="s">
        <v>615</v>
      </c>
      <c r="G7" s="108"/>
      <c r="H7" s="108"/>
      <c r="J7" s="109"/>
      <c r="L7" s="109"/>
      <c r="M7" s="109"/>
      <c r="N7" s="109"/>
      <c r="O7" s="109"/>
      <c r="P7" s="109"/>
      <c r="Q7" s="109"/>
      <c r="R7" s="109"/>
      <c r="S7" s="109"/>
      <c r="T7" s="94"/>
      <c r="U7" s="109"/>
      <c r="V7" s="109"/>
      <c r="W7" s="109"/>
      <c r="X7" s="93"/>
      <c r="Y7" s="110"/>
      <c r="Z7" s="110"/>
      <c r="AA7" s="93"/>
      <c r="AB7" s="111"/>
      <c r="AC7" s="111"/>
      <c r="AD7" s="111"/>
      <c r="AE7" s="111"/>
      <c r="AF7" s="111"/>
      <c r="AG7" s="111"/>
      <c r="AH7" s="111"/>
      <c r="AI7" s="111"/>
      <c r="AJ7" s="111"/>
      <c r="AK7" s="111"/>
    </row>
    <row r="8" spans="1:37" x14ac:dyDescent="0.3">
      <c r="C8" t="s">
        <v>473</v>
      </c>
      <c r="D8" t="s">
        <v>583</v>
      </c>
      <c r="F8" s="24">
        <f t="shared" ref="F8:F18" si="6">SUM(L8:W8)</f>
        <v>46.5</v>
      </c>
      <c r="G8" s="38">
        <f t="shared" ref="G8:G18" si="7">F8/$F$2+H8</f>
        <v>0.86229508196721305</v>
      </c>
      <c r="H8" s="38">
        <v>0.1</v>
      </c>
      <c r="I8" s="24"/>
      <c r="J8" s="44"/>
      <c r="K8" s="24"/>
      <c r="L8" s="44">
        <v>6</v>
      </c>
      <c r="M8" s="44">
        <v>3</v>
      </c>
      <c r="N8" s="44">
        <v>5</v>
      </c>
      <c r="O8" s="44">
        <v>4</v>
      </c>
      <c r="P8" s="44">
        <v>8</v>
      </c>
      <c r="Q8" s="44">
        <v>3.5</v>
      </c>
      <c r="R8" s="44">
        <v>5</v>
      </c>
      <c r="S8" s="44">
        <v>6</v>
      </c>
      <c r="T8" s="24">
        <v>3</v>
      </c>
      <c r="U8" s="44">
        <v>3</v>
      </c>
      <c r="V8" s="44"/>
      <c r="W8" s="44"/>
      <c r="AB8" s="41">
        <f t="shared" ref="AB8:AB18" si="8">L8/L$2</f>
        <v>1</v>
      </c>
      <c r="AC8" s="41">
        <f t="shared" ref="AC8:AC18" si="9">M8/M$2</f>
        <v>0.75</v>
      </c>
      <c r="AD8" s="41">
        <f t="shared" ref="AD8:AD18" si="10">N8/N$2</f>
        <v>1</v>
      </c>
      <c r="AE8" s="41">
        <f t="shared" ref="AE8:AE18" si="11">O8/O$2</f>
        <v>0.44444444444444442</v>
      </c>
      <c r="AF8" s="41">
        <f t="shared" ref="AF8:AF18" si="12">P8/P$2</f>
        <v>1</v>
      </c>
      <c r="AG8" s="41">
        <f t="shared" ref="AG8:AG18" si="13">Q8/Q$2</f>
        <v>0.58333333333333337</v>
      </c>
      <c r="AH8" s="41">
        <f t="shared" ref="AH8:AH18" si="14">R8/R$2</f>
        <v>1</v>
      </c>
      <c r="AI8" s="41">
        <f t="shared" ref="AI8:AI18" si="15">S8/S$2</f>
        <v>0.5</v>
      </c>
      <c r="AJ8" s="41">
        <f t="shared" ref="AJ8:AJ18" si="16">T8/T$2</f>
        <v>1</v>
      </c>
      <c r="AK8" s="41">
        <f t="shared" ref="AK8:AK18" si="17">U8/U$2</f>
        <v>1</v>
      </c>
    </row>
    <row r="9" spans="1:37" x14ac:dyDescent="0.3">
      <c r="C9" t="s">
        <v>474</v>
      </c>
      <c r="D9" t="s">
        <v>142</v>
      </c>
      <c r="F9" s="24">
        <f t="shared" si="6"/>
        <v>28.5</v>
      </c>
      <c r="G9" s="38">
        <f t="shared" si="7"/>
        <v>0.46721311475409838</v>
      </c>
      <c r="H9" s="38"/>
      <c r="I9" s="24"/>
      <c r="J9" s="44"/>
      <c r="K9" s="24"/>
      <c r="L9" s="44">
        <v>3</v>
      </c>
      <c r="M9" s="44">
        <v>0</v>
      </c>
      <c r="N9" s="44">
        <v>4</v>
      </c>
      <c r="O9" s="44">
        <v>2</v>
      </c>
      <c r="P9" s="44">
        <v>8</v>
      </c>
      <c r="Q9" s="44">
        <v>1</v>
      </c>
      <c r="R9" s="44">
        <v>3</v>
      </c>
      <c r="S9" s="44">
        <v>5</v>
      </c>
      <c r="T9" s="24">
        <v>1</v>
      </c>
      <c r="U9" s="44">
        <v>1.5</v>
      </c>
      <c r="V9" s="44"/>
      <c r="W9" s="44"/>
      <c r="AB9" s="41">
        <f t="shared" si="8"/>
        <v>0.5</v>
      </c>
      <c r="AC9" s="41">
        <f t="shared" si="9"/>
        <v>0</v>
      </c>
      <c r="AD9" s="41">
        <f t="shared" si="10"/>
        <v>0.8</v>
      </c>
      <c r="AE9" s="41">
        <f t="shared" si="11"/>
        <v>0.22222222222222221</v>
      </c>
      <c r="AF9" s="41">
        <f t="shared" si="12"/>
        <v>1</v>
      </c>
      <c r="AG9" s="41">
        <f t="shared" si="13"/>
        <v>0.16666666666666666</v>
      </c>
      <c r="AH9" s="41">
        <f t="shared" si="14"/>
        <v>0.6</v>
      </c>
      <c r="AI9" s="41">
        <f t="shared" si="15"/>
        <v>0.41666666666666669</v>
      </c>
      <c r="AJ9" s="41">
        <f t="shared" si="16"/>
        <v>0.33333333333333331</v>
      </c>
      <c r="AK9" s="41">
        <f t="shared" si="17"/>
        <v>0.5</v>
      </c>
    </row>
    <row r="10" spans="1:37" x14ac:dyDescent="0.3">
      <c r="C10" t="s">
        <v>475</v>
      </c>
      <c r="D10" t="s">
        <v>53</v>
      </c>
      <c r="F10" s="24">
        <f t="shared" si="6"/>
        <v>33.5</v>
      </c>
      <c r="G10" s="38">
        <f t="shared" si="7"/>
        <v>0.61418032786885246</v>
      </c>
      <c r="H10" s="38">
        <v>6.5000000000000002E-2</v>
      </c>
      <c r="I10" s="24"/>
      <c r="J10" s="44"/>
      <c r="K10" s="24"/>
      <c r="L10" s="44">
        <v>6</v>
      </c>
      <c r="M10" s="44">
        <v>3</v>
      </c>
      <c r="N10" s="44">
        <v>4</v>
      </c>
      <c r="O10" s="44">
        <v>4.5</v>
      </c>
      <c r="P10" s="44">
        <v>7.5</v>
      </c>
      <c r="Q10" s="44">
        <v>0.5</v>
      </c>
      <c r="R10" s="44">
        <v>3</v>
      </c>
      <c r="S10" s="44">
        <v>5</v>
      </c>
      <c r="T10" s="24">
        <v>0</v>
      </c>
      <c r="U10" s="44">
        <v>0</v>
      </c>
      <c r="V10" s="44"/>
      <c r="W10" s="44"/>
      <c r="AB10" s="41">
        <f t="shared" si="8"/>
        <v>1</v>
      </c>
      <c r="AC10" s="41">
        <f t="shared" si="9"/>
        <v>0.75</v>
      </c>
      <c r="AD10" s="41">
        <f t="shared" si="10"/>
        <v>0.8</v>
      </c>
      <c r="AE10" s="41">
        <f t="shared" si="11"/>
        <v>0.5</v>
      </c>
      <c r="AF10" s="41">
        <f t="shared" si="12"/>
        <v>0.9375</v>
      </c>
      <c r="AG10" s="41">
        <f t="shared" si="13"/>
        <v>8.3333333333333329E-2</v>
      </c>
      <c r="AH10" s="41">
        <f t="shared" si="14"/>
        <v>0.6</v>
      </c>
      <c r="AI10" s="41">
        <f t="shared" si="15"/>
        <v>0.41666666666666669</v>
      </c>
      <c r="AJ10" s="41">
        <f t="shared" si="16"/>
        <v>0</v>
      </c>
      <c r="AK10" s="41">
        <f t="shared" si="17"/>
        <v>0</v>
      </c>
    </row>
    <row r="11" spans="1:37" x14ac:dyDescent="0.3">
      <c r="C11" t="s">
        <v>476</v>
      </c>
      <c r="D11" t="s">
        <v>477</v>
      </c>
      <c r="F11" s="24">
        <f t="shared" si="6"/>
        <v>52</v>
      </c>
      <c r="G11" s="38">
        <f t="shared" si="7"/>
        <v>0.93245901639344253</v>
      </c>
      <c r="H11" s="38">
        <v>0.08</v>
      </c>
      <c r="I11" s="24"/>
      <c r="J11" s="44"/>
      <c r="K11" s="24"/>
      <c r="L11" s="44">
        <v>6</v>
      </c>
      <c r="M11" s="44">
        <v>4</v>
      </c>
      <c r="N11" s="44">
        <v>5</v>
      </c>
      <c r="O11" s="44">
        <v>7</v>
      </c>
      <c r="P11" s="44">
        <v>8</v>
      </c>
      <c r="Q11" s="44">
        <v>1.5</v>
      </c>
      <c r="R11" s="44">
        <v>5</v>
      </c>
      <c r="S11" s="44">
        <v>10</v>
      </c>
      <c r="T11" s="24">
        <v>3</v>
      </c>
      <c r="U11" s="44">
        <v>2.5</v>
      </c>
      <c r="V11" s="44"/>
      <c r="W11" s="44"/>
      <c r="AB11" s="41">
        <f t="shared" si="8"/>
        <v>1</v>
      </c>
      <c r="AC11" s="41">
        <f t="shared" si="9"/>
        <v>1</v>
      </c>
      <c r="AD11" s="41">
        <f t="shared" si="10"/>
        <v>1</v>
      </c>
      <c r="AE11" s="41">
        <f t="shared" si="11"/>
        <v>0.77777777777777779</v>
      </c>
      <c r="AF11" s="41">
        <f t="shared" si="12"/>
        <v>1</v>
      </c>
      <c r="AG11" s="41">
        <f t="shared" si="13"/>
        <v>0.25</v>
      </c>
      <c r="AH11" s="41">
        <f t="shared" si="14"/>
        <v>1</v>
      </c>
      <c r="AI11" s="41">
        <f t="shared" si="15"/>
        <v>0.83333333333333337</v>
      </c>
      <c r="AJ11" s="41">
        <f t="shared" si="16"/>
        <v>1</v>
      </c>
      <c r="AK11" s="41">
        <f t="shared" si="17"/>
        <v>0.83333333333333337</v>
      </c>
    </row>
    <row r="12" spans="1:37" x14ac:dyDescent="0.3">
      <c r="C12" t="s">
        <v>478</v>
      </c>
      <c r="D12" t="s">
        <v>479</v>
      </c>
      <c r="F12" s="24">
        <f t="shared" si="6"/>
        <v>40.5</v>
      </c>
      <c r="G12" s="38">
        <f t="shared" si="7"/>
        <v>0.72393442622950821</v>
      </c>
      <c r="H12" s="38">
        <v>0.06</v>
      </c>
      <c r="I12" s="24"/>
      <c r="J12" s="44"/>
      <c r="K12" s="24"/>
      <c r="L12" s="44">
        <v>4</v>
      </c>
      <c r="M12" s="44">
        <v>1</v>
      </c>
      <c r="N12" s="44">
        <v>4</v>
      </c>
      <c r="O12" s="44">
        <v>7</v>
      </c>
      <c r="P12" s="44">
        <v>7.5</v>
      </c>
      <c r="Q12" s="44">
        <v>1.5</v>
      </c>
      <c r="R12" s="44">
        <v>4</v>
      </c>
      <c r="S12" s="44">
        <v>7</v>
      </c>
      <c r="T12" s="24">
        <v>3</v>
      </c>
      <c r="U12" s="44">
        <v>1.5</v>
      </c>
      <c r="V12" s="44">
        <v>0</v>
      </c>
      <c r="W12" s="44"/>
      <c r="AB12" s="41">
        <f t="shared" si="8"/>
        <v>0.66666666666666663</v>
      </c>
      <c r="AC12" s="41">
        <f t="shared" si="9"/>
        <v>0.25</v>
      </c>
      <c r="AD12" s="41">
        <f t="shared" si="10"/>
        <v>0.8</v>
      </c>
      <c r="AE12" s="41">
        <f t="shared" si="11"/>
        <v>0.77777777777777779</v>
      </c>
      <c r="AF12" s="41">
        <f t="shared" si="12"/>
        <v>0.9375</v>
      </c>
      <c r="AG12" s="41">
        <f t="shared" si="13"/>
        <v>0.25</v>
      </c>
      <c r="AH12" s="41">
        <f t="shared" si="14"/>
        <v>0.8</v>
      </c>
      <c r="AI12" s="41">
        <f t="shared" si="15"/>
        <v>0.58333333333333337</v>
      </c>
      <c r="AJ12" s="41">
        <f t="shared" si="16"/>
        <v>1</v>
      </c>
      <c r="AK12" s="41">
        <f t="shared" si="17"/>
        <v>0.5</v>
      </c>
    </row>
    <row r="13" spans="1:37" x14ac:dyDescent="0.3">
      <c r="C13" t="s">
        <v>591</v>
      </c>
      <c r="D13" t="s">
        <v>333</v>
      </c>
      <c r="F13" s="24">
        <f t="shared" si="6"/>
        <v>26.5</v>
      </c>
      <c r="G13" s="38">
        <f t="shared" si="7"/>
        <v>0.51442622950819672</v>
      </c>
      <c r="H13" s="38">
        <v>0.08</v>
      </c>
      <c r="I13" s="24"/>
      <c r="J13" s="44"/>
      <c r="K13" s="24"/>
      <c r="L13" s="44">
        <v>5</v>
      </c>
      <c r="M13" s="44">
        <v>1</v>
      </c>
      <c r="N13" s="44">
        <v>4</v>
      </c>
      <c r="O13" s="44">
        <v>3.5</v>
      </c>
      <c r="P13" s="44">
        <v>1</v>
      </c>
      <c r="Q13" s="44">
        <v>0.5</v>
      </c>
      <c r="R13" s="44">
        <v>3.5</v>
      </c>
      <c r="S13" s="44">
        <v>5</v>
      </c>
      <c r="T13" s="24">
        <v>3</v>
      </c>
      <c r="U13" s="44">
        <v>0</v>
      </c>
      <c r="V13" s="44"/>
      <c r="W13" s="44"/>
      <c r="AB13" s="41">
        <f t="shared" si="8"/>
        <v>0.83333333333333337</v>
      </c>
      <c r="AC13" s="41">
        <f t="shared" si="9"/>
        <v>0.25</v>
      </c>
      <c r="AD13" s="41">
        <f t="shared" si="10"/>
        <v>0.8</v>
      </c>
      <c r="AE13" s="41">
        <f t="shared" si="11"/>
        <v>0.3888888888888889</v>
      </c>
      <c r="AF13" s="41">
        <f t="shared" si="12"/>
        <v>0.125</v>
      </c>
      <c r="AG13" s="41">
        <f t="shared" si="13"/>
        <v>8.3333333333333329E-2</v>
      </c>
      <c r="AH13" s="41">
        <f t="shared" si="14"/>
        <v>0.7</v>
      </c>
      <c r="AI13" s="41">
        <f t="shared" si="15"/>
        <v>0.41666666666666669</v>
      </c>
      <c r="AJ13" s="41">
        <f t="shared" si="16"/>
        <v>1</v>
      </c>
      <c r="AK13" s="41">
        <f t="shared" si="17"/>
        <v>0</v>
      </c>
    </row>
    <row r="14" spans="1:37" x14ac:dyDescent="0.3">
      <c r="C14" t="s">
        <v>480</v>
      </c>
      <c r="D14" t="s">
        <v>481</v>
      </c>
      <c r="F14" s="24">
        <f t="shared" si="6"/>
        <v>41.5</v>
      </c>
      <c r="G14" s="38">
        <f t="shared" si="7"/>
        <v>0.77032786885245896</v>
      </c>
      <c r="H14" s="38">
        <v>0.09</v>
      </c>
      <c r="I14" s="24"/>
      <c r="J14" s="44"/>
      <c r="K14" s="24"/>
      <c r="L14" s="44">
        <v>6</v>
      </c>
      <c r="M14" s="44">
        <v>2</v>
      </c>
      <c r="N14" s="44">
        <v>5</v>
      </c>
      <c r="O14" s="44">
        <v>5.5</v>
      </c>
      <c r="P14" s="44">
        <v>8</v>
      </c>
      <c r="Q14" s="44">
        <v>0</v>
      </c>
      <c r="R14" s="44">
        <v>5</v>
      </c>
      <c r="S14" s="44">
        <v>6</v>
      </c>
      <c r="T14" s="24">
        <v>2</v>
      </c>
      <c r="U14" s="44">
        <v>2</v>
      </c>
      <c r="V14" s="44"/>
      <c r="W14" s="44"/>
      <c r="AB14" s="41">
        <f t="shared" si="8"/>
        <v>1</v>
      </c>
      <c r="AC14" s="41">
        <f t="shared" si="9"/>
        <v>0.5</v>
      </c>
      <c r="AD14" s="41">
        <f t="shared" si="10"/>
        <v>1</v>
      </c>
      <c r="AE14" s="41">
        <f t="shared" si="11"/>
        <v>0.61111111111111116</v>
      </c>
      <c r="AF14" s="41">
        <f t="shared" si="12"/>
        <v>1</v>
      </c>
      <c r="AG14" s="41">
        <f t="shared" si="13"/>
        <v>0</v>
      </c>
      <c r="AH14" s="41">
        <f t="shared" si="14"/>
        <v>1</v>
      </c>
      <c r="AI14" s="41">
        <f t="shared" si="15"/>
        <v>0.5</v>
      </c>
      <c r="AJ14" s="41">
        <f t="shared" si="16"/>
        <v>0.66666666666666663</v>
      </c>
      <c r="AK14" s="41">
        <f t="shared" si="17"/>
        <v>0.66666666666666663</v>
      </c>
    </row>
    <row r="15" spans="1:37" x14ac:dyDescent="0.3">
      <c r="C15" t="s">
        <v>352</v>
      </c>
      <c r="D15" s="73" t="s">
        <v>622</v>
      </c>
      <c r="F15" s="24">
        <f t="shared" si="6"/>
        <v>41</v>
      </c>
      <c r="G15" s="38">
        <f t="shared" si="7"/>
        <v>0.67213114754098358</v>
      </c>
      <c r="H15" s="38"/>
      <c r="I15" s="24"/>
      <c r="J15" s="44"/>
      <c r="K15" s="24"/>
      <c r="L15" s="44">
        <v>5</v>
      </c>
      <c r="M15" s="44">
        <v>3</v>
      </c>
      <c r="N15" s="44">
        <v>4</v>
      </c>
      <c r="O15" s="44">
        <v>3</v>
      </c>
      <c r="P15" s="44">
        <v>8</v>
      </c>
      <c r="Q15" s="44">
        <v>2.5</v>
      </c>
      <c r="R15" s="44">
        <v>5</v>
      </c>
      <c r="S15" s="44">
        <v>8</v>
      </c>
      <c r="T15" s="24">
        <v>1</v>
      </c>
      <c r="U15" s="44">
        <v>1.5</v>
      </c>
      <c r="V15" s="44"/>
      <c r="W15" s="44"/>
      <c r="AB15" s="41">
        <f t="shared" si="8"/>
        <v>0.83333333333333337</v>
      </c>
      <c r="AC15" s="41">
        <f t="shared" si="9"/>
        <v>0.75</v>
      </c>
      <c r="AD15" s="41">
        <f t="shared" si="10"/>
        <v>0.8</v>
      </c>
      <c r="AE15" s="41">
        <f t="shared" si="11"/>
        <v>0.33333333333333331</v>
      </c>
      <c r="AF15" s="41">
        <f t="shared" si="12"/>
        <v>1</v>
      </c>
      <c r="AG15" s="41">
        <f t="shared" si="13"/>
        <v>0.41666666666666669</v>
      </c>
      <c r="AH15" s="41">
        <f t="shared" si="14"/>
        <v>1</v>
      </c>
      <c r="AI15" s="41">
        <f t="shared" si="15"/>
        <v>0.66666666666666663</v>
      </c>
      <c r="AJ15" s="41">
        <f t="shared" si="16"/>
        <v>0.33333333333333331</v>
      </c>
      <c r="AK15" s="41">
        <f t="shared" si="17"/>
        <v>0.5</v>
      </c>
    </row>
    <row r="16" spans="1:37" x14ac:dyDescent="0.3">
      <c r="C16" t="s">
        <v>482</v>
      </c>
      <c r="D16" t="s">
        <v>483</v>
      </c>
      <c r="F16" s="24">
        <f t="shared" si="6"/>
        <v>53</v>
      </c>
      <c r="G16" s="38">
        <f t="shared" si="7"/>
        <v>0.86885245901639341</v>
      </c>
      <c r="H16" s="38"/>
      <c r="I16" s="24"/>
      <c r="J16" s="44"/>
      <c r="K16" s="24"/>
      <c r="L16" s="44">
        <v>6</v>
      </c>
      <c r="M16" s="44">
        <v>2</v>
      </c>
      <c r="N16" s="44">
        <v>5</v>
      </c>
      <c r="O16" s="44">
        <v>9</v>
      </c>
      <c r="P16" s="44">
        <v>8</v>
      </c>
      <c r="Q16" s="44">
        <v>5</v>
      </c>
      <c r="R16" s="44">
        <v>5</v>
      </c>
      <c r="S16" s="44">
        <v>8</v>
      </c>
      <c r="T16" s="24">
        <v>3</v>
      </c>
      <c r="U16" s="44">
        <v>2</v>
      </c>
      <c r="V16" s="44"/>
      <c r="W16" s="44"/>
      <c r="AB16" s="41">
        <f t="shared" si="8"/>
        <v>1</v>
      </c>
      <c r="AC16" s="41">
        <f t="shared" si="9"/>
        <v>0.5</v>
      </c>
      <c r="AD16" s="41">
        <f t="shared" si="10"/>
        <v>1</v>
      </c>
      <c r="AE16" s="41">
        <f t="shared" si="11"/>
        <v>1</v>
      </c>
      <c r="AF16" s="41">
        <f t="shared" si="12"/>
        <v>1</v>
      </c>
      <c r="AG16" s="41">
        <f t="shared" si="13"/>
        <v>0.83333333333333337</v>
      </c>
      <c r="AH16" s="41">
        <f t="shared" si="14"/>
        <v>1</v>
      </c>
      <c r="AI16" s="41">
        <f t="shared" si="15"/>
        <v>0.66666666666666663</v>
      </c>
      <c r="AJ16" s="41">
        <f t="shared" si="16"/>
        <v>1</v>
      </c>
      <c r="AK16" s="41">
        <f t="shared" si="17"/>
        <v>0.66666666666666663</v>
      </c>
    </row>
    <row r="17" spans="3:37" x14ac:dyDescent="0.3">
      <c r="C17" t="s">
        <v>484</v>
      </c>
      <c r="D17" t="s">
        <v>569</v>
      </c>
      <c r="F17" s="24">
        <f t="shared" si="6"/>
        <v>33</v>
      </c>
      <c r="G17" s="38">
        <f t="shared" si="7"/>
        <v>0.54098360655737709</v>
      </c>
      <c r="H17" s="38"/>
      <c r="I17" s="24"/>
      <c r="J17" s="44"/>
      <c r="K17" s="24"/>
      <c r="L17" s="44">
        <v>3</v>
      </c>
      <c r="M17" s="44">
        <v>3</v>
      </c>
      <c r="N17" s="44">
        <v>5</v>
      </c>
      <c r="O17" s="44">
        <v>0</v>
      </c>
      <c r="P17" s="44">
        <v>8</v>
      </c>
      <c r="Q17" s="44">
        <v>1</v>
      </c>
      <c r="R17" s="44">
        <v>3.5</v>
      </c>
      <c r="S17" s="44">
        <v>7</v>
      </c>
      <c r="T17" s="24">
        <v>1</v>
      </c>
      <c r="U17" s="44">
        <v>1.5</v>
      </c>
      <c r="V17" s="44"/>
      <c r="W17" s="44"/>
      <c r="AB17" s="41">
        <f t="shared" si="8"/>
        <v>0.5</v>
      </c>
      <c r="AC17" s="41">
        <f t="shared" si="9"/>
        <v>0.75</v>
      </c>
      <c r="AD17" s="41">
        <f t="shared" si="10"/>
        <v>1</v>
      </c>
      <c r="AE17" s="41">
        <f t="shared" si="11"/>
        <v>0</v>
      </c>
      <c r="AF17" s="41">
        <f t="shared" si="12"/>
        <v>1</v>
      </c>
      <c r="AG17" s="41">
        <f t="shared" si="13"/>
        <v>0.16666666666666666</v>
      </c>
      <c r="AH17" s="41">
        <f t="shared" si="14"/>
        <v>0.7</v>
      </c>
      <c r="AI17" s="41">
        <f t="shared" si="15"/>
        <v>0.58333333333333337</v>
      </c>
      <c r="AJ17" s="41">
        <f t="shared" si="16"/>
        <v>0.33333333333333331</v>
      </c>
      <c r="AK17" s="41">
        <f t="shared" si="17"/>
        <v>0.5</v>
      </c>
    </row>
    <row r="18" spans="3:37" x14ac:dyDescent="0.3">
      <c r="C18" t="s">
        <v>485</v>
      </c>
      <c r="D18" t="s">
        <v>356</v>
      </c>
      <c r="F18" s="24">
        <f t="shared" si="6"/>
        <v>26.5</v>
      </c>
      <c r="G18" s="38">
        <f t="shared" si="7"/>
        <v>0.4344262295081967</v>
      </c>
      <c r="H18" s="38"/>
      <c r="I18" s="24"/>
      <c r="J18" s="44"/>
      <c r="K18" s="24"/>
      <c r="L18" s="44">
        <v>1</v>
      </c>
      <c r="M18" s="44">
        <v>1</v>
      </c>
      <c r="N18" s="44">
        <v>4</v>
      </c>
      <c r="O18" s="44">
        <v>2</v>
      </c>
      <c r="P18" s="44">
        <v>8</v>
      </c>
      <c r="Q18" s="44">
        <v>1</v>
      </c>
      <c r="R18" s="44">
        <v>3</v>
      </c>
      <c r="S18" s="44">
        <v>3</v>
      </c>
      <c r="T18" s="24">
        <v>2.5</v>
      </c>
      <c r="U18" s="44">
        <v>1</v>
      </c>
      <c r="V18" s="44"/>
      <c r="W18" s="44"/>
      <c r="AB18" s="41">
        <f t="shared" si="8"/>
        <v>0.16666666666666666</v>
      </c>
      <c r="AC18" s="41">
        <f t="shared" si="9"/>
        <v>0.25</v>
      </c>
      <c r="AD18" s="41">
        <f t="shared" si="10"/>
        <v>0.8</v>
      </c>
      <c r="AE18" s="41">
        <f t="shared" si="11"/>
        <v>0.22222222222222221</v>
      </c>
      <c r="AF18" s="41">
        <f t="shared" si="12"/>
        <v>1</v>
      </c>
      <c r="AG18" s="41">
        <f t="shared" si="13"/>
        <v>0.16666666666666666</v>
      </c>
      <c r="AH18" s="41">
        <f t="shared" si="14"/>
        <v>0.6</v>
      </c>
      <c r="AI18" s="41">
        <f t="shared" si="15"/>
        <v>0.25</v>
      </c>
      <c r="AJ18" s="41">
        <f t="shared" si="16"/>
        <v>0.83333333333333337</v>
      </c>
      <c r="AK18" s="41">
        <f t="shared" si="17"/>
        <v>0.33333333333333331</v>
      </c>
    </row>
    <row r="19" spans="3:37" s="106" customFormat="1" x14ac:dyDescent="0.3">
      <c r="C19" s="94" t="s">
        <v>486</v>
      </c>
      <c r="D19" s="94" t="s">
        <v>453</v>
      </c>
      <c r="G19" s="108"/>
      <c r="H19" s="108"/>
      <c r="J19" s="109"/>
      <c r="L19" s="109"/>
      <c r="M19" s="109"/>
      <c r="N19" s="109"/>
      <c r="O19" s="109"/>
      <c r="P19" s="109"/>
      <c r="Q19" s="109"/>
      <c r="R19" s="109"/>
      <c r="S19" s="109"/>
      <c r="T19" s="94"/>
      <c r="U19" s="109"/>
      <c r="V19" s="109"/>
      <c r="W19" s="109"/>
      <c r="X19" s="93"/>
      <c r="Y19" s="110"/>
      <c r="Z19" s="110"/>
      <c r="AA19" s="93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</row>
    <row r="20" spans="3:37" x14ac:dyDescent="0.3">
      <c r="C20" t="s">
        <v>487</v>
      </c>
      <c r="D20" t="s">
        <v>488</v>
      </c>
      <c r="F20" s="24">
        <f>SUM(L20:W20)</f>
        <v>55.5</v>
      </c>
      <c r="G20" s="38">
        <f t="shared" ref="G20:G24" si="18">F20/$F$2+H20</f>
        <v>0.9098360655737705</v>
      </c>
      <c r="H20" s="38"/>
      <c r="I20" s="24"/>
      <c r="J20" s="44"/>
      <c r="K20" s="24"/>
      <c r="L20" s="44">
        <v>6</v>
      </c>
      <c r="M20" s="44">
        <v>4</v>
      </c>
      <c r="N20" s="44">
        <v>4</v>
      </c>
      <c r="O20" s="44">
        <v>6.5</v>
      </c>
      <c r="P20" s="44">
        <v>8</v>
      </c>
      <c r="Q20" s="44">
        <v>3</v>
      </c>
      <c r="R20" s="44">
        <v>5</v>
      </c>
      <c r="S20" s="44">
        <v>12</v>
      </c>
      <c r="T20" s="24">
        <v>3</v>
      </c>
      <c r="U20" s="44">
        <v>3</v>
      </c>
      <c r="V20" s="44">
        <v>1</v>
      </c>
      <c r="W20" s="44"/>
      <c r="AB20" s="41">
        <f t="shared" ref="AB20:AI24" si="19">L20/L$2</f>
        <v>1</v>
      </c>
      <c r="AC20" s="41">
        <f t="shared" si="19"/>
        <v>1</v>
      </c>
      <c r="AD20" s="41">
        <f t="shared" si="19"/>
        <v>0.8</v>
      </c>
      <c r="AE20" s="41">
        <f t="shared" si="19"/>
        <v>0.72222222222222221</v>
      </c>
      <c r="AF20" s="41">
        <f t="shared" si="19"/>
        <v>1</v>
      </c>
      <c r="AG20" s="41">
        <f t="shared" si="19"/>
        <v>0.5</v>
      </c>
      <c r="AH20" s="41">
        <f t="shared" si="19"/>
        <v>1</v>
      </c>
      <c r="AI20" s="41">
        <f t="shared" si="19"/>
        <v>1</v>
      </c>
      <c r="AJ20" s="41">
        <f t="shared" ref="AJ20:AJ24" si="20">T20/T$2</f>
        <v>1</v>
      </c>
      <c r="AK20" s="41">
        <f t="shared" ref="AK20:AK24" si="21">U20/U$2</f>
        <v>1</v>
      </c>
    </row>
    <row r="21" spans="3:37" x14ac:dyDescent="0.3">
      <c r="C21" t="s">
        <v>489</v>
      </c>
      <c r="D21" t="s">
        <v>53</v>
      </c>
      <c r="F21" s="24">
        <f>SUM(L21:W21)</f>
        <v>59</v>
      </c>
      <c r="G21" s="38">
        <f t="shared" si="18"/>
        <v>0.96721311475409832</v>
      </c>
      <c r="H21" s="38"/>
      <c r="I21" s="24"/>
      <c r="J21" s="44"/>
      <c r="K21" s="24"/>
      <c r="L21" s="44">
        <v>6</v>
      </c>
      <c r="M21" s="44">
        <v>4</v>
      </c>
      <c r="N21" s="44">
        <v>5</v>
      </c>
      <c r="O21" s="44">
        <v>9</v>
      </c>
      <c r="P21" s="44">
        <v>8</v>
      </c>
      <c r="Q21" s="44">
        <v>6</v>
      </c>
      <c r="R21" s="44">
        <v>5</v>
      </c>
      <c r="S21" s="44">
        <v>10</v>
      </c>
      <c r="T21" s="24">
        <v>2</v>
      </c>
      <c r="U21" s="44">
        <v>3</v>
      </c>
      <c r="V21" s="44">
        <v>1</v>
      </c>
      <c r="W21" s="44"/>
      <c r="AB21" s="41">
        <f t="shared" si="19"/>
        <v>1</v>
      </c>
      <c r="AC21" s="41">
        <f t="shared" si="19"/>
        <v>1</v>
      </c>
      <c r="AD21" s="41">
        <f t="shared" si="19"/>
        <v>1</v>
      </c>
      <c r="AE21" s="41">
        <f t="shared" si="19"/>
        <v>1</v>
      </c>
      <c r="AF21" s="41">
        <f t="shared" si="19"/>
        <v>1</v>
      </c>
      <c r="AG21" s="41">
        <f t="shared" si="19"/>
        <v>1</v>
      </c>
      <c r="AH21" s="41">
        <f t="shared" si="19"/>
        <v>1</v>
      </c>
      <c r="AI21" s="41">
        <f t="shared" si="19"/>
        <v>0.83333333333333337</v>
      </c>
      <c r="AJ21" s="41">
        <f t="shared" si="20"/>
        <v>0.66666666666666663</v>
      </c>
      <c r="AK21" s="41">
        <f t="shared" si="21"/>
        <v>1</v>
      </c>
    </row>
    <row r="22" spans="3:37" x14ac:dyDescent="0.3">
      <c r="C22" t="s">
        <v>490</v>
      </c>
      <c r="D22" t="s">
        <v>491</v>
      </c>
      <c r="F22" s="24">
        <f>SUM(L22:W22)</f>
        <v>38.5</v>
      </c>
      <c r="G22" s="38">
        <f t="shared" si="18"/>
        <v>0.63114754098360659</v>
      </c>
      <c r="H22" s="38"/>
      <c r="I22" s="24"/>
      <c r="J22" s="44"/>
      <c r="K22" s="24"/>
      <c r="L22" s="44">
        <v>5</v>
      </c>
      <c r="M22" s="44">
        <v>2</v>
      </c>
      <c r="N22" s="44">
        <v>3</v>
      </c>
      <c r="O22" s="44">
        <v>6.5</v>
      </c>
      <c r="P22" s="44">
        <v>7</v>
      </c>
      <c r="Q22" s="44">
        <v>1.5</v>
      </c>
      <c r="R22" s="44">
        <v>4.5</v>
      </c>
      <c r="S22" s="44">
        <v>4</v>
      </c>
      <c r="T22" s="24">
        <v>2.5</v>
      </c>
      <c r="U22" s="44">
        <v>2.5</v>
      </c>
      <c r="V22" s="44">
        <v>0</v>
      </c>
      <c r="W22" s="44">
        <v>0</v>
      </c>
      <c r="AB22" s="41">
        <f t="shared" si="19"/>
        <v>0.83333333333333337</v>
      </c>
      <c r="AC22" s="41">
        <f t="shared" si="19"/>
        <v>0.5</v>
      </c>
      <c r="AD22" s="41">
        <f t="shared" si="19"/>
        <v>0.6</v>
      </c>
      <c r="AE22" s="41">
        <f t="shared" si="19"/>
        <v>0.72222222222222221</v>
      </c>
      <c r="AF22" s="41">
        <f t="shared" si="19"/>
        <v>0.875</v>
      </c>
      <c r="AG22" s="41">
        <f t="shared" si="19"/>
        <v>0.25</v>
      </c>
      <c r="AH22" s="41">
        <f t="shared" si="19"/>
        <v>0.9</v>
      </c>
      <c r="AI22" s="41">
        <f t="shared" si="19"/>
        <v>0.33333333333333331</v>
      </c>
      <c r="AJ22" s="41">
        <f t="shared" si="20"/>
        <v>0.83333333333333337</v>
      </c>
      <c r="AK22" s="41">
        <f t="shared" si="21"/>
        <v>0.83333333333333337</v>
      </c>
    </row>
    <row r="23" spans="3:37" x14ac:dyDescent="0.3">
      <c r="C23" t="s">
        <v>492</v>
      </c>
      <c r="D23" t="s">
        <v>493</v>
      </c>
      <c r="F23" s="24">
        <f>SUM(L23:W23)</f>
        <v>52.5</v>
      </c>
      <c r="G23" s="38">
        <f t="shared" si="18"/>
        <v>0.95565573770491796</v>
      </c>
      <c r="H23" s="38">
        <v>9.5000000000000001E-2</v>
      </c>
      <c r="I23" s="24"/>
      <c r="J23" s="44"/>
      <c r="K23" s="24"/>
      <c r="L23" s="44">
        <v>6</v>
      </c>
      <c r="M23" s="44">
        <v>3</v>
      </c>
      <c r="N23" s="44">
        <v>5</v>
      </c>
      <c r="O23" s="44">
        <v>7</v>
      </c>
      <c r="P23" s="44">
        <v>8</v>
      </c>
      <c r="Q23" s="44">
        <v>3.5</v>
      </c>
      <c r="R23" s="44">
        <v>2</v>
      </c>
      <c r="S23" s="44">
        <v>9</v>
      </c>
      <c r="T23" s="24">
        <v>3</v>
      </c>
      <c r="U23" s="44">
        <v>3</v>
      </c>
      <c r="V23" s="44">
        <v>3</v>
      </c>
      <c r="W23" s="44">
        <v>0</v>
      </c>
      <c r="AB23" s="41">
        <f t="shared" si="19"/>
        <v>1</v>
      </c>
      <c r="AC23" s="41">
        <f t="shared" si="19"/>
        <v>0.75</v>
      </c>
      <c r="AD23" s="41">
        <f t="shared" si="19"/>
        <v>1</v>
      </c>
      <c r="AE23" s="41">
        <f t="shared" si="19"/>
        <v>0.77777777777777779</v>
      </c>
      <c r="AF23" s="41">
        <f t="shared" si="19"/>
        <v>1</v>
      </c>
      <c r="AG23" s="41">
        <f t="shared" si="19"/>
        <v>0.58333333333333337</v>
      </c>
      <c r="AH23" s="41">
        <f t="shared" si="19"/>
        <v>0.4</v>
      </c>
      <c r="AI23" s="41">
        <f t="shared" si="19"/>
        <v>0.75</v>
      </c>
      <c r="AJ23" s="41">
        <f t="shared" si="20"/>
        <v>1</v>
      </c>
      <c r="AK23" s="41">
        <f t="shared" si="21"/>
        <v>1</v>
      </c>
    </row>
    <row r="24" spans="3:37" x14ac:dyDescent="0.3">
      <c r="C24" t="s">
        <v>494</v>
      </c>
      <c r="D24" t="s">
        <v>495</v>
      </c>
      <c r="F24" s="24">
        <f>SUM(L24:W24)</f>
        <v>44</v>
      </c>
      <c r="G24" s="38">
        <f t="shared" si="18"/>
        <v>0.81131147540983606</v>
      </c>
      <c r="H24" s="38">
        <v>0.09</v>
      </c>
      <c r="I24" s="24"/>
      <c r="J24" s="44"/>
      <c r="K24" s="24"/>
      <c r="L24" s="44">
        <v>4</v>
      </c>
      <c r="M24" s="44">
        <v>2</v>
      </c>
      <c r="N24" s="44">
        <v>5</v>
      </c>
      <c r="O24" s="44">
        <v>3.5</v>
      </c>
      <c r="P24" s="44">
        <v>8</v>
      </c>
      <c r="Q24" s="44">
        <v>4.5</v>
      </c>
      <c r="R24" s="44">
        <v>4</v>
      </c>
      <c r="S24" s="44">
        <v>7.5</v>
      </c>
      <c r="T24" s="24">
        <v>2.5</v>
      </c>
      <c r="U24" s="44">
        <v>3</v>
      </c>
      <c r="V24" s="44"/>
      <c r="W24" s="44"/>
      <c r="AB24" s="41">
        <f t="shared" si="19"/>
        <v>0.66666666666666663</v>
      </c>
      <c r="AC24" s="41">
        <f t="shared" si="19"/>
        <v>0.5</v>
      </c>
      <c r="AD24" s="41">
        <f t="shared" si="19"/>
        <v>1</v>
      </c>
      <c r="AE24" s="41">
        <f t="shared" si="19"/>
        <v>0.3888888888888889</v>
      </c>
      <c r="AF24" s="41">
        <f t="shared" si="19"/>
        <v>1</v>
      </c>
      <c r="AG24" s="41">
        <f t="shared" si="19"/>
        <v>0.75</v>
      </c>
      <c r="AH24" s="41">
        <f t="shared" si="19"/>
        <v>0.8</v>
      </c>
      <c r="AI24" s="41">
        <f t="shared" si="19"/>
        <v>0.625</v>
      </c>
      <c r="AJ24" s="41">
        <f t="shared" si="20"/>
        <v>0.83333333333333337</v>
      </c>
      <c r="AK24" s="41">
        <f t="shared" si="21"/>
        <v>1</v>
      </c>
    </row>
    <row r="25" spans="3:37" s="106" customFormat="1" x14ac:dyDescent="0.3">
      <c r="C25" s="94" t="s">
        <v>496</v>
      </c>
      <c r="D25" s="94" t="s">
        <v>497</v>
      </c>
      <c r="G25" s="108"/>
      <c r="H25" s="108"/>
      <c r="J25" s="109"/>
      <c r="L25" s="109"/>
      <c r="M25" s="109"/>
      <c r="N25" s="109"/>
      <c r="O25" s="109"/>
      <c r="P25" s="109"/>
      <c r="Q25" s="109"/>
      <c r="R25" s="109"/>
      <c r="S25" s="109"/>
      <c r="T25" s="94"/>
      <c r="U25" s="109"/>
      <c r="V25" s="109"/>
      <c r="W25" s="109"/>
      <c r="X25" s="93"/>
      <c r="Y25" s="110"/>
      <c r="Z25" s="110"/>
      <c r="AA25" s="93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</row>
    <row r="26" spans="3:37" x14ac:dyDescent="0.3">
      <c r="C26" t="s">
        <v>498</v>
      </c>
      <c r="D26" t="s">
        <v>499</v>
      </c>
      <c r="F26" s="24">
        <f t="shared" ref="F26:F34" si="22">SUM(L26:W26)</f>
        <v>39.5</v>
      </c>
      <c r="G26" s="38">
        <f t="shared" ref="G26:G34" si="23">F26/$F$2+H26</f>
        <v>0.72754098360655739</v>
      </c>
      <c r="H26" s="38">
        <v>0.08</v>
      </c>
      <c r="I26" s="24"/>
      <c r="J26" s="44"/>
      <c r="K26" s="24"/>
      <c r="L26" s="44">
        <v>4</v>
      </c>
      <c r="M26" s="44">
        <v>1</v>
      </c>
      <c r="N26" s="44">
        <v>5</v>
      </c>
      <c r="O26" s="44">
        <v>5</v>
      </c>
      <c r="P26" s="44">
        <v>7.5</v>
      </c>
      <c r="Q26" s="44">
        <v>1</v>
      </c>
      <c r="R26" s="44">
        <v>3</v>
      </c>
      <c r="S26" s="44">
        <v>10</v>
      </c>
      <c r="T26" s="24">
        <v>0</v>
      </c>
      <c r="U26" s="44">
        <v>3</v>
      </c>
      <c r="V26" s="44"/>
      <c r="W26" s="44"/>
      <c r="AB26" s="41">
        <f t="shared" ref="AB26:AB34" si="24">L26/L$2</f>
        <v>0.66666666666666663</v>
      </c>
      <c r="AC26" s="41">
        <f t="shared" ref="AC26:AC34" si="25">M26/M$2</f>
        <v>0.25</v>
      </c>
      <c r="AD26" s="41">
        <f t="shared" ref="AD26:AD34" si="26">N26/N$2</f>
        <v>1</v>
      </c>
      <c r="AE26" s="41">
        <f t="shared" ref="AE26:AE34" si="27">O26/O$2</f>
        <v>0.55555555555555558</v>
      </c>
      <c r="AF26" s="41">
        <f t="shared" ref="AF26:AF34" si="28">P26/P$2</f>
        <v>0.9375</v>
      </c>
      <c r="AG26" s="41">
        <f t="shared" ref="AG26:AG34" si="29">Q26/Q$2</f>
        <v>0.16666666666666666</v>
      </c>
      <c r="AH26" s="41">
        <f t="shared" ref="AH26:AH34" si="30">R26/R$2</f>
        <v>0.6</v>
      </c>
      <c r="AI26" s="41">
        <f t="shared" ref="AI26:AI34" si="31">S26/S$2</f>
        <v>0.83333333333333337</v>
      </c>
      <c r="AJ26" s="41">
        <f t="shared" ref="AJ26" si="32">T26/T$2</f>
        <v>0</v>
      </c>
      <c r="AK26" s="41">
        <f t="shared" ref="AK26" si="33">U26/U$2</f>
        <v>1</v>
      </c>
    </row>
    <row r="27" spans="3:37" x14ac:dyDescent="0.3">
      <c r="C27" t="s">
        <v>500</v>
      </c>
      <c r="D27" t="s">
        <v>501</v>
      </c>
      <c r="F27" s="24">
        <f t="shared" si="22"/>
        <v>23</v>
      </c>
      <c r="G27" s="38">
        <f t="shared" si="23"/>
        <v>0.37704918032786883</v>
      </c>
      <c r="H27" s="38"/>
      <c r="I27" s="24"/>
      <c r="J27" s="44"/>
      <c r="K27" s="24"/>
      <c r="L27" s="44">
        <v>4</v>
      </c>
      <c r="M27" s="44">
        <v>3</v>
      </c>
      <c r="N27" s="44">
        <v>3</v>
      </c>
      <c r="O27" s="44">
        <v>1</v>
      </c>
      <c r="P27" s="44">
        <v>8</v>
      </c>
      <c r="Q27" s="44">
        <v>1</v>
      </c>
      <c r="R27" s="44">
        <v>2</v>
      </c>
      <c r="S27" s="44">
        <v>1</v>
      </c>
      <c r="T27" s="24">
        <v>0</v>
      </c>
      <c r="U27" s="44">
        <v>0</v>
      </c>
      <c r="V27" s="44"/>
      <c r="W27" s="44"/>
      <c r="AB27" s="41">
        <f t="shared" si="24"/>
        <v>0.66666666666666663</v>
      </c>
      <c r="AC27" s="41">
        <f t="shared" si="25"/>
        <v>0.75</v>
      </c>
      <c r="AD27" s="41">
        <f t="shared" si="26"/>
        <v>0.6</v>
      </c>
      <c r="AE27" s="41">
        <f t="shared" si="27"/>
        <v>0.1111111111111111</v>
      </c>
      <c r="AF27" s="41">
        <f t="shared" si="28"/>
        <v>1</v>
      </c>
      <c r="AG27" s="41">
        <f t="shared" si="29"/>
        <v>0.16666666666666666</v>
      </c>
      <c r="AH27" s="41">
        <f t="shared" si="30"/>
        <v>0.4</v>
      </c>
      <c r="AI27" s="41">
        <f t="shared" si="31"/>
        <v>8.3333333333333329E-2</v>
      </c>
      <c r="AJ27" s="41">
        <f t="shared" ref="AJ27:AJ34" si="34">T27/T$2</f>
        <v>0</v>
      </c>
      <c r="AK27" s="41">
        <f t="shared" ref="AK27:AK34" si="35">U27/U$2</f>
        <v>0</v>
      </c>
    </row>
    <row r="28" spans="3:37" x14ac:dyDescent="0.3">
      <c r="C28" t="s">
        <v>502</v>
      </c>
      <c r="D28" t="s">
        <v>503</v>
      </c>
      <c r="F28" s="24">
        <f t="shared" si="22"/>
        <v>48</v>
      </c>
      <c r="G28" s="38">
        <f t="shared" si="23"/>
        <v>0.78688524590163933</v>
      </c>
      <c r="H28" s="38"/>
      <c r="I28" s="24"/>
      <c r="J28" s="44"/>
      <c r="K28" s="24"/>
      <c r="L28" s="44">
        <v>6</v>
      </c>
      <c r="M28" s="44">
        <v>2</v>
      </c>
      <c r="N28" s="44">
        <v>4</v>
      </c>
      <c r="O28" s="44">
        <v>7.5</v>
      </c>
      <c r="P28" s="44">
        <v>7.5</v>
      </c>
      <c r="Q28" s="44">
        <v>4.5</v>
      </c>
      <c r="R28" s="44">
        <v>2</v>
      </c>
      <c r="S28" s="44">
        <v>10.5</v>
      </c>
      <c r="T28" s="24">
        <v>2</v>
      </c>
      <c r="U28" s="44">
        <v>2</v>
      </c>
      <c r="V28" s="44"/>
      <c r="W28" s="44"/>
      <c r="AB28" s="41">
        <f t="shared" si="24"/>
        <v>1</v>
      </c>
      <c r="AC28" s="41">
        <f t="shared" si="25"/>
        <v>0.5</v>
      </c>
      <c r="AD28" s="41">
        <f t="shared" si="26"/>
        <v>0.8</v>
      </c>
      <c r="AE28" s="41">
        <f t="shared" si="27"/>
        <v>0.83333333333333337</v>
      </c>
      <c r="AF28" s="41">
        <f t="shared" si="28"/>
        <v>0.9375</v>
      </c>
      <c r="AG28" s="41">
        <f t="shared" si="29"/>
        <v>0.75</v>
      </c>
      <c r="AH28" s="41">
        <f t="shared" si="30"/>
        <v>0.4</v>
      </c>
      <c r="AI28" s="41">
        <f t="shared" si="31"/>
        <v>0.875</v>
      </c>
      <c r="AJ28" s="41">
        <f t="shared" si="34"/>
        <v>0.66666666666666663</v>
      </c>
      <c r="AK28" s="41">
        <f t="shared" si="35"/>
        <v>0.66666666666666663</v>
      </c>
    </row>
    <row r="29" spans="3:37" x14ac:dyDescent="0.3">
      <c r="C29" t="s">
        <v>181</v>
      </c>
      <c r="D29" t="s">
        <v>557</v>
      </c>
      <c r="F29" s="24">
        <f t="shared" si="22"/>
        <v>35.5</v>
      </c>
      <c r="G29" s="38">
        <f t="shared" si="23"/>
        <v>0.64696721311475414</v>
      </c>
      <c r="H29" s="38">
        <v>6.5000000000000002E-2</v>
      </c>
      <c r="I29" s="24"/>
      <c r="J29" s="44"/>
      <c r="K29" s="24"/>
      <c r="L29" s="44">
        <v>5</v>
      </c>
      <c r="M29" s="44">
        <v>3</v>
      </c>
      <c r="N29" s="44">
        <v>2</v>
      </c>
      <c r="O29" s="44">
        <v>6</v>
      </c>
      <c r="P29" s="44">
        <v>2</v>
      </c>
      <c r="Q29" s="44">
        <v>2.5</v>
      </c>
      <c r="R29" s="44">
        <v>5</v>
      </c>
      <c r="S29" s="44">
        <v>6</v>
      </c>
      <c r="T29" s="24">
        <v>3</v>
      </c>
      <c r="U29" s="44">
        <v>1</v>
      </c>
      <c r="V29" s="44">
        <v>0</v>
      </c>
      <c r="W29" s="44">
        <v>0</v>
      </c>
      <c r="AB29" s="41">
        <f t="shared" si="24"/>
        <v>0.83333333333333337</v>
      </c>
      <c r="AC29" s="41">
        <f t="shared" si="25"/>
        <v>0.75</v>
      </c>
      <c r="AD29" s="41">
        <f t="shared" si="26"/>
        <v>0.4</v>
      </c>
      <c r="AE29" s="41">
        <f t="shared" si="27"/>
        <v>0.66666666666666663</v>
      </c>
      <c r="AF29" s="41">
        <f t="shared" si="28"/>
        <v>0.25</v>
      </c>
      <c r="AG29" s="41">
        <f t="shared" si="29"/>
        <v>0.41666666666666669</v>
      </c>
      <c r="AH29" s="41">
        <f t="shared" si="30"/>
        <v>1</v>
      </c>
      <c r="AI29" s="41">
        <f t="shared" si="31"/>
        <v>0.5</v>
      </c>
      <c r="AJ29" s="41">
        <f t="shared" si="34"/>
        <v>1</v>
      </c>
      <c r="AK29" s="41">
        <f t="shared" si="35"/>
        <v>0.33333333333333331</v>
      </c>
    </row>
    <row r="30" spans="3:37" x14ac:dyDescent="0.3">
      <c r="C30" t="s">
        <v>181</v>
      </c>
      <c r="D30" t="s">
        <v>530</v>
      </c>
      <c r="F30" s="24">
        <f t="shared" si="22"/>
        <v>37.5</v>
      </c>
      <c r="G30" s="38">
        <f t="shared" si="23"/>
        <v>0.61475409836065575</v>
      </c>
      <c r="H30" s="38"/>
      <c r="I30" s="24"/>
      <c r="J30" s="44"/>
      <c r="K30" s="24"/>
      <c r="L30" s="44">
        <v>5</v>
      </c>
      <c r="M30" s="44">
        <v>2</v>
      </c>
      <c r="N30" s="44">
        <v>5</v>
      </c>
      <c r="O30" s="44">
        <v>6.5</v>
      </c>
      <c r="P30" s="44">
        <v>6</v>
      </c>
      <c r="Q30" s="44">
        <v>0.5</v>
      </c>
      <c r="R30" s="44">
        <v>4</v>
      </c>
      <c r="S30" s="44">
        <v>6</v>
      </c>
      <c r="T30" s="24">
        <v>1.5</v>
      </c>
      <c r="U30" s="44">
        <v>1</v>
      </c>
      <c r="V30" s="44"/>
      <c r="W30" s="44"/>
      <c r="AB30" s="41">
        <f t="shared" si="24"/>
        <v>0.83333333333333337</v>
      </c>
      <c r="AC30" s="41">
        <f t="shared" si="25"/>
        <v>0.5</v>
      </c>
      <c r="AD30" s="41">
        <f t="shared" si="26"/>
        <v>1</v>
      </c>
      <c r="AE30" s="41">
        <f t="shared" si="27"/>
        <v>0.72222222222222221</v>
      </c>
      <c r="AF30" s="41">
        <f t="shared" si="28"/>
        <v>0.75</v>
      </c>
      <c r="AG30" s="41">
        <f t="shared" si="29"/>
        <v>8.3333333333333329E-2</v>
      </c>
      <c r="AH30" s="41">
        <f t="shared" si="30"/>
        <v>0.8</v>
      </c>
      <c r="AI30" s="41">
        <f t="shared" si="31"/>
        <v>0.5</v>
      </c>
      <c r="AJ30" s="41">
        <f t="shared" si="34"/>
        <v>0.5</v>
      </c>
      <c r="AK30" s="41">
        <f t="shared" si="35"/>
        <v>0.33333333333333331</v>
      </c>
    </row>
    <row r="31" spans="3:37" x14ac:dyDescent="0.3">
      <c r="C31" t="s">
        <v>504</v>
      </c>
      <c r="D31" t="s">
        <v>103</v>
      </c>
      <c r="F31" s="24">
        <f t="shared" si="22"/>
        <v>20.5</v>
      </c>
      <c r="G31" s="38">
        <f t="shared" si="23"/>
        <v>0.40606557377049179</v>
      </c>
      <c r="H31" s="38">
        <v>7.0000000000000007E-2</v>
      </c>
      <c r="I31" s="24"/>
      <c r="J31" s="44"/>
      <c r="K31" s="24"/>
      <c r="L31" s="44">
        <v>3</v>
      </c>
      <c r="M31" s="44">
        <v>1</v>
      </c>
      <c r="N31" s="44">
        <v>3</v>
      </c>
      <c r="O31" s="44">
        <v>3</v>
      </c>
      <c r="P31" s="44">
        <v>8</v>
      </c>
      <c r="Q31" s="44">
        <v>0.5</v>
      </c>
      <c r="R31" s="44">
        <v>0</v>
      </c>
      <c r="S31" s="44">
        <v>1</v>
      </c>
      <c r="T31" s="24">
        <v>1</v>
      </c>
      <c r="U31" s="44">
        <v>0</v>
      </c>
      <c r="V31" s="44"/>
      <c r="W31" s="44"/>
      <c r="AB31" s="41">
        <f t="shared" si="24"/>
        <v>0.5</v>
      </c>
      <c r="AC31" s="41">
        <f t="shared" si="25"/>
        <v>0.25</v>
      </c>
      <c r="AD31" s="41">
        <f t="shared" si="26"/>
        <v>0.6</v>
      </c>
      <c r="AE31" s="41">
        <f t="shared" si="27"/>
        <v>0.33333333333333331</v>
      </c>
      <c r="AF31" s="41">
        <f t="shared" si="28"/>
        <v>1</v>
      </c>
      <c r="AG31" s="41">
        <f t="shared" si="29"/>
        <v>8.3333333333333329E-2</v>
      </c>
      <c r="AH31" s="41">
        <f t="shared" si="30"/>
        <v>0</v>
      </c>
      <c r="AI31" s="41">
        <f t="shared" si="31"/>
        <v>8.3333333333333329E-2</v>
      </c>
      <c r="AJ31" s="41">
        <f t="shared" si="34"/>
        <v>0.33333333333333331</v>
      </c>
      <c r="AK31" s="41">
        <f t="shared" si="35"/>
        <v>0</v>
      </c>
    </row>
    <row r="32" spans="3:37" x14ac:dyDescent="0.3">
      <c r="C32" t="s">
        <v>505</v>
      </c>
      <c r="D32" t="s">
        <v>506</v>
      </c>
      <c r="F32" s="24">
        <f t="shared" si="22"/>
        <v>48</v>
      </c>
      <c r="G32" s="38">
        <f t="shared" si="23"/>
        <v>0.78688524590163933</v>
      </c>
      <c r="H32" s="38"/>
      <c r="I32" s="24"/>
      <c r="J32" s="44"/>
      <c r="K32" s="24"/>
      <c r="L32" s="44">
        <v>5</v>
      </c>
      <c r="M32" s="44">
        <v>3</v>
      </c>
      <c r="N32" s="44">
        <v>5</v>
      </c>
      <c r="O32" s="44">
        <v>8</v>
      </c>
      <c r="P32" s="44">
        <v>7.5</v>
      </c>
      <c r="Q32" s="44">
        <v>2.5</v>
      </c>
      <c r="R32" s="44">
        <v>4</v>
      </c>
      <c r="S32" s="44">
        <v>8</v>
      </c>
      <c r="T32" s="24">
        <v>3</v>
      </c>
      <c r="U32" s="44">
        <v>2</v>
      </c>
      <c r="V32" s="44">
        <v>0</v>
      </c>
      <c r="W32" s="44"/>
      <c r="AB32" s="41">
        <f t="shared" si="24"/>
        <v>0.83333333333333337</v>
      </c>
      <c r="AC32" s="41">
        <f t="shared" si="25"/>
        <v>0.75</v>
      </c>
      <c r="AD32" s="41">
        <f t="shared" si="26"/>
        <v>1</v>
      </c>
      <c r="AE32" s="41">
        <f t="shared" si="27"/>
        <v>0.88888888888888884</v>
      </c>
      <c r="AF32" s="41">
        <f t="shared" si="28"/>
        <v>0.9375</v>
      </c>
      <c r="AG32" s="41">
        <f t="shared" si="29"/>
        <v>0.41666666666666669</v>
      </c>
      <c r="AH32" s="41">
        <f t="shared" si="30"/>
        <v>0.8</v>
      </c>
      <c r="AI32" s="41">
        <f t="shared" si="31"/>
        <v>0.66666666666666663</v>
      </c>
      <c r="AJ32" s="41">
        <f t="shared" si="34"/>
        <v>1</v>
      </c>
      <c r="AK32" s="41">
        <f t="shared" si="35"/>
        <v>0.66666666666666663</v>
      </c>
    </row>
    <row r="33" spans="3:37" x14ac:dyDescent="0.3">
      <c r="C33" t="s">
        <v>507</v>
      </c>
      <c r="D33" t="s">
        <v>81</v>
      </c>
      <c r="F33" s="24">
        <f t="shared" si="22"/>
        <v>46</v>
      </c>
      <c r="G33" s="38">
        <f t="shared" si="23"/>
        <v>0.8040983606557377</v>
      </c>
      <c r="H33" s="38">
        <v>0.05</v>
      </c>
      <c r="I33" s="24"/>
      <c r="J33" s="44"/>
      <c r="K33" s="24"/>
      <c r="L33" s="44">
        <v>5</v>
      </c>
      <c r="M33" s="44">
        <v>2</v>
      </c>
      <c r="N33" s="44">
        <v>4</v>
      </c>
      <c r="O33" s="44">
        <v>6.5</v>
      </c>
      <c r="P33" s="44">
        <v>8</v>
      </c>
      <c r="Q33" s="44">
        <v>2.5</v>
      </c>
      <c r="R33" s="44">
        <v>4</v>
      </c>
      <c r="S33" s="44">
        <v>9</v>
      </c>
      <c r="T33" s="24">
        <v>2</v>
      </c>
      <c r="U33" s="44">
        <v>3</v>
      </c>
      <c r="V33" s="44"/>
      <c r="W33" s="44"/>
      <c r="AB33" s="41">
        <f t="shared" si="24"/>
        <v>0.83333333333333337</v>
      </c>
      <c r="AC33" s="41">
        <f t="shared" si="25"/>
        <v>0.5</v>
      </c>
      <c r="AD33" s="41">
        <f t="shared" si="26"/>
        <v>0.8</v>
      </c>
      <c r="AE33" s="41">
        <f t="shared" si="27"/>
        <v>0.72222222222222221</v>
      </c>
      <c r="AF33" s="41">
        <f t="shared" si="28"/>
        <v>1</v>
      </c>
      <c r="AG33" s="41">
        <f t="shared" si="29"/>
        <v>0.41666666666666669</v>
      </c>
      <c r="AH33" s="41">
        <f t="shared" si="30"/>
        <v>0.8</v>
      </c>
      <c r="AI33" s="41">
        <f t="shared" si="31"/>
        <v>0.75</v>
      </c>
      <c r="AJ33" s="41">
        <f t="shared" si="34"/>
        <v>0.66666666666666663</v>
      </c>
      <c r="AK33" s="41">
        <f t="shared" si="35"/>
        <v>1</v>
      </c>
    </row>
    <row r="34" spans="3:37" x14ac:dyDescent="0.3">
      <c r="C34" t="s">
        <v>508</v>
      </c>
      <c r="D34" t="s">
        <v>509</v>
      </c>
      <c r="F34" s="24">
        <f t="shared" si="22"/>
        <v>48.5</v>
      </c>
      <c r="G34" s="38">
        <f t="shared" si="23"/>
        <v>0.79508196721311475</v>
      </c>
      <c r="H34" s="38"/>
      <c r="I34" s="24"/>
      <c r="J34" s="44"/>
      <c r="K34" s="24"/>
      <c r="L34" s="44">
        <v>6</v>
      </c>
      <c r="M34" s="44">
        <v>3</v>
      </c>
      <c r="N34" s="44">
        <v>5</v>
      </c>
      <c r="O34" s="44">
        <v>7</v>
      </c>
      <c r="P34" s="44">
        <v>8</v>
      </c>
      <c r="Q34" s="44">
        <v>4.5</v>
      </c>
      <c r="R34" s="44">
        <v>3.5</v>
      </c>
      <c r="S34" s="44">
        <v>6</v>
      </c>
      <c r="T34" s="24">
        <v>3</v>
      </c>
      <c r="U34" s="44">
        <v>2.5</v>
      </c>
      <c r="V34" s="44"/>
      <c r="W34" s="44"/>
      <c r="AB34" s="41">
        <f t="shared" si="24"/>
        <v>1</v>
      </c>
      <c r="AC34" s="41">
        <f t="shared" si="25"/>
        <v>0.75</v>
      </c>
      <c r="AD34" s="41">
        <f t="shared" si="26"/>
        <v>1</v>
      </c>
      <c r="AE34" s="41">
        <f t="shared" si="27"/>
        <v>0.77777777777777779</v>
      </c>
      <c r="AF34" s="41">
        <f t="shared" si="28"/>
        <v>1</v>
      </c>
      <c r="AG34" s="41">
        <f t="shared" si="29"/>
        <v>0.75</v>
      </c>
      <c r="AH34" s="41">
        <f t="shared" si="30"/>
        <v>0.7</v>
      </c>
      <c r="AI34" s="41">
        <f t="shared" si="31"/>
        <v>0.5</v>
      </c>
      <c r="AJ34" s="41">
        <f t="shared" si="34"/>
        <v>1</v>
      </c>
      <c r="AK34" s="41">
        <f t="shared" si="35"/>
        <v>0.83333333333333337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zoomScale="80" zoomScaleNormal="80" workbookViewId="0">
      <pane ySplit="3" topLeftCell="A4" activePane="bottomLeft" state="frozen"/>
      <selection pane="bottomLeft" activeCell="I2" sqref="I2"/>
    </sheetView>
  </sheetViews>
  <sheetFormatPr defaultColWidth="9.08984375" defaultRowHeight="14" x14ac:dyDescent="0.3"/>
  <cols>
    <col min="1" max="1" width="4.08984375" style="2" bestFit="1" customWidth="1"/>
    <col min="2" max="2" width="5.81640625" style="2" customWidth="1"/>
    <col min="3" max="3" width="18.81640625" style="1" bestFit="1" customWidth="1"/>
    <col min="4" max="4" width="9.1796875" style="1" bestFit="1" customWidth="1"/>
    <col min="5" max="5" width="3" style="1" customWidth="1"/>
    <col min="6" max="6" width="5.36328125" style="1" bestFit="1" customWidth="1"/>
    <col min="7" max="7" width="7.6328125" style="46" bestFit="1" customWidth="1"/>
    <col min="8" max="8" width="6.26953125" style="46" customWidth="1"/>
    <col min="9" max="9" width="3.36328125" style="1" customWidth="1"/>
    <col min="10" max="18" width="7.08984375" style="1" customWidth="1"/>
    <col min="19" max="19" width="9.08984375" style="1"/>
    <col min="20" max="21" width="9.08984375" style="46"/>
    <col min="22" max="22" width="19.08984375" style="1" bestFit="1" customWidth="1"/>
    <col min="23" max="23" width="2.08984375" style="1" customWidth="1"/>
    <col min="24" max="29" width="3.36328125" style="2" customWidth="1"/>
    <col min="30" max="16384" width="9.08984375" style="1"/>
  </cols>
  <sheetData>
    <row r="2" spans="1:29" x14ac:dyDescent="0.3">
      <c r="F2" s="1">
        <f>SUM(J2:Q2)</f>
        <v>61</v>
      </c>
      <c r="H2" s="46">
        <v>0.95</v>
      </c>
      <c r="J2" s="1">
        <v>3</v>
      </c>
      <c r="K2" s="1">
        <v>5</v>
      </c>
      <c r="L2" s="1">
        <v>2</v>
      </c>
      <c r="M2" s="1">
        <v>5</v>
      </c>
      <c r="N2" s="1">
        <v>6</v>
      </c>
      <c r="O2" s="1">
        <v>15</v>
      </c>
      <c r="P2" s="1">
        <v>17</v>
      </c>
      <c r="Q2" s="1">
        <v>8</v>
      </c>
      <c r="T2" s="46" t="s">
        <v>16</v>
      </c>
      <c r="X2" s="2">
        <f t="shared" ref="X2:AC2" si="0">SUM(X4:X34)</f>
        <v>0</v>
      </c>
      <c r="Y2" s="2">
        <f t="shared" si="0"/>
        <v>9</v>
      </c>
      <c r="Z2" s="2">
        <f t="shared" si="0"/>
        <v>0</v>
      </c>
      <c r="AA2" s="2">
        <f t="shared" si="0"/>
        <v>0</v>
      </c>
      <c r="AB2" s="2">
        <f t="shared" si="0"/>
        <v>9</v>
      </c>
      <c r="AC2" s="2">
        <f t="shared" si="0"/>
        <v>9</v>
      </c>
    </row>
    <row r="3" spans="1:29" x14ac:dyDescent="0.3">
      <c r="A3" s="10" t="s">
        <v>22</v>
      </c>
      <c r="B3" s="62" t="s">
        <v>236</v>
      </c>
      <c r="C3" s="10" t="s">
        <v>1</v>
      </c>
      <c r="D3" s="10" t="s">
        <v>78</v>
      </c>
      <c r="F3" s="1" t="s">
        <v>3</v>
      </c>
      <c r="G3" s="46" t="s">
        <v>2</v>
      </c>
      <c r="H3" s="46" t="s">
        <v>15</v>
      </c>
      <c r="J3" s="2" t="s">
        <v>237</v>
      </c>
      <c r="K3" s="2" t="s">
        <v>238</v>
      </c>
      <c r="L3" s="2" t="s">
        <v>239</v>
      </c>
      <c r="M3" s="2" t="s">
        <v>241</v>
      </c>
      <c r="N3" s="2" t="s">
        <v>28</v>
      </c>
      <c r="O3" s="2" t="s">
        <v>31</v>
      </c>
      <c r="P3" s="2" t="s">
        <v>240</v>
      </c>
      <c r="Q3" s="2" t="s">
        <v>30</v>
      </c>
      <c r="R3" s="2" t="s">
        <v>243</v>
      </c>
      <c r="T3" s="46" t="s">
        <v>242</v>
      </c>
      <c r="U3" s="46" t="s">
        <v>29</v>
      </c>
      <c r="V3" s="1" t="s">
        <v>403</v>
      </c>
      <c r="X3" s="12" t="s">
        <v>90</v>
      </c>
      <c r="Y3" s="12" t="s">
        <v>24</v>
      </c>
      <c r="Z3" s="12" t="s">
        <v>713</v>
      </c>
      <c r="AA3" s="12" t="s">
        <v>400</v>
      </c>
      <c r="AB3" s="12" t="s">
        <v>401</v>
      </c>
      <c r="AC3" s="12" t="s">
        <v>402</v>
      </c>
    </row>
    <row r="4" spans="1:29" s="24" customFormat="1" x14ac:dyDescent="0.3">
      <c r="A4" s="24">
        <v>1</v>
      </c>
      <c r="B4" s="2" t="s">
        <v>24</v>
      </c>
      <c r="C4" t="s">
        <v>540</v>
      </c>
      <c r="D4" t="s">
        <v>539</v>
      </c>
      <c r="F4" s="24">
        <f>SUM(J4:R4)</f>
        <v>24.5</v>
      </c>
      <c r="G4" s="41">
        <f>IF(B4="R",F4/($F$2-2),F4/$F$2)</f>
        <v>0.40163934426229508</v>
      </c>
      <c r="H4" s="137">
        <f>G4/MAX($G$4:$G$34)*$H$2</f>
        <v>0.40930700447093887</v>
      </c>
      <c r="J4" s="24">
        <v>1.5</v>
      </c>
      <c r="K4" s="24">
        <v>1</v>
      </c>
      <c r="L4" s="24">
        <v>2</v>
      </c>
      <c r="M4" s="24">
        <v>3</v>
      </c>
      <c r="N4" s="24">
        <v>1</v>
      </c>
      <c r="O4" s="24">
        <v>3</v>
      </c>
      <c r="P4" s="24">
        <v>10</v>
      </c>
      <c r="Q4" s="24">
        <v>3</v>
      </c>
      <c r="T4" s="41">
        <f>SUM(J4:P4)/($F$2-$Q$2)</f>
        <v>0.40566037735849059</v>
      </c>
      <c r="U4" s="41">
        <f>G4-T4</f>
        <v>-4.0210330961955032E-3</v>
      </c>
      <c r="X4" s="29" t="str">
        <f>IF($B4=X$3,1,"")</f>
        <v/>
      </c>
      <c r="Y4" s="29">
        <f>IF($B4=Y$3,1,"")</f>
        <v>1</v>
      </c>
      <c r="Z4" s="29" t="str">
        <f t="shared" ref="Z4:Z5" si="1">IF($B4=Z$3,1,"")</f>
        <v/>
      </c>
      <c r="AA4" s="29" t="str">
        <f t="shared" ref="AA4:AC5" si="2">IF($B4=AA$3,1,"")</f>
        <v/>
      </c>
      <c r="AB4" s="29" t="str">
        <f t="shared" si="2"/>
        <v/>
      </c>
      <c r="AC4" s="29" t="str">
        <f t="shared" si="2"/>
        <v/>
      </c>
    </row>
    <row r="5" spans="1:29" x14ac:dyDescent="0.3">
      <c r="B5" s="2" t="s">
        <v>401</v>
      </c>
      <c r="C5" t="s">
        <v>471</v>
      </c>
      <c r="D5" t="s">
        <v>572</v>
      </c>
      <c r="F5" s="24">
        <f>SUM(J5:R5)</f>
        <v>53</v>
      </c>
      <c r="G5" s="41">
        <f>IF(B5="R",F5/($F$2-2),F5/$F$2)</f>
        <v>0.86885245901639341</v>
      </c>
      <c r="H5" s="137">
        <f>G5/MAX($G$4:$G$34)*$H$2</f>
        <v>0.88543964232488825</v>
      </c>
      <c r="I5" s="24"/>
      <c r="J5" s="24">
        <v>3</v>
      </c>
      <c r="K5" s="24">
        <v>3.5</v>
      </c>
      <c r="L5" s="24">
        <v>2</v>
      </c>
      <c r="M5" s="24">
        <v>4.5</v>
      </c>
      <c r="N5" s="24">
        <v>6</v>
      </c>
      <c r="O5" s="24">
        <v>14</v>
      </c>
      <c r="P5" s="24">
        <v>15</v>
      </c>
      <c r="Q5" s="24">
        <v>5</v>
      </c>
      <c r="R5" s="24"/>
      <c r="S5" s="24"/>
      <c r="T5" s="41">
        <f>SUM(J5:P5)/($F$2-$Q$2)</f>
        <v>0.90566037735849059</v>
      </c>
      <c r="U5" s="41">
        <f>G5-T5</f>
        <v>-3.6807918342097179E-2</v>
      </c>
      <c r="V5" s="24"/>
      <c r="W5" s="24"/>
      <c r="X5" s="29" t="str">
        <f>IF($B5=X$3,1,"")</f>
        <v/>
      </c>
      <c r="Y5" s="29" t="str">
        <f>IF($B5=Y$3,1,"")</f>
        <v/>
      </c>
      <c r="Z5" s="29" t="str">
        <f t="shared" si="1"/>
        <v/>
      </c>
      <c r="AA5" s="29" t="str">
        <f t="shared" si="2"/>
        <v/>
      </c>
      <c r="AB5" s="29">
        <f t="shared" si="2"/>
        <v>1</v>
      </c>
      <c r="AC5" s="29" t="str">
        <f t="shared" si="2"/>
        <v/>
      </c>
    </row>
    <row r="6" spans="1:29" s="106" customFormat="1" x14ac:dyDescent="0.3">
      <c r="A6" s="107"/>
      <c r="B6" s="107"/>
      <c r="C6" s="105" t="s">
        <v>472</v>
      </c>
      <c r="D6" s="105" t="s">
        <v>83</v>
      </c>
      <c r="G6" s="111"/>
      <c r="H6" s="111"/>
      <c r="T6" s="111"/>
      <c r="U6" s="111"/>
      <c r="X6" s="107"/>
      <c r="Y6" s="107"/>
      <c r="Z6" s="107"/>
      <c r="AA6" s="107"/>
      <c r="AB6" s="107"/>
      <c r="AC6" s="107"/>
    </row>
    <row r="7" spans="1:29" s="106" customFormat="1" x14ac:dyDescent="0.3">
      <c r="A7" s="107"/>
      <c r="B7" s="107"/>
      <c r="C7" s="94" t="s">
        <v>616</v>
      </c>
      <c r="D7" s="94" t="s">
        <v>615</v>
      </c>
      <c r="G7" s="111"/>
      <c r="H7" s="111"/>
      <c r="T7" s="111"/>
      <c r="U7" s="111"/>
      <c r="X7" s="107"/>
      <c r="Y7" s="107"/>
      <c r="Z7" s="107"/>
      <c r="AA7" s="107"/>
      <c r="AB7" s="107"/>
      <c r="AC7" s="107"/>
    </row>
    <row r="8" spans="1:29" x14ac:dyDescent="0.3">
      <c r="B8" s="2" t="s">
        <v>24</v>
      </c>
      <c r="C8" t="s">
        <v>473</v>
      </c>
      <c r="D8" t="s">
        <v>583</v>
      </c>
      <c r="F8" s="24">
        <f t="shared" ref="F8:F18" si="3">SUM(J8:R8)</f>
        <v>55</v>
      </c>
      <c r="G8" s="41">
        <f t="shared" ref="G8:G18" si="4">IF(B8="R",F8/($F$2-2),F8/$F$2)</f>
        <v>0.90163934426229508</v>
      </c>
      <c r="H8" s="137">
        <f t="shared" ref="H8:H18" si="5">G8/MAX($G$4:$G$34)*$H$2</f>
        <v>0.91885245901639345</v>
      </c>
      <c r="I8" s="24"/>
      <c r="J8" s="24">
        <v>2</v>
      </c>
      <c r="K8" s="24">
        <v>5</v>
      </c>
      <c r="L8" s="24">
        <v>2</v>
      </c>
      <c r="M8" s="24">
        <v>4</v>
      </c>
      <c r="N8" s="24">
        <v>5</v>
      </c>
      <c r="O8" s="24">
        <v>14</v>
      </c>
      <c r="P8" s="24">
        <v>15</v>
      </c>
      <c r="Q8" s="24">
        <v>8</v>
      </c>
      <c r="R8" s="24"/>
      <c r="S8" s="24"/>
      <c r="T8" s="41">
        <f t="shared" ref="T8:T18" si="6">SUM(J8:P8)/($F$2-$Q$2)</f>
        <v>0.8867924528301887</v>
      </c>
      <c r="U8" s="41">
        <f t="shared" ref="U8:U18" si="7">G8-T8</f>
        <v>1.4846891432106379E-2</v>
      </c>
      <c r="V8" s="24"/>
      <c r="W8" s="24"/>
      <c r="X8" s="29" t="str">
        <f t="shared" ref="X8:AC18" si="8">IF($B8=X$3,1,"")</f>
        <v/>
      </c>
      <c r="Y8" s="29">
        <f t="shared" si="8"/>
        <v>1</v>
      </c>
      <c r="Z8" s="29" t="str">
        <f t="shared" si="8"/>
        <v/>
      </c>
      <c r="AA8" s="29" t="str">
        <f t="shared" si="8"/>
        <v/>
      </c>
      <c r="AB8" s="29" t="str">
        <f t="shared" si="8"/>
        <v/>
      </c>
      <c r="AC8" s="29" t="str">
        <f t="shared" si="8"/>
        <v/>
      </c>
    </row>
    <row r="9" spans="1:29" x14ac:dyDescent="0.3">
      <c r="B9" s="2" t="s">
        <v>24</v>
      </c>
      <c r="C9" t="s">
        <v>474</v>
      </c>
      <c r="D9" t="s">
        <v>142</v>
      </c>
      <c r="F9" s="24">
        <f t="shared" si="3"/>
        <v>11.5</v>
      </c>
      <c r="G9" s="41">
        <f t="shared" si="4"/>
        <v>0.18852459016393441</v>
      </c>
      <c r="H9" s="137">
        <f t="shared" si="5"/>
        <v>0.19212369597615497</v>
      </c>
      <c r="I9" s="24"/>
      <c r="J9" s="24">
        <v>1.5</v>
      </c>
      <c r="K9" s="24">
        <v>2</v>
      </c>
      <c r="L9" s="24">
        <v>0</v>
      </c>
      <c r="M9" s="24">
        <v>0</v>
      </c>
      <c r="N9" s="24">
        <v>0</v>
      </c>
      <c r="O9" s="24">
        <v>1</v>
      </c>
      <c r="P9" s="24">
        <v>3</v>
      </c>
      <c r="Q9" s="24">
        <v>4</v>
      </c>
      <c r="R9" s="24"/>
      <c r="S9" s="24"/>
      <c r="T9" s="41">
        <f t="shared" si="6"/>
        <v>0.14150943396226415</v>
      </c>
      <c r="U9" s="41">
        <f t="shared" si="7"/>
        <v>4.7015156201670266E-2</v>
      </c>
      <c r="V9" s="24"/>
      <c r="W9" s="24"/>
      <c r="X9" s="29" t="str">
        <f t="shared" si="8"/>
        <v/>
      </c>
      <c r="Y9" s="29">
        <f t="shared" si="8"/>
        <v>1</v>
      </c>
      <c r="Z9" s="29" t="str">
        <f t="shared" si="8"/>
        <v/>
      </c>
      <c r="AA9" s="29" t="str">
        <f t="shared" si="8"/>
        <v/>
      </c>
      <c r="AB9" s="29" t="str">
        <f t="shared" si="8"/>
        <v/>
      </c>
      <c r="AC9" s="29" t="str">
        <f t="shared" si="8"/>
        <v/>
      </c>
    </row>
    <row r="10" spans="1:29" x14ac:dyDescent="0.3">
      <c r="B10" s="2" t="s">
        <v>24</v>
      </c>
      <c r="C10" t="s">
        <v>475</v>
      </c>
      <c r="D10" t="s">
        <v>53</v>
      </c>
      <c r="F10" s="24">
        <f t="shared" si="3"/>
        <v>46</v>
      </c>
      <c r="G10" s="41">
        <f t="shared" si="4"/>
        <v>0.75409836065573765</v>
      </c>
      <c r="H10" s="137">
        <f t="shared" si="5"/>
        <v>0.76849478390461989</v>
      </c>
      <c r="I10" s="24"/>
      <c r="J10" s="24">
        <v>2.5</v>
      </c>
      <c r="K10" s="24">
        <v>4.5</v>
      </c>
      <c r="L10" s="24">
        <v>0.5</v>
      </c>
      <c r="M10" s="24">
        <v>3</v>
      </c>
      <c r="N10" s="24">
        <v>4.5</v>
      </c>
      <c r="O10" s="24">
        <v>10</v>
      </c>
      <c r="P10" s="24">
        <v>16</v>
      </c>
      <c r="Q10" s="24">
        <v>5</v>
      </c>
      <c r="R10" s="24"/>
      <c r="S10" s="24"/>
      <c r="T10" s="41">
        <f t="shared" si="6"/>
        <v>0.77358490566037741</v>
      </c>
      <c r="U10" s="41">
        <f t="shared" si="7"/>
        <v>-1.9486545004639755E-2</v>
      </c>
      <c r="V10" s="24"/>
      <c r="W10" s="24"/>
      <c r="X10" s="29" t="str">
        <f t="shared" si="8"/>
        <v/>
      </c>
      <c r="Y10" s="29">
        <f t="shared" si="8"/>
        <v>1</v>
      </c>
      <c r="Z10" s="29" t="str">
        <f t="shared" si="8"/>
        <v/>
      </c>
      <c r="AA10" s="29" t="str">
        <f t="shared" si="8"/>
        <v/>
      </c>
      <c r="AB10" s="29" t="str">
        <f t="shared" si="8"/>
        <v/>
      </c>
      <c r="AC10" s="29" t="str">
        <f t="shared" si="8"/>
        <v/>
      </c>
    </row>
    <row r="11" spans="1:29" x14ac:dyDescent="0.3">
      <c r="B11" s="2" t="s">
        <v>24</v>
      </c>
      <c r="C11" t="s">
        <v>476</v>
      </c>
      <c r="D11" t="s">
        <v>477</v>
      </c>
      <c r="F11" s="24">
        <f t="shared" si="3"/>
        <v>49</v>
      </c>
      <c r="G11" s="41">
        <f t="shared" si="4"/>
        <v>0.80327868852459017</v>
      </c>
      <c r="H11" s="137">
        <f t="shared" si="5"/>
        <v>0.81861400894187775</v>
      </c>
      <c r="I11" s="24"/>
      <c r="J11" s="24">
        <v>3</v>
      </c>
      <c r="K11" s="24">
        <v>5</v>
      </c>
      <c r="L11" s="24">
        <v>2</v>
      </c>
      <c r="M11" s="24">
        <v>4</v>
      </c>
      <c r="N11" s="24">
        <v>3</v>
      </c>
      <c r="O11" s="24">
        <v>14</v>
      </c>
      <c r="P11" s="24">
        <v>10.5</v>
      </c>
      <c r="Q11" s="24">
        <v>7.5</v>
      </c>
      <c r="R11" s="24"/>
      <c r="S11" s="24"/>
      <c r="T11" s="41">
        <f t="shared" si="6"/>
        <v>0.78301886792452835</v>
      </c>
      <c r="U11" s="41">
        <f t="shared" si="7"/>
        <v>2.0259820600061818E-2</v>
      </c>
      <c r="V11" s="24"/>
      <c r="W11" s="24"/>
      <c r="X11" s="29" t="str">
        <f t="shared" si="8"/>
        <v/>
      </c>
      <c r="Y11" s="29">
        <f t="shared" si="8"/>
        <v>1</v>
      </c>
      <c r="Z11" s="29" t="str">
        <f t="shared" si="8"/>
        <v/>
      </c>
      <c r="AA11" s="29" t="str">
        <f t="shared" si="8"/>
        <v/>
      </c>
      <c r="AB11" s="29" t="str">
        <f t="shared" si="8"/>
        <v/>
      </c>
      <c r="AC11" s="29" t="str">
        <f t="shared" si="8"/>
        <v/>
      </c>
    </row>
    <row r="12" spans="1:29" x14ac:dyDescent="0.3">
      <c r="B12" s="2" t="s">
        <v>401</v>
      </c>
      <c r="C12" t="s">
        <v>478</v>
      </c>
      <c r="D12" t="s">
        <v>479</v>
      </c>
      <c r="F12" s="24">
        <f t="shared" si="3"/>
        <v>35</v>
      </c>
      <c r="G12" s="41">
        <f t="shared" si="4"/>
        <v>0.57377049180327866</v>
      </c>
      <c r="H12" s="137">
        <f t="shared" si="5"/>
        <v>0.58472429210134125</v>
      </c>
      <c r="I12" s="24"/>
      <c r="J12" s="24">
        <v>1.5</v>
      </c>
      <c r="K12" s="24">
        <v>2</v>
      </c>
      <c r="L12" s="24">
        <v>2</v>
      </c>
      <c r="M12" s="24">
        <v>3.5</v>
      </c>
      <c r="N12" s="24">
        <v>3.5</v>
      </c>
      <c r="O12" s="24">
        <v>6.5</v>
      </c>
      <c r="P12" s="24">
        <v>11</v>
      </c>
      <c r="Q12" s="24">
        <v>5</v>
      </c>
      <c r="R12" s="24"/>
      <c r="S12" s="24"/>
      <c r="T12" s="41">
        <f t="shared" si="6"/>
        <v>0.56603773584905659</v>
      </c>
      <c r="U12" s="41">
        <f t="shared" si="7"/>
        <v>7.7327559542220703E-3</v>
      </c>
      <c r="V12" s="24"/>
      <c r="W12" s="24"/>
      <c r="X12" s="29" t="str">
        <f t="shared" si="8"/>
        <v/>
      </c>
      <c r="Y12" s="29" t="str">
        <f t="shared" si="8"/>
        <v/>
      </c>
      <c r="Z12" s="29" t="str">
        <f t="shared" si="8"/>
        <v/>
      </c>
      <c r="AA12" s="29" t="str">
        <f t="shared" si="8"/>
        <v/>
      </c>
      <c r="AB12" s="29">
        <f t="shared" si="8"/>
        <v>1</v>
      </c>
      <c r="AC12" s="29" t="str">
        <f t="shared" si="8"/>
        <v/>
      </c>
    </row>
    <row r="13" spans="1:29" x14ac:dyDescent="0.3">
      <c r="B13" s="2" t="s">
        <v>24</v>
      </c>
      <c r="C13" t="s">
        <v>591</v>
      </c>
      <c r="D13" t="s">
        <v>333</v>
      </c>
      <c r="F13" s="24">
        <f t="shared" si="3"/>
        <v>32</v>
      </c>
      <c r="G13" s="41">
        <f t="shared" si="4"/>
        <v>0.52459016393442626</v>
      </c>
      <c r="H13" s="137">
        <f t="shared" si="5"/>
        <v>0.53460506706408351</v>
      </c>
      <c r="I13" s="24"/>
      <c r="J13" s="24">
        <v>1.5</v>
      </c>
      <c r="K13" s="24">
        <v>4</v>
      </c>
      <c r="L13" s="24">
        <v>0</v>
      </c>
      <c r="M13" s="24">
        <v>0</v>
      </c>
      <c r="N13" s="24">
        <v>0</v>
      </c>
      <c r="O13" s="24">
        <v>8.5</v>
      </c>
      <c r="P13" s="24">
        <v>11</v>
      </c>
      <c r="Q13" s="24">
        <v>7</v>
      </c>
      <c r="R13" s="24"/>
      <c r="S13" s="24"/>
      <c r="T13" s="41">
        <f t="shared" si="6"/>
        <v>0.47169811320754718</v>
      </c>
      <c r="U13" s="41">
        <f t="shared" si="7"/>
        <v>5.2892050726879081E-2</v>
      </c>
      <c r="V13" s="24"/>
      <c r="W13" s="24"/>
      <c r="X13" s="29" t="str">
        <f t="shared" si="8"/>
        <v/>
      </c>
      <c r="Y13" s="29">
        <f t="shared" si="8"/>
        <v>1</v>
      </c>
      <c r="Z13" s="29" t="str">
        <f t="shared" si="8"/>
        <v/>
      </c>
      <c r="AA13" s="29" t="str">
        <f t="shared" si="8"/>
        <v/>
      </c>
      <c r="AB13" s="29" t="str">
        <f t="shared" si="8"/>
        <v/>
      </c>
      <c r="AC13" s="29" t="str">
        <f t="shared" si="8"/>
        <v/>
      </c>
    </row>
    <row r="14" spans="1:29" x14ac:dyDescent="0.3">
      <c r="B14" s="2" t="s">
        <v>401</v>
      </c>
      <c r="C14" t="s">
        <v>480</v>
      </c>
      <c r="D14" t="s">
        <v>481</v>
      </c>
      <c r="F14" s="24">
        <f t="shared" si="3"/>
        <v>51</v>
      </c>
      <c r="G14" s="41">
        <f t="shared" si="4"/>
        <v>0.83606557377049184</v>
      </c>
      <c r="H14" s="137">
        <f t="shared" si="5"/>
        <v>0.85202682563338306</v>
      </c>
      <c r="I14" s="24"/>
      <c r="J14" s="24">
        <v>3</v>
      </c>
      <c r="K14" s="24">
        <v>4.5</v>
      </c>
      <c r="L14" s="24">
        <v>2</v>
      </c>
      <c r="M14" s="24">
        <v>4.5</v>
      </c>
      <c r="N14" s="24">
        <v>4.5</v>
      </c>
      <c r="O14" s="24">
        <v>12</v>
      </c>
      <c r="P14" s="24">
        <v>14.5</v>
      </c>
      <c r="Q14" s="24">
        <v>6</v>
      </c>
      <c r="R14" s="24"/>
      <c r="S14" s="24"/>
      <c r="T14" s="41">
        <f t="shared" si="6"/>
        <v>0.84905660377358494</v>
      </c>
      <c r="U14" s="41">
        <f t="shared" si="7"/>
        <v>-1.2991030003093096E-2</v>
      </c>
      <c r="V14" s="24"/>
      <c r="W14" s="24"/>
      <c r="X14" s="29" t="str">
        <f t="shared" si="8"/>
        <v/>
      </c>
      <c r="Y14" s="29" t="str">
        <f t="shared" si="8"/>
        <v/>
      </c>
      <c r="Z14" s="29" t="str">
        <f t="shared" si="8"/>
        <v/>
      </c>
      <c r="AA14" s="29" t="str">
        <f t="shared" si="8"/>
        <v/>
      </c>
      <c r="AB14" s="29">
        <f t="shared" si="8"/>
        <v>1</v>
      </c>
      <c r="AC14" s="29" t="str">
        <f t="shared" si="8"/>
        <v/>
      </c>
    </row>
    <row r="15" spans="1:29" x14ac:dyDescent="0.3">
      <c r="B15" s="2" t="s">
        <v>401</v>
      </c>
      <c r="C15" t="s">
        <v>352</v>
      </c>
      <c r="D15" s="73" t="s">
        <v>622</v>
      </c>
      <c r="F15" s="24">
        <f t="shared" si="3"/>
        <v>28</v>
      </c>
      <c r="G15" s="41">
        <f t="shared" si="4"/>
        <v>0.45901639344262296</v>
      </c>
      <c r="H15" s="137">
        <f t="shared" si="5"/>
        <v>0.46777943368107305</v>
      </c>
      <c r="I15" s="24"/>
      <c r="J15" s="24">
        <v>3</v>
      </c>
      <c r="K15" s="24">
        <v>4.5</v>
      </c>
      <c r="L15" s="24">
        <v>1.5</v>
      </c>
      <c r="M15" s="24">
        <v>4</v>
      </c>
      <c r="N15" s="24">
        <v>2</v>
      </c>
      <c r="O15" s="24">
        <v>7</v>
      </c>
      <c r="P15" s="24">
        <v>3</v>
      </c>
      <c r="Q15" s="24">
        <v>3</v>
      </c>
      <c r="R15" s="24"/>
      <c r="S15" s="24"/>
      <c r="T15" s="41">
        <f t="shared" si="6"/>
        <v>0.47169811320754718</v>
      </c>
      <c r="U15" s="41">
        <f t="shared" si="7"/>
        <v>-1.2681719764924215E-2</v>
      </c>
      <c r="V15" s="24"/>
      <c r="W15" s="24"/>
      <c r="X15" s="29" t="str">
        <f t="shared" si="8"/>
        <v/>
      </c>
      <c r="Y15" s="29" t="str">
        <f t="shared" si="8"/>
        <v/>
      </c>
      <c r="Z15" s="29" t="str">
        <f t="shared" si="8"/>
        <v/>
      </c>
      <c r="AA15" s="29" t="str">
        <f t="shared" si="8"/>
        <v/>
      </c>
      <c r="AB15" s="29">
        <f t="shared" si="8"/>
        <v>1</v>
      </c>
      <c r="AC15" s="29" t="str">
        <f t="shared" si="8"/>
        <v/>
      </c>
    </row>
    <row r="16" spans="1:29" x14ac:dyDescent="0.3">
      <c r="B16" s="2" t="s">
        <v>402</v>
      </c>
      <c r="C16" t="s">
        <v>482</v>
      </c>
      <c r="D16" t="s">
        <v>483</v>
      </c>
      <c r="F16" s="24">
        <f t="shared" si="3"/>
        <v>50.5</v>
      </c>
      <c r="G16" s="41">
        <f t="shared" si="4"/>
        <v>0.85593220338983056</v>
      </c>
      <c r="H16" s="137">
        <f t="shared" si="5"/>
        <v>0.87227272727272731</v>
      </c>
      <c r="I16" s="24"/>
      <c r="J16" s="24">
        <v>3</v>
      </c>
      <c r="K16" s="24">
        <v>5</v>
      </c>
      <c r="L16" s="24">
        <v>2</v>
      </c>
      <c r="M16" s="24">
        <v>3.5</v>
      </c>
      <c r="N16" s="24">
        <v>6</v>
      </c>
      <c r="O16" s="24">
        <v>11</v>
      </c>
      <c r="P16" s="24">
        <v>13</v>
      </c>
      <c r="Q16" s="24">
        <v>7</v>
      </c>
      <c r="R16" s="24"/>
      <c r="S16" s="24"/>
      <c r="T16" s="41">
        <f t="shared" si="6"/>
        <v>0.82075471698113212</v>
      </c>
      <c r="U16" s="41">
        <f t="shared" si="7"/>
        <v>3.5177486408698444E-2</v>
      </c>
      <c r="V16" s="24"/>
      <c r="W16" s="24"/>
      <c r="X16" s="29" t="str">
        <f t="shared" si="8"/>
        <v/>
      </c>
      <c r="Y16" s="29" t="str">
        <f t="shared" si="8"/>
        <v/>
      </c>
      <c r="Z16" s="29" t="str">
        <f t="shared" si="8"/>
        <v/>
      </c>
      <c r="AA16" s="29" t="str">
        <f t="shared" si="8"/>
        <v/>
      </c>
      <c r="AB16" s="29" t="str">
        <f t="shared" si="8"/>
        <v/>
      </c>
      <c r="AC16" s="29">
        <f t="shared" si="8"/>
        <v>1</v>
      </c>
    </row>
    <row r="17" spans="1:29" x14ac:dyDescent="0.3">
      <c r="B17" s="2" t="s">
        <v>24</v>
      </c>
      <c r="C17" t="s">
        <v>484</v>
      </c>
      <c r="D17" t="s">
        <v>569</v>
      </c>
      <c r="F17" s="24">
        <f t="shared" si="3"/>
        <v>33</v>
      </c>
      <c r="G17" s="41">
        <f t="shared" si="4"/>
        <v>0.54098360655737709</v>
      </c>
      <c r="H17" s="137">
        <f t="shared" si="5"/>
        <v>0.55131147540983616</v>
      </c>
      <c r="I17" s="24"/>
      <c r="J17" s="24">
        <v>2</v>
      </c>
      <c r="K17" s="24">
        <v>4.5</v>
      </c>
      <c r="L17" s="24">
        <v>1.5</v>
      </c>
      <c r="M17" s="24">
        <v>1</v>
      </c>
      <c r="N17" s="24">
        <v>0</v>
      </c>
      <c r="O17" s="24">
        <v>7</v>
      </c>
      <c r="P17" s="24">
        <v>11</v>
      </c>
      <c r="Q17" s="24">
        <v>6</v>
      </c>
      <c r="R17" s="24"/>
      <c r="S17" s="24"/>
      <c r="T17" s="41">
        <f t="shared" si="6"/>
        <v>0.50943396226415094</v>
      </c>
      <c r="U17" s="41">
        <f t="shared" si="7"/>
        <v>3.1549644293226153E-2</v>
      </c>
      <c r="V17" s="24"/>
      <c r="W17" s="24"/>
      <c r="X17" s="29" t="str">
        <f t="shared" si="8"/>
        <v/>
      </c>
      <c r="Y17" s="29">
        <f t="shared" si="8"/>
        <v>1</v>
      </c>
      <c r="Z17" s="29" t="str">
        <f t="shared" si="8"/>
        <v/>
      </c>
      <c r="AA17" s="29" t="str">
        <f t="shared" si="8"/>
        <v/>
      </c>
      <c r="AB17" s="29" t="str">
        <f t="shared" si="8"/>
        <v/>
      </c>
      <c r="AC17" s="29" t="str">
        <f t="shared" si="8"/>
        <v/>
      </c>
    </row>
    <row r="18" spans="1:29" x14ac:dyDescent="0.3">
      <c r="B18" s="2" t="s">
        <v>402</v>
      </c>
      <c r="C18" t="s">
        <v>485</v>
      </c>
      <c r="D18" t="s">
        <v>356</v>
      </c>
      <c r="F18" s="24">
        <f t="shared" si="3"/>
        <v>13.5</v>
      </c>
      <c r="G18" s="41">
        <f t="shared" si="4"/>
        <v>0.2288135593220339</v>
      </c>
      <c r="H18" s="137">
        <f t="shared" si="5"/>
        <v>0.23318181818181816</v>
      </c>
      <c r="I18" s="24"/>
      <c r="J18" s="24">
        <v>1.5</v>
      </c>
      <c r="K18" s="24">
        <v>2</v>
      </c>
      <c r="L18" s="24">
        <v>2</v>
      </c>
      <c r="M18" s="24">
        <v>1</v>
      </c>
      <c r="N18" s="24">
        <v>0</v>
      </c>
      <c r="O18" s="24">
        <v>3</v>
      </c>
      <c r="P18" s="24">
        <v>2</v>
      </c>
      <c r="Q18" s="24">
        <v>2</v>
      </c>
      <c r="R18" s="24"/>
      <c r="S18" s="24"/>
      <c r="T18" s="41">
        <f t="shared" si="6"/>
        <v>0.21698113207547171</v>
      </c>
      <c r="U18" s="41">
        <f t="shared" si="7"/>
        <v>1.1832427246562194E-2</v>
      </c>
      <c r="V18" s="24"/>
      <c r="W18" s="24"/>
      <c r="X18" s="29" t="str">
        <f t="shared" si="8"/>
        <v/>
      </c>
      <c r="Y18" s="29" t="str">
        <f t="shared" si="8"/>
        <v/>
      </c>
      <c r="Z18" s="29" t="str">
        <f t="shared" si="8"/>
        <v/>
      </c>
      <c r="AA18" s="29" t="str">
        <f t="shared" si="8"/>
        <v/>
      </c>
      <c r="AB18" s="29" t="str">
        <f t="shared" si="8"/>
        <v/>
      </c>
      <c r="AC18" s="29">
        <f t="shared" si="8"/>
        <v>1</v>
      </c>
    </row>
    <row r="19" spans="1:29" s="106" customFormat="1" x14ac:dyDescent="0.3">
      <c r="A19" s="107"/>
      <c r="B19" s="107"/>
      <c r="C19" s="94" t="s">
        <v>486</v>
      </c>
      <c r="D19" s="94" t="s">
        <v>453</v>
      </c>
      <c r="G19" s="111"/>
      <c r="H19" s="111"/>
      <c r="T19" s="111"/>
      <c r="U19" s="111"/>
      <c r="X19" s="107"/>
      <c r="Y19" s="107"/>
      <c r="Z19" s="107"/>
      <c r="AA19" s="107"/>
      <c r="AB19" s="107"/>
      <c r="AC19" s="107"/>
    </row>
    <row r="20" spans="1:29" x14ac:dyDescent="0.3">
      <c r="B20" s="2" t="s">
        <v>402</v>
      </c>
      <c r="C20" t="s">
        <v>487</v>
      </c>
      <c r="D20" t="s">
        <v>488</v>
      </c>
      <c r="F20" s="24">
        <f t="shared" ref="F20:F24" si="9">SUM(J20:R20)</f>
        <v>48.5</v>
      </c>
      <c r="G20" s="41">
        <f t="shared" ref="G20:G24" si="10">IF(B20="R",F20/($F$2-2),F20/$F$2)</f>
        <v>0.82203389830508478</v>
      </c>
      <c r="H20" s="137">
        <f t="shared" ref="H20:H24" si="11">G20/MAX($G$4:$G$34)*$H$2</f>
        <v>0.83772727272727265</v>
      </c>
      <c r="I20" s="24"/>
      <c r="J20" s="24">
        <v>3</v>
      </c>
      <c r="K20" s="24">
        <v>3.5</v>
      </c>
      <c r="L20" s="24">
        <v>2</v>
      </c>
      <c r="M20" s="24">
        <v>3</v>
      </c>
      <c r="N20" s="24">
        <v>4</v>
      </c>
      <c r="O20" s="24">
        <v>14.5</v>
      </c>
      <c r="P20" s="24">
        <v>10.5</v>
      </c>
      <c r="Q20" s="24">
        <v>8</v>
      </c>
      <c r="R20" s="24"/>
      <c r="S20" s="24"/>
      <c r="T20" s="41">
        <f t="shared" ref="T20:T24" si="12">SUM(J20:P20)/($F$2-$Q$2)</f>
        <v>0.76415094339622647</v>
      </c>
      <c r="U20" s="41">
        <f t="shared" ref="U20:U24" si="13">G20-T20</f>
        <v>5.7882954908858308E-2</v>
      </c>
      <c r="V20" s="24"/>
      <c r="W20" s="24"/>
      <c r="X20" s="29" t="str">
        <f t="shared" ref="X20:AC24" si="14">IF($B20=X$3,1,"")</f>
        <v/>
      </c>
      <c r="Y20" s="29" t="str">
        <f t="shared" si="14"/>
        <v/>
      </c>
      <c r="Z20" s="29" t="str">
        <f t="shared" si="14"/>
        <v/>
      </c>
      <c r="AA20" s="29" t="str">
        <f t="shared" si="14"/>
        <v/>
      </c>
      <c r="AB20" s="29" t="str">
        <f t="shared" si="14"/>
        <v/>
      </c>
      <c r="AC20" s="29">
        <f t="shared" si="14"/>
        <v>1</v>
      </c>
    </row>
    <row r="21" spans="1:29" x14ac:dyDescent="0.3">
      <c r="B21" s="2" t="s">
        <v>402</v>
      </c>
      <c r="C21" t="s">
        <v>489</v>
      </c>
      <c r="D21" t="s">
        <v>53</v>
      </c>
      <c r="F21" s="24">
        <f t="shared" si="9"/>
        <v>46.5</v>
      </c>
      <c r="G21" s="41">
        <f t="shared" si="10"/>
        <v>0.78813559322033899</v>
      </c>
      <c r="H21" s="137">
        <f t="shared" si="11"/>
        <v>0.80318181818181811</v>
      </c>
      <c r="I21" s="24"/>
      <c r="J21" s="24">
        <v>3</v>
      </c>
      <c r="K21" s="24">
        <v>4.5</v>
      </c>
      <c r="L21" s="24">
        <v>2</v>
      </c>
      <c r="M21" s="24">
        <v>4</v>
      </c>
      <c r="N21" s="24">
        <v>6</v>
      </c>
      <c r="O21" s="24">
        <v>10</v>
      </c>
      <c r="P21" s="24">
        <v>12</v>
      </c>
      <c r="Q21" s="24">
        <v>5</v>
      </c>
      <c r="R21" s="24"/>
      <c r="S21" s="24"/>
      <c r="T21" s="41">
        <f t="shared" si="12"/>
        <v>0.78301886792452835</v>
      </c>
      <c r="U21" s="41">
        <f t="shared" si="13"/>
        <v>5.1167252958106424E-3</v>
      </c>
      <c r="V21" s="24"/>
      <c r="W21" s="24"/>
      <c r="X21" s="29" t="str">
        <f t="shared" si="14"/>
        <v/>
      </c>
      <c r="Y21" s="29" t="str">
        <f t="shared" si="14"/>
        <v/>
      </c>
      <c r="Z21" s="29" t="str">
        <f t="shared" si="14"/>
        <v/>
      </c>
      <c r="AA21" s="29" t="str">
        <f t="shared" si="14"/>
        <v/>
      </c>
      <c r="AB21" s="29" t="str">
        <f t="shared" si="14"/>
        <v/>
      </c>
      <c r="AC21" s="29">
        <f t="shared" si="14"/>
        <v>1</v>
      </c>
    </row>
    <row r="22" spans="1:29" x14ac:dyDescent="0.3">
      <c r="B22" s="2" t="s">
        <v>401</v>
      </c>
      <c r="C22" t="s">
        <v>490</v>
      </c>
      <c r="D22" t="s">
        <v>491</v>
      </c>
      <c r="F22" s="24">
        <f t="shared" si="9"/>
        <v>36</v>
      </c>
      <c r="G22" s="41">
        <f t="shared" si="10"/>
        <v>0.5901639344262295</v>
      </c>
      <c r="H22" s="137">
        <f t="shared" si="11"/>
        <v>0.6014307004470939</v>
      </c>
      <c r="I22" s="24"/>
      <c r="J22" s="24">
        <v>3</v>
      </c>
      <c r="K22" s="24">
        <v>3</v>
      </c>
      <c r="L22" s="24">
        <v>2</v>
      </c>
      <c r="M22" s="24">
        <v>4</v>
      </c>
      <c r="N22" s="24">
        <v>2</v>
      </c>
      <c r="O22" s="24">
        <v>9</v>
      </c>
      <c r="P22" s="24">
        <v>10</v>
      </c>
      <c r="Q22" s="24">
        <v>3</v>
      </c>
      <c r="R22" s="24"/>
      <c r="S22" s="24"/>
      <c r="T22" s="41">
        <f t="shared" si="12"/>
        <v>0.62264150943396224</v>
      </c>
      <c r="U22" s="41">
        <f t="shared" si="13"/>
        <v>-3.247757500773274E-2</v>
      </c>
      <c r="V22" s="24"/>
      <c r="W22" s="24"/>
      <c r="X22" s="29" t="str">
        <f t="shared" si="14"/>
        <v/>
      </c>
      <c r="Y22" s="29" t="str">
        <f t="shared" si="14"/>
        <v/>
      </c>
      <c r="Z22" s="29" t="str">
        <f t="shared" si="14"/>
        <v/>
      </c>
      <c r="AA22" s="29" t="str">
        <f t="shared" si="14"/>
        <v/>
      </c>
      <c r="AB22" s="29">
        <f t="shared" si="14"/>
        <v>1</v>
      </c>
      <c r="AC22" s="29" t="str">
        <f t="shared" si="14"/>
        <v/>
      </c>
    </row>
    <row r="23" spans="1:29" x14ac:dyDescent="0.3">
      <c r="B23" s="2" t="s">
        <v>401</v>
      </c>
      <c r="C23" t="s">
        <v>492</v>
      </c>
      <c r="D23" t="s">
        <v>493</v>
      </c>
      <c r="F23" s="24">
        <f t="shared" si="9"/>
        <v>48</v>
      </c>
      <c r="G23" s="41">
        <f t="shared" si="10"/>
        <v>0.78688524590163933</v>
      </c>
      <c r="H23" s="137">
        <f t="shared" si="11"/>
        <v>0.8019076005961252</v>
      </c>
      <c r="I23" s="24"/>
      <c r="J23" s="24">
        <v>1.5</v>
      </c>
      <c r="K23" s="24">
        <v>4.5</v>
      </c>
      <c r="L23" s="24">
        <v>2</v>
      </c>
      <c r="M23" s="24">
        <v>3.5</v>
      </c>
      <c r="N23" s="24">
        <v>3</v>
      </c>
      <c r="O23" s="24">
        <v>11</v>
      </c>
      <c r="P23" s="24">
        <v>14.5</v>
      </c>
      <c r="Q23" s="24">
        <v>8</v>
      </c>
      <c r="R23" s="24"/>
      <c r="S23" s="24"/>
      <c r="T23" s="41">
        <f t="shared" si="12"/>
        <v>0.75471698113207553</v>
      </c>
      <c r="U23" s="41">
        <f t="shared" si="13"/>
        <v>3.2168264769563804E-2</v>
      </c>
      <c r="V23" s="24"/>
      <c r="W23" s="24"/>
      <c r="X23" s="29" t="str">
        <f t="shared" si="14"/>
        <v/>
      </c>
      <c r="Y23" s="29" t="str">
        <f t="shared" si="14"/>
        <v/>
      </c>
      <c r="Z23" s="29" t="str">
        <f t="shared" si="14"/>
        <v/>
      </c>
      <c r="AA23" s="29" t="str">
        <f t="shared" si="14"/>
        <v/>
      </c>
      <c r="AB23" s="29">
        <f t="shared" si="14"/>
        <v>1</v>
      </c>
      <c r="AC23" s="29" t="str">
        <f t="shared" si="14"/>
        <v/>
      </c>
    </row>
    <row r="24" spans="1:29" x14ac:dyDescent="0.3">
      <c r="B24" s="2" t="s">
        <v>401</v>
      </c>
      <c r="C24" t="s">
        <v>494</v>
      </c>
      <c r="D24" t="s">
        <v>495</v>
      </c>
      <c r="F24" s="24">
        <f t="shared" si="9"/>
        <v>49.5</v>
      </c>
      <c r="G24" s="41">
        <f t="shared" si="10"/>
        <v>0.81147540983606559</v>
      </c>
      <c r="H24" s="137">
        <f t="shared" si="11"/>
        <v>0.82696721311475407</v>
      </c>
      <c r="I24" s="24"/>
      <c r="J24" s="24">
        <v>3</v>
      </c>
      <c r="K24" s="24">
        <v>5</v>
      </c>
      <c r="L24" s="24">
        <v>2</v>
      </c>
      <c r="M24" s="24">
        <v>4.5</v>
      </c>
      <c r="N24" s="24">
        <v>5.5</v>
      </c>
      <c r="O24" s="24">
        <v>11</v>
      </c>
      <c r="P24" s="24">
        <v>11.5</v>
      </c>
      <c r="Q24" s="24">
        <v>7</v>
      </c>
      <c r="R24" s="24"/>
      <c r="S24" s="24"/>
      <c r="T24" s="41">
        <f t="shared" si="12"/>
        <v>0.80188679245283023</v>
      </c>
      <c r="U24" s="41">
        <f t="shared" si="13"/>
        <v>9.5886173832353538E-3</v>
      </c>
      <c r="V24" s="24"/>
      <c r="W24" s="24"/>
      <c r="X24" s="29" t="str">
        <f t="shared" si="14"/>
        <v/>
      </c>
      <c r="Y24" s="29" t="str">
        <f t="shared" si="14"/>
        <v/>
      </c>
      <c r="Z24" s="29" t="str">
        <f t="shared" si="14"/>
        <v/>
      </c>
      <c r="AA24" s="29" t="str">
        <f t="shared" si="14"/>
        <v/>
      </c>
      <c r="AB24" s="29">
        <f t="shared" si="14"/>
        <v>1</v>
      </c>
      <c r="AC24" s="29" t="str">
        <f t="shared" si="14"/>
        <v/>
      </c>
    </row>
    <row r="25" spans="1:29" s="106" customFormat="1" x14ac:dyDescent="0.3">
      <c r="A25" s="107"/>
      <c r="B25" s="107"/>
      <c r="C25" s="94" t="s">
        <v>496</v>
      </c>
      <c r="D25" s="94" t="s">
        <v>497</v>
      </c>
      <c r="G25" s="111"/>
      <c r="H25" s="111"/>
      <c r="T25" s="111"/>
      <c r="U25" s="111"/>
      <c r="X25" s="107"/>
      <c r="Y25" s="107"/>
      <c r="Z25" s="107"/>
      <c r="AA25" s="107"/>
      <c r="AB25" s="107"/>
      <c r="AC25" s="107"/>
    </row>
    <row r="26" spans="1:29" x14ac:dyDescent="0.3">
      <c r="B26" s="2" t="s">
        <v>402</v>
      </c>
      <c r="C26" t="s">
        <v>498</v>
      </c>
      <c r="D26" t="s">
        <v>499</v>
      </c>
      <c r="F26" s="24">
        <f t="shared" ref="F26:F34" si="15">SUM(J26:R26)</f>
        <v>48.5</v>
      </c>
      <c r="G26" s="41">
        <f t="shared" ref="G26:G34" si="16">IF(B26="R",F26/($F$2-2),F26/$F$2)</f>
        <v>0.82203389830508478</v>
      </c>
      <c r="H26" s="137">
        <f t="shared" ref="H26:H34" si="17">G26/MAX($G$4:$G$34)*$H$2</f>
        <v>0.83772727272727265</v>
      </c>
      <c r="I26" s="24"/>
      <c r="J26" s="24">
        <v>3</v>
      </c>
      <c r="K26" s="24">
        <v>2.5</v>
      </c>
      <c r="L26" s="24">
        <v>0</v>
      </c>
      <c r="M26" s="24">
        <v>3.5</v>
      </c>
      <c r="N26" s="24">
        <v>5.5</v>
      </c>
      <c r="O26" s="24">
        <v>13.5</v>
      </c>
      <c r="P26" s="24">
        <v>12.5</v>
      </c>
      <c r="Q26" s="24">
        <v>8</v>
      </c>
      <c r="R26" s="24"/>
      <c r="S26" s="24"/>
      <c r="T26" s="41">
        <f t="shared" ref="T26:T34" si="18">SUM(J26:P26)/($F$2-$Q$2)</f>
        <v>0.76415094339622647</v>
      </c>
      <c r="U26" s="41">
        <f t="shared" ref="U26:U34" si="19">G26-T26</f>
        <v>5.7882954908858308E-2</v>
      </c>
      <c r="V26" s="24"/>
      <c r="W26" s="24"/>
      <c r="X26" s="29" t="str">
        <f t="shared" ref="X26:AC34" si="20">IF($B26=X$3,1,"")</f>
        <v/>
      </c>
      <c r="Y26" s="29" t="str">
        <f t="shared" si="20"/>
        <v/>
      </c>
      <c r="Z26" s="29" t="str">
        <f t="shared" si="20"/>
        <v/>
      </c>
      <c r="AA26" s="29" t="str">
        <f t="shared" si="20"/>
        <v/>
      </c>
      <c r="AB26" s="29" t="str">
        <f t="shared" si="20"/>
        <v/>
      </c>
      <c r="AC26" s="29">
        <f t="shared" si="20"/>
        <v>1</v>
      </c>
    </row>
    <row r="27" spans="1:29" x14ac:dyDescent="0.3">
      <c r="B27" s="2" t="s">
        <v>24</v>
      </c>
      <c r="C27" t="s">
        <v>500</v>
      </c>
      <c r="D27" t="s">
        <v>501</v>
      </c>
      <c r="F27" s="24">
        <f t="shared" si="15"/>
        <v>25</v>
      </c>
      <c r="G27" s="41">
        <f t="shared" si="16"/>
        <v>0.4098360655737705</v>
      </c>
      <c r="H27" s="137">
        <f t="shared" si="17"/>
        <v>0.4176602086438152</v>
      </c>
      <c r="I27" s="24"/>
      <c r="J27" s="24">
        <v>1.5</v>
      </c>
      <c r="K27" s="24">
        <v>2.5</v>
      </c>
      <c r="L27" s="24">
        <v>0</v>
      </c>
      <c r="M27" s="24">
        <v>2</v>
      </c>
      <c r="N27" s="24">
        <v>1</v>
      </c>
      <c r="O27" s="24">
        <v>4</v>
      </c>
      <c r="P27" s="24">
        <v>8</v>
      </c>
      <c r="Q27" s="24">
        <v>6</v>
      </c>
      <c r="R27" s="24"/>
      <c r="S27" s="24"/>
      <c r="T27" s="41">
        <f t="shared" si="18"/>
        <v>0.35849056603773582</v>
      </c>
      <c r="U27" s="41">
        <f t="shared" si="19"/>
        <v>5.1345499536034678E-2</v>
      </c>
      <c r="V27" s="24"/>
      <c r="W27" s="24"/>
      <c r="X27" s="29" t="str">
        <f t="shared" si="20"/>
        <v/>
      </c>
      <c r="Y27" s="29">
        <f t="shared" si="20"/>
        <v>1</v>
      </c>
      <c r="Z27" s="29" t="str">
        <f t="shared" si="20"/>
        <v/>
      </c>
      <c r="AA27" s="29" t="str">
        <f t="shared" si="20"/>
        <v/>
      </c>
      <c r="AB27" s="29" t="str">
        <f t="shared" si="20"/>
        <v/>
      </c>
      <c r="AC27" s="29" t="str">
        <f t="shared" si="20"/>
        <v/>
      </c>
    </row>
    <row r="28" spans="1:29" x14ac:dyDescent="0.3">
      <c r="B28" s="2" t="s">
        <v>402</v>
      </c>
      <c r="C28" t="s">
        <v>502</v>
      </c>
      <c r="D28" t="s">
        <v>503</v>
      </c>
      <c r="F28" s="24">
        <f t="shared" si="15"/>
        <v>17.5</v>
      </c>
      <c r="G28" s="41">
        <f t="shared" si="16"/>
        <v>0.29661016949152541</v>
      </c>
      <c r="H28" s="137">
        <f t="shared" si="17"/>
        <v>0.30227272727272725</v>
      </c>
      <c r="I28" s="24"/>
      <c r="J28" s="24">
        <v>1.5</v>
      </c>
      <c r="K28" s="24">
        <v>4</v>
      </c>
      <c r="L28" s="24">
        <v>2</v>
      </c>
      <c r="M28" s="24">
        <v>4</v>
      </c>
      <c r="N28" s="24">
        <v>2</v>
      </c>
      <c r="O28" s="24">
        <v>0</v>
      </c>
      <c r="P28" s="24">
        <v>0</v>
      </c>
      <c r="Q28" s="24">
        <v>4</v>
      </c>
      <c r="R28" s="24"/>
      <c r="S28" s="24"/>
      <c r="T28" s="41">
        <f t="shared" si="18"/>
        <v>0.25471698113207547</v>
      </c>
      <c r="U28" s="41">
        <f t="shared" si="19"/>
        <v>4.189318835944994E-2</v>
      </c>
      <c r="V28" s="24"/>
      <c r="W28" s="24"/>
      <c r="X28" s="29" t="str">
        <f t="shared" si="20"/>
        <v/>
      </c>
      <c r="Y28" s="29" t="str">
        <f t="shared" si="20"/>
        <v/>
      </c>
      <c r="Z28" s="29" t="str">
        <f t="shared" si="20"/>
        <v/>
      </c>
      <c r="AA28" s="29" t="str">
        <f t="shared" si="20"/>
        <v/>
      </c>
      <c r="AB28" s="29" t="str">
        <f t="shared" si="20"/>
        <v/>
      </c>
      <c r="AC28" s="29">
        <f t="shared" si="20"/>
        <v>1</v>
      </c>
    </row>
    <row r="29" spans="1:29" x14ac:dyDescent="0.3">
      <c r="B29" s="2" t="s">
        <v>401</v>
      </c>
      <c r="C29" t="s">
        <v>181</v>
      </c>
      <c r="D29" t="s">
        <v>557</v>
      </c>
      <c r="F29" s="24">
        <f t="shared" si="15"/>
        <v>38.5</v>
      </c>
      <c r="G29" s="41">
        <f t="shared" si="16"/>
        <v>0.63114754098360659</v>
      </c>
      <c r="H29" s="137">
        <f t="shared" si="17"/>
        <v>0.64319672131147543</v>
      </c>
      <c r="I29" s="24"/>
      <c r="J29" s="24">
        <v>1.5</v>
      </c>
      <c r="K29" s="24">
        <v>3</v>
      </c>
      <c r="L29" s="24">
        <v>2</v>
      </c>
      <c r="M29" s="24">
        <v>4</v>
      </c>
      <c r="N29" s="24">
        <v>4</v>
      </c>
      <c r="O29" s="24">
        <v>10</v>
      </c>
      <c r="P29" s="24">
        <v>9</v>
      </c>
      <c r="Q29" s="24">
        <v>5</v>
      </c>
      <c r="R29" s="24"/>
      <c r="S29" s="24"/>
      <c r="T29" s="41">
        <f t="shared" si="18"/>
        <v>0.63207547169811318</v>
      </c>
      <c r="U29" s="41">
        <f t="shared" si="19"/>
        <v>-9.2793071450658626E-4</v>
      </c>
      <c r="V29" s="24"/>
      <c r="W29" s="24"/>
      <c r="X29" s="29" t="str">
        <f t="shared" si="20"/>
        <v/>
      </c>
      <c r="Y29" s="29" t="str">
        <f t="shared" si="20"/>
        <v/>
      </c>
      <c r="Z29" s="29" t="str">
        <f t="shared" si="20"/>
        <v/>
      </c>
      <c r="AA29" s="29" t="str">
        <f t="shared" si="20"/>
        <v/>
      </c>
      <c r="AB29" s="29">
        <f t="shared" si="20"/>
        <v>1</v>
      </c>
      <c r="AC29" s="29" t="str">
        <f t="shared" si="20"/>
        <v/>
      </c>
    </row>
    <row r="30" spans="1:29" x14ac:dyDescent="0.3">
      <c r="B30" s="2" t="s">
        <v>402</v>
      </c>
      <c r="C30" t="s">
        <v>181</v>
      </c>
      <c r="D30" t="s">
        <v>530</v>
      </c>
      <c r="F30" s="24">
        <f t="shared" si="15"/>
        <v>23</v>
      </c>
      <c r="G30" s="41">
        <f t="shared" si="16"/>
        <v>0.38983050847457629</v>
      </c>
      <c r="H30" s="137">
        <f t="shared" si="17"/>
        <v>0.39727272727272728</v>
      </c>
      <c r="I30" s="24"/>
      <c r="J30" s="24">
        <v>2.5</v>
      </c>
      <c r="K30" s="24">
        <v>3</v>
      </c>
      <c r="L30" s="24">
        <v>2</v>
      </c>
      <c r="M30" s="24">
        <v>3.5</v>
      </c>
      <c r="N30" s="24">
        <v>4</v>
      </c>
      <c r="O30" s="24">
        <v>0</v>
      </c>
      <c r="P30" s="24">
        <v>2</v>
      </c>
      <c r="Q30" s="24">
        <v>6</v>
      </c>
      <c r="R30" s="24"/>
      <c r="S30" s="24"/>
      <c r="T30" s="41">
        <f t="shared" si="18"/>
        <v>0.32075471698113206</v>
      </c>
      <c r="U30" s="41">
        <f t="shared" si="19"/>
        <v>6.9075791493444227E-2</v>
      </c>
      <c r="V30" s="24"/>
      <c r="W30" s="24"/>
      <c r="X30" s="29" t="str">
        <f t="shared" si="20"/>
        <v/>
      </c>
      <c r="Y30" s="29" t="str">
        <f t="shared" si="20"/>
        <v/>
      </c>
      <c r="Z30" s="29" t="str">
        <f t="shared" si="20"/>
        <v/>
      </c>
      <c r="AA30" s="29" t="str">
        <f t="shared" si="20"/>
        <v/>
      </c>
      <c r="AB30" s="29" t="str">
        <f t="shared" si="20"/>
        <v/>
      </c>
      <c r="AC30" s="29">
        <f t="shared" si="20"/>
        <v>1</v>
      </c>
    </row>
    <row r="31" spans="1:29" x14ac:dyDescent="0.3">
      <c r="B31" s="2" t="s">
        <v>24</v>
      </c>
      <c r="C31" t="s">
        <v>504</v>
      </c>
      <c r="D31" t="s">
        <v>103</v>
      </c>
      <c r="F31" s="24">
        <f t="shared" si="15"/>
        <v>34</v>
      </c>
      <c r="G31" s="41">
        <f t="shared" si="16"/>
        <v>0.55737704918032782</v>
      </c>
      <c r="H31" s="137">
        <f t="shared" si="17"/>
        <v>0.56801788375558859</v>
      </c>
      <c r="I31" s="24"/>
      <c r="J31" s="24">
        <v>1.5</v>
      </c>
      <c r="K31" s="24">
        <v>4</v>
      </c>
      <c r="L31" s="24">
        <v>2</v>
      </c>
      <c r="M31" s="24">
        <v>2</v>
      </c>
      <c r="N31" s="24">
        <v>1</v>
      </c>
      <c r="O31" s="24">
        <v>10.5</v>
      </c>
      <c r="P31" s="24">
        <v>7</v>
      </c>
      <c r="Q31" s="24">
        <v>6</v>
      </c>
      <c r="R31" s="24"/>
      <c r="S31" s="24"/>
      <c r="T31" s="41">
        <f t="shared" si="18"/>
        <v>0.52830188679245282</v>
      </c>
      <c r="U31" s="41">
        <f t="shared" si="19"/>
        <v>2.9075162387874998E-2</v>
      </c>
      <c r="V31" s="24"/>
      <c r="W31" s="24"/>
      <c r="X31" s="29" t="str">
        <f t="shared" si="20"/>
        <v/>
      </c>
      <c r="Y31" s="29">
        <f t="shared" si="20"/>
        <v>1</v>
      </c>
      <c r="Z31" s="29" t="str">
        <f t="shared" si="20"/>
        <v/>
      </c>
      <c r="AA31" s="29" t="str">
        <f t="shared" si="20"/>
        <v/>
      </c>
      <c r="AB31" s="29" t="str">
        <f t="shared" si="20"/>
        <v/>
      </c>
      <c r="AC31" s="29" t="str">
        <f t="shared" si="20"/>
        <v/>
      </c>
    </row>
    <row r="32" spans="1:29" x14ac:dyDescent="0.3">
      <c r="B32" s="2" t="s">
        <v>402</v>
      </c>
      <c r="C32" t="s">
        <v>505</v>
      </c>
      <c r="D32" t="s">
        <v>506</v>
      </c>
      <c r="F32" s="24">
        <f t="shared" si="15"/>
        <v>55</v>
      </c>
      <c r="G32" s="41">
        <f t="shared" si="16"/>
        <v>0.93220338983050843</v>
      </c>
      <c r="H32" s="137">
        <f t="shared" si="17"/>
        <v>0.95</v>
      </c>
      <c r="I32" s="24"/>
      <c r="J32" s="24">
        <v>3</v>
      </c>
      <c r="K32" s="24">
        <v>5</v>
      </c>
      <c r="L32" s="24">
        <v>2</v>
      </c>
      <c r="M32" s="24">
        <v>5</v>
      </c>
      <c r="N32" s="24">
        <v>5</v>
      </c>
      <c r="O32" s="24">
        <v>15</v>
      </c>
      <c r="P32" s="24">
        <v>12.5</v>
      </c>
      <c r="Q32" s="24">
        <v>7.5</v>
      </c>
      <c r="R32" s="24"/>
      <c r="S32" s="24"/>
      <c r="T32" s="41">
        <f t="shared" si="18"/>
        <v>0.89622641509433965</v>
      </c>
      <c r="U32" s="41">
        <f t="shared" si="19"/>
        <v>3.5976974736168787E-2</v>
      </c>
      <c r="V32" s="24"/>
      <c r="W32" s="24"/>
      <c r="X32" s="29" t="str">
        <f t="shared" si="20"/>
        <v/>
      </c>
      <c r="Y32" s="29" t="str">
        <f t="shared" si="20"/>
        <v/>
      </c>
      <c r="Z32" s="29" t="str">
        <f t="shared" si="20"/>
        <v/>
      </c>
      <c r="AA32" s="29" t="str">
        <f t="shared" si="20"/>
        <v/>
      </c>
      <c r="AB32" s="29" t="str">
        <f t="shared" si="20"/>
        <v/>
      </c>
      <c r="AC32" s="29">
        <f t="shared" si="20"/>
        <v>1</v>
      </c>
    </row>
    <row r="33" spans="2:29" x14ac:dyDescent="0.3">
      <c r="B33" s="2" t="s">
        <v>402</v>
      </c>
      <c r="C33" t="s">
        <v>507</v>
      </c>
      <c r="D33" t="s">
        <v>81</v>
      </c>
      <c r="F33" s="24">
        <f t="shared" si="15"/>
        <v>47</v>
      </c>
      <c r="G33" s="41">
        <f t="shared" si="16"/>
        <v>0.79661016949152541</v>
      </c>
      <c r="H33" s="137">
        <f t="shared" si="17"/>
        <v>0.81181818181818188</v>
      </c>
      <c r="I33" s="24"/>
      <c r="J33" s="24">
        <v>3</v>
      </c>
      <c r="K33" s="24">
        <v>5</v>
      </c>
      <c r="L33" s="24">
        <v>2</v>
      </c>
      <c r="M33" s="24">
        <v>3.5</v>
      </c>
      <c r="N33" s="24">
        <v>4</v>
      </c>
      <c r="O33" s="24">
        <v>13</v>
      </c>
      <c r="P33" s="24">
        <v>10.5</v>
      </c>
      <c r="Q33" s="24">
        <v>6</v>
      </c>
      <c r="R33" s="24"/>
      <c r="S33" s="24"/>
      <c r="T33" s="41">
        <f t="shared" si="18"/>
        <v>0.77358490566037741</v>
      </c>
      <c r="U33" s="41">
        <f t="shared" si="19"/>
        <v>2.3025263831148002E-2</v>
      </c>
      <c r="V33" s="24"/>
      <c r="W33" s="24"/>
      <c r="X33" s="29" t="str">
        <f t="shared" si="20"/>
        <v/>
      </c>
      <c r="Y33" s="29" t="str">
        <f t="shared" si="20"/>
        <v/>
      </c>
      <c r="Z33" s="29" t="str">
        <f t="shared" si="20"/>
        <v/>
      </c>
      <c r="AA33" s="29" t="str">
        <f t="shared" si="20"/>
        <v/>
      </c>
      <c r="AB33" s="29" t="str">
        <f t="shared" si="20"/>
        <v/>
      </c>
      <c r="AC33" s="29">
        <f t="shared" si="20"/>
        <v>1</v>
      </c>
    </row>
    <row r="34" spans="2:29" x14ac:dyDescent="0.3">
      <c r="B34" s="2" t="s">
        <v>401</v>
      </c>
      <c r="C34" t="s">
        <v>508</v>
      </c>
      <c r="D34" t="s">
        <v>509</v>
      </c>
      <c r="F34" s="24">
        <f t="shared" si="15"/>
        <v>47</v>
      </c>
      <c r="G34" s="41">
        <f t="shared" si="16"/>
        <v>0.77049180327868849</v>
      </c>
      <c r="H34" s="137">
        <f t="shared" si="17"/>
        <v>0.78520119225037255</v>
      </c>
      <c r="I34" s="24"/>
      <c r="J34" s="24">
        <v>2.5</v>
      </c>
      <c r="K34" s="24">
        <v>3.5</v>
      </c>
      <c r="L34" s="24">
        <v>2</v>
      </c>
      <c r="M34" s="24">
        <v>1.5</v>
      </c>
      <c r="N34" s="24">
        <v>3.5</v>
      </c>
      <c r="O34" s="24">
        <v>14.5</v>
      </c>
      <c r="P34" s="24">
        <v>13.5</v>
      </c>
      <c r="Q34" s="24">
        <v>6</v>
      </c>
      <c r="R34" s="24"/>
      <c r="S34" s="24"/>
      <c r="T34" s="41">
        <f t="shared" si="18"/>
        <v>0.77358490566037741</v>
      </c>
      <c r="U34" s="41">
        <f t="shared" si="19"/>
        <v>-3.0931023816889169E-3</v>
      </c>
      <c r="V34" s="24"/>
      <c r="W34" s="24"/>
      <c r="X34" s="29" t="str">
        <f t="shared" si="20"/>
        <v/>
      </c>
      <c r="Y34" s="29" t="str">
        <f t="shared" si="20"/>
        <v/>
      </c>
      <c r="Z34" s="29" t="str">
        <f t="shared" si="20"/>
        <v/>
      </c>
      <c r="AA34" s="29" t="str">
        <f t="shared" si="20"/>
        <v/>
      </c>
      <c r="AB34" s="29">
        <f t="shared" si="20"/>
        <v>1</v>
      </c>
      <c r="AC34" s="29" t="str">
        <f t="shared" si="20"/>
        <v/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B1" workbookViewId="0">
      <selection activeCell="E1" sqref="E1"/>
    </sheetView>
  </sheetViews>
  <sheetFormatPr defaultColWidth="9" defaultRowHeight="12.9" x14ac:dyDescent="0.25"/>
  <cols>
    <col min="1" max="1" width="9" style="71"/>
    <col min="2" max="2" width="27.81640625" style="71" bestFit="1" customWidth="1"/>
    <col min="3" max="3" width="12.36328125" style="71" bestFit="1" customWidth="1"/>
    <col min="4" max="4" width="10.6328125" style="71" bestFit="1" customWidth="1"/>
    <col min="5" max="5" width="9.08984375" style="71" bestFit="1" customWidth="1"/>
    <col min="6" max="6" width="34.36328125" style="71" customWidth="1"/>
    <col min="7" max="7" width="16.36328125" style="71" bestFit="1" customWidth="1"/>
    <col min="8" max="8" width="7.1796875" style="71" bestFit="1" customWidth="1"/>
    <col min="9" max="9" width="29.1796875" style="71" bestFit="1" customWidth="1"/>
    <col min="10" max="10" width="5.1796875" style="71" bestFit="1" customWidth="1"/>
    <col min="11" max="11" width="4.08984375" style="71" bestFit="1" customWidth="1"/>
    <col min="12" max="12" width="16.81640625" style="71" bestFit="1" customWidth="1"/>
    <col min="13" max="16384" width="9" style="71"/>
  </cols>
  <sheetData>
    <row r="1" spans="1:20" ht="14.55" thickBot="1" x14ac:dyDescent="0.35">
      <c r="A1" s="77" t="s">
        <v>621</v>
      </c>
      <c r="B1" s="12" t="s">
        <v>231</v>
      </c>
      <c r="C1" s="74" t="s">
        <v>1</v>
      </c>
      <c r="D1" s="74" t="s">
        <v>78</v>
      </c>
      <c r="E1" s="12" t="s">
        <v>18</v>
      </c>
      <c r="F1" s="12" t="s">
        <v>17</v>
      </c>
      <c r="G1" s="13" t="s">
        <v>80</v>
      </c>
      <c r="H1" s="12" t="s">
        <v>0</v>
      </c>
      <c r="I1" s="12" t="s">
        <v>620</v>
      </c>
      <c r="J1" s="12" t="s">
        <v>19</v>
      </c>
      <c r="K1" s="12" t="s">
        <v>13</v>
      </c>
      <c r="L1" s="12" t="s">
        <v>11</v>
      </c>
      <c r="N1" s="1" t="s">
        <v>379</v>
      </c>
      <c r="O1" s="1" t="s">
        <v>382</v>
      </c>
      <c r="P1" s="1" t="s">
        <v>380</v>
      </c>
      <c r="Q1" s="1" t="s">
        <v>381</v>
      </c>
      <c r="R1" s="1" t="s">
        <v>383</v>
      </c>
      <c r="S1" s="1" t="s">
        <v>448</v>
      </c>
      <c r="T1" s="1" t="s">
        <v>449</v>
      </c>
    </row>
    <row r="2" spans="1:20" ht="13.45" thickBot="1" x14ac:dyDescent="0.3">
      <c r="A2" s="71">
        <v>1</v>
      </c>
      <c r="B2" s="75" t="s">
        <v>541</v>
      </c>
      <c r="C2" s="75" t="s">
        <v>540</v>
      </c>
      <c r="D2" s="75" t="s">
        <v>539</v>
      </c>
      <c r="E2" s="75" t="s">
        <v>542</v>
      </c>
      <c r="F2" s="75" t="s">
        <v>543</v>
      </c>
      <c r="G2" s="75" t="s">
        <v>544</v>
      </c>
      <c r="H2" s="75" t="s">
        <v>545</v>
      </c>
      <c r="I2" s="75" t="s">
        <v>546</v>
      </c>
      <c r="J2" s="75" t="s">
        <v>534</v>
      </c>
    </row>
    <row r="3" spans="1:20" ht="13.45" thickBot="1" x14ac:dyDescent="0.3">
      <c r="A3" s="71">
        <v>1</v>
      </c>
      <c r="B3" s="75" t="s">
        <v>510</v>
      </c>
      <c r="C3" s="75" t="s">
        <v>471</v>
      </c>
      <c r="D3" s="75" t="s">
        <v>572</v>
      </c>
      <c r="E3" s="75" t="s">
        <v>531</v>
      </c>
      <c r="F3" s="75" t="s">
        <v>573</v>
      </c>
      <c r="G3" s="75" t="s">
        <v>559</v>
      </c>
      <c r="H3" s="75" t="s">
        <v>534</v>
      </c>
      <c r="I3" s="76"/>
      <c r="J3" s="75" t="s">
        <v>534</v>
      </c>
    </row>
    <row r="4" spans="1:20" s="112" customFormat="1" ht="13.45" thickBot="1" x14ac:dyDescent="0.3">
      <c r="A4" s="112">
        <v>1</v>
      </c>
      <c r="B4" s="113" t="s">
        <v>511</v>
      </c>
      <c r="C4" s="113" t="s">
        <v>472</v>
      </c>
      <c r="D4" s="113" t="s">
        <v>83</v>
      </c>
      <c r="E4" s="113" t="s">
        <v>531</v>
      </c>
      <c r="F4" s="113" t="s">
        <v>604</v>
      </c>
      <c r="G4" s="113" t="s">
        <v>605</v>
      </c>
      <c r="H4" s="113" t="s">
        <v>545</v>
      </c>
      <c r="I4" s="113" t="s">
        <v>606</v>
      </c>
      <c r="J4" s="113" t="s">
        <v>545</v>
      </c>
    </row>
    <row r="5" spans="1:20" s="112" customFormat="1" ht="13.45" thickBot="1" x14ac:dyDescent="0.3">
      <c r="A5" s="112">
        <v>1</v>
      </c>
      <c r="B5" s="113" t="s">
        <v>617</v>
      </c>
      <c r="C5" s="113" t="s">
        <v>616</v>
      </c>
      <c r="D5" s="113" t="s">
        <v>615</v>
      </c>
      <c r="E5" s="113" t="s">
        <v>542</v>
      </c>
      <c r="F5" s="113" t="s">
        <v>618</v>
      </c>
      <c r="G5" s="113" t="s">
        <v>619</v>
      </c>
      <c r="H5" s="113" t="s">
        <v>545</v>
      </c>
      <c r="I5" s="113" t="s">
        <v>546</v>
      </c>
      <c r="J5" s="113" t="s">
        <v>534</v>
      </c>
    </row>
    <row r="6" spans="1:20" ht="13.45" thickBot="1" x14ac:dyDescent="0.3">
      <c r="A6" s="71">
        <v>1</v>
      </c>
      <c r="B6" s="75" t="s">
        <v>512</v>
      </c>
      <c r="C6" s="75" t="s">
        <v>473</v>
      </c>
      <c r="D6" s="75" t="s">
        <v>583</v>
      </c>
      <c r="E6" s="75" t="s">
        <v>561</v>
      </c>
      <c r="F6" s="75" t="s">
        <v>584</v>
      </c>
      <c r="G6" s="75" t="s">
        <v>563</v>
      </c>
      <c r="H6" s="75" t="s">
        <v>534</v>
      </c>
      <c r="I6" s="76"/>
      <c r="J6" s="75" t="s">
        <v>534</v>
      </c>
    </row>
    <row r="7" spans="1:20" ht="13.45" thickBot="1" x14ac:dyDescent="0.3">
      <c r="A7" s="71">
        <v>1</v>
      </c>
      <c r="B7" s="75" t="s">
        <v>513</v>
      </c>
      <c r="C7" s="75" t="s">
        <v>474</v>
      </c>
      <c r="D7" s="75" t="s">
        <v>142</v>
      </c>
      <c r="E7" s="75" t="s">
        <v>531</v>
      </c>
      <c r="F7" s="75" t="s">
        <v>609</v>
      </c>
      <c r="G7" s="75" t="s">
        <v>602</v>
      </c>
      <c r="H7" s="75" t="s">
        <v>545</v>
      </c>
      <c r="I7" s="75" t="s">
        <v>610</v>
      </c>
      <c r="J7" s="75" t="s">
        <v>545</v>
      </c>
    </row>
    <row r="8" spans="1:20" ht="13.45" thickBot="1" x14ac:dyDescent="0.3">
      <c r="A8" s="71">
        <v>1</v>
      </c>
      <c r="B8" s="75" t="s">
        <v>514</v>
      </c>
      <c r="C8" s="75" t="s">
        <v>475</v>
      </c>
      <c r="D8" s="75" t="s">
        <v>53</v>
      </c>
      <c r="E8" s="75" t="s">
        <v>531</v>
      </c>
      <c r="F8" s="75" t="s">
        <v>547</v>
      </c>
      <c r="G8" s="75" t="s">
        <v>550</v>
      </c>
      <c r="H8" s="75" t="s">
        <v>534</v>
      </c>
      <c r="I8" s="76"/>
      <c r="J8" s="75" t="s">
        <v>534</v>
      </c>
    </row>
    <row r="9" spans="1:20" ht="13.45" thickBot="1" x14ac:dyDescent="0.3">
      <c r="A9" s="71">
        <v>1</v>
      </c>
      <c r="B9" s="75" t="s">
        <v>515</v>
      </c>
      <c r="C9" s="75" t="s">
        <v>476</v>
      </c>
      <c r="D9" s="75" t="s">
        <v>477</v>
      </c>
      <c r="E9" s="75" t="s">
        <v>531</v>
      </c>
      <c r="F9" s="75" t="s">
        <v>547</v>
      </c>
      <c r="G9" s="75" t="s">
        <v>548</v>
      </c>
      <c r="H9" s="75" t="s">
        <v>545</v>
      </c>
      <c r="I9" s="75" t="s">
        <v>549</v>
      </c>
      <c r="J9" s="75" t="s">
        <v>534</v>
      </c>
    </row>
    <row r="10" spans="1:20" ht="13.45" thickBot="1" x14ac:dyDescent="0.3">
      <c r="A10" s="71">
        <v>1</v>
      </c>
      <c r="B10" s="75" t="s">
        <v>597</v>
      </c>
      <c r="C10" s="75" t="s">
        <v>478</v>
      </c>
      <c r="D10" s="75" t="s">
        <v>479</v>
      </c>
      <c r="E10" s="75" t="s">
        <v>531</v>
      </c>
      <c r="F10" s="75" t="s">
        <v>598</v>
      </c>
      <c r="G10" s="75" t="s">
        <v>599</v>
      </c>
      <c r="H10" s="75" t="s">
        <v>545</v>
      </c>
      <c r="I10" s="75" t="s">
        <v>600</v>
      </c>
      <c r="J10" s="75" t="s">
        <v>545</v>
      </c>
    </row>
    <row r="11" spans="1:20" ht="13.45" thickBot="1" x14ac:dyDescent="0.3">
      <c r="A11" s="71">
        <v>1</v>
      </c>
      <c r="B11" s="75" t="s">
        <v>516</v>
      </c>
      <c r="C11" s="75" t="s">
        <v>591</v>
      </c>
      <c r="D11" s="75" t="s">
        <v>333</v>
      </c>
      <c r="E11" s="75" t="s">
        <v>531</v>
      </c>
      <c r="F11" s="75" t="s">
        <v>592</v>
      </c>
      <c r="G11" s="75" t="s">
        <v>593</v>
      </c>
      <c r="H11" s="75" t="s">
        <v>534</v>
      </c>
      <c r="I11" s="76"/>
      <c r="J11" s="75" t="s">
        <v>534</v>
      </c>
    </row>
    <row r="12" spans="1:20" ht="13.45" thickBot="1" x14ac:dyDescent="0.3">
      <c r="A12" s="71">
        <v>1</v>
      </c>
      <c r="B12" s="75" t="s">
        <v>554</v>
      </c>
      <c r="C12" s="75" t="s">
        <v>480</v>
      </c>
      <c r="D12" s="75" t="s">
        <v>481</v>
      </c>
      <c r="E12" s="75" t="s">
        <v>531</v>
      </c>
      <c r="F12" s="75" t="s">
        <v>555</v>
      </c>
      <c r="G12" s="75" t="s">
        <v>556</v>
      </c>
      <c r="H12" s="75" t="s">
        <v>545</v>
      </c>
      <c r="I12" s="75" t="s">
        <v>549</v>
      </c>
      <c r="J12" s="75" t="s">
        <v>534</v>
      </c>
    </row>
    <row r="13" spans="1:20" ht="13.45" thickBot="1" x14ac:dyDescent="0.3">
      <c r="A13" s="71">
        <v>1</v>
      </c>
      <c r="B13" s="75" t="s">
        <v>517</v>
      </c>
      <c r="C13" s="75" t="s">
        <v>352</v>
      </c>
      <c r="D13" s="75" t="s">
        <v>560</v>
      </c>
      <c r="E13" s="75" t="s">
        <v>561</v>
      </c>
      <c r="F13" s="75" t="s">
        <v>562</v>
      </c>
      <c r="G13" s="75" t="s">
        <v>563</v>
      </c>
      <c r="H13" s="75" t="s">
        <v>534</v>
      </c>
      <c r="I13" s="76"/>
      <c r="J13" s="75" t="s">
        <v>545</v>
      </c>
    </row>
    <row r="14" spans="1:20" ht="13.45" thickBot="1" x14ac:dyDescent="0.3">
      <c r="A14" s="71">
        <v>1</v>
      </c>
      <c r="B14" s="75" t="s">
        <v>564</v>
      </c>
      <c r="C14" s="75" t="s">
        <v>482</v>
      </c>
      <c r="D14" s="75" t="s">
        <v>483</v>
      </c>
      <c r="E14" s="75" t="s">
        <v>561</v>
      </c>
      <c r="F14" s="75" t="s">
        <v>565</v>
      </c>
      <c r="G14" s="75" t="s">
        <v>566</v>
      </c>
      <c r="H14" s="75" t="s">
        <v>534</v>
      </c>
      <c r="I14" s="76"/>
      <c r="J14" s="75" t="s">
        <v>545</v>
      </c>
    </row>
    <row r="15" spans="1:20" ht="13.45" thickBot="1" x14ac:dyDescent="0.3">
      <c r="A15" s="71">
        <v>1</v>
      </c>
      <c r="B15" s="75" t="s">
        <v>518</v>
      </c>
      <c r="C15" s="75" t="s">
        <v>484</v>
      </c>
      <c r="D15" s="75" t="s">
        <v>569</v>
      </c>
      <c r="E15" s="75" t="s">
        <v>536</v>
      </c>
      <c r="F15" s="75" t="s">
        <v>570</v>
      </c>
      <c r="G15" s="75" t="s">
        <v>571</v>
      </c>
      <c r="H15" s="75" t="s">
        <v>534</v>
      </c>
      <c r="I15" s="76"/>
      <c r="J15" s="75" t="s">
        <v>534</v>
      </c>
    </row>
    <row r="16" spans="1:20" ht="13.45" thickBot="1" x14ac:dyDescent="0.3">
      <c r="A16" s="71">
        <v>1</v>
      </c>
      <c r="B16" s="75" t="s">
        <v>519</v>
      </c>
      <c r="C16" s="75" t="s">
        <v>485</v>
      </c>
      <c r="D16" s="75" t="s">
        <v>356</v>
      </c>
      <c r="E16" s="75" t="s">
        <v>531</v>
      </c>
      <c r="F16" s="75" t="s">
        <v>601</v>
      </c>
      <c r="G16" s="75" t="s">
        <v>602</v>
      </c>
      <c r="H16" s="75" t="s">
        <v>545</v>
      </c>
      <c r="I16" s="75" t="s">
        <v>603</v>
      </c>
      <c r="J16" s="75" t="s">
        <v>545</v>
      </c>
    </row>
    <row r="17" spans="1:10" s="112" customFormat="1" ht="13.45" thickBot="1" x14ac:dyDescent="0.3">
      <c r="A17" s="112">
        <v>1</v>
      </c>
      <c r="B17" s="113" t="s">
        <v>576</v>
      </c>
      <c r="C17" s="113" t="s">
        <v>486</v>
      </c>
      <c r="D17" s="113" t="s">
        <v>453</v>
      </c>
      <c r="E17" s="113" t="s">
        <v>536</v>
      </c>
      <c r="F17" s="113" t="s">
        <v>577</v>
      </c>
      <c r="G17" s="113" t="s">
        <v>578</v>
      </c>
      <c r="H17" s="113" t="s">
        <v>545</v>
      </c>
      <c r="I17" s="113" t="s">
        <v>579</v>
      </c>
      <c r="J17" s="113" t="s">
        <v>534</v>
      </c>
    </row>
    <row r="18" spans="1:10" ht="13.45" thickBot="1" x14ac:dyDescent="0.3">
      <c r="A18" s="71">
        <v>1</v>
      </c>
      <c r="B18" s="75" t="s">
        <v>520</v>
      </c>
      <c r="C18" s="75" t="s">
        <v>487</v>
      </c>
      <c r="D18" s="75" t="s">
        <v>488</v>
      </c>
      <c r="E18" s="75" t="s">
        <v>531</v>
      </c>
      <c r="F18" s="75" t="s">
        <v>587</v>
      </c>
      <c r="G18" s="75" t="s">
        <v>588</v>
      </c>
      <c r="H18" s="75" t="s">
        <v>534</v>
      </c>
      <c r="I18" s="76"/>
      <c r="J18" s="75" t="s">
        <v>534</v>
      </c>
    </row>
    <row r="19" spans="1:10" ht="13.45" thickBot="1" x14ac:dyDescent="0.3">
      <c r="A19" s="71">
        <v>1</v>
      </c>
      <c r="B19" s="75" t="s">
        <v>595</v>
      </c>
      <c r="C19" s="75" t="s">
        <v>489</v>
      </c>
      <c r="D19" s="75" t="s">
        <v>53</v>
      </c>
      <c r="E19" s="75" t="s">
        <v>580</v>
      </c>
      <c r="F19" s="75" t="s">
        <v>596</v>
      </c>
      <c r="G19" s="75" t="s">
        <v>623</v>
      </c>
      <c r="H19" s="75" t="s">
        <v>534</v>
      </c>
      <c r="I19" s="76"/>
      <c r="J19" s="75" t="s">
        <v>534</v>
      </c>
    </row>
    <row r="20" spans="1:10" ht="13.45" thickBot="1" x14ac:dyDescent="0.3">
      <c r="A20" s="71">
        <v>1</v>
      </c>
      <c r="B20" s="75" t="s">
        <v>567</v>
      </c>
      <c r="C20" s="75" t="s">
        <v>490</v>
      </c>
      <c r="D20" s="75" t="s">
        <v>491</v>
      </c>
      <c r="E20" s="75" t="s">
        <v>531</v>
      </c>
      <c r="F20" s="75" t="s">
        <v>547</v>
      </c>
      <c r="G20" s="75" t="s">
        <v>568</v>
      </c>
      <c r="H20" s="75" t="s">
        <v>534</v>
      </c>
      <c r="I20" s="76"/>
      <c r="J20" s="75" t="s">
        <v>534</v>
      </c>
    </row>
    <row r="21" spans="1:10" ht="13.45" thickBot="1" x14ac:dyDescent="0.3">
      <c r="A21" s="71">
        <v>1</v>
      </c>
      <c r="B21" s="75" t="s">
        <v>521</v>
      </c>
      <c r="C21" s="75" t="s">
        <v>492</v>
      </c>
      <c r="D21" s="75" t="s">
        <v>493</v>
      </c>
      <c r="E21" s="75" t="s">
        <v>536</v>
      </c>
      <c r="F21" s="75" t="s">
        <v>551</v>
      </c>
      <c r="G21" s="75" t="s">
        <v>552</v>
      </c>
      <c r="H21" s="75" t="s">
        <v>545</v>
      </c>
      <c r="I21" s="75" t="s">
        <v>553</v>
      </c>
      <c r="J21" s="75" t="s">
        <v>534</v>
      </c>
    </row>
    <row r="22" spans="1:10" ht="13.45" thickBot="1" x14ac:dyDescent="0.3">
      <c r="A22" s="71">
        <v>1</v>
      </c>
      <c r="B22" s="75" t="s">
        <v>522</v>
      </c>
      <c r="C22" s="75" t="s">
        <v>494</v>
      </c>
      <c r="D22" s="75" t="s">
        <v>495</v>
      </c>
      <c r="E22" s="75" t="s">
        <v>542</v>
      </c>
      <c r="F22" s="75" t="s">
        <v>574</v>
      </c>
      <c r="G22" s="75" t="s">
        <v>575</v>
      </c>
      <c r="H22" s="75" t="s">
        <v>534</v>
      </c>
      <c r="I22" s="76"/>
      <c r="J22" s="75" t="s">
        <v>534</v>
      </c>
    </row>
    <row r="23" spans="1:10" s="112" customFormat="1" ht="13.45" thickBot="1" x14ac:dyDescent="0.3">
      <c r="A23" s="112">
        <v>1</v>
      </c>
      <c r="B23" s="113" t="s">
        <v>535</v>
      </c>
      <c r="C23" s="113" t="s">
        <v>496</v>
      </c>
      <c r="D23" s="113" t="s">
        <v>497</v>
      </c>
      <c r="E23" s="113" t="s">
        <v>536</v>
      </c>
      <c r="F23" s="113" t="s">
        <v>537</v>
      </c>
      <c r="G23" s="113" t="s">
        <v>538</v>
      </c>
      <c r="H23" s="113" t="s">
        <v>534</v>
      </c>
      <c r="I23" s="114"/>
      <c r="J23" s="113" t="s">
        <v>534</v>
      </c>
    </row>
    <row r="24" spans="1:10" ht="13.45" thickBot="1" x14ac:dyDescent="0.3">
      <c r="A24" s="71">
        <v>1</v>
      </c>
      <c r="B24" s="75" t="s">
        <v>523</v>
      </c>
      <c r="C24" s="75" t="s">
        <v>498</v>
      </c>
      <c r="D24" s="75" t="s">
        <v>499</v>
      </c>
      <c r="E24" s="75" t="s">
        <v>561</v>
      </c>
      <c r="F24" s="75" t="s">
        <v>585</v>
      </c>
      <c r="G24" s="75" t="s">
        <v>586</v>
      </c>
      <c r="H24" s="75" t="s">
        <v>534</v>
      </c>
      <c r="I24" s="76"/>
      <c r="J24" s="75" t="s">
        <v>534</v>
      </c>
    </row>
    <row r="25" spans="1:10" ht="13.45" thickBot="1" x14ac:dyDescent="0.3">
      <c r="A25" s="71">
        <v>1</v>
      </c>
      <c r="B25" s="75" t="s">
        <v>612</v>
      </c>
      <c r="C25" s="75" t="s">
        <v>500</v>
      </c>
      <c r="D25" s="75" t="s">
        <v>501</v>
      </c>
      <c r="E25" s="75" t="s">
        <v>531</v>
      </c>
      <c r="F25" s="75" t="s">
        <v>613</v>
      </c>
      <c r="G25" s="75" t="s">
        <v>614</v>
      </c>
      <c r="H25" s="75" t="s">
        <v>534</v>
      </c>
      <c r="I25" s="76"/>
      <c r="J25" s="75" t="s">
        <v>534</v>
      </c>
    </row>
    <row r="26" spans="1:10" ht="13.45" thickBot="1" x14ac:dyDescent="0.3">
      <c r="A26" s="71">
        <v>1</v>
      </c>
      <c r="B26" s="75" t="s">
        <v>524</v>
      </c>
      <c r="C26" s="75" t="s">
        <v>502</v>
      </c>
      <c r="D26" s="75" t="s">
        <v>503</v>
      </c>
      <c r="E26" s="75" t="s">
        <v>561</v>
      </c>
      <c r="F26" s="75" t="s">
        <v>547</v>
      </c>
      <c r="G26" s="75" t="s">
        <v>611</v>
      </c>
      <c r="H26" s="75" t="s">
        <v>534</v>
      </c>
      <c r="I26" s="76"/>
      <c r="J26" s="75" t="s">
        <v>545</v>
      </c>
    </row>
    <row r="27" spans="1:10" ht="13.45" thickBot="1" x14ac:dyDescent="0.3">
      <c r="A27" s="71">
        <v>1</v>
      </c>
      <c r="B27" s="75" t="s">
        <v>525</v>
      </c>
      <c r="C27" s="75" t="s">
        <v>181</v>
      </c>
      <c r="D27" s="75" t="s">
        <v>557</v>
      </c>
      <c r="E27" s="75" t="s">
        <v>531</v>
      </c>
      <c r="F27" s="75" t="s">
        <v>558</v>
      </c>
      <c r="G27" s="75" t="s">
        <v>559</v>
      </c>
      <c r="H27" s="75" t="s">
        <v>545</v>
      </c>
      <c r="I27" s="75" t="s">
        <v>546</v>
      </c>
      <c r="J27" s="75" t="s">
        <v>534</v>
      </c>
    </row>
    <row r="28" spans="1:10" ht="13.45" thickBot="1" x14ac:dyDescent="0.3">
      <c r="A28" s="71">
        <v>1</v>
      </c>
      <c r="B28" s="75" t="s">
        <v>526</v>
      </c>
      <c r="C28" s="75" t="s">
        <v>181</v>
      </c>
      <c r="D28" s="75" t="s">
        <v>530</v>
      </c>
      <c r="E28" s="75" t="s">
        <v>531</v>
      </c>
      <c r="F28" s="75" t="s">
        <v>532</v>
      </c>
      <c r="G28" s="75" t="s">
        <v>533</v>
      </c>
      <c r="H28" s="75" t="s">
        <v>534</v>
      </c>
      <c r="I28" s="75"/>
      <c r="J28" s="75" t="s">
        <v>534</v>
      </c>
    </row>
    <row r="29" spans="1:10" ht="13.45" thickBot="1" x14ac:dyDescent="0.3">
      <c r="A29" s="71">
        <v>1</v>
      </c>
      <c r="B29" s="75" t="s">
        <v>527</v>
      </c>
      <c r="C29" s="75" t="s">
        <v>504</v>
      </c>
      <c r="D29" s="75" t="s">
        <v>103</v>
      </c>
      <c r="E29" s="75" t="s">
        <v>542</v>
      </c>
      <c r="F29" s="75" t="s">
        <v>589</v>
      </c>
      <c r="G29" s="75" t="s">
        <v>590</v>
      </c>
      <c r="H29" s="75" t="s">
        <v>534</v>
      </c>
      <c r="I29" s="76"/>
      <c r="J29" s="75" t="s">
        <v>545</v>
      </c>
    </row>
    <row r="30" spans="1:10" ht="13.45" thickBot="1" x14ac:dyDescent="0.3">
      <c r="A30" s="71">
        <v>1</v>
      </c>
      <c r="B30" s="75" t="s">
        <v>528</v>
      </c>
      <c r="C30" s="75" t="s">
        <v>505</v>
      </c>
      <c r="D30" s="75" t="s">
        <v>506</v>
      </c>
      <c r="E30" s="75" t="s">
        <v>531</v>
      </c>
      <c r="F30" s="75" t="s">
        <v>547</v>
      </c>
      <c r="G30" s="75" t="s">
        <v>594</v>
      </c>
      <c r="H30" s="75" t="s">
        <v>534</v>
      </c>
      <c r="I30" s="76"/>
      <c r="J30" s="75" t="s">
        <v>534</v>
      </c>
    </row>
    <row r="31" spans="1:10" ht="13.45" thickBot="1" x14ac:dyDescent="0.3">
      <c r="A31" s="71">
        <v>1</v>
      </c>
      <c r="B31" s="75" t="s">
        <v>529</v>
      </c>
      <c r="C31" s="75" t="s">
        <v>507</v>
      </c>
      <c r="D31" s="75" t="s">
        <v>81</v>
      </c>
      <c r="E31" s="75" t="s">
        <v>580</v>
      </c>
      <c r="F31" s="75" t="s">
        <v>581</v>
      </c>
      <c r="G31" s="75" t="s">
        <v>582</v>
      </c>
      <c r="H31" s="75" t="s">
        <v>534</v>
      </c>
      <c r="I31" s="76"/>
      <c r="J31" s="75" t="s">
        <v>534</v>
      </c>
    </row>
    <row r="32" spans="1:10" ht="13.45" thickBot="1" x14ac:dyDescent="0.3">
      <c r="A32" s="71">
        <v>1</v>
      </c>
      <c r="B32" s="75" t="s">
        <v>607</v>
      </c>
      <c r="C32" s="75" t="s">
        <v>508</v>
      </c>
      <c r="D32" s="75" t="s">
        <v>509</v>
      </c>
      <c r="E32" s="75" t="s">
        <v>531</v>
      </c>
      <c r="F32" s="75" t="s">
        <v>581</v>
      </c>
      <c r="G32" s="75" t="s">
        <v>608</v>
      </c>
      <c r="H32" s="75" t="s">
        <v>534</v>
      </c>
      <c r="I32" s="76"/>
      <c r="J32" s="75" t="s">
        <v>534</v>
      </c>
    </row>
  </sheetData>
  <sortState ref="B2:L32">
    <sortCondition ref="C2:C32"/>
    <sortCondition ref="D2:D3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239"/>
  <sheetViews>
    <sheetView topLeftCell="A150" workbookViewId="0">
      <selection activeCell="J85" sqref="J85"/>
    </sheetView>
  </sheetViews>
  <sheetFormatPr defaultColWidth="9" defaultRowHeight="14" x14ac:dyDescent="0.3"/>
  <cols>
    <col min="1" max="1" width="9" style="24"/>
    <col min="2" max="2" width="14.6328125" style="24" bestFit="1" customWidth="1"/>
    <col min="3" max="3" width="14.90625" style="24" bestFit="1" customWidth="1"/>
    <col min="4" max="7" width="9" style="52"/>
    <col min="8" max="8" width="9" style="22"/>
    <col min="9" max="9" width="9" style="27"/>
    <col min="10" max="11" width="9" style="7"/>
    <col min="12" max="12" width="13.36328125" style="7" customWidth="1"/>
    <col min="13" max="13" width="16.36328125" style="7" customWidth="1"/>
    <col min="14" max="15" width="4.453125" style="7" customWidth="1"/>
    <col min="16" max="16" width="7.6328125" style="7" customWidth="1"/>
    <col min="17" max="17" width="4.453125" style="7" customWidth="1"/>
    <col min="18" max="18" width="11.36328125" style="7" bestFit="1" customWidth="1"/>
    <col min="19" max="282" width="9" style="7"/>
    <col min="283" max="16384" width="9" style="24"/>
  </cols>
  <sheetData>
    <row r="1" spans="1:282" s="10" customFormat="1" x14ac:dyDescent="0.3">
      <c r="A1" s="10" t="s">
        <v>293</v>
      </c>
      <c r="B1" s="10" t="s">
        <v>1</v>
      </c>
      <c r="C1" s="10" t="s">
        <v>78</v>
      </c>
      <c r="D1" s="55" t="s">
        <v>3</v>
      </c>
      <c r="E1" s="55" t="s">
        <v>20</v>
      </c>
      <c r="F1" s="55" t="s">
        <v>15</v>
      </c>
      <c r="G1" s="55" t="s">
        <v>8</v>
      </c>
      <c r="H1" s="30" t="s">
        <v>10</v>
      </c>
      <c r="I1" s="31" t="s">
        <v>12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</row>
    <row r="2" spans="1:282" x14ac:dyDescent="0.3">
      <c r="A2" s="24" t="s">
        <v>292</v>
      </c>
      <c r="B2" s="24" t="s">
        <v>69</v>
      </c>
      <c r="C2" s="24" t="s">
        <v>70</v>
      </c>
      <c r="D2" s="52">
        <v>0.97956528642531471</v>
      </c>
      <c r="E2" s="52">
        <v>0.99879605565608398</v>
      </c>
      <c r="F2" s="52">
        <v>0.99879605565608398</v>
      </c>
      <c r="G2" s="52">
        <v>0.99879605565608398</v>
      </c>
      <c r="H2" s="22">
        <v>1</v>
      </c>
      <c r="I2" s="27" t="s">
        <v>92</v>
      </c>
    </row>
    <row r="3" spans="1:282" x14ac:dyDescent="0.3">
      <c r="A3" s="24" t="s">
        <v>290</v>
      </c>
      <c r="B3" s="25" t="s">
        <v>183</v>
      </c>
      <c r="C3" s="25" t="s">
        <v>184</v>
      </c>
      <c r="D3" s="56">
        <v>0.98667334780502414</v>
      </c>
      <c r="E3" s="56">
        <v>0.98667334780502414</v>
      </c>
      <c r="F3" s="56">
        <v>0.98667334780502414</v>
      </c>
      <c r="G3" s="56">
        <v>0.98667334780502414</v>
      </c>
      <c r="H3" s="23">
        <v>1</v>
      </c>
      <c r="I3" s="28" t="s">
        <v>92</v>
      </c>
      <c r="L3" s="67" t="s">
        <v>297</v>
      </c>
      <c r="M3" s="67" t="s">
        <v>296</v>
      </c>
      <c r="N3" s="67"/>
      <c r="O3" s="67"/>
      <c r="P3" s="67"/>
      <c r="Q3" s="67"/>
      <c r="R3" s="67"/>
    </row>
    <row r="4" spans="1:282" x14ac:dyDescent="0.3">
      <c r="A4" s="24" t="s">
        <v>292</v>
      </c>
      <c r="B4" s="24" t="s">
        <v>51</v>
      </c>
      <c r="C4" s="24" t="s">
        <v>84</v>
      </c>
      <c r="D4" s="52">
        <v>0.96974979768327141</v>
      </c>
      <c r="E4" s="52">
        <v>0.98282672076019451</v>
      </c>
      <c r="F4" s="52">
        <v>0.98282672076019451</v>
      </c>
      <c r="G4" s="52">
        <v>0.98282672076019451</v>
      </c>
      <c r="H4" s="22">
        <v>2</v>
      </c>
      <c r="I4" s="27" t="s">
        <v>92</v>
      </c>
      <c r="L4" s="67" t="s">
        <v>294</v>
      </c>
      <c r="M4" s="67" t="s">
        <v>456</v>
      </c>
      <c r="N4" s="67" t="s">
        <v>291</v>
      </c>
      <c r="O4" s="67" t="s">
        <v>290</v>
      </c>
      <c r="P4" s="67" t="s">
        <v>292</v>
      </c>
      <c r="Q4" s="67" t="s">
        <v>405</v>
      </c>
      <c r="R4" s="67" t="s">
        <v>295</v>
      </c>
    </row>
    <row r="5" spans="1:282" x14ac:dyDescent="0.3">
      <c r="A5" s="24" t="s">
        <v>292</v>
      </c>
      <c r="B5" s="24" t="s">
        <v>136</v>
      </c>
      <c r="C5" s="24" t="s">
        <v>45</v>
      </c>
      <c r="D5" s="52">
        <v>0.9785480943738657</v>
      </c>
      <c r="E5" s="52">
        <v>0.98188142770719899</v>
      </c>
      <c r="F5" s="52">
        <v>0.98188142770719899</v>
      </c>
      <c r="G5" s="52">
        <v>0.98188142770719899</v>
      </c>
      <c r="H5" s="24">
        <v>1</v>
      </c>
      <c r="I5" s="29" t="s">
        <v>92</v>
      </c>
      <c r="L5" s="68" t="s">
        <v>92</v>
      </c>
      <c r="M5" s="69">
        <v>0.31818181818181818</v>
      </c>
      <c r="N5" s="69">
        <v>0.2608695652173913</v>
      </c>
      <c r="O5" s="69">
        <v>0.23076923076923078</v>
      </c>
      <c r="P5" s="69">
        <v>0.19148936170212766</v>
      </c>
      <c r="Q5" s="69">
        <v>0.10526315789473684</v>
      </c>
      <c r="R5" s="69">
        <v>0.2087912087912088</v>
      </c>
    </row>
    <row r="6" spans="1:282" x14ac:dyDescent="0.3">
      <c r="A6" s="24" t="s">
        <v>405</v>
      </c>
      <c r="B6" s="49" t="s">
        <v>308</v>
      </c>
      <c r="C6" s="49" t="s">
        <v>309</v>
      </c>
      <c r="D6" s="57">
        <v>0.95981931620710603</v>
      </c>
      <c r="E6" s="57">
        <v>0.97981931620710605</v>
      </c>
      <c r="F6" s="57">
        <v>0.97981931620710605</v>
      </c>
      <c r="G6" s="57">
        <v>0.97981931620710605</v>
      </c>
      <c r="H6" s="50">
        <v>1</v>
      </c>
      <c r="I6" s="51" t="s">
        <v>92</v>
      </c>
      <c r="L6" s="68" t="s">
        <v>93</v>
      </c>
      <c r="M6" s="69">
        <v>0.13636363636363635</v>
      </c>
      <c r="N6" s="69">
        <v>4.3478260869565216E-2</v>
      </c>
      <c r="O6" s="69">
        <v>9.6153846153846159E-2</v>
      </c>
      <c r="P6" s="69">
        <v>0.14893617021276595</v>
      </c>
      <c r="Q6" s="69">
        <v>7.8947368421052627E-2</v>
      </c>
      <c r="R6" s="69">
        <v>0.1043956043956044</v>
      </c>
    </row>
    <row r="7" spans="1:282" x14ac:dyDescent="0.3">
      <c r="A7" s="24" t="s">
        <v>292</v>
      </c>
      <c r="B7" s="24" t="s">
        <v>119</v>
      </c>
      <c r="C7" s="24" t="s">
        <v>120</v>
      </c>
      <c r="D7" s="52">
        <v>0.96189608699693274</v>
      </c>
      <c r="E7" s="52">
        <v>0.97935371411557681</v>
      </c>
      <c r="F7" s="52">
        <v>0.97935371411557681</v>
      </c>
      <c r="G7" s="52">
        <v>0.97935371411557681</v>
      </c>
      <c r="H7" s="24">
        <v>2</v>
      </c>
      <c r="I7" s="29" t="s">
        <v>92</v>
      </c>
      <c r="L7" s="68" t="s">
        <v>86</v>
      </c>
      <c r="M7" s="69">
        <v>9.0909090909090912E-2</v>
      </c>
      <c r="N7" s="69">
        <v>8.6956521739130432E-2</v>
      </c>
      <c r="O7" s="69">
        <v>5.7692307692307696E-2</v>
      </c>
      <c r="P7" s="69">
        <v>0.10638297872340426</v>
      </c>
      <c r="Q7" s="69">
        <v>0.10526315789473684</v>
      </c>
      <c r="R7" s="69">
        <v>8.7912087912087919E-2</v>
      </c>
    </row>
    <row r="8" spans="1:282" x14ac:dyDescent="0.3">
      <c r="A8" s="24" t="s">
        <v>291</v>
      </c>
      <c r="B8" s="26" t="s">
        <v>257</v>
      </c>
      <c r="C8" s="26" t="s">
        <v>285</v>
      </c>
      <c r="D8" s="58">
        <v>0.96963675128871019</v>
      </c>
      <c r="E8" s="58">
        <v>0.97425213590409476</v>
      </c>
      <c r="F8" s="58">
        <v>0.97425213590409476</v>
      </c>
      <c r="G8" s="58">
        <v>0.97425213590409476</v>
      </c>
      <c r="H8" s="20">
        <v>1</v>
      </c>
      <c r="I8" s="21" t="s">
        <v>92</v>
      </c>
      <c r="L8" s="68" t="s">
        <v>90</v>
      </c>
      <c r="M8" s="69">
        <v>0.13636363636363635</v>
      </c>
      <c r="N8" s="69">
        <v>0.13043478260869565</v>
      </c>
      <c r="O8" s="69">
        <v>0.11538461538461539</v>
      </c>
      <c r="P8" s="69">
        <v>6.3829787234042548E-2</v>
      </c>
      <c r="Q8" s="69">
        <v>0.15789473684210525</v>
      </c>
      <c r="R8" s="69">
        <v>0.11538461538461539</v>
      </c>
    </row>
    <row r="9" spans="1:282" x14ac:dyDescent="0.3">
      <c r="A9" s="24" t="s">
        <v>290</v>
      </c>
      <c r="B9" s="25" t="s">
        <v>213</v>
      </c>
      <c r="C9" s="25" t="s">
        <v>154</v>
      </c>
      <c r="D9" s="56">
        <v>0.92901433216132256</v>
      </c>
      <c r="E9" s="56">
        <v>0.97219615034314077</v>
      </c>
      <c r="F9" s="56">
        <v>0.97219615034314077</v>
      </c>
      <c r="G9" s="56">
        <v>0.97219615034314077</v>
      </c>
      <c r="H9" s="23">
        <v>2</v>
      </c>
      <c r="I9" s="28" t="s">
        <v>92</v>
      </c>
      <c r="L9" s="68" t="s">
        <v>88</v>
      </c>
      <c r="M9" s="69">
        <v>9.0909090909090912E-2</v>
      </c>
      <c r="N9" s="69">
        <v>0</v>
      </c>
      <c r="O9" s="69">
        <v>7.6923076923076927E-2</v>
      </c>
      <c r="P9" s="69">
        <v>0.10638297872340426</v>
      </c>
      <c r="Q9" s="69">
        <v>2.6315789473684209E-2</v>
      </c>
      <c r="R9" s="69">
        <v>6.5934065934065936E-2</v>
      </c>
    </row>
    <row r="10" spans="1:282" x14ac:dyDescent="0.3">
      <c r="A10" s="24" t="s">
        <v>292</v>
      </c>
      <c r="B10" s="24" t="s">
        <v>56</v>
      </c>
      <c r="C10" s="24" t="s">
        <v>57</v>
      </c>
      <c r="D10" s="52">
        <v>0.94041273714216655</v>
      </c>
      <c r="E10" s="52">
        <v>0.97041273714216658</v>
      </c>
      <c r="F10" s="52">
        <v>0.97041273714216658</v>
      </c>
      <c r="G10" s="52">
        <v>0.97041273714216658</v>
      </c>
      <c r="H10" s="24">
        <v>3</v>
      </c>
      <c r="I10" s="29" t="s">
        <v>92</v>
      </c>
      <c r="L10" s="68" t="s">
        <v>94</v>
      </c>
      <c r="M10" s="69">
        <v>9.0909090909090912E-2</v>
      </c>
      <c r="N10" s="69">
        <v>0.17391304347826086</v>
      </c>
      <c r="O10" s="69">
        <v>1.9230769230769232E-2</v>
      </c>
      <c r="P10" s="69">
        <v>8.5106382978723402E-2</v>
      </c>
      <c r="Q10" s="69">
        <v>2.6315789473684209E-2</v>
      </c>
      <c r="R10" s="69">
        <v>6.5934065934065936E-2</v>
      </c>
    </row>
    <row r="11" spans="1:282" x14ac:dyDescent="0.3">
      <c r="A11" s="63" t="s">
        <v>456</v>
      </c>
      <c r="B11" s="64" t="s">
        <v>414</v>
      </c>
      <c r="C11" s="64" t="s">
        <v>415</v>
      </c>
      <c r="D11" s="64">
        <v>0.94329953025962454</v>
      </c>
      <c r="E11" s="64">
        <v>0.96877572073581497</v>
      </c>
      <c r="F11" s="65">
        <v>0.96877572073581497</v>
      </c>
      <c r="G11" s="64">
        <v>0.96877572073581497</v>
      </c>
      <c r="H11" s="63">
        <v>1</v>
      </c>
      <c r="I11" s="66" t="s">
        <v>92</v>
      </c>
      <c r="L11" s="68" t="s">
        <v>89</v>
      </c>
      <c r="M11" s="69">
        <v>4.5454545454545456E-2</v>
      </c>
      <c r="N11" s="69">
        <v>0.13043478260869565</v>
      </c>
      <c r="O11" s="69">
        <v>0.21153846153846154</v>
      </c>
      <c r="P11" s="69">
        <v>0.1702127659574468</v>
      </c>
      <c r="Q11" s="69">
        <v>0.15789473684210525</v>
      </c>
      <c r="R11" s="69">
        <v>0.15934065934065933</v>
      </c>
    </row>
    <row r="12" spans="1:282" x14ac:dyDescent="0.3">
      <c r="A12" s="24" t="s">
        <v>292</v>
      </c>
      <c r="B12" s="24" t="s">
        <v>60</v>
      </c>
      <c r="C12" s="24" t="s">
        <v>61</v>
      </c>
      <c r="D12" s="52">
        <v>0.95876681862364865</v>
      </c>
      <c r="E12" s="52">
        <v>0.96581599895151748</v>
      </c>
      <c r="F12" s="52">
        <v>0.96581599895151748</v>
      </c>
      <c r="G12" s="52">
        <v>0.96581599895151748</v>
      </c>
      <c r="H12" s="24">
        <v>4</v>
      </c>
      <c r="I12" s="29" t="s">
        <v>92</v>
      </c>
      <c r="L12" s="68" t="s">
        <v>91</v>
      </c>
      <c r="M12" s="69">
        <v>4.5454545454545456E-2</v>
      </c>
      <c r="N12" s="69">
        <v>4.3478260869565216E-2</v>
      </c>
      <c r="O12" s="69">
        <v>3.8461538461538464E-2</v>
      </c>
      <c r="P12" s="69">
        <v>2.1276595744680851E-2</v>
      </c>
      <c r="Q12" s="69">
        <v>0</v>
      </c>
      <c r="R12" s="69">
        <v>2.7472527472527472E-2</v>
      </c>
    </row>
    <row r="13" spans="1:282" x14ac:dyDescent="0.3">
      <c r="A13" s="24" t="s">
        <v>290</v>
      </c>
      <c r="B13" s="25" t="s">
        <v>149</v>
      </c>
      <c r="C13" s="25" t="s">
        <v>70</v>
      </c>
      <c r="D13" s="56">
        <v>0.96406781576662604</v>
      </c>
      <c r="E13" s="56">
        <v>0.96406781576662604</v>
      </c>
      <c r="F13" s="56">
        <v>0.96406781576662604</v>
      </c>
      <c r="G13" s="56">
        <v>0.96406781576662604</v>
      </c>
      <c r="H13" s="23">
        <v>3</v>
      </c>
      <c r="I13" s="28" t="s">
        <v>92</v>
      </c>
      <c r="L13" s="68" t="s">
        <v>404</v>
      </c>
      <c r="M13" s="69">
        <v>0</v>
      </c>
      <c r="N13" s="69">
        <v>0</v>
      </c>
      <c r="O13" s="69">
        <v>0</v>
      </c>
      <c r="P13" s="69">
        <v>0</v>
      </c>
      <c r="Q13" s="69">
        <v>0.10526315789473684</v>
      </c>
      <c r="R13" s="69">
        <v>2.197802197802198E-2</v>
      </c>
    </row>
    <row r="14" spans="1:282" x14ac:dyDescent="0.3">
      <c r="A14" s="24" t="s">
        <v>291</v>
      </c>
      <c r="B14" s="26" t="s">
        <v>272</v>
      </c>
      <c r="C14" s="26" t="s">
        <v>273</v>
      </c>
      <c r="D14" s="58">
        <v>0.95862356454296183</v>
      </c>
      <c r="E14" s="58">
        <v>0.95862356454296183</v>
      </c>
      <c r="F14" s="58">
        <v>0.95862356454296183</v>
      </c>
      <c r="G14" s="58">
        <v>0.95862356454296183</v>
      </c>
      <c r="H14" s="20">
        <v>2</v>
      </c>
      <c r="I14" s="21" t="s">
        <v>92</v>
      </c>
      <c r="L14" s="68" t="s">
        <v>87</v>
      </c>
      <c r="M14" s="69">
        <v>4.5454545454545456E-2</v>
      </c>
      <c r="N14" s="69">
        <v>0.13043478260869565</v>
      </c>
      <c r="O14" s="69">
        <v>0.15384615384615385</v>
      </c>
      <c r="P14" s="69">
        <v>0.10638297872340426</v>
      </c>
      <c r="Q14" s="69">
        <v>0.23684210526315788</v>
      </c>
      <c r="R14" s="69">
        <v>0.14285714285714285</v>
      </c>
    </row>
    <row r="15" spans="1:282" x14ac:dyDescent="0.3">
      <c r="A15" s="24" t="s">
        <v>290</v>
      </c>
      <c r="B15" s="25" t="s">
        <v>200</v>
      </c>
      <c r="C15" s="25" t="s">
        <v>201</v>
      </c>
      <c r="D15" s="56">
        <v>0.94292824309482159</v>
      </c>
      <c r="E15" s="56">
        <v>0.95801021030793632</v>
      </c>
      <c r="F15" s="56">
        <v>0.95801021030793632</v>
      </c>
      <c r="G15" s="56">
        <v>0.95801021030793632</v>
      </c>
      <c r="H15" s="23">
        <v>4</v>
      </c>
      <c r="I15" s="28" t="s">
        <v>92</v>
      </c>
      <c r="L15" s="68" t="s">
        <v>457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</row>
    <row r="16" spans="1:282" x14ac:dyDescent="0.3">
      <c r="A16" s="24" t="s">
        <v>291</v>
      </c>
      <c r="B16" s="26" t="s">
        <v>282</v>
      </c>
      <c r="C16" s="26" t="s">
        <v>283</v>
      </c>
      <c r="D16" s="58">
        <v>0.91776648149002316</v>
      </c>
      <c r="E16" s="58">
        <v>0.95786937359235913</v>
      </c>
      <c r="F16" s="58">
        <v>0.95786937359235913</v>
      </c>
      <c r="G16" s="58">
        <v>0.95786937359235913</v>
      </c>
      <c r="H16" s="20">
        <v>3</v>
      </c>
      <c r="I16" s="21" t="s">
        <v>92</v>
      </c>
      <c r="L16" s="67"/>
      <c r="M16" s="67"/>
      <c r="N16" s="67"/>
      <c r="O16" s="67"/>
      <c r="P16" s="67"/>
    </row>
    <row r="17" spans="1:18" x14ac:dyDescent="0.3">
      <c r="A17" s="24" t="s">
        <v>291</v>
      </c>
      <c r="B17" s="17" t="s">
        <v>252</v>
      </c>
      <c r="C17" s="17" t="s">
        <v>253</v>
      </c>
      <c r="D17" s="59">
        <v>0.94822208219536619</v>
      </c>
      <c r="E17" s="59">
        <v>0.95626556045623579</v>
      </c>
      <c r="F17" s="59">
        <v>0.95626556045623579</v>
      </c>
      <c r="G17" s="59">
        <v>0.95626556045623579</v>
      </c>
      <c r="H17" s="18">
        <v>4</v>
      </c>
      <c r="I17" s="19" t="s">
        <v>92</v>
      </c>
      <c r="L17" s="67"/>
      <c r="M17" s="67"/>
      <c r="N17" s="67"/>
      <c r="O17" s="67"/>
      <c r="P17" s="67"/>
    </row>
    <row r="18" spans="1:18" x14ac:dyDescent="0.3">
      <c r="A18" s="24" t="s">
        <v>290</v>
      </c>
      <c r="B18" s="25" t="s">
        <v>186</v>
      </c>
      <c r="C18" s="25" t="s">
        <v>108</v>
      </c>
      <c r="D18" s="56">
        <v>0.94772612633268372</v>
      </c>
      <c r="E18" s="56">
        <v>0.95215235584088043</v>
      </c>
      <c r="F18" s="56">
        <v>0.95215235584088043</v>
      </c>
      <c r="G18" s="56">
        <v>0.95215235584088043</v>
      </c>
      <c r="H18" s="23">
        <v>5</v>
      </c>
      <c r="I18" s="28" t="s">
        <v>92</v>
      </c>
      <c r="L18" s="67" t="s">
        <v>298</v>
      </c>
      <c r="M18" s="67" t="s">
        <v>296</v>
      </c>
      <c r="N18" s="67"/>
      <c r="O18" s="67"/>
      <c r="P18" s="67"/>
      <c r="Q18" s="67"/>
    </row>
    <row r="19" spans="1:18" x14ac:dyDescent="0.3">
      <c r="A19" s="24" t="s">
        <v>405</v>
      </c>
      <c r="B19" s="49" t="s">
        <v>337</v>
      </c>
      <c r="C19" s="49" t="s">
        <v>253</v>
      </c>
      <c r="D19" s="57">
        <v>0.92977696124615294</v>
      </c>
      <c r="E19" s="57">
        <v>0.95045263692182858</v>
      </c>
      <c r="F19" s="57">
        <v>0.95045263692182858</v>
      </c>
      <c r="G19" s="57">
        <v>0.95045263692182858</v>
      </c>
      <c r="H19" s="50">
        <v>2</v>
      </c>
      <c r="I19" s="51" t="s">
        <v>92</v>
      </c>
      <c r="L19" s="67" t="s">
        <v>294</v>
      </c>
      <c r="M19" s="67" t="s">
        <v>456</v>
      </c>
      <c r="N19" s="67" t="s">
        <v>291</v>
      </c>
      <c r="O19" s="67" t="s">
        <v>290</v>
      </c>
      <c r="P19" s="67" t="s">
        <v>292</v>
      </c>
      <c r="Q19" s="67" t="s">
        <v>405</v>
      </c>
    </row>
    <row r="20" spans="1:18" x14ac:dyDescent="0.3">
      <c r="A20" s="63" t="s">
        <v>456</v>
      </c>
      <c r="B20" s="64" t="s">
        <v>416</v>
      </c>
      <c r="C20" s="64" t="s">
        <v>417</v>
      </c>
      <c r="D20" s="64">
        <v>0.90646865595720161</v>
      </c>
      <c r="E20" s="64">
        <v>0.94669773855069095</v>
      </c>
      <c r="F20" s="65">
        <v>0.94669773855069095</v>
      </c>
      <c r="G20" s="64">
        <v>0.94669773855069095</v>
      </c>
      <c r="H20" s="63">
        <v>2</v>
      </c>
      <c r="I20" s="66" t="s">
        <v>92</v>
      </c>
      <c r="L20" s="68" t="s">
        <v>92</v>
      </c>
      <c r="M20" s="69">
        <v>0.91332864057501162</v>
      </c>
      <c r="N20" s="69">
        <v>0.92042144538190729</v>
      </c>
      <c r="O20" s="69">
        <v>0.91421628666281618</v>
      </c>
      <c r="P20" s="69">
        <v>0.91941051901875703</v>
      </c>
      <c r="Q20" s="69">
        <v>0.91188662772438911</v>
      </c>
      <c r="R20" s="69">
        <f>AVERAGE(M20:O20)</f>
        <v>0.91598879087324503</v>
      </c>
    </row>
    <row r="21" spans="1:18" x14ac:dyDescent="0.3">
      <c r="A21" s="24" t="s">
        <v>290</v>
      </c>
      <c r="B21" s="25" t="s">
        <v>56</v>
      </c>
      <c r="C21" s="25" t="s">
        <v>216</v>
      </c>
      <c r="D21" s="56">
        <v>0.93892352623579489</v>
      </c>
      <c r="E21" s="56">
        <v>0.94580877213743419</v>
      </c>
      <c r="F21" s="56">
        <v>0.94580877213743419</v>
      </c>
      <c r="G21" s="56">
        <v>0.94580877213743419</v>
      </c>
      <c r="H21" s="23">
        <v>6</v>
      </c>
      <c r="I21" s="28" t="s">
        <v>92</v>
      </c>
      <c r="L21" s="68" t="s">
        <v>93</v>
      </c>
      <c r="M21" s="69">
        <v>0.88968212473200448</v>
      </c>
      <c r="N21" s="69">
        <v>0.89821767784412776</v>
      </c>
      <c r="O21" s="69">
        <v>0.89739789578082718</v>
      </c>
      <c r="P21" s="69">
        <v>0.89392110783326617</v>
      </c>
      <c r="Q21" s="69">
        <v>0.89353966518369909</v>
      </c>
      <c r="R21" s="67"/>
    </row>
    <row r="22" spans="1:18" x14ac:dyDescent="0.3">
      <c r="A22" s="24" t="s">
        <v>290</v>
      </c>
      <c r="B22" s="25" t="s">
        <v>202</v>
      </c>
      <c r="C22" s="25" t="s">
        <v>203</v>
      </c>
      <c r="D22" s="56">
        <v>0.94483733089158095</v>
      </c>
      <c r="E22" s="56">
        <v>0.94483733089158095</v>
      </c>
      <c r="F22" s="56">
        <v>0.94483733089158095</v>
      </c>
      <c r="G22" s="56">
        <v>0.94483733089158095</v>
      </c>
      <c r="H22" s="23">
        <v>7</v>
      </c>
      <c r="I22" s="28" t="s">
        <v>92</v>
      </c>
      <c r="L22" s="68" t="s">
        <v>86</v>
      </c>
      <c r="M22" s="69">
        <v>0.86539758983323756</v>
      </c>
      <c r="N22" s="69">
        <v>0.88281365517604438</v>
      </c>
      <c r="O22" s="69">
        <v>0.8781734182652241</v>
      </c>
      <c r="P22" s="69">
        <v>0.87149066460797364</v>
      </c>
      <c r="Q22" s="69">
        <v>0.86864832792594338</v>
      </c>
      <c r="R22" s="67"/>
    </row>
    <row r="23" spans="1:18" x14ac:dyDescent="0.3">
      <c r="A23" s="24" t="s">
        <v>290</v>
      </c>
      <c r="B23" s="25" t="s">
        <v>220</v>
      </c>
      <c r="C23" s="25" t="s">
        <v>221</v>
      </c>
      <c r="D23" s="56">
        <v>0.93371124908935599</v>
      </c>
      <c r="E23" s="56">
        <v>0.942711249089356</v>
      </c>
      <c r="F23" s="56">
        <v>0.942711249089356</v>
      </c>
      <c r="G23" s="56">
        <v>0.942711249089356</v>
      </c>
      <c r="H23" s="23">
        <v>8</v>
      </c>
      <c r="I23" s="28" t="s">
        <v>92</v>
      </c>
      <c r="L23" s="68" t="s">
        <v>90</v>
      </c>
      <c r="M23" s="69">
        <v>0.81978427251075581</v>
      </c>
      <c r="N23" s="69">
        <v>0.80546825194343064</v>
      </c>
      <c r="O23" s="69">
        <v>0.81773471682709953</v>
      </c>
      <c r="P23" s="69">
        <v>0.82691657131422802</v>
      </c>
      <c r="Q23" s="69">
        <v>0.82135608378598768</v>
      </c>
      <c r="R23" s="69">
        <f>AVERAGE(M23:O23)</f>
        <v>0.8143290804270954</v>
      </c>
    </row>
    <row r="24" spans="1:18" x14ac:dyDescent="0.3">
      <c r="A24" s="24" t="s">
        <v>290</v>
      </c>
      <c r="B24" s="25" t="s">
        <v>168</v>
      </c>
      <c r="C24" s="25" t="s">
        <v>169</v>
      </c>
      <c r="D24" s="56">
        <v>0.94190432782447586</v>
      </c>
      <c r="E24" s="56">
        <v>0.94190432782447586</v>
      </c>
      <c r="F24" s="56">
        <v>0.94190432782447586</v>
      </c>
      <c r="G24" s="56">
        <v>0.94190432782447586</v>
      </c>
      <c r="H24" s="23">
        <v>9</v>
      </c>
      <c r="I24" s="28" t="s">
        <v>92</v>
      </c>
      <c r="L24" s="68" t="s">
        <v>88</v>
      </c>
      <c r="M24" s="69">
        <v>0.77430099389191276</v>
      </c>
      <c r="N24" s="69"/>
      <c r="O24" s="69">
        <v>0.7939478126390187</v>
      </c>
      <c r="P24" s="69">
        <v>0.74814736899180279</v>
      </c>
      <c r="Q24" s="69">
        <v>0.79892975364883734</v>
      </c>
      <c r="R24" s="67"/>
    </row>
    <row r="25" spans="1:18" x14ac:dyDescent="0.3">
      <c r="A25" s="24" t="s">
        <v>405</v>
      </c>
      <c r="B25" s="49" t="s">
        <v>373</v>
      </c>
      <c r="C25" s="49" t="s">
        <v>374</v>
      </c>
      <c r="D25" s="57">
        <v>0.93736038356049667</v>
      </c>
      <c r="E25" s="57">
        <v>0.94047726667737974</v>
      </c>
      <c r="F25" s="57">
        <v>0.94047726667737974</v>
      </c>
      <c r="G25" s="57">
        <v>0.94047726667737974</v>
      </c>
      <c r="H25" s="50">
        <v>3</v>
      </c>
      <c r="I25" s="51" t="s">
        <v>92</v>
      </c>
      <c r="L25" s="68" t="s">
        <v>94</v>
      </c>
      <c r="M25" s="69">
        <v>0.74773189391689265</v>
      </c>
      <c r="N25" s="69">
        <v>0.76555978624057808</v>
      </c>
      <c r="O25" s="69">
        <v>0.78255921502755055</v>
      </c>
      <c r="P25" s="69">
        <v>0.74540056011681366</v>
      </c>
      <c r="Q25" s="69">
        <v>0.7840160559089332</v>
      </c>
      <c r="R25" s="67"/>
    </row>
    <row r="26" spans="1:18" x14ac:dyDescent="0.3">
      <c r="A26" s="63" t="s">
        <v>456</v>
      </c>
      <c r="B26" s="64" t="s">
        <v>422</v>
      </c>
      <c r="C26" s="64" t="s">
        <v>423</v>
      </c>
      <c r="D26" s="64">
        <v>0.92264742419797463</v>
      </c>
      <c r="E26" s="64">
        <v>0.93614742419797459</v>
      </c>
      <c r="F26" s="65">
        <v>0.93614742419797459</v>
      </c>
      <c r="G26" s="64">
        <v>0.93614742419797459</v>
      </c>
      <c r="H26" s="63">
        <v>3</v>
      </c>
      <c r="I26" s="66" t="s">
        <v>92</v>
      </c>
      <c r="L26" s="68" t="s">
        <v>89</v>
      </c>
      <c r="M26" s="69">
        <v>0.70673370516567868</v>
      </c>
      <c r="N26" s="69">
        <v>0.69953120084936971</v>
      </c>
      <c r="O26" s="69">
        <v>0.70527205900576329</v>
      </c>
      <c r="P26" s="69">
        <v>0.64075307271015314</v>
      </c>
      <c r="Q26" s="69">
        <v>0.69124691607009425</v>
      </c>
      <c r="R26" s="69">
        <f>AVERAGE(M26:O26)</f>
        <v>0.7038456550069373</v>
      </c>
    </row>
    <row r="27" spans="1:18" x14ac:dyDescent="0.3">
      <c r="A27" s="63" t="s">
        <v>456</v>
      </c>
      <c r="B27" s="64" t="s">
        <v>425</v>
      </c>
      <c r="C27" s="64" t="s">
        <v>426</v>
      </c>
      <c r="D27" s="64">
        <v>0.89163659445631449</v>
      </c>
      <c r="E27" s="64">
        <v>0.93343325564952739</v>
      </c>
      <c r="F27" s="65">
        <v>0.93343325564952739</v>
      </c>
      <c r="G27" s="64">
        <v>0.93343325564952739</v>
      </c>
      <c r="H27" s="63">
        <v>4</v>
      </c>
      <c r="I27" s="66" t="s">
        <v>92</v>
      </c>
      <c r="L27" s="68" t="s">
        <v>91</v>
      </c>
      <c r="M27" s="69">
        <v>0.64549566097895617</v>
      </c>
      <c r="N27" s="69">
        <v>0.68618055473616357</v>
      </c>
      <c r="O27" s="69">
        <v>0.66085706008829148</v>
      </c>
      <c r="P27" s="69">
        <v>0.68627711409173064</v>
      </c>
      <c r="Q27" s="69"/>
      <c r="R27" s="67"/>
    </row>
    <row r="28" spans="1:18" x14ac:dyDescent="0.3">
      <c r="A28" s="63" t="s">
        <v>456</v>
      </c>
      <c r="B28" s="64" t="s">
        <v>436</v>
      </c>
      <c r="C28" s="64" t="s">
        <v>437</v>
      </c>
      <c r="D28" s="64">
        <v>0.91524926034959941</v>
      </c>
      <c r="E28" s="64">
        <v>0.93024926034959943</v>
      </c>
      <c r="F28" s="65">
        <v>0.93024926034959943</v>
      </c>
      <c r="G28" s="64">
        <v>0.93024926034959943</v>
      </c>
      <c r="H28" s="63">
        <v>5</v>
      </c>
      <c r="I28" s="66" t="s">
        <v>92</v>
      </c>
      <c r="L28" s="68" t="s">
        <v>404</v>
      </c>
      <c r="M28" s="69"/>
      <c r="N28" s="69"/>
      <c r="O28" s="69"/>
      <c r="P28" s="69"/>
      <c r="Q28" s="69">
        <v>0.65112128535360569</v>
      </c>
      <c r="R28" s="69" t="e">
        <f>AVERAGE(M28:O28)</f>
        <v>#DIV/0!</v>
      </c>
    </row>
    <row r="29" spans="1:18" x14ac:dyDescent="0.3">
      <c r="A29" s="24" t="s">
        <v>291</v>
      </c>
      <c r="B29" s="17" t="s">
        <v>267</v>
      </c>
      <c r="C29" s="17" t="s">
        <v>268</v>
      </c>
      <c r="D29" s="59">
        <v>0.9281084094692017</v>
      </c>
      <c r="E29" s="59">
        <v>0.92854319207789737</v>
      </c>
      <c r="F29" s="59">
        <v>0.92854319207789737</v>
      </c>
      <c r="G29" s="59">
        <v>0.92854319207789737</v>
      </c>
      <c r="H29" s="18">
        <v>5</v>
      </c>
      <c r="I29" s="19" t="s">
        <v>92</v>
      </c>
      <c r="L29" s="68" t="s">
        <v>87</v>
      </c>
      <c r="M29" s="69">
        <v>0.59705106604183933</v>
      </c>
      <c r="N29" s="69">
        <v>0.60348921991777549</v>
      </c>
      <c r="O29" s="69">
        <v>0.57630302950676338</v>
      </c>
      <c r="P29" s="69">
        <v>0.60098941969056918</v>
      </c>
      <c r="Q29" s="69">
        <v>0.57469322683291124</v>
      </c>
    </row>
    <row r="30" spans="1:18" x14ac:dyDescent="0.3">
      <c r="A30" s="24" t="s">
        <v>292</v>
      </c>
      <c r="B30" s="24" t="s">
        <v>52</v>
      </c>
      <c r="C30" s="24" t="s">
        <v>53</v>
      </c>
      <c r="D30" s="52">
        <v>0.92551744980295425</v>
      </c>
      <c r="E30" s="52">
        <v>0.92551744980295425</v>
      </c>
      <c r="F30" s="52">
        <v>0.92551744980295425</v>
      </c>
      <c r="G30" s="52">
        <v>0.92551744980295425</v>
      </c>
      <c r="H30" s="24">
        <v>5</v>
      </c>
      <c r="I30" s="29" t="s">
        <v>92</v>
      </c>
      <c r="L30" s="68" t="s">
        <v>457</v>
      </c>
      <c r="M30" s="69"/>
      <c r="N30" s="69"/>
      <c r="O30" s="69"/>
      <c r="P30" s="69"/>
      <c r="Q30" s="69"/>
    </row>
    <row r="31" spans="1:18" x14ac:dyDescent="0.3">
      <c r="A31" s="24" t="s">
        <v>290</v>
      </c>
      <c r="B31" s="25" t="s">
        <v>207</v>
      </c>
      <c r="C31" s="25" t="s">
        <v>208</v>
      </c>
      <c r="D31" s="56">
        <v>0.92514669884902756</v>
      </c>
      <c r="E31" s="56">
        <v>0.92514669884902756</v>
      </c>
      <c r="F31" s="56">
        <v>0.92514669884902756</v>
      </c>
      <c r="G31" s="56">
        <v>0.92514669884902756</v>
      </c>
      <c r="H31" s="23">
        <v>10</v>
      </c>
      <c r="I31" s="28" t="s">
        <v>92</v>
      </c>
    </row>
    <row r="32" spans="1:18" x14ac:dyDescent="0.3">
      <c r="A32" s="24" t="s">
        <v>290</v>
      </c>
      <c r="B32" s="25" t="s">
        <v>147</v>
      </c>
      <c r="C32" s="25" t="s">
        <v>148</v>
      </c>
      <c r="D32" s="56">
        <v>0.90717863476227789</v>
      </c>
      <c r="E32" s="56">
        <v>0.9221786347622779</v>
      </c>
      <c r="F32" s="56">
        <v>0.9221786347622779</v>
      </c>
      <c r="G32" s="56">
        <v>0.9221786347622779</v>
      </c>
      <c r="H32" s="23">
        <v>11</v>
      </c>
      <c r="I32" s="28" t="s">
        <v>92</v>
      </c>
    </row>
    <row r="33" spans="1:9" x14ac:dyDescent="0.3">
      <c r="A33" s="24" t="s">
        <v>292</v>
      </c>
      <c r="B33" s="24" t="s">
        <v>95</v>
      </c>
      <c r="C33" s="24" t="s">
        <v>96</v>
      </c>
      <c r="D33" s="52">
        <v>0.91933487434180483</v>
      </c>
      <c r="E33" s="52">
        <v>0.92130208745655895</v>
      </c>
      <c r="F33" s="52">
        <v>0.92130208745655895</v>
      </c>
      <c r="G33" s="52">
        <v>0.92130208745655895</v>
      </c>
      <c r="H33" s="24">
        <v>3</v>
      </c>
      <c r="I33" s="29" t="s">
        <v>92</v>
      </c>
    </row>
    <row r="34" spans="1:9" x14ac:dyDescent="0.3">
      <c r="A34" s="24" t="s">
        <v>291</v>
      </c>
      <c r="B34" s="17" t="s">
        <v>259</v>
      </c>
      <c r="C34" s="17" t="s">
        <v>96</v>
      </c>
      <c r="D34" s="59">
        <v>0.91642144538190728</v>
      </c>
      <c r="E34" s="59">
        <v>0.92042144538190729</v>
      </c>
      <c r="F34" s="59">
        <v>0.92042144538190729</v>
      </c>
      <c r="G34" s="59">
        <v>0.92042144538190729</v>
      </c>
      <c r="H34" s="18">
        <v>6</v>
      </c>
      <c r="I34" s="19" t="s">
        <v>92</v>
      </c>
    </row>
    <row r="35" spans="1:9" x14ac:dyDescent="0.3">
      <c r="A35" s="24" t="s">
        <v>292</v>
      </c>
      <c r="B35" s="24" t="s">
        <v>125</v>
      </c>
      <c r="C35" s="24" t="s">
        <v>126</v>
      </c>
      <c r="D35" s="52">
        <v>0.91081402779068688</v>
      </c>
      <c r="E35" s="52">
        <v>0.91941051901875703</v>
      </c>
      <c r="F35" s="52">
        <v>0.91941051901875703</v>
      </c>
      <c r="G35" s="52">
        <v>0.91941051901875703</v>
      </c>
      <c r="H35" s="24">
        <v>4</v>
      </c>
      <c r="I35" s="29" t="s">
        <v>92</v>
      </c>
    </row>
    <row r="36" spans="1:9" x14ac:dyDescent="0.3">
      <c r="A36" s="63" t="s">
        <v>456</v>
      </c>
      <c r="B36" s="64" t="s">
        <v>440</v>
      </c>
      <c r="C36" s="64" t="s">
        <v>441</v>
      </c>
      <c r="D36" s="64">
        <v>0.87648398762805058</v>
      </c>
      <c r="E36" s="64">
        <v>0.91665065429471726</v>
      </c>
      <c r="F36" s="65">
        <v>0.91665065429471726</v>
      </c>
      <c r="G36" s="64">
        <v>0.91665065429471726</v>
      </c>
      <c r="H36" s="63">
        <v>6</v>
      </c>
      <c r="I36" s="66" t="s">
        <v>92</v>
      </c>
    </row>
    <row r="37" spans="1:9" x14ac:dyDescent="0.3">
      <c r="A37" s="24" t="s">
        <v>292</v>
      </c>
      <c r="B37" s="24" t="s">
        <v>104</v>
      </c>
      <c r="C37" s="24" t="s">
        <v>143</v>
      </c>
      <c r="D37" s="52">
        <v>0.88198479888646819</v>
      </c>
      <c r="E37" s="52">
        <v>0.9155543936900562</v>
      </c>
      <c r="F37" s="52">
        <v>0.9155543936900562</v>
      </c>
      <c r="G37" s="52">
        <v>0.9155543936900562</v>
      </c>
      <c r="H37" s="24">
        <v>5</v>
      </c>
      <c r="I37" s="29" t="s">
        <v>93</v>
      </c>
    </row>
    <row r="38" spans="1:9" x14ac:dyDescent="0.3">
      <c r="A38" s="24" t="s">
        <v>720</v>
      </c>
      <c r="B38" s="138" t="s">
        <v>471</v>
      </c>
      <c r="C38" s="138" t="s">
        <v>572</v>
      </c>
      <c r="D38" s="139"/>
      <c r="E38" s="139"/>
      <c r="F38" s="139"/>
      <c r="G38" s="139">
        <v>0.91521322207289746</v>
      </c>
      <c r="H38" s="140">
        <v>1</v>
      </c>
      <c r="I38" s="139" t="s">
        <v>92</v>
      </c>
    </row>
    <row r="39" spans="1:9" x14ac:dyDescent="0.3">
      <c r="A39" s="24" t="s">
        <v>290</v>
      </c>
      <c r="B39" s="25" t="s">
        <v>204</v>
      </c>
      <c r="C39" s="25" t="s">
        <v>59</v>
      </c>
      <c r="D39" s="56">
        <v>0.89921628666281617</v>
      </c>
      <c r="E39" s="56">
        <v>0.91421628666281618</v>
      </c>
      <c r="F39" s="56">
        <v>0.91421628666281618</v>
      </c>
      <c r="G39" s="56">
        <v>0.91421628666281618</v>
      </c>
      <c r="H39" s="23">
        <v>12</v>
      </c>
      <c r="I39" s="28" t="s">
        <v>92</v>
      </c>
    </row>
    <row r="40" spans="1:9" x14ac:dyDescent="0.3">
      <c r="A40" s="63" t="s">
        <v>456</v>
      </c>
      <c r="B40" s="64" t="s">
        <v>433</v>
      </c>
      <c r="C40" s="64" t="s">
        <v>434</v>
      </c>
      <c r="D40" s="64">
        <v>0.88882864057501165</v>
      </c>
      <c r="E40" s="64">
        <v>0.91332864057501162</v>
      </c>
      <c r="F40" s="65">
        <v>0.91332864057501162</v>
      </c>
      <c r="G40" s="64">
        <v>0.91332864057501162</v>
      </c>
      <c r="H40" s="63">
        <v>7</v>
      </c>
      <c r="I40" s="66" t="s">
        <v>92</v>
      </c>
    </row>
    <row r="41" spans="1:9" x14ac:dyDescent="0.3">
      <c r="A41" s="24" t="s">
        <v>405</v>
      </c>
      <c r="B41" s="49" t="s">
        <v>355</v>
      </c>
      <c r="C41" s="49" t="s">
        <v>356</v>
      </c>
      <c r="D41" s="57">
        <v>0.91188662772438911</v>
      </c>
      <c r="E41" s="60">
        <v>0.91188662772438911</v>
      </c>
      <c r="F41" s="60">
        <v>0.91188662772438911</v>
      </c>
      <c r="G41" s="60">
        <v>0.91188662772438911</v>
      </c>
      <c r="H41" s="53">
        <v>4</v>
      </c>
      <c r="I41" s="54" t="s">
        <v>92</v>
      </c>
    </row>
    <row r="42" spans="1:9" x14ac:dyDescent="0.3">
      <c r="A42" s="24" t="s">
        <v>292</v>
      </c>
      <c r="B42" s="24" t="s">
        <v>44</v>
      </c>
      <c r="C42" s="24" t="s">
        <v>45</v>
      </c>
      <c r="D42" s="52">
        <v>0.91161560088672999</v>
      </c>
      <c r="E42" s="52">
        <v>0.91161560088672999</v>
      </c>
      <c r="F42" s="52">
        <v>0.91161560088672999</v>
      </c>
      <c r="G42" s="52">
        <v>0.91161560088672999</v>
      </c>
      <c r="H42" s="24">
        <v>6</v>
      </c>
      <c r="I42" s="29" t="s">
        <v>93</v>
      </c>
    </row>
    <row r="43" spans="1:9" x14ac:dyDescent="0.3">
      <c r="A43" s="24" t="s">
        <v>290</v>
      </c>
      <c r="B43" s="25" t="s">
        <v>222</v>
      </c>
      <c r="C43" s="25" t="s">
        <v>178</v>
      </c>
      <c r="D43" s="56">
        <v>0.88036473798825132</v>
      </c>
      <c r="E43" s="56">
        <v>0.91036473798825135</v>
      </c>
      <c r="F43" s="56">
        <v>0.91036473798825135</v>
      </c>
      <c r="G43" s="56">
        <v>0.91036473798825135</v>
      </c>
      <c r="H43" s="23">
        <v>13</v>
      </c>
      <c r="I43" s="28" t="s">
        <v>93</v>
      </c>
    </row>
    <row r="44" spans="1:9" x14ac:dyDescent="0.3">
      <c r="A44" s="24" t="s">
        <v>292</v>
      </c>
      <c r="B44" s="24" t="s">
        <v>42</v>
      </c>
      <c r="C44" s="24" t="s">
        <v>85</v>
      </c>
      <c r="D44" s="52">
        <v>0.87168358381504496</v>
      </c>
      <c r="E44" s="52">
        <v>0.90952973766119882</v>
      </c>
      <c r="F44" s="52">
        <v>0.90952973766119882</v>
      </c>
      <c r="G44" s="52">
        <v>0.90952973766119882</v>
      </c>
      <c r="H44" s="24">
        <v>7</v>
      </c>
      <c r="I44" s="29" t="s">
        <v>93</v>
      </c>
    </row>
    <row r="45" spans="1:9" x14ac:dyDescent="0.3">
      <c r="A45" s="24" t="s">
        <v>720</v>
      </c>
      <c r="B45" s="138" t="s">
        <v>487</v>
      </c>
      <c r="C45" s="138" t="s">
        <v>488</v>
      </c>
      <c r="D45" s="139"/>
      <c r="E45" s="139"/>
      <c r="F45" s="139"/>
      <c r="G45" s="139">
        <v>0.90936285633765135</v>
      </c>
      <c r="H45" s="140">
        <v>2</v>
      </c>
      <c r="I45" s="139" t="s">
        <v>92</v>
      </c>
    </row>
    <row r="46" spans="1:9" x14ac:dyDescent="0.3">
      <c r="A46" s="24" t="s">
        <v>720</v>
      </c>
      <c r="B46" s="138" t="s">
        <v>482</v>
      </c>
      <c r="C46" s="138" t="s">
        <v>483</v>
      </c>
      <c r="D46" s="139"/>
      <c r="E46" s="139"/>
      <c r="F46" s="139"/>
      <c r="G46" s="139">
        <v>0.90916542759556007</v>
      </c>
      <c r="H46" s="140">
        <v>3</v>
      </c>
      <c r="I46" s="139" t="s">
        <v>92</v>
      </c>
    </row>
    <row r="47" spans="1:9" x14ac:dyDescent="0.3">
      <c r="A47" s="24" t="s">
        <v>720</v>
      </c>
      <c r="B47" s="138" t="s">
        <v>489</v>
      </c>
      <c r="C47" s="138" t="s">
        <v>53</v>
      </c>
      <c r="D47" s="139"/>
      <c r="E47" s="139"/>
      <c r="F47" s="139"/>
      <c r="G47" s="139">
        <v>0.90771505026131705</v>
      </c>
      <c r="H47" s="140">
        <v>4</v>
      </c>
      <c r="I47" s="139" t="s">
        <v>92</v>
      </c>
    </row>
    <row r="48" spans="1:9" x14ac:dyDescent="0.3">
      <c r="A48" s="24" t="s">
        <v>405</v>
      </c>
      <c r="B48" s="49" t="s">
        <v>371</v>
      </c>
      <c r="C48" s="49" t="s">
        <v>372</v>
      </c>
      <c r="D48" s="57">
        <v>0.8964866528484392</v>
      </c>
      <c r="E48" s="57">
        <v>0.90702719338897975</v>
      </c>
      <c r="F48" s="57">
        <v>0.90702719338897975</v>
      </c>
      <c r="G48" s="57">
        <v>0.90702719338897975</v>
      </c>
      <c r="H48" s="50">
        <v>5</v>
      </c>
      <c r="I48" s="51" t="s">
        <v>93</v>
      </c>
    </row>
    <row r="49" spans="1:9" x14ac:dyDescent="0.3">
      <c r="A49" s="24" t="s">
        <v>720</v>
      </c>
      <c r="B49" s="138" t="s">
        <v>473</v>
      </c>
      <c r="C49" s="138" t="s">
        <v>583</v>
      </c>
      <c r="D49" s="139"/>
      <c r="E49" s="139"/>
      <c r="F49" s="139"/>
      <c r="G49" s="139">
        <v>0.90457819582997445</v>
      </c>
      <c r="H49" s="140">
        <v>5</v>
      </c>
      <c r="I49" s="139" t="s">
        <v>93</v>
      </c>
    </row>
    <row r="50" spans="1:9" x14ac:dyDescent="0.3">
      <c r="A50" s="24" t="s">
        <v>290</v>
      </c>
      <c r="B50" s="25" t="s">
        <v>179</v>
      </c>
      <c r="C50" s="25" t="s">
        <v>180</v>
      </c>
      <c r="D50" s="56">
        <v>0.90356078154422415</v>
      </c>
      <c r="E50" s="56">
        <v>0.90356078154422415</v>
      </c>
      <c r="F50" s="56">
        <v>0.90356078154422415</v>
      </c>
      <c r="G50" s="56">
        <v>0.90356078154422415</v>
      </c>
      <c r="H50" s="23">
        <v>14</v>
      </c>
      <c r="I50" s="28" t="s">
        <v>93</v>
      </c>
    </row>
    <row r="51" spans="1:9" x14ac:dyDescent="0.3">
      <c r="A51" s="24" t="s">
        <v>720</v>
      </c>
      <c r="B51" s="138" t="s">
        <v>505</v>
      </c>
      <c r="C51" s="138" t="s">
        <v>506</v>
      </c>
      <c r="D51" s="139"/>
      <c r="E51" s="139"/>
      <c r="F51" s="139"/>
      <c r="G51" s="139">
        <v>0.90319648146349985</v>
      </c>
      <c r="H51" s="140">
        <v>6</v>
      </c>
      <c r="I51" s="139" t="s">
        <v>92</v>
      </c>
    </row>
    <row r="52" spans="1:9" x14ac:dyDescent="0.3">
      <c r="A52" s="24" t="s">
        <v>290</v>
      </c>
      <c r="B52" s="25" t="s">
        <v>214</v>
      </c>
      <c r="C52" s="25" t="s">
        <v>215</v>
      </c>
      <c r="D52" s="56">
        <v>0.86074571340354034</v>
      </c>
      <c r="E52" s="56">
        <v>0.90236866422321249</v>
      </c>
      <c r="F52" s="56">
        <v>0.90236866422321249</v>
      </c>
      <c r="G52" s="56">
        <v>0.90236866422321249</v>
      </c>
      <c r="H52" s="23">
        <v>15</v>
      </c>
      <c r="I52" s="28" t="s">
        <v>93</v>
      </c>
    </row>
    <row r="53" spans="1:9" x14ac:dyDescent="0.3">
      <c r="A53" s="24" t="s">
        <v>290</v>
      </c>
      <c r="B53" s="25" t="s">
        <v>163</v>
      </c>
      <c r="C53" s="25" t="s">
        <v>164</v>
      </c>
      <c r="D53" s="56">
        <v>0.90176321706082363</v>
      </c>
      <c r="E53" s="56">
        <v>0.90176321706082363</v>
      </c>
      <c r="F53" s="56">
        <v>0.90176321706082363</v>
      </c>
      <c r="G53" s="56">
        <v>0.90176321706082363</v>
      </c>
      <c r="H53" s="23">
        <v>16</v>
      </c>
      <c r="I53" s="28" t="s">
        <v>93</v>
      </c>
    </row>
    <row r="54" spans="1:9" x14ac:dyDescent="0.3">
      <c r="A54" s="63" t="s">
        <v>456</v>
      </c>
      <c r="B54" s="64" t="s">
        <v>407</v>
      </c>
      <c r="C54" s="64" t="s">
        <v>169</v>
      </c>
      <c r="D54" s="64">
        <v>0.90107025891085635</v>
      </c>
      <c r="E54" s="64">
        <v>0.90107025891085635</v>
      </c>
      <c r="F54" s="65">
        <v>0.90107025891085635</v>
      </c>
      <c r="G54" s="64">
        <v>0.90107025891085635</v>
      </c>
      <c r="H54" s="63">
        <v>8</v>
      </c>
      <c r="I54" s="66" t="s">
        <v>93</v>
      </c>
    </row>
    <row r="55" spans="1:9" x14ac:dyDescent="0.3">
      <c r="A55" s="24" t="s">
        <v>405</v>
      </c>
      <c r="B55" s="49" t="s">
        <v>311</v>
      </c>
      <c r="C55" s="49" t="s">
        <v>312</v>
      </c>
      <c r="D55" s="57">
        <v>0.8580582249858677</v>
      </c>
      <c r="E55" s="57">
        <v>0.89903672924023403</v>
      </c>
      <c r="F55" s="57">
        <v>0.89903672924023403</v>
      </c>
      <c r="G55" s="57">
        <v>0.89903672924023403</v>
      </c>
      <c r="H55" s="50">
        <v>6</v>
      </c>
      <c r="I55" s="51" t="s">
        <v>93</v>
      </c>
    </row>
    <row r="56" spans="1:9" x14ac:dyDescent="0.3">
      <c r="A56" s="24" t="s">
        <v>292</v>
      </c>
      <c r="B56" s="24" t="s">
        <v>111</v>
      </c>
      <c r="C56" s="24" t="s">
        <v>112</v>
      </c>
      <c r="D56" s="52">
        <v>0.88488531593367736</v>
      </c>
      <c r="E56" s="52">
        <v>0.89888531593367738</v>
      </c>
      <c r="F56" s="52">
        <v>0.89888531593367738</v>
      </c>
      <c r="G56" s="52">
        <v>0.89888531593367738</v>
      </c>
      <c r="H56" s="24">
        <v>6</v>
      </c>
      <c r="I56" s="29" t="s">
        <v>93</v>
      </c>
    </row>
    <row r="57" spans="1:9" x14ac:dyDescent="0.3">
      <c r="A57" s="24" t="s">
        <v>291</v>
      </c>
      <c r="B57" s="26" t="s">
        <v>271</v>
      </c>
      <c r="C57" s="26" t="s">
        <v>148</v>
      </c>
      <c r="D57" s="58">
        <v>0.88421767784412775</v>
      </c>
      <c r="E57" s="58">
        <v>0.89821767784412776</v>
      </c>
      <c r="F57" s="58">
        <v>0.89821767784412776</v>
      </c>
      <c r="G57" s="58">
        <v>0.89821767784412776</v>
      </c>
      <c r="H57" s="20">
        <v>7</v>
      </c>
      <c r="I57" s="21" t="s">
        <v>93</v>
      </c>
    </row>
    <row r="58" spans="1:9" x14ac:dyDescent="0.3">
      <c r="A58" s="24" t="s">
        <v>290</v>
      </c>
      <c r="B58" s="25" t="s">
        <v>157</v>
      </c>
      <c r="C58" s="25" t="s">
        <v>158</v>
      </c>
      <c r="D58" s="56">
        <v>0.89739789578082718</v>
      </c>
      <c r="E58" s="56">
        <v>0.89739789578082718</v>
      </c>
      <c r="F58" s="56">
        <v>0.89739789578082718</v>
      </c>
      <c r="G58" s="56">
        <v>0.89739789578082718</v>
      </c>
      <c r="H58" s="23">
        <v>17</v>
      </c>
      <c r="I58" s="28" t="s">
        <v>93</v>
      </c>
    </row>
    <row r="59" spans="1:9" x14ac:dyDescent="0.3">
      <c r="A59" s="24" t="s">
        <v>292</v>
      </c>
      <c r="B59" s="24" t="s">
        <v>71</v>
      </c>
      <c r="C59" s="24" t="s">
        <v>72</v>
      </c>
      <c r="D59" s="52">
        <v>0.895621575116612</v>
      </c>
      <c r="E59" s="52">
        <v>0.895621575116612</v>
      </c>
      <c r="F59" s="52">
        <v>0.895621575116612</v>
      </c>
      <c r="G59" s="52">
        <v>0.895621575116612</v>
      </c>
      <c r="H59" s="24">
        <v>8</v>
      </c>
      <c r="I59" s="29" t="s">
        <v>93</v>
      </c>
    </row>
    <row r="60" spans="1:9" x14ac:dyDescent="0.3">
      <c r="A60" s="24" t="s">
        <v>292</v>
      </c>
      <c r="B60" s="24" t="s">
        <v>105</v>
      </c>
      <c r="C60" s="24" t="s">
        <v>106</v>
      </c>
      <c r="D60" s="52">
        <v>0.88143304935508915</v>
      </c>
      <c r="E60" s="52">
        <v>0.89543304935508916</v>
      </c>
      <c r="F60" s="52">
        <v>0.89543304935508916</v>
      </c>
      <c r="G60" s="52">
        <v>0.89543304935508916</v>
      </c>
      <c r="H60" s="24">
        <v>7</v>
      </c>
      <c r="I60" s="29" t="s">
        <v>93</v>
      </c>
    </row>
    <row r="61" spans="1:9" x14ac:dyDescent="0.3">
      <c r="A61" s="24" t="s">
        <v>292</v>
      </c>
      <c r="B61" s="24" t="s">
        <v>58</v>
      </c>
      <c r="C61" s="24" t="s">
        <v>59</v>
      </c>
      <c r="D61" s="52">
        <v>0.86592110783326615</v>
      </c>
      <c r="E61" s="52">
        <v>0.89392110783326617</v>
      </c>
      <c r="F61" s="52">
        <v>0.89392110783326617</v>
      </c>
      <c r="G61" s="52">
        <v>0.89392110783326617</v>
      </c>
      <c r="H61" s="24">
        <v>9</v>
      </c>
      <c r="I61" s="29" t="s">
        <v>93</v>
      </c>
    </row>
    <row r="62" spans="1:9" x14ac:dyDescent="0.3">
      <c r="A62" s="24" t="s">
        <v>405</v>
      </c>
      <c r="B62" s="49" t="s">
        <v>13</v>
      </c>
      <c r="C62" s="49" t="s">
        <v>345</v>
      </c>
      <c r="D62" s="57">
        <v>0.89044107363440328</v>
      </c>
      <c r="E62" s="57">
        <v>0.89353966518369909</v>
      </c>
      <c r="F62" s="57">
        <v>0.89353966518369909</v>
      </c>
      <c r="G62" s="57">
        <v>0.89353966518369909</v>
      </c>
      <c r="H62" s="50">
        <v>7</v>
      </c>
      <c r="I62" s="51" t="s">
        <v>93</v>
      </c>
    </row>
    <row r="63" spans="1:9" x14ac:dyDescent="0.3">
      <c r="A63" s="63" t="s">
        <v>456</v>
      </c>
      <c r="B63" s="64" t="s">
        <v>427</v>
      </c>
      <c r="C63" s="64" t="s">
        <v>409</v>
      </c>
      <c r="D63" s="64">
        <v>0.87655295096774533</v>
      </c>
      <c r="E63" s="64">
        <v>0.89105295096774528</v>
      </c>
      <c r="F63" s="65">
        <v>0.89105295096774528</v>
      </c>
      <c r="G63" s="64">
        <v>0.89105295096774528</v>
      </c>
      <c r="H63" s="63">
        <v>9</v>
      </c>
      <c r="I63" s="66" t="s">
        <v>93</v>
      </c>
    </row>
    <row r="64" spans="1:9" x14ac:dyDescent="0.3">
      <c r="A64" s="63" t="s">
        <v>456</v>
      </c>
      <c r="B64" s="64" t="s">
        <v>442</v>
      </c>
      <c r="C64" s="64" t="s">
        <v>53</v>
      </c>
      <c r="D64" s="64">
        <v>0.86779323584311563</v>
      </c>
      <c r="E64" s="64">
        <v>0.88968212473200448</v>
      </c>
      <c r="F64" s="65">
        <v>0.88968212473200448</v>
      </c>
      <c r="G64" s="64">
        <v>0.88968212473200448</v>
      </c>
      <c r="H64" s="63">
        <v>10</v>
      </c>
      <c r="I64" s="66" t="s">
        <v>93</v>
      </c>
    </row>
    <row r="65" spans="1:9" x14ac:dyDescent="0.3">
      <c r="A65" s="24" t="s">
        <v>405</v>
      </c>
      <c r="B65" s="49" t="s">
        <v>335</v>
      </c>
      <c r="C65" s="49" t="s">
        <v>336</v>
      </c>
      <c r="D65" s="57">
        <v>0.88590014236961667</v>
      </c>
      <c r="E65" s="57">
        <v>0.88590014236961667</v>
      </c>
      <c r="F65" s="57">
        <v>0.88590014236961667</v>
      </c>
      <c r="G65" s="57">
        <v>0.88590014236961667</v>
      </c>
      <c r="H65" s="50">
        <v>8</v>
      </c>
      <c r="I65" s="51" t="s">
        <v>86</v>
      </c>
    </row>
    <row r="66" spans="1:9" x14ac:dyDescent="0.3">
      <c r="A66" s="24" t="s">
        <v>291</v>
      </c>
      <c r="B66" s="26" t="s">
        <v>262</v>
      </c>
      <c r="C66" s="26" t="s">
        <v>263</v>
      </c>
      <c r="D66" s="58">
        <v>0.88383801030395925</v>
      </c>
      <c r="E66" s="58">
        <v>0.88383801030395925</v>
      </c>
      <c r="F66" s="58">
        <v>0.88383801030395925</v>
      </c>
      <c r="G66" s="58">
        <v>0.88383801030395925</v>
      </c>
      <c r="H66" s="20">
        <v>8</v>
      </c>
      <c r="I66" s="21" t="s">
        <v>86</v>
      </c>
    </row>
    <row r="67" spans="1:9" x14ac:dyDescent="0.3">
      <c r="A67" s="24" t="s">
        <v>291</v>
      </c>
      <c r="B67" s="26" t="s">
        <v>206</v>
      </c>
      <c r="C67" s="26" t="s">
        <v>254</v>
      </c>
      <c r="D67" s="58">
        <v>0.84381365517604434</v>
      </c>
      <c r="E67" s="58">
        <v>0.88281365517604438</v>
      </c>
      <c r="F67" s="58">
        <v>0.88281365517604438</v>
      </c>
      <c r="G67" s="58">
        <v>0.88281365517604438</v>
      </c>
      <c r="H67" s="20">
        <v>9</v>
      </c>
      <c r="I67" s="21" t="s">
        <v>86</v>
      </c>
    </row>
    <row r="68" spans="1:9" x14ac:dyDescent="0.3">
      <c r="A68" s="63" t="s">
        <v>456</v>
      </c>
      <c r="B68" s="64" t="s">
        <v>428</v>
      </c>
      <c r="C68" s="64" t="s">
        <v>415</v>
      </c>
      <c r="D68" s="64">
        <v>0.83090089288125135</v>
      </c>
      <c r="E68" s="64">
        <v>0.88255168653204497</v>
      </c>
      <c r="F68" s="65">
        <v>0.88255168653204497</v>
      </c>
      <c r="G68" s="64">
        <v>0.88255168653204497</v>
      </c>
      <c r="H68" s="63">
        <v>11</v>
      </c>
      <c r="I68" s="66" t="s">
        <v>86</v>
      </c>
    </row>
    <row r="69" spans="1:9" x14ac:dyDescent="0.3">
      <c r="A69" s="24" t="s">
        <v>290</v>
      </c>
      <c r="B69" s="25" t="s">
        <v>150</v>
      </c>
      <c r="C69" s="25" t="s">
        <v>151</v>
      </c>
      <c r="D69" s="56">
        <v>0.88253205747734265</v>
      </c>
      <c r="E69" s="56">
        <v>0.88253205747734265</v>
      </c>
      <c r="F69" s="56">
        <v>0.88253205747734265</v>
      </c>
      <c r="G69" s="56">
        <v>0.88253205747734265</v>
      </c>
      <c r="H69" s="23">
        <v>18</v>
      </c>
      <c r="I69" s="28" t="s">
        <v>86</v>
      </c>
    </row>
    <row r="70" spans="1:9" x14ac:dyDescent="0.3">
      <c r="A70" s="24" t="s">
        <v>292</v>
      </c>
      <c r="B70" s="24" t="s">
        <v>139</v>
      </c>
      <c r="C70" s="24" t="s">
        <v>140</v>
      </c>
      <c r="D70" s="52">
        <v>0.86767002063845899</v>
      </c>
      <c r="E70" s="52">
        <v>0.88117002063845895</v>
      </c>
      <c r="F70" s="52">
        <v>0.88117002063845895</v>
      </c>
      <c r="G70" s="52">
        <v>0.88117002063845895</v>
      </c>
      <c r="H70" s="24">
        <v>8</v>
      </c>
      <c r="I70" s="29" t="s">
        <v>86</v>
      </c>
    </row>
    <row r="71" spans="1:9" x14ac:dyDescent="0.3">
      <c r="A71" s="24" t="s">
        <v>290</v>
      </c>
      <c r="B71" s="25" t="s">
        <v>209</v>
      </c>
      <c r="C71" s="25" t="s">
        <v>210</v>
      </c>
      <c r="D71" s="56">
        <v>0.84608621088868863</v>
      </c>
      <c r="E71" s="56">
        <v>0.87908621088868866</v>
      </c>
      <c r="F71" s="56">
        <v>0.87908621088868866</v>
      </c>
      <c r="G71" s="56">
        <v>0.87908621088868866</v>
      </c>
      <c r="H71" s="23">
        <v>19</v>
      </c>
      <c r="I71" s="28" t="s">
        <v>86</v>
      </c>
    </row>
    <row r="72" spans="1:9" x14ac:dyDescent="0.3">
      <c r="A72" s="24" t="s">
        <v>292</v>
      </c>
      <c r="B72" s="24" t="s">
        <v>138</v>
      </c>
      <c r="C72" s="24" t="s">
        <v>43</v>
      </c>
      <c r="D72" s="52">
        <v>0.86349259921925836</v>
      </c>
      <c r="E72" s="52">
        <v>0.87849259921925837</v>
      </c>
      <c r="F72" s="52">
        <v>0.87849259921925837</v>
      </c>
      <c r="G72" s="52">
        <v>0.87849259921925837</v>
      </c>
      <c r="H72" s="24">
        <v>9</v>
      </c>
      <c r="I72" s="29" t="s">
        <v>86</v>
      </c>
    </row>
    <row r="73" spans="1:9" x14ac:dyDescent="0.3">
      <c r="A73" s="24" t="s">
        <v>290</v>
      </c>
      <c r="B73" s="25" t="s">
        <v>152</v>
      </c>
      <c r="C73" s="25" t="s">
        <v>116</v>
      </c>
      <c r="D73" s="56">
        <v>0.8781734182652241</v>
      </c>
      <c r="E73" s="56">
        <v>0.8781734182652241</v>
      </c>
      <c r="F73" s="56">
        <v>0.8781734182652241</v>
      </c>
      <c r="G73" s="56">
        <v>0.8781734182652241</v>
      </c>
      <c r="H73" s="23">
        <v>20</v>
      </c>
      <c r="I73" s="28" t="s">
        <v>86</v>
      </c>
    </row>
    <row r="74" spans="1:9" x14ac:dyDescent="0.3">
      <c r="A74" s="24" t="s">
        <v>405</v>
      </c>
      <c r="B74" s="49" t="s">
        <v>360</v>
      </c>
      <c r="C74" s="49" t="s">
        <v>201</v>
      </c>
      <c r="D74" s="57">
        <v>0.87501248874651938</v>
      </c>
      <c r="E74" s="57">
        <v>0.87744492117895179</v>
      </c>
      <c r="F74" s="57">
        <v>0.87744492117895179</v>
      </c>
      <c r="G74" s="57">
        <v>0.87744492117895179</v>
      </c>
      <c r="H74" s="50">
        <v>9</v>
      </c>
      <c r="I74" s="51" t="s">
        <v>86</v>
      </c>
    </row>
    <row r="75" spans="1:9" x14ac:dyDescent="0.3">
      <c r="A75" s="24" t="s">
        <v>292</v>
      </c>
      <c r="B75" s="24" t="s">
        <v>62</v>
      </c>
      <c r="C75" s="24" t="s">
        <v>63</v>
      </c>
      <c r="D75" s="52">
        <v>0.84547677376122232</v>
      </c>
      <c r="E75" s="52">
        <v>0.87497677376122229</v>
      </c>
      <c r="F75" s="52">
        <v>0.87497677376122229</v>
      </c>
      <c r="G75" s="52">
        <v>0.87497677376122229</v>
      </c>
      <c r="H75" s="24">
        <v>10</v>
      </c>
      <c r="I75" s="29" t="s">
        <v>86</v>
      </c>
    </row>
    <row r="76" spans="1:9" x14ac:dyDescent="0.3">
      <c r="A76" s="24" t="s">
        <v>292</v>
      </c>
      <c r="B76" s="24" t="s">
        <v>102</v>
      </c>
      <c r="C76" s="24" t="s">
        <v>103</v>
      </c>
      <c r="D76" s="52">
        <v>0.85795679567191618</v>
      </c>
      <c r="E76" s="52">
        <v>0.87392170795261792</v>
      </c>
      <c r="F76" s="52">
        <v>0.87392170795261792</v>
      </c>
      <c r="G76" s="52">
        <v>0.87392170795261792</v>
      </c>
      <c r="H76" s="24">
        <v>10</v>
      </c>
      <c r="I76" s="29" t="s">
        <v>86</v>
      </c>
    </row>
    <row r="77" spans="1:9" x14ac:dyDescent="0.3">
      <c r="A77" s="24" t="s">
        <v>720</v>
      </c>
      <c r="B77" s="138" t="s">
        <v>507</v>
      </c>
      <c r="C77" s="138" t="s">
        <v>81</v>
      </c>
      <c r="D77" s="139"/>
      <c r="E77" s="139"/>
      <c r="F77" s="139"/>
      <c r="G77" s="139">
        <v>0.87316096446871971</v>
      </c>
      <c r="H77" s="140">
        <v>7</v>
      </c>
      <c r="I77" s="139" t="s">
        <v>86</v>
      </c>
    </row>
    <row r="78" spans="1:9" x14ac:dyDescent="0.3">
      <c r="A78" s="24" t="s">
        <v>292</v>
      </c>
      <c r="B78" s="24" t="s">
        <v>64</v>
      </c>
      <c r="C78" s="24" t="s">
        <v>49</v>
      </c>
      <c r="D78" s="52">
        <v>0.84699066460797368</v>
      </c>
      <c r="E78" s="52">
        <v>0.87149066460797364</v>
      </c>
      <c r="F78" s="52">
        <v>0.87149066460797364</v>
      </c>
      <c r="G78" s="52">
        <v>0.87149066460797364</v>
      </c>
      <c r="H78" s="24">
        <v>11</v>
      </c>
      <c r="I78" s="29" t="s">
        <v>86</v>
      </c>
    </row>
    <row r="79" spans="1:9" x14ac:dyDescent="0.3">
      <c r="A79" s="24" t="s">
        <v>720</v>
      </c>
      <c r="B79" s="138" t="s">
        <v>492</v>
      </c>
      <c r="C79" s="138" t="s">
        <v>493</v>
      </c>
      <c r="D79" s="139"/>
      <c r="E79" s="139"/>
      <c r="F79" s="139"/>
      <c r="G79" s="139">
        <v>0.87104751301010552</v>
      </c>
      <c r="H79" s="140">
        <v>8</v>
      </c>
      <c r="I79" s="139" t="s">
        <v>86</v>
      </c>
    </row>
    <row r="80" spans="1:9" x14ac:dyDescent="0.3">
      <c r="A80" s="24" t="s">
        <v>405</v>
      </c>
      <c r="B80" s="49" t="s">
        <v>299</v>
      </c>
      <c r="C80" s="49" t="s">
        <v>219</v>
      </c>
      <c r="D80" s="57">
        <v>0.8414669514059</v>
      </c>
      <c r="E80" s="57">
        <v>0.87046695140590002</v>
      </c>
      <c r="F80" s="57">
        <v>0.87046695140590002</v>
      </c>
      <c r="G80" s="57">
        <v>0.87046695140590002</v>
      </c>
      <c r="H80" s="50">
        <v>10</v>
      </c>
      <c r="I80" s="51" t="s">
        <v>86</v>
      </c>
    </row>
    <row r="81" spans="1:9" x14ac:dyDescent="0.3">
      <c r="A81" s="24" t="s">
        <v>720</v>
      </c>
      <c r="B81" s="138" t="s">
        <v>508</v>
      </c>
      <c r="C81" s="138" t="s">
        <v>509</v>
      </c>
      <c r="D81" s="139"/>
      <c r="E81" s="139"/>
      <c r="F81" s="139"/>
      <c r="G81" s="139">
        <v>0.86985271493885652</v>
      </c>
      <c r="H81" s="140">
        <v>9</v>
      </c>
      <c r="I81" s="139" t="s">
        <v>86</v>
      </c>
    </row>
    <row r="82" spans="1:9" x14ac:dyDescent="0.3">
      <c r="A82" s="24" t="s">
        <v>405</v>
      </c>
      <c r="B82" s="49" t="s">
        <v>367</v>
      </c>
      <c r="C82" s="49" t="s">
        <v>368</v>
      </c>
      <c r="D82" s="57">
        <v>0.83558339286100836</v>
      </c>
      <c r="E82" s="57">
        <v>0.86864832792594338</v>
      </c>
      <c r="F82" s="57">
        <v>0.86864832792594338</v>
      </c>
      <c r="G82" s="57">
        <v>0.86864832792594338</v>
      </c>
      <c r="H82" s="50">
        <v>11</v>
      </c>
      <c r="I82" s="51" t="s">
        <v>86</v>
      </c>
    </row>
    <row r="83" spans="1:9" x14ac:dyDescent="0.3">
      <c r="A83" s="24" t="s">
        <v>720</v>
      </c>
      <c r="B83" s="138" t="s">
        <v>494</v>
      </c>
      <c r="C83" s="138" t="s">
        <v>495</v>
      </c>
      <c r="D83" s="139"/>
      <c r="E83" s="139"/>
      <c r="F83" s="139"/>
      <c r="G83" s="139">
        <v>0.8660485766904672</v>
      </c>
      <c r="H83" s="140">
        <v>10</v>
      </c>
      <c r="I83" s="139" t="s">
        <v>86</v>
      </c>
    </row>
    <row r="84" spans="1:9" x14ac:dyDescent="0.3">
      <c r="A84" s="24" t="s">
        <v>720</v>
      </c>
      <c r="B84" s="138" t="s">
        <v>476</v>
      </c>
      <c r="C84" s="138" t="s">
        <v>477</v>
      </c>
      <c r="D84" s="139"/>
      <c r="E84" s="139"/>
      <c r="F84" s="139"/>
      <c r="G84" s="139">
        <v>0.86585336392586265</v>
      </c>
      <c r="H84" s="140">
        <v>11</v>
      </c>
      <c r="I84" s="139" t="s">
        <v>86</v>
      </c>
    </row>
    <row r="85" spans="1:9" x14ac:dyDescent="0.3">
      <c r="A85" s="63" t="s">
        <v>456</v>
      </c>
      <c r="B85" s="64" t="s">
        <v>420</v>
      </c>
      <c r="C85" s="64" t="s">
        <v>421</v>
      </c>
      <c r="D85" s="64">
        <v>0.84089758983323759</v>
      </c>
      <c r="E85" s="64">
        <v>0.86539758983323756</v>
      </c>
      <c r="F85" s="65">
        <v>0.86539758983323756</v>
      </c>
      <c r="G85" s="64">
        <v>0.86539758983323756</v>
      </c>
      <c r="H85" s="63">
        <v>12</v>
      </c>
      <c r="I85" s="66" t="s">
        <v>86</v>
      </c>
    </row>
    <row r="86" spans="1:9" x14ac:dyDescent="0.3">
      <c r="A86" s="24" t="s">
        <v>405</v>
      </c>
      <c r="B86" s="49" t="s">
        <v>306</v>
      </c>
      <c r="C86" s="49" t="s">
        <v>307</v>
      </c>
      <c r="D86" s="57">
        <v>0.85098106274731489</v>
      </c>
      <c r="E86" s="57">
        <v>0.8619810627473149</v>
      </c>
      <c r="F86" s="57">
        <v>0.8619810627473149</v>
      </c>
      <c r="G86" s="57">
        <v>0.8619810627473149</v>
      </c>
      <c r="H86" s="50">
        <v>12</v>
      </c>
      <c r="I86" s="51" t="s">
        <v>90</v>
      </c>
    </row>
    <row r="87" spans="1:9" x14ac:dyDescent="0.3">
      <c r="A87" s="24" t="s">
        <v>405</v>
      </c>
      <c r="B87" s="49" t="s">
        <v>341</v>
      </c>
      <c r="C87" s="49" t="s">
        <v>342</v>
      </c>
      <c r="D87" s="57">
        <v>0.81249746665829203</v>
      </c>
      <c r="E87" s="57">
        <v>0.85761434977517514</v>
      </c>
      <c r="F87" s="57">
        <v>0.85761434977517514</v>
      </c>
      <c r="G87" s="57">
        <v>0.85761434977517514</v>
      </c>
      <c r="H87" s="50">
        <v>13</v>
      </c>
      <c r="I87" s="51" t="s">
        <v>90</v>
      </c>
    </row>
    <row r="88" spans="1:9" x14ac:dyDescent="0.3">
      <c r="A88" s="24" t="s">
        <v>405</v>
      </c>
      <c r="B88" s="49" t="s">
        <v>324</v>
      </c>
      <c r="C88" s="49" t="s">
        <v>325</v>
      </c>
      <c r="D88" s="57">
        <v>0.84049778859417068</v>
      </c>
      <c r="E88" s="57">
        <v>0.85649778859417069</v>
      </c>
      <c r="F88" s="57">
        <v>0.85649778859417069</v>
      </c>
      <c r="G88" s="57">
        <v>0.85649778859417069</v>
      </c>
      <c r="H88" s="50">
        <v>14</v>
      </c>
      <c r="I88" s="51" t="s">
        <v>90</v>
      </c>
    </row>
    <row r="89" spans="1:9" x14ac:dyDescent="0.3">
      <c r="A89" s="24" t="s">
        <v>720</v>
      </c>
      <c r="B89" s="138" t="s">
        <v>480</v>
      </c>
      <c r="C89" s="138" t="s">
        <v>481</v>
      </c>
      <c r="D89" s="139"/>
      <c r="E89" s="139"/>
      <c r="F89" s="139"/>
      <c r="G89" s="139">
        <v>0.85326710474599188</v>
      </c>
      <c r="H89" s="140">
        <v>12</v>
      </c>
      <c r="I89" s="139" t="s">
        <v>90</v>
      </c>
    </row>
    <row r="90" spans="1:9" x14ac:dyDescent="0.3">
      <c r="A90" s="63" t="s">
        <v>456</v>
      </c>
      <c r="B90" s="64" t="s">
        <v>450</v>
      </c>
      <c r="C90" s="64" t="s">
        <v>451</v>
      </c>
      <c r="D90" s="64">
        <v>0.84742827335353521</v>
      </c>
      <c r="E90" s="64">
        <v>0.84742827335353521</v>
      </c>
      <c r="F90" s="65">
        <v>0.84742827335353521</v>
      </c>
      <c r="G90" s="64">
        <v>0.84742827335353521</v>
      </c>
      <c r="H90" s="63">
        <v>13</v>
      </c>
      <c r="I90" s="66" t="s">
        <v>90</v>
      </c>
    </row>
    <row r="91" spans="1:9" x14ac:dyDescent="0.3">
      <c r="A91" s="63" t="s">
        <v>456</v>
      </c>
      <c r="B91" s="64" t="s">
        <v>443</v>
      </c>
      <c r="C91" s="64" t="s">
        <v>444</v>
      </c>
      <c r="D91" s="64">
        <v>0.81723754639263246</v>
      </c>
      <c r="E91" s="64">
        <v>0.84623754639263249</v>
      </c>
      <c r="F91" s="65">
        <v>0.84623754639263249</v>
      </c>
      <c r="G91" s="64">
        <v>0.84623754639263249</v>
      </c>
      <c r="H91" s="63">
        <v>14</v>
      </c>
      <c r="I91" s="66" t="s">
        <v>90</v>
      </c>
    </row>
    <row r="92" spans="1:9" x14ac:dyDescent="0.3">
      <c r="A92" s="24" t="s">
        <v>290</v>
      </c>
      <c r="B92" s="25" t="s">
        <v>145</v>
      </c>
      <c r="C92" s="25" t="s">
        <v>146</v>
      </c>
      <c r="D92" s="56">
        <v>0.8245109156242787</v>
      </c>
      <c r="E92" s="56">
        <v>0.84351091562427871</v>
      </c>
      <c r="F92" s="56">
        <v>0.84351091562427871</v>
      </c>
      <c r="G92" s="56">
        <v>0.84351091562427871</v>
      </c>
      <c r="H92" s="23">
        <v>21</v>
      </c>
      <c r="I92" s="28" t="s">
        <v>90</v>
      </c>
    </row>
    <row r="93" spans="1:9" x14ac:dyDescent="0.3">
      <c r="A93" s="24" t="s">
        <v>290</v>
      </c>
      <c r="B93" s="25" t="s">
        <v>153</v>
      </c>
      <c r="C93" s="25" t="s">
        <v>154</v>
      </c>
      <c r="D93" s="56">
        <v>0.84035798397020989</v>
      </c>
      <c r="E93" s="56">
        <v>0.84035798397020989</v>
      </c>
      <c r="F93" s="56">
        <v>0.84035798397020989</v>
      </c>
      <c r="G93" s="56">
        <v>0.84035798397020989</v>
      </c>
      <c r="H93" s="23">
        <v>22</v>
      </c>
      <c r="I93" s="28" t="s">
        <v>90</v>
      </c>
    </row>
    <row r="94" spans="1:9" x14ac:dyDescent="0.3">
      <c r="A94" s="24" t="s">
        <v>405</v>
      </c>
      <c r="B94" s="49" t="s">
        <v>361</v>
      </c>
      <c r="C94" s="49" t="s">
        <v>98</v>
      </c>
      <c r="D94" s="57">
        <v>0.80632827711827137</v>
      </c>
      <c r="E94" s="57">
        <v>0.84032827711827141</v>
      </c>
      <c r="F94" s="57">
        <v>0.84032827711827141</v>
      </c>
      <c r="G94" s="57">
        <v>0.84032827711827141</v>
      </c>
      <c r="H94" s="50">
        <v>15</v>
      </c>
      <c r="I94" s="51" t="s">
        <v>90</v>
      </c>
    </row>
    <row r="95" spans="1:9" x14ac:dyDescent="0.3">
      <c r="A95" s="24" t="s">
        <v>292</v>
      </c>
      <c r="B95" s="24" t="s">
        <v>132</v>
      </c>
      <c r="C95" s="24" t="s">
        <v>133</v>
      </c>
      <c r="D95" s="52">
        <v>0.83015361657080922</v>
      </c>
      <c r="E95" s="52">
        <v>0.84015361657080923</v>
      </c>
      <c r="F95" s="52">
        <v>0.84015361657080923</v>
      </c>
      <c r="G95" s="52">
        <v>0.84015361657080923</v>
      </c>
      <c r="H95" s="24">
        <v>11</v>
      </c>
      <c r="I95" s="29" t="s">
        <v>90</v>
      </c>
    </row>
    <row r="96" spans="1:9" x14ac:dyDescent="0.3">
      <c r="A96" s="24" t="s">
        <v>290</v>
      </c>
      <c r="B96" s="25" t="s">
        <v>225</v>
      </c>
      <c r="C96" s="25" t="s">
        <v>226</v>
      </c>
      <c r="D96" s="56">
        <v>0.82775604745187037</v>
      </c>
      <c r="E96" s="56">
        <v>0.83975604745187038</v>
      </c>
      <c r="F96" s="56">
        <v>0.83975604745187038</v>
      </c>
      <c r="G96" s="56">
        <v>0.83975604745187038</v>
      </c>
      <c r="H96" s="23">
        <v>23</v>
      </c>
      <c r="I96" s="28" t="s">
        <v>90</v>
      </c>
    </row>
    <row r="97" spans="1:9" x14ac:dyDescent="0.3">
      <c r="A97" s="24" t="s">
        <v>291</v>
      </c>
      <c r="B97" s="26" t="s">
        <v>264</v>
      </c>
      <c r="C97" s="26" t="s">
        <v>286</v>
      </c>
      <c r="D97" s="58">
        <v>0.82289768731212831</v>
      </c>
      <c r="E97" s="58">
        <v>0.83862845654289753</v>
      </c>
      <c r="F97" s="58">
        <v>0.83862845654289753</v>
      </c>
      <c r="G97" s="58">
        <v>0.83862845654289753</v>
      </c>
      <c r="H97" s="20">
        <v>10</v>
      </c>
      <c r="I97" s="21" t="s">
        <v>90</v>
      </c>
    </row>
    <row r="98" spans="1:9" x14ac:dyDescent="0.3">
      <c r="A98" s="24" t="s">
        <v>405</v>
      </c>
      <c r="B98" s="49" t="s">
        <v>330</v>
      </c>
      <c r="C98" s="49" t="s">
        <v>331</v>
      </c>
      <c r="D98" s="57">
        <v>0.78722698532336743</v>
      </c>
      <c r="E98" s="57">
        <v>0.83404516714154919</v>
      </c>
      <c r="F98" s="57">
        <v>0.83404516714154919</v>
      </c>
      <c r="G98" s="57">
        <v>0.83404516714154919</v>
      </c>
      <c r="H98" s="50">
        <v>16</v>
      </c>
      <c r="I98" s="51" t="s">
        <v>90</v>
      </c>
    </row>
    <row r="99" spans="1:9" x14ac:dyDescent="0.3">
      <c r="A99" s="24" t="s">
        <v>290</v>
      </c>
      <c r="B99" s="25" t="s">
        <v>159</v>
      </c>
      <c r="C99" s="25" t="s">
        <v>160</v>
      </c>
      <c r="D99" s="56">
        <v>0.83394312367160028</v>
      </c>
      <c r="E99" s="56">
        <v>0.83394312367160028</v>
      </c>
      <c r="F99" s="56">
        <v>0.83394312367160028</v>
      </c>
      <c r="G99" s="56">
        <v>0.83394312367160028</v>
      </c>
      <c r="H99" s="23">
        <v>24</v>
      </c>
      <c r="I99" s="28" t="s">
        <v>90</v>
      </c>
    </row>
    <row r="100" spans="1:9" x14ac:dyDescent="0.3">
      <c r="A100" s="24" t="s">
        <v>292</v>
      </c>
      <c r="B100" s="24" t="s">
        <v>134</v>
      </c>
      <c r="C100" s="24" t="s">
        <v>135</v>
      </c>
      <c r="D100" s="52">
        <v>0.79910685036436235</v>
      </c>
      <c r="E100" s="52">
        <v>0.83003788484712093</v>
      </c>
      <c r="F100" s="52">
        <v>0.83003788484712093</v>
      </c>
      <c r="G100" s="52">
        <v>0.83003788484712093</v>
      </c>
      <c r="H100" s="24">
        <v>12</v>
      </c>
      <c r="I100" s="29" t="s">
        <v>90</v>
      </c>
    </row>
    <row r="101" spans="1:9" x14ac:dyDescent="0.3">
      <c r="A101" s="24" t="s">
        <v>290</v>
      </c>
      <c r="B101" s="25" t="s">
        <v>192</v>
      </c>
      <c r="C101" s="25" t="s">
        <v>45</v>
      </c>
      <c r="D101" s="56">
        <v>0.82420155179430032</v>
      </c>
      <c r="E101" s="56">
        <v>0.82920155179430033</v>
      </c>
      <c r="F101" s="56">
        <v>0.82920155179430033</v>
      </c>
      <c r="G101" s="56">
        <v>0.82920155179430033</v>
      </c>
      <c r="H101" s="23">
        <v>25</v>
      </c>
      <c r="I101" s="28" t="s">
        <v>90</v>
      </c>
    </row>
    <row r="102" spans="1:9" x14ac:dyDescent="0.3">
      <c r="A102" s="24" t="s">
        <v>292</v>
      </c>
      <c r="B102" s="24" t="s">
        <v>127</v>
      </c>
      <c r="C102" s="24" t="s">
        <v>128</v>
      </c>
      <c r="D102" s="52">
        <v>0.805916571314228</v>
      </c>
      <c r="E102" s="52">
        <v>0.82691657131422802</v>
      </c>
      <c r="F102" s="52">
        <v>0.82691657131422802</v>
      </c>
      <c r="G102" s="52">
        <v>0.82691657131422802</v>
      </c>
      <c r="H102" s="24">
        <v>13</v>
      </c>
      <c r="I102" s="29" t="s">
        <v>90</v>
      </c>
    </row>
    <row r="103" spans="1:9" x14ac:dyDescent="0.3">
      <c r="A103" s="24" t="s">
        <v>405</v>
      </c>
      <c r="B103" s="49" t="s">
        <v>338</v>
      </c>
      <c r="C103" s="49" t="s">
        <v>339</v>
      </c>
      <c r="D103" s="57">
        <v>0.82135608378598768</v>
      </c>
      <c r="E103" s="57">
        <v>0.82135608378598768</v>
      </c>
      <c r="F103" s="57">
        <v>0.82135608378598768</v>
      </c>
      <c r="G103" s="57">
        <v>0.82135608378598768</v>
      </c>
      <c r="H103" s="50">
        <v>17</v>
      </c>
      <c r="I103" s="51" t="s">
        <v>90</v>
      </c>
    </row>
    <row r="104" spans="1:9" x14ac:dyDescent="0.3">
      <c r="A104" s="24" t="s">
        <v>291</v>
      </c>
      <c r="B104" s="26" t="s">
        <v>278</v>
      </c>
      <c r="C104" s="26" t="s">
        <v>279</v>
      </c>
      <c r="D104" s="58">
        <v>0.82064200719247893</v>
      </c>
      <c r="E104" s="58">
        <v>0.82064200719247893</v>
      </c>
      <c r="F104" s="58">
        <v>0.82064200719247893</v>
      </c>
      <c r="G104" s="58">
        <v>0.82064200719247893</v>
      </c>
      <c r="H104" s="20">
        <v>11</v>
      </c>
      <c r="I104" s="21" t="s">
        <v>90</v>
      </c>
    </row>
    <row r="105" spans="1:9" x14ac:dyDescent="0.3">
      <c r="A105" s="63" t="s">
        <v>456</v>
      </c>
      <c r="B105" s="64" t="s">
        <v>454</v>
      </c>
      <c r="C105" s="64" t="s">
        <v>451</v>
      </c>
      <c r="D105" s="64">
        <v>0.81978427251075581</v>
      </c>
      <c r="E105" s="64">
        <v>0.81978427251075581</v>
      </c>
      <c r="F105" s="65">
        <v>0.81978427251075581</v>
      </c>
      <c r="G105" s="64">
        <v>0.81978427251075581</v>
      </c>
      <c r="H105" s="63">
        <v>15</v>
      </c>
      <c r="I105" s="66" t="s">
        <v>90</v>
      </c>
    </row>
    <row r="106" spans="1:9" x14ac:dyDescent="0.3">
      <c r="A106" s="24" t="s">
        <v>290</v>
      </c>
      <c r="B106" s="25" t="s">
        <v>177</v>
      </c>
      <c r="C106" s="25" t="s">
        <v>178</v>
      </c>
      <c r="D106" s="56">
        <v>0.81773471682709953</v>
      </c>
      <c r="E106" s="56">
        <v>0.81773471682709953</v>
      </c>
      <c r="F106" s="56">
        <v>0.81773471682709953</v>
      </c>
      <c r="G106" s="56">
        <v>0.81773471682709953</v>
      </c>
      <c r="H106" s="23">
        <v>26</v>
      </c>
      <c r="I106" s="28" t="s">
        <v>90</v>
      </c>
    </row>
    <row r="107" spans="1:9" x14ac:dyDescent="0.3">
      <c r="A107" s="24" t="s">
        <v>292</v>
      </c>
      <c r="B107" s="24" t="s">
        <v>75</v>
      </c>
      <c r="C107" s="24" t="s">
        <v>82</v>
      </c>
      <c r="D107" s="52">
        <v>0.81072380560643509</v>
      </c>
      <c r="E107" s="52">
        <v>0.81072380560643509</v>
      </c>
      <c r="F107" s="52">
        <v>0.81072380560643509</v>
      </c>
      <c r="G107" s="52">
        <v>0.81072380560643509</v>
      </c>
      <c r="H107" s="24">
        <v>12</v>
      </c>
      <c r="I107" s="29" t="s">
        <v>88</v>
      </c>
    </row>
    <row r="108" spans="1:9" x14ac:dyDescent="0.3">
      <c r="A108" s="24" t="s">
        <v>290</v>
      </c>
      <c r="B108" s="25" t="s">
        <v>174</v>
      </c>
      <c r="C108" s="25" t="s">
        <v>154</v>
      </c>
      <c r="D108" s="56">
        <v>0.80951251158699711</v>
      </c>
      <c r="E108" s="56">
        <v>0.80951251158699711</v>
      </c>
      <c r="F108" s="56">
        <v>0.80951251158699711</v>
      </c>
      <c r="G108" s="56">
        <v>0.80951251158699711</v>
      </c>
      <c r="H108" s="23">
        <v>27</v>
      </c>
      <c r="I108" s="28" t="s">
        <v>88</v>
      </c>
    </row>
    <row r="109" spans="1:9" x14ac:dyDescent="0.3">
      <c r="A109" s="63" t="s">
        <v>456</v>
      </c>
      <c r="B109" s="64" t="s">
        <v>439</v>
      </c>
      <c r="C109" s="64" t="s">
        <v>43</v>
      </c>
      <c r="D109" s="64">
        <v>0.80623108093155804</v>
      </c>
      <c r="E109" s="64">
        <v>0.80623108093155804</v>
      </c>
      <c r="F109" s="65">
        <v>0.80623108093155804</v>
      </c>
      <c r="G109" s="64">
        <v>0.80623108093155804</v>
      </c>
      <c r="H109" s="63">
        <v>16</v>
      </c>
      <c r="I109" s="66" t="s">
        <v>88</v>
      </c>
    </row>
    <row r="110" spans="1:9" x14ac:dyDescent="0.3">
      <c r="A110" s="24" t="s">
        <v>291</v>
      </c>
      <c r="B110" s="26" t="s">
        <v>276</v>
      </c>
      <c r="C110" s="26" t="s">
        <v>277</v>
      </c>
      <c r="D110" s="58">
        <v>0.78946825194343062</v>
      </c>
      <c r="E110" s="58">
        <v>0.80546825194343064</v>
      </c>
      <c r="F110" s="58">
        <v>0.80546825194343064</v>
      </c>
      <c r="G110" s="58">
        <v>0.80546825194343064</v>
      </c>
      <c r="H110" s="20">
        <v>12</v>
      </c>
      <c r="I110" s="21" t="s">
        <v>90</v>
      </c>
    </row>
    <row r="111" spans="1:9" x14ac:dyDescent="0.3">
      <c r="A111" s="24" t="s">
        <v>290</v>
      </c>
      <c r="B111" s="25" t="s">
        <v>199</v>
      </c>
      <c r="C111" s="25" t="s">
        <v>96</v>
      </c>
      <c r="D111" s="56">
        <v>0.80276862183259101</v>
      </c>
      <c r="E111" s="56">
        <v>0.80276862183259101</v>
      </c>
      <c r="F111" s="56">
        <v>0.80276862183259101</v>
      </c>
      <c r="G111" s="56">
        <v>0.80276862183259101</v>
      </c>
      <c r="H111" s="23">
        <v>28</v>
      </c>
      <c r="I111" s="28" t="s">
        <v>88</v>
      </c>
    </row>
    <row r="112" spans="1:9" x14ac:dyDescent="0.3">
      <c r="A112" s="24" t="s">
        <v>292</v>
      </c>
      <c r="B112" s="24" t="s">
        <v>36</v>
      </c>
      <c r="C112" s="24" t="s">
        <v>37</v>
      </c>
      <c r="D112" s="52">
        <v>0.8010107154639301</v>
      </c>
      <c r="E112" s="52">
        <v>0.8010107154639301</v>
      </c>
      <c r="F112" s="52">
        <v>0.8010107154639301</v>
      </c>
      <c r="G112" s="52">
        <v>0.8010107154639301</v>
      </c>
      <c r="H112" s="24">
        <v>13</v>
      </c>
      <c r="I112" s="29" t="s">
        <v>88</v>
      </c>
    </row>
    <row r="113" spans="1:9" x14ac:dyDescent="0.3">
      <c r="A113" s="24" t="s">
        <v>292</v>
      </c>
      <c r="B113" s="24" t="s">
        <v>115</v>
      </c>
      <c r="C113" s="24" t="s">
        <v>116</v>
      </c>
      <c r="D113" s="52">
        <v>0.800788738664449</v>
      </c>
      <c r="E113" s="52">
        <v>0.800788738664449</v>
      </c>
      <c r="F113" s="52">
        <v>0.800788738664449</v>
      </c>
      <c r="G113" s="52">
        <v>0.800788738664449</v>
      </c>
      <c r="H113" s="24">
        <v>14</v>
      </c>
      <c r="I113" s="29" t="s">
        <v>88</v>
      </c>
    </row>
    <row r="114" spans="1:9" x14ac:dyDescent="0.3">
      <c r="A114" s="24" t="s">
        <v>405</v>
      </c>
      <c r="B114" s="49" t="s">
        <v>350</v>
      </c>
      <c r="C114" s="49" t="s">
        <v>182</v>
      </c>
      <c r="D114" s="57">
        <v>0.78454740070766082</v>
      </c>
      <c r="E114" s="57">
        <v>0.79892975364883734</v>
      </c>
      <c r="F114" s="57">
        <v>0.79892975364883734</v>
      </c>
      <c r="G114" s="57">
        <v>0.79892975364883734</v>
      </c>
      <c r="H114" s="50">
        <v>18</v>
      </c>
      <c r="I114" s="51" t="s">
        <v>88</v>
      </c>
    </row>
    <row r="115" spans="1:9" x14ac:dyDescent="0.3">
      <c r="A115" s="24" t="s">
        <v>290</v>
      </c>
      <c r="B115" s="25" t="s">
        <v>229</v>
      </c>
      <c r="C115" s="25" t="s">
        <v>126</v>
      </c>
      <c r="D115" s="56">
        <v>0.79137032294077436</v>
      </c>
      <c r="E115" s="56">
        <v>0.79637032294077437</v>
      </c>
      <c r="F115" s="56">
        <v>0.79637032294077437</v>
      </c>
      <c r="G115" s="56">
        <v>0.79637032294077437</v>
      </c>
      <c r="H115" s="23">
        <v>29</v>
      </c>
      <c r="I115" s="28" t="s">
        <v>88</v>
      </c>
    </row>
    <row r="116" spans="1:9" x14ac:dyDescent="0.3">
      <c r="A116" s="24" t="s">
        <v>290</v>
      </c>
      <c r="B116" s="25" t="s">
        <v>172</v>
      </c>
      <c r="C116" s="25" t="s">
        <v>173</v>
      </c>
      <c r="D116" s="56">
        <v>0.7939478126390187</v>
      </c>
      <c r="E116" s="56">
        <v>0.7939478126390187</v>
      </c>
      <c r="F116" s="56">
        <v>0.7939478126390187</v>
      </c>
      <c r="G116" s="56">
        <v>0.7939478126390187</v>
      </c>
      <c r="H116" s="23">
        <v>30</v>
      </c>
      <c r="I116" s="28" t="s">
        <v>88</v>
      </c>
    </row>
    <row r="117" spans="1:9" x14ac:dyDescent="0.3">
      <c r="A117" s="24" t="s">
        <v>292</v>
      </c>
      <c r="B117" s="24" t="s">
        <v>113</v>
      </c>
      <c r="C117" s="24" t="s">
        <v>114</v>
      </c>
      <c r="D117" s="52">
        <v>0.78047885336842215</v>
      </c>
      <c r="E117" s="52">
        <v>0.79347885336842217</v>
      </c>
      <c r="F117" s="52">
        <v>0.79347885336842217</v>
      </c>
      <c r="G117" s="52">
        <v>0.79347885336842217</v>
      </c>
      <c r="H117" s="24">
        <v>15</v>
      </c>
      <c r="I117" s="29" t="s">
        <v>88</v>
      </c>
    </row>
    <row r="118" spans="1:9" x14ac:dyDescent="0.3">
      <c r="A118" s="24" t="s">
        <v>292</v>
      </c>
      <c r="B118" s="24" t="s">
        <v>117</v>
      </c>
      <c r="C118" s="24" t="s">
        <v>118</v>
      </c>
      <c r="D118" s="52">
        <v>0.78693414895828573</v>
      </c>
      <c r="E118" s="52">
        <v>0.78693414895828573</v>
      </c>
      <c r="F118" s="52">
        <v>0.78693414895828573</v>
      </c>
      <c r="G118" s="52">
        <v>0.78693414895828573</v>
      </c>
      <c r="H118" s="24">
        <v>16</v>
      </c>
      <c r="I118" s="29" t="s">
        <v>94</v>
      </c>
    </row>
    <row r="119" spans="1:9" x14ac:dyDescent="0.3">
      <c r="A119" s="24" t="s">
        <v>291</v>
      </c>
      <c r="B119" s="26" t="s">
        <v>250</v>
      </c>
      <c r="C119" s="26" t="s">
        <v>251</v>
      </c>
      <c r="D119" s="58">
        <v>0.78683189144628141</v>
      </c>
      <c r="E119" s="58">
        <v>0.78683189144628141</v>
      </c>
      <c r="F119" s="58">
        <v>0.78683189144628141</v>
      </c>
      <c r="G119" s="58">
        <v>0.78683189144628141</v>
      </c>
      <c r="H119" s="20">
        <v>13</v>
      </c>
      <c r="I119" s="21" t="s">
        <v>94</v>
      </c>
    </row>
    <row r="120" spans="1:9" x14ac:dyDescent="0.3">
      <c r="A120" s="24" t="s">
        <v>291</v>
      </c>
      <c r="B120" s="26" t="s">
        <v>257</v>
      </c>
      <c r="C120" s="26" t="s">
        <v>258</v>
      </c>
      <c r="D120" s="58">
        <v>0.78419342063069752</v>
      </c>
      <c r="E120" s="58">
        <v>0.78419342063069752</v>
      </c>
      <c r="F120" s="58">
        <v>0.78419342063069752</v>
      </c>
      <c r="G120" s="58">
        <v>0.78419342063069752</v>
      </c>
      <c r="H120" s="20">
        <v>14</v>
      </c>
      <c r="I120" s="21" t="s">
        <v>94</v>
      </c>
    </row>
    <row r="121" spans="1:9" x14ac:dyDescent="0.3">
      <c r="A121" s="24" t="s">
        <v>405</v>
      </c>
      <c r="B121" s="49" t="s">
        <v>346</v>
      </c>
      <c r="C121" s="49" t="s">
        <v>347</v>
      </c>
      <c r="D121" s="57">
        <v>0.77561065050352784</v>
      </c>
      <c r="E121" s="57">
        <v>0.7840160559089332</v>
      </c>
      <c r="F121" s="57">
        <v>0.7840160559089332</v>
      </c>
      <c r="G121" s="57">
        <v>0.7840160559089332</v>
      </c>
      <c r="H121" s="50">
        <v>19</v>
      </c>
      <c r="I121" s="51" t="s">
        <v>94</v>
      </c>
    </row>
    <row r="122" spans="1:9" x14ac:dyDescent="0.3">
      <c r="A122" s="24" t="s">
        <v>292</v>
      </c>
      <c r="B122" s="24" t="s">
        <v>32</v>
      </c>
      <c r="C122" s="24" t="s">
        <v>33</v>
      </c>
      <c r="D122" s="52">
        <v>0.78333782162044507</v>
      </c>
      <c r="E122" s="52">
        <v>0.78333782162044507</v>
      </c>
      <c r="F122" s="52">
        <v>0.78333782162044507</v>
      </c>
      <c r="G122" s="52">
        <v>0.78333782162044507</v>
      </c>
      <c r="H122" s="24">
        <v>14</v>
      </c>
      <c r="I122" s="29" t="s">
        <v>94</v>
      </c>
    </row>
    <row r="123" spans="1:9" x14ac:dyDescent="0.3">
      <c r="A123" s="24" t="s">
        <v>290</v>
      </c>
      <c r="B123" s="25" t="s">
        <v>185</v>
      </c>
      <c r="C123" s="25" t="s">
        <v>108</v>
      </c>
      <c r="D123" s="56">
        <v>0.77355921502755054</v>
      </c>
      <c r="E123" s="56">
        <v>0.78255921502755055</v>
      </c>
      <c r="F123" s="56">
        <v>0.78255921502755055</v>
      </c>
      <c r="G123" s="56">
        <v>0.78255921502755055</v>
      </c>
      <c r="H123" s="23">
        <v>31</v>
      </c>
      <c r="I123" s="28" t="s">
        <v>94</v>
      </c>
    </row>
    <row r="124" spans="1:9" x14ac:dyDescent="0.3">
      <c r="A124" s="24" t="s">
        <v>720</v>
      </c>
      <c r="B124" s="138" t="s">
        <v>498</v>
      </c>
      <c r="C124" s="138" t="s">
        <v>499</v>
      </c>
      <c r="D124" s="139"/>
      <c r="E124" s="139"/>
      <c r="F124" s="139"/>
      <c r="G124" s="139">
        <v>0.78153706652877397</v>
      </c>
      <c r="H124" s="140">
        <v>13</v>
      </c>
      <c r="I124" s="139" t="s">
        <v>94</v>
      </c>
    </row>
    <row r="125" spans="1:9" x14ac:dyDescent="0.3">
      <c r="A125" s="24" t="s">
        <v>292</v>
      </c>
      <c r="B125" s="24" t="s">
        <v>129</v>
      </c>
      <c r="C125" s="24" t="s">
        <v>116</v>
      </c>
      <c r="D125" s="52">
        <v>0.77614777516901923</v>
      </c>
      <c r="E125" s="52">
        <v>0.77614777516901923</v>
      </c>
      <c r="F125" s="52">
        <v>0.77614777516901923</v>
      </c>
      <c r="G125" s="52">
        <v>0.77614777516901923</v>
      </c>
      <c r="H125" s="24">
        <v>17</v>
      </c>
      <c r="I125" s="29" t="s">
        <v>89</v>
      </c>
    </row>
    <row r="126" spans="1:9" x14ac:dyDescent="0.3">
      <c r="A126" s="63" t="s">
        <v>456</v>
      </c>
      <c r="B126" s="64" t="s">
        <v>452</v>
      </c>
      <c r="C126" s="64" t="s">
        <v>453</v>
      </c>
      <c r="D126" s="64">
        <v>0.77430099389191276</v>
      </c>
      <c r="E126" s="64">
        <v>0.77430099389191276</v>
      </c>
      <c r="F126" s="65">
        <v>0.77430099389191276</v>
      </c>
      <c r="G126" s="64">
        <v>0.77430099389191276</v>
      </c>
      <c r="H126" s="63">
        <v>17</v>
      </c>
      <c r="I126" s="66" t="s">
        <v>88</v>
      </c>
    </row>
    <row r="127" spans="1:9" x14ac:dyDescent="0.3">
      <c r="A127" s="24" t="s">
        <v>292</v>
      </c>
      <c r="B127" s="24" t="s">
        <v>76</v>
      </c>
      <c r="C127" s="24" t="s">
        <v>77</v>
      </c>
      <c r="D127" s="52">
        <v>0.74148820909639035</v>
      </c>
      <c r="E127" s="52">
        <v>0.76798820909639032</v>
      </c>
      <c r="F127" s="52">
        <v>0.76798820909639032</v>
      </c>
      <c r="G127" s="52">
        <v>0.76798820909639032</v>
      </c>
      <c r="H127" s="24">
        <v>15</v>
      </c>
      <c r="I127" s="29" t="s">
        <v>94</v>
      </c>
    </row>
    <row r="128" spans="1:9" x14ac:dyDescent="0.3">
      <c r="A128" s="24" t="s">
        <v>291</v>
      </c>
      <c r="B128" s="26" t="s">
        <v>248</v>
      </c>
      <c r="C128" s="26" t="s">
        <v>198</v>
      </c>
      <c r="D128" s="58">
        <v>0.75418032965661697</v>
      </c>
      <c r="E128" s="58">
        <v>0.76718032965661698</v>
      </c>
      <c r="F128" s="58">
        <v>0.76718032965661698</v>
      </c>
      <c r="G128" s="58">
        <v>0.76718032965661698</v>
      </c>
      <c r="H128" s="20">
        <v>15</v>
      </c>
      <c r="I128" s="21" t="s">
        <v>94</v>
      </c>
    </row>
    <row r="129" spans="1:9" x14ac:dyDescent="0.3">
      <c r="A129" s="24" t="s">
        <v>290</v>
      </c>
      <c r="B129" s="25" t="s">
        <v>191</v>
      </c>
      <c r="C129" s="25" t="s">
        <v>59</v>
      </c>
      <c r="D129" s="56">
        <v>0.76669080798492428</v>
      </c>
      <c r="E129" s="56">
        <v>0.76669080798492428</v>
      </c>
      <c r="F129" s="56">
        <v>0.76669080798492428</v>
      </c>
      <c r="G129" s="56">
        <v>0.76669080798492428</v>
      </c>
      <c r="H129" s="23">
        <v>32</v>
      </c>
      <c r="I129" s="28" t="s">
        <v>89</v>
      </c>
    </row>
    <row r="130" spans="1:9" x14ac:dyDescent="0.3">
      <c r="A130" s="24" t="s">
        <v>291</v>
      </c>
      <c r="B130" s="26" t="s">
        <v>287</v>
      </c>
      <c r="C130" s="26" t="s">
        <v>288</v>
      </c>
      <c r="D130" s="58">
        <v>0.75455978624057807</v>
      </c>
      <c r="E130" s="58">
        <v>0.76555978624057808</v>
      </c>
      <c r="F130" s="58">
        <v>0.76555978624057808</v>
      </c>
      <c r="G130" s="58">
        <v>0.76555978624057808</v>
      </c>
      <c r="H130" s="20">
        <v>16</v>
      </c>
      <c r="I130" s="21" t="s">
        <v>94</v>
      </c>
    </row>
    <row r="131" spans="1:9" x14ac:dyDescent="0.3">
      <c r="A131" s="24" t="s">
        <v>290</v>
      </c>
      <c r="B131" s="25" t="s">
        <v>189</v>
      </c>
      <c r="C131" s="25" t="s">
        <v>190</v>
      </c>
      <c r="D131" s="56">
        <v>0.74895654577643644</v>
      </c>
      <c r="E131" s="56">
        <v>0.76395654577643646</v>
      </c>
      <c r="F131" s="56">
        <v>0.76395654577643646</v>
      </c>
      <c r="G131" s="56">
        <v>0.76395654577643646</v>
      </c>
      <c r="H131" s="23">
        <v>33</v>
      </c>
      <c r="I131" s="28" t="s">
        <v>89</v>
      </c>
    </row>
    <row r="132" spans="1:9" x14ac:dyDescent="0.3">
      <c r="A132" s="24" t="s">
        <v>290</v>
      </c>
      <c r="B132" s="25" t="s">
        <v>227</v>
      </c>
      <c r="C132" s="25" t="s">
        <v>228</v>
      </c>
      <c r="D132" s="56">
        <v>0.74492456093098725</v>
      </c>
      <c r="E132" s="56">
        <v>0.75692456093098726</v>
      </c>
      <c r="F132" s="56">
        <v>0.75692456093098726</v>
      </c>
      <c r="G132" s="56">
        <v>0.75692456093098726</v>
      </c>
      <c r="H132" s="23">
        <v>34</v>
      </c>
      <c r="I132" s="28" t="s">
        <v>89</v>
      </c>
    </row>
    <row r="133" spans="1:9" x14ac:dyDescent="0.3">
      <c r="A133" s="63" t="s">
        <v>456</v>
      </c>
      <c r="B133" s="64" t="s">
        <v>431</v>
      </c>
      <c r="C133" s="64" t="s">
        <v>432</v>
      </c>
      <c r="D133" s="64">
        <v>0.75689799516800305</v>
      </c>
      <c r="E133" s="64">
        <v>0.75689799516800305</v>
      </c>
      <c r="F133" s="65">
        <v>0.75689799516800305</v>
      </c>
      <c r="G133" s="64">
        <v>0.75689799516800305</v>
      </c>
      <c r="H133" s="63">
        <v>18</v>
      </c>
      <c r="I133" s="66" t="s">
        <v>94</v>
      </c>
    </row>
    <row r="134" spans="1:9" x14ac:dyDescent="0.3">
      <c r="A134" s="24" t="s">
        <v>405</v>
      </c>
      <c r="B134" s="49" t="s">
        <v>310</v>
      </c>
      <c r="C134" s="49" t="s">
        <v>182</v>
      </c>
      <c r="D134" s="57">
        <v>0.71933515275771276</v>
      </c>
      <c r="E134" s="57">
        <v>0.75633515275771279</v>
      </c>
      <c r="F134" s="57">
        <v>0.75633515275771279</v>
      </c>
      <c r="G134" s="57">
        <v>0.75633515275771279</v>
      </c>
      <c r="H134" s="50">
        <v>20</v>
      </c>
      <c r="I134" s="51" t="s">
        <v>89</v>
      </c>
    </row>
    <row r="135" spans="1:9" x14ac:dyDescent="0.3">
      <c r="A135" s="24" t="s">
        <v>290</v>
      </c>
      <c r="B135" s="25" t="s">
        <v>170</v>
      </c>
      <c r="C135" s="25" t="s">
        <v>171</v>
      </c>
      <c r="D135" s="56">
        <v>0.75580042437042416</v>
      </c>
      <c r="E135" s="56">
        <v>0.75580042437042416</v>
      </c>
      <c r="F135" s="56">
        <v>0.75580042437042416</v>
      </c>
      <c r="G135" s="56">
        <v>0.75580042437042416</v>
      </c>
      <c r="H135" s="23">
        <v>35</v>
      </c>
      <c r="I135" s="28" t="s">
        <v>89</v>
      </c>
    </row>
    <row r="136" spans="1:9" x14ac:dyDescent="0.3">
      <c r="A136" s="24" t="s">
        <v>720</v>
      </c>
      <c r="B136" s="138" t="s">
        <v>475</v>
      </c>
      <c r="C136" s="138" t="s">
        <v>53</v>
      </c>
      <c r="D136" s="139"/>
      <c r="E136" s="139"/>
      <c r="F136" s="139"/>
      <c r="G136" s="139">
        <v>0.7518981080030146</v>
      </c>
      <c r="H136" s="140">
        <v>14</v>
      </c>
      <c r="I136" s="139" t="s">
        <v>89</v>
      </c>
    </row>
    <row r="137" spans="1:9" x14ac:dyDescent="0.3">
      <c r="A137" s="24" t="s">
        <v>290</v>
      </c>
      <c r="B137" s="25" t="s">
        <v>161</v>
      </c>
      <c r="C137" s="25" t="s">
        <v>162</v>
      </c>
      <c r="D137" s="56">
        <v>0.74933540880290928</v>
      </c>
      <c r="E137" s="56">
        <v>0.74933540880290928</v>
      </c>
      <c r="F137" s="56">
        <v>0.74933540880290928</v>
      </c>
      <c r="G137" s="56">
        <v>0.74933540880290928</v>
      </c>
      <c r="H137" s="23">
        <v>36</v>
      </c>
      <c r="I137" s="28" t="s">
        <v>89</v>
      </c>
    </row>
    <row r="138" spans="1:9" x14ac:dyDescent="0.3">
      <c r="A138" s="24" t="s">
        <v>292</v>
      </c>
      <c r="B138" s="24" t="s">
        <v>137</v>
      </c>
      <c r="C138" s="24" t="s">
        <v>144</v>
      </c>
      <c r="D138" s="52">
        <v>0.74814736899180279</v>
      </c>
      <c r="E138" s="52">
        <v>0.74814736899180279</v>
      </c>
      <c r="F138" s="52">
        <v>0.74814736899180279</v>
      </c>
      <c r="G138" s="52">
        <v>0.74814736899180279</v>
      </c>
      <c r="H138" s="24">
        <v>18</v>
      </c>
      <c r="I138" s="29" t="s">
        <v>88</v>
      </c>
    </row>
    <row r="139" spans="1:9" x14ac:dyDescent="0.3">
      <c r="A139" s="63" t="s">
        <v>456</v>
      </c>
      <c r="B139" s="64" t="s">
        <v>446</v>
      </c>
      <c r="C139" s="64" t="s">
        <v>447</v>
      </c>
      <c r="D139" s="64">
        <v>0.72073189391689263</v>
      </c>
      <c r="E139" s="64">
        <v>0.74773189391689265</v>
      </c>
      <c r="F139" s="65">
        <v>0.74773189391689265</v>
      </c>
      <c r="G139" s="64">
        <v>0.74773189391689265</v>
      </c>
      <c r="H139" s="63">
        <v>19</v>
      </c>
      <c r="I139" s="66" t="s">
        <v>94</v>
      </c>
    </row>
    <row r="140" spans="1:9" x14ac:dyDescent="0.3">
      <c r="A140" s="24" t="s">
        <v>292</v>
      </c>
      <c r="B140" s="24" t="s">
        <v>40</v>
      </c>
      <c r="C140" s="24" t="s">
        <v>41</v>
      </c>
      <c r="D140" s="52">
        <v>0.73040056011681365</v>
      </c>
      <c r="E140" s="52">
        <v>0.74540056011681366</v>
      </c>
      <c r="F140" s="52">
        <v>0.74540056011681366</v>
      </c>
      <c r="G140" s="52">
        <v>0.74540056011681366</v>
      </c>
      <c r="H140" s="24">
        <v>16</v>
      </c>
      <c r="I140" s="29" t="s">
        <v>94</v>
      </c>
    </row>
    <row r="141" spans="1:9" x14ac:dyDescent="0.3">
      <c r="A141" s="24" t="s">
        <v>291</v>
      </c>
      <c r="B141" s="26" t="s">
        <v>280</v>
      </c>
      <c r="C141" s="26" t="s">
        <v>281</v>
      </c>
      <c r="D141" s="58">
        <v>0.74206574640352985</v>
      </c>
      <c r="E141" s="58">
        <v>0.74206574640352985</v>
      </c>
      <c r="F141" s="58">
        <v>0.74206574640352985</v>
      </c>
      <c r="G141" s="58">
        <v>0.74206574640352985</v>
      </c>
      <c r="H141" s="20">
        <v>17</v>
      </c>
      <c r="I141" s="21" t="s">
        <v>89</v>
      </c>
    </row>
    <row r="142" spans="1:9" x14ac:dyDescent="0.3">
      <c r="A142" s="24" t="s">
        <v>405</v>
      </c>
      <c r="B142" s="49" t="s">
        <v>358</v>
      </c>
      <c r="C142" s="49" t="s">
        <v>359</v>
      </c>
      <c r="D142" s="57">
        <v>0.74077714437437436</v>
      </c>
      <c r="E142" s="57">
        <v>0.74077714437437436</v>
      </c>
      <c r="F142" s="57">
        <v>0.74077714437437436</v>
      </c>
      <c r="G142" s="57">
        <v>0.74077714437437436</v>
      </c>
      <c r="H142" s="50">
        <v>21</v>
      </c>
      <c r="I142" s="51" t="s">
        <v>89</v>
      </c>
    </row>
    <row r="143" spans="1:9" x14ac:dyDescent="0.3">
      <c r="A143" s="24" t="s">
        <v>290</v>
      </c>
      <c r="B143" s="25" t="s">
        <v>232</v>
      </c>
      <c r="C143" s="25" t="s">
        <v>233</v>
      </c>
      <c r="D143" s="56">
        <v>0.73954976707701292</v>
      </c>
      <c r="E143" s="56">
        <v>0.73954976707701292</v>
      </c>
      <c r="F143" s="56">
        <v>0.73954976707701292</v>
      </c>
      <c r="G143" s="56">
        <v>0.73954976707701292</v>
      </c>
      <c r="H143" s="23">
        <v>37</v>
      </c>
      <c r="I143" s="28" t="s">
        <v>89</v>
      </c>
    </row>
    <row r="144" spans="1:9" x14ac:dyDescent="0.3">
      <c r="A144" s="24" t="s">
        <v>292</v>
      </c>
      <c r="B144" s="24" t="s">
        <v>47</v>
      </c>
      <c r="C144" s="24" t="s">
        <v>81</v>
      </c>
      <c r="D144" s="52">
        <v>0.73583058896378706</v>
      </c>
      <c r="E144" s="52">
        <v>0.73736905050224855</v>
      </c>
      <c r="F144" s="52">
        <v>0.73736905050224855</v>
      </c>
      <c r="G144" s="52">
        <v>0.73736905050224855</v>
      </c>
      <c r="H144" s="24">
        <v>17</v>
      </c>
      <c r="I144" s="29" t="s">
        <v>89</v>
      </c>
    </row>
    <row r="145" spans="1:9" x14ac:dyDescent="0.3">
      <c r="A145" s="24" t="s">
        <v>290</v>
      </c>
      <c r="B145" s="25" t="s">
        <v>205</v>
      </c>
      <c r="C145" s="25" t="s">
        <v>158</v>
      </c>
      <c r="D145" s="56">
        <v>0.72134295934139103</v>
      </c>
      <c r="E145" s="56">
        <v>0.72134295934139103</v>
      </c>
      <c r="F145" s="56">
        <v>0.72134295934139103</v>
      </c>
      <c r="G145" s="56">
        <v>0.72134295934139103</v>
      </c>
      <c r="H145" s="23">
        <v>38</v>
      </c>
      <c r="I145" s="28" t="s">
        <v>89</v>
      </c>
    </row>
    <row r="146" spans="1:9" x14ac:dyDescent="0.3">
      <c r="A146" s="24" t="s">
        <v>292</v>
      </c>
      <c r="B146" s="24" t="s">
        <v>67</v>
      </c>
      <c r="C146" s="24" t="s">
        <v>68</v>
      </c>
      <c r="D146" s="52">
        <v>0.70227450867048902</v>
      </c>
      <c r="E146" s="52">
        <v>0.71927450867048903</v>
      </c>
      <c r="F146" s="52">
        <v>0.71927450867048903</v>
      </c>
      <c r="G146" s="52">
        <v>0.71927450867048903</v>
      </c>
      <c r="H146" s="24">
        <v>18</v>
      </c>
      <c r="I146" s="29" t="s">
        <v>89</v>
      </c>
    </row>
    <row r="147" spans="1:9" x14ac:dyDescent="0.3">
      <c r="A147" s="24" t="s">
        <v>292</v>
      </c>
      <c r="B147" s="24" t="s">
        <v>123</v>
      </c>
      <c r="C147" s="24" t="s">
        <v>124</v>
      </c>
      <c r="D147" s="52">
        <v>0.6930917449938101</v>
      </c>
      <c r="E147" s="52">
        <v>0.71859174499381007</v>
      </c>
      <c r="F147" s="52">
        <v>0.71859174499381007</v>
      </c>
      <c r="G147" s="52">
        <v>0.71859174499381007</v>
      </c>
      <c r="H147" s="24">
        <v>19</v>
      </c>
      <c r="I147" s="29" t="s">
        <v>89</v>
      </c>
    </row>
    <row r="148" spans="1:9" x14ac:dyDescent="0.3">
      <c r="A148" s="24" t="s">
        <v>291</v>
      </c>
      <c r="B148" s="26" t="s">
        <v>274</v>
      </c>
      <c r="C148" s="26" t="s">
        <v>275</v>
      </c>
      <c r="D148" s="58">
        <v>0.71836493272040969</v>
      </c>
      <c r="E148" s="58">
        <v>0.71836493272040969</v>
      </c>
      <c r="F148" s="58">
        <v>0.71836493272040969</v>
      </c>
      <c r="G148" s="58">
        <v>0.71836493272040969</v>
      </c>
      <c r="H148" s="20">
        <v>18</v>
      </c>
      <c r="I148" s="21" t="s">
        <v>89</v>
      </c>
    </row>
    <row r="149" spans="1:9" x14ac:dyDescent="0.3">
      <c r="A149" s="24" t="s">
        <v>405</v>
      </c>
      <c r="B149" s="49" t="s">
        <v>317</v>
      </c>
      <c r="C149" s="49" t="s">
        <v>318</v>
      </c>
      <c r="D149" s="57">
        <v>0.67917634989426956</v>
      </c>
      <c r="E149" s="57">
        <v>0.71817634989426959</v>
      </c>
      <c r="F149" s="57">
        <v>0.71817634989426959</v>
      </c>
      <c r="G149" s="57">
        <v>0.71817634989426959</v>
      </c>
      <c r="H149" s="50">
        <v>22</v>
      </c>
      <c r="I149" s="51" t="s">
        <v>89</v>
      </c>
    </row>
    <row r="150" spans="1:9" x14ac:dyDescent="0.3">
      <c r="A150" s="24" t="s">
        <v>290</v>
      </c>
      <c r="B150" s="25" t="s">
        <v>181</v>
      </c>
      <c r="C150" s="25" t="s">
        <v>182</v>
      </c>
      <c r="D150" s="56">
        <v>0.70452292367692548</v>
      </c>
      <c r="E150" s="56">
        <v>0.71252292367692549</v>
      </c>
      <c r="F150" s="56">
        <v>0.71252292367692549</v>
      </c>
      <c r="G150" s="56">
        <v>0.71252292367692549</v>
      </c>
      <c r="H150" s="23">
        <v>39</v>
      </c>
      <c r="I150" s="28" t="s">
        <v>89</v>
      </c>
    </row>
    <row r="151" spans="1:9" x14ac:dyDescent="0.3">
      <c r="A151" s="24" t="s">
        <v>292</v>
      </c>
      <c r="B151" s="24" t="s">
        <v>73</v>
      </c>
      <c r="C151" s="24" t="s">
        <v>74</v>
      </c>
      <c r="D151" s="52">
        <v>0.71248844177469051</v>
      </c>
      <c r="E151" s="52">
        <v>0.71248844177469051</v>
      </c>
      <c r="F151" s="52">
        <v>0.71248844177469051</v>
      </c>
      <c r="G151" s="52">
        <v>0.71248844177469051</v>
      </c>
      <c r="H151" s="24">
        <v>19</v>
      </c>
      <c r="I151" s="29" t="s">
        <v>89</v>
      </c>
    </row>
    <row r="152" spans="1:9" x14ac:dyDescent="0.3">
      <c r="A152" s="24" t="s">
        <v>292</v>
      </c>
      <c r="B152" s="24" t="s">
        <v>65</v>
      </c>
      <c r="C152" s="24" t="s">
        <v>66</v>
      </c>
      <c r="D152" s="52">
        <v>0.70984768097937345</v>
      </c>
      <c r="E152" s="52">
        <v>0.70984768097937345</v>
      </c>
      <c r="F152" s="52">
        <v>0.70984768097937345</v>
      </c>
      <c r="G152" s="52">
        <v>0.70984768097937345</v>
      </c>
      <c r="H152" s="24">
        <v>20</v>
      </c>
      <c r="I152" s="29" t="s">
        <v>89</v>
      </c>
    </row>
    <row r="153" spans="1:9" x14ac:dyDescent="0.3">
      <c r="A153" s="24" t="s">
        <v>290</v>
      </c>
      <c r="B153" s="25" t="s">
        <v>175</v>
      </c>
      <c r="C153" s="25" t="s">
        <v>176</v>
      </c>
      <c r="D153" s="56">
        <v>0.70849679124361253</v>
      </c>
      <c r="E153" s="56">
        <v>0.70849679124361253</v>
      </c>
      <c r="F153" s="56">
        <v>0.70849679124361253</v>
      </c>
      <c r="G153" s="56">
        <v>0.70849679124361253</v>
      </c>
      <c r="H153" s="23">
        <v>40</v>
      </c>
      <c r="I153" s="28" t="s">
        <v>89</v>
      </c>
    </row>
    <row r="154" spans="1:9" x14ac:dyDescent="0.3">
      <c r="A154" s="24" t="s">
        <v>290</v>
      </c>
      <c r="B154" s="25" t="s">
        <v>206</v>
      </c>
      <c r="C154" s="25" t="s">
        <v>169</v>
      </c>
      <c r="D154" s="56">
        <v>0.70805600229444299</v>
      </c>
      <c r="E154" s="56">
        <v>0.70805600229444299</v>
      </c>
      <c r="F154" s="56">
        <v>0.70805600229444299</v>
      </c>
      <c r="G154" s="56">
        <v>0.70805600229444299</v>
      </c>
      <c r="H154" s="23">
        <v>41</v>
      </c>
      <c r="I154" s="28" t="s">
        <v>89</v>
      </c>
    </row>
    <row r="155" spans="1:9" x14ac:dyDescent="0.3">
      <c r="A155" s="63" t="s">
        <v>456</v>
      </c>
      <c r="B155" s="64" t="s">
        <v>429</v>
      </c>
      <c r="C155" s="64" t="s">
        <v>430</v>
      </c>
      <c r="D155" s="64">
        <v>0.70673370516567868</v>
      </c>
      <c r="E155" s="64">
        <v>0.70673370516567868</v>
      </c>
      <c r="F155" s="65">
        <v>0.70673370516567868</v>
      </c>
      <c r="G155" s="64">
        <v>0.70673370516567868</v>
      </c>
      <c r="H155" s="63">
        <v>20</v>
      </c>
      <c r="I155" s="66" t="s">
        <v>89</v>
      </c>
    </row>
    <row r="156" spans="1:9" x14ac:dyDescent="0.3">
      <c r="A156" s="24" t="s">
        <v>290</v>
      </c>
      <c r="B156" s="25" t="s">
        <v>234</v>
      </c>
      <c r="C156" s="25" t="s">
        <v>235</v>
      </c>
      <c r="D156" s="56">
        <v>0.70527205900576329</v>
      </c>
      <c r="E156" s="56">
        <v>0.70527205900576329</v>
      </c>
      <c r="F156" s="56">
        <v>0.70527205900576329</v>
      </c>
      <c r="G156" s="56">
        <v>0.70527205900576329</v>
      </c>
      <c r="H156" s="23">
        <v>42</v>
      </c>
      <c r="I156" s="28" t="s">
        <v>89</v>
      </c>
    </row>
    <row r="157" spans="1:9" x14ac:dyDescent="0.3">
      <c r="A157" s="24" t="s">
        <v>291</v>
      </c>
      <c r="B157" s="26" t="s">
        <v>255</v>
      </c>
      <c r="C157" s="26" t="s">
        <v>256</v>
      </c>
      <c r="D157" s="58">
        <v>0.69953120084936971</v>
      </c>
      <c r="E157" s="58">
        <v>0.69953120084936971</v>
      </c>
      <c r="F157" s="58">
        <v>0.69953120084936971</v>
      </c>
      <c r="G157" s="58">
        <v>0.69953120084936971</v>
      </c>
      <c r="H157" s="20">
        <v>19</v>
      </c>
      <c r="I157" s="21" t="s">
        <v>89</v>
      </c>
    </row>
    <row r="158" spans="1:9" x14ac:dyDescent="0.3">
      <c r="A158" s="24" t="s">
        <v>405</v>
      </c>
      <c r="B158" s="49" t="s">
        <v>362</v>
      </c>
      <c r="C158" s="49" t="s">
        <v>215</v>
      </c>
      <c r="D158" s="57">
        <v>0.68229182630906771</v>
      </c>
      <c r="E158" s="57">
        <v>0.69429182630906772</v>
      </c>
      <c r="F158" s="57">
        <v>0.69429182630906772</v>
      </c>
      <c r="G158" s="57">
        <v>0.69429182630906772</v>
      </c>
      <c r="H158" s="50">
        <v>23</v>
      </c>
      <c r="I158" s="51" t="s">
        <v>89</v>
      </c>
    </row>
    <row r="159" spans="1:9" x14ac:dyDescent="0.3">
      <c r="A159" s="24" t="s">
        <v>292</v>
      </c>
      <c r="B159" s="24" t="s">
        <v>107</v>
      </c>
      <c r="C159" s="24" t="s">
        <v>108</v>
      </c>
      <c r="D159" s="52">
        <v>0.67956008087942288</v>
      </c>
      <c r="E159" s="52">
        <v>0.69306008087942284</v>
      </c>
      <c r="F159" s="52">
        <v>0.69306008087942284</v>
      </c>
      <c r="G159" s="52">
        <v>0.69306008087942284</v>
      </c>
      <c r="H159" s="24">
        <v>20</v>
      </c>
      <c r="I159" s="29" t="s">
        <v>89</v>
      </c>
    </row>
    <row r="160" spans="1:9" x14ac:dyDescent="0.3">
      <c r="A160" s="24" t="s">
        <v>405</v>
      </c>
      <c r="B160" s="49" t="s">
        <v>316</v>
      </c>
      <c r="C160" s="49" t="s">
        <v>215</v>
      </c>
      <c r="D160" s="57">
        <v>0.67866058149050557</v>
      </c>
      <c r="E160" s="57">
        <v>0.69266058149050558</v>
      </c>
      <c r="F160" s="57">
        <v>0.69266058149050558</v>
      </c>
      <c r="G160" s="57">
        <v>0.69266058149050558</v>
      </c>
      <c r="H160" s="50">
        <v>24</v>
      </c>
      <c r="I160" s="51" t="s">
        <v>89</v>
      </c>
    </row>
    <row r="161" spans="1:9" x14ac:dyDescent="0.3">
      <c r="A161" s="24" t="s">
        <v>405</v>
      </c>
      <c r="B161" s="49" t="s">
        <v>365</v>
      </c>
      <c r="C161" s="49" t="s">
        <v>366</v>
      </c>
      <c r="D161" s="57">
        <v>0.68324691607009425</v>
      </c>
      <c r="E161" s="57">
        <v>0.69124691607009425</v>
      </c>
      <c r="F161" s="57">
        <v>0.69124691607009425</v>
      </c>
      <c r="G161" s="57">
        <v>0.69124691607009425</v>
      </c>
      <c r="H161" s="50">
        <v>25</v>
      </c>
      <c r="I161" s="51" t="s">
        <v>89</v>
      </c>
    </row>
    <row r="162" spans="1:9" x14ac:dyDescent="0.3">
      <c r="A162" s="24" t="s">
        <v>292</v>
      </c>
      <c r="B162" s="24" t="s">
        <v>38</v>
      </c>
      <c r="C162" s="24" t="s">
        <v>39</v>
      </c>
      <c r="D162" s="52">
        <v>0.68627711409173064</v>
      </c>
      <c r="E162" s="52">
        <v>0.68627711409173064</v>
      </c>
      <c r="F162" s="52">
        <v>0.68627711409173064</v>
      </c>
      <c r="G162" s="52">
        <v>0.68627711409173064</v>
      </c>
      <c r="H162" s="24">
        <v>21</v>
      </c>
      <c r="I162" s="29" t="s">
        <v>91</v>
      </c>
    </row>
    <row r="163" spans="1:9" x14ac:dyDescent="0.3">
      <c r="A163" s="24" t="s">
        <v>291</v>
      </c>
      <c r="B163" s="26" t="s">
        <v>249</v>
      </c>
      <c r="C163" s="26" t="s">
        <v>284</v>
      </c>
      <c r="D163" s="58">
        <v>0.67068055473616361</v>
      </c>
      <c r="E163" s="58">
        <v>0.68618055473616357</v>
      </c>
      <c r="F163" s="58">
        <v>0.68618055473616357</v>
      </c>
      <c r="G163" s="58">
        <v>0.68618055473616357</v>
      </c>
      <c r="H163" s="20">
        <v>20</v>
      </c>
      <c r="I163" s="21" t="s">
        <v>91</v>
      </c>
    </row>
    <row r="164" spans="1:9" x14ac:dyDescent="0.3">
      <c r="A164" s="24" t="s">
        <v>290</v>
      </c>
      <c r="B164" s="25" t="s">
        <v>223</v>
      </c>
      <c r="C164" s="25" t="s">
        <v>224</v>
      </c>
      <c r="D164" s="56">
        <v>0.68552800928407343</v>
      </c>
      <c r="E164" s="56">
        <v>0.68552800928407343</v>
      </c>
      <c r="F164" s="56">
        <v>0.68552800928407343</v>
      </c>
      <c r="G164" s="56">
        <v>0.68552800928407343</v>
      </c>
      <c r="H164" s="23">
        <v>43</v>
      </c>
      <c r="I164" s="28" t="s">
        <v>91</v>
      </c>
    </row>
    <row r="165" spans="1:9" x14ac:dyDescent="0.3">
      <c r="A165" s="24" t="s">
        <v>720</v>
      </c>
      <c r="B165" s="138" t="s">
        <v>352</v>
      </c>
      <c r="C165" s="138" t="s">
        <v>622</v>
      </c>
      <c r="D165" s="139"/>
      <c r="E165" s="139"/>
      <c r="F165" s="139"/>
      <c r="G165" s="139">
        <v>0.68516687798842901</v>
      </c>
      <c r="H165" s="140">
        <v>15</v>
      </c>
      <c r="I165" s="139" t="s">
        <v>91</v>
      </c>
    </row>
    <row r="166" spans="1:9" x14ac:dyDescent="0.3">
      <c r="A166" s="24" t="s">
        <v>405</v>
      </c>
      <c r="B166" s="49" t="s">
        <v>320</v>
      </c>
      <c r="C166" s="49" t="s">
        <v>116</v>
      </c>
      <c r="D166" s="57">
        <v>0.66921015405790385</v>
      </c>
      <c r="E166" s="57">
        <v>0.68321015405790386</v>
      </c>
      <c r="F166" s="57">
        <v>0.68321015405790386</v>
      </c>
      <c r="G166" s="57">
        <v>0.68321015405790386</v>
      </c>
      <c r="H166" s="50">
        <v>26</v>
      </c>
      <c r="I166" s="51" t="s">
        <v>404</v>
      </c>
    </row>
    <row r="167" spans="1:9" x14ac:dyDescent="0.3">
      <c r="A167" s="24" t="s">
        <v>405</v>
      </c>
      <c r="B167" s="49" t="s">
        <v>377</v>
      </c>
      <c r="C167" s="49" t="s">
        <v>378</v>
      </c>
      <c r="D167" s="57">
        <v>0.67391114857084333</v>
      </c>
      <c r="E167" s="57">
        <v>0.67391114857084333</v>
      </c>
      <c r="F167" s="57">
        <v>0.67391114857084333</v>
      </c>
      <c r="G167" s="57">
        <v>0.67391114857084333</v>
      </c>
      <c r="H167" s="50">
        <v>27</v>
      </c>
      <c r="I167" s="51" t="s">
        <v>404</v>
      </c>
    </row>
    <row r="168" spans="1:9" x14ac:dyDescent="0.3">
      <c r="A168" s="24" t="s">
        <v>405</v>
      </c>
      <c r="B168" s="49" t="s">
        <v>363</v>
      </c>
      <c r="C168" s="49" t="s">
        <v>364</v>
      </c>
      <c r="D168" s="57">
        <v>0.67215989812795929</v>
      </c>
      <c r="E168" s="57">
        <v>0.67215989812795929</v>
      </c>
      <c r="F168" s="57">
        <v>0.67215989812795929</v>
      </c>
      <c r="G168" s="57">
        <v>0.67215989812795929</v>
      </c>
      <c r="H168" s="50">
        <v>28</v>
      </c>
      <c r="I168" s="51" t="s">
        <v>404</v>
      </c>
    </row>
    <row r="169" spans="1:9" x14ac:dyDescent="0.3">
      <c r="A169" s="24" t="s">
        <v>291</v>
      </c>
      <c r="B169" s="26" t="s">
        <v>246</v>
      </c>
      <c r="C169" s="26" t="s">
        <v>247</v>
      </c>
      <c r="D169" s="58">
        <v>0.66509053909680005</v>
      </c>
      <c r="E169" s="58">
        <v>0.66509053909680005</v>
      </c>
      <c r="F169" s="58">
        <v>0.66509053909680005</v>
      </c>
      <c r="G169" s="58">
        <v>0.66509053909680005</v>
      </c>
      <c r="H169" s="20">
        <v>21</v>
      </c>
      <c r="I169" s="21" t="s">
        <v>87</v>
      </c>
    </row>
    <row r="170" spans="1:9" x14ac:dyDescent="0.3">
      <c r="A170" s="24" t="s">
        <v>290</v>
      </c>
      <c r="B170" s="25" t="s">
        <v>211</v>
      </c>
      <c r="C170" s="25" t="s">
        <v>212</v>
      </c>
      <c r="D170" s="56">
        <v>0.65009211701715464</v>
      </c>
      <c r="E170" s="56">
        <v>0.66359211701715459</v>
      </c>
      <c r="F170" s="56">
        <v>0.66359211701715459</v>
      </c>
      <c r="G170" s="56">
        <v>0.66359211701715459</v>
      </c>
      <c r="H170" s="23">
        <v>44</v>
      </c>
      <c r="I170" s="28" t="s">
        <v>87</v>
      </c>
    </row>
    <row r="171" spans="1:9" x14ac:dyDescent="0.3">
      <c r="A171" s="24" t="s">
        <v>290</v>
      </c>
      <c r="B171" s="25" t="s">
        <v>193</v>
      </c>
      <c r="C171" s="25" t="s">
        <v>194</v>
      </c>
      <c r="D171" s="56">
        <v>0.63885706008829146</v>
      </c>
      <c r="E171" s="56">
        <v>0.66085706008829148</v>
      </c>
      <c r="F171" s="56">
        <v>0.66085706008829148</v>
      </c>
      <c r="G171" s="56">
        <v>0.66085706008829148</v>
      </c>
      <c r="H171" s="23">
        <v>45</v>
      </c>
      <c r="I171" s="28" t="s">
        <v>91</v>
      </c>
    </row>
    <row r="172" spans="1:9" x14ac:dyDescent="0.3">
      <c r="A172" s="24" t="s">
        <v>291</v>
      </c>
      <c r="B172" s="26" t="s">
        <v>265</v>
      </c>
      <c r="C172" s="26" t="s">
        <v>266</v>
      </c>
      <c r="D172" s="58">
        <v>0.64283822035253246</v>
      </c>
      <c r="E172" s="58">
        <v>0.65483822035253247</v>
      </c>
      <c r="F172" s="58">
        <v>0.65483822035253247</v>
      </c>
      <c r="G172" s="58">
        <v>0.65483822035253247</v>
      </c>
      <c r="H172" s="20">
        <v>22</v>
      </c>
      <c r="I172" s="21" t="s">
        <v>87</v>
      </c>
    </row>
    <row r="173" spans="1:9" x14ac:dyDescent="0.3">
      <c r="A173" s="24" t="s">
        <v>290</v>
      </c>
      <c r="B173" s="25" t="s">
        <v>230</v>
      </c>
      <c r="C173" s="25" t="s">
        <v>43</v>
      </c>
      <c r="D173" s="56">
        <v>0.65073574495309028</v>
      </c>
      <c r="E173" s="56">
        <v>0.65373574495309028</v>
      </c>
      <c r="F173" s="56">
        <v>0.65373574495309028</v>
      </c>
      <c r="G173" s="56">
        <v>0.65373574495309028</v>
      </c>
      <c r="H173" s="23">
        <v>46</v>
      </c>
      <c r="I173" s="28" t="s">
        <v>87</v>
      </c>
    </row>
    <row r="174" spans="1:9" x14ac:dyDescent="0.3">
      <c r="A174" s="24" t="s">
        <v>290</v>
      </c>
      <c r="B174" s="25" t="s">
        <v>217</v>
      </c>
      <c r="C174" s="25" t="s">
        <v>169</v>
      </c>
      <c r="D174" s="56">
        <v>0.63946473998067543</v>
      </c>
      <c r="E174" s="56">
        <v>0.65146473998067544</v>
      </c>
      <c r="F174" s="56">
        <v>0.65146473998067544</v>
      </c>
      <c r="G174" s="56">
        <v>0.65146473998067544</v>
      </c>
      <c r="H174" s="23">
        <v>47</v>
      </c>
      <c r="I174" s="28" t="s">
        <v>87</v>
      </c>
    </row>
    <row r="175" spans="1:9" x14ac:dyDescent="0.3">
      <c r="A175" s="24" t="s">
        <v>405</v>
      </c>
      <c r="B175" s="49" t="s">
        <v>304</v>
      </c>
      <c r="C175" s="49" t="s">
        <v>305</v>
      </c>
      <c r="D175" s="57">
        <v>0.64412128535360569</v>
      </c>
      <c r="E175" s="57">
        <v>0.65112128535360569</v>
      </c>
      <c r="F175" s="57">
        <v>0.65112128535360569</v>
      </c>
      <c r="G175" s="57">
        <v>0.65112128535360569</v>
      </c>
      <c r="H175" s="50">
        <v>29</v>
      </c>
      <c r="I175" s="51" t="s">
        <v>404</v>
      </c>
    </row>
    <row r="176" spans="1:9" x14ac:dyDescent="0.3">
      <c r="A176" s="24" t="s">
        <v>720</v>
      </c>
      <c r="B176" s="138" t="s">
        <v>478</v>
      </c>
      <c r="C176" s="138" t="s">
        <v>479</v>
      </c>
      <c r="D176" s="139"/>
      <c r="E176" s="139"/>
      <c r="F176" s="139"/>
      <c r="G176" s="139">
        <v>0.64686698250281605</v>
      </c>
      <c r="H176" s="140">
        <v>16</v>
      </c>
      <c r="I176" s="139" t="s">
        <v>404</v>
      </c>
    </row>
    <row r="177" spans="1:282" x14ac:dyDescent="0.3">
      <c r="A177" s="63" t="s">
        <v>456</v>
      </c>
      <c r="B177" s="64" t="s">
        <v>424</v>
      </c>
      <c r="C177" s="64" t="s">
        <v>339</v>
      </c>
      <c r="D177" s="64">
        <v>0.63649566097895616</v>
      </c>
      <c r="E177" s="64">
        <v>0.64549566097895617</v>
      </c>
      <c r="F177" s="65">
        <v>0.64549566097895617</v>
      </c>
      <c r="G177" s="64">
        <v>0.64549566097895617</v>
      </c>
      <c r="H177" s="63">
        <v>21</v>
      </c>
      <c r="I177" s="66" t="s">
        <v>91</v>
      </c>
    </row>
    <row r="178" spans="1:282" x14ac:dyDescent="0.3">
      <c r="A178" s="24" t="s">
        <v>292</v>
      </c>
      <c r="B178" s="24" t="s">
        <v>130</v>
      </c>
      <c r="C178" s="24" t="s">
        <v>131</v>
      </c>
      <c r="D178" s="52">
        <v>0.62675307271015313</v>
      </c>
      <c r="E178" s="52">
        <v>0.64075307271015314</v>
      </c>
      <c r="F178" s="52">
        <v>0.64075307271015314</v>
      </c>
      <c r="G178" s="52">
        <v>0.64075307271015314</v>
      </c>
      <c r="H178" s="24">
        <v>21</v>
      </c>
      <c r="I178" s="29" t="s">
        <v>89</v>
      </c>
    </row>
    <row r="179" spans="1:282" x14ac:dyDescent="0.3">
      <c r="A179" s="24" t="s">
        <v>405</v>
      </c>
      <c r="B179" s="49" t="s">
        <v>153</v>
      </c>
      <c r="C179" s="49" t="s">
        <v>351</v>
      </c>
      <c r="D179" s="57">
        <v>0.63762028138935989</v>
      </c>
      <c r="E179" s="57">
        <v>0.63762028138935989</v>
      </c>
      <c r="F179" s="57">
        <v>0.63762028138935989</v>
      </c>
      <c r="G179" s="57">
        <v>0.63762028138935989</v>
      </c>
      <c r="H179" s="50">
        <v>30</v>
      </c>
      <c r="I179" s="51" t="s">
        <v>87</v>
      </c>
    </row>
    <row r="180" spans="1:282" x14ac:dyDescent="0.3">
      <c r="A180" s="24" t="s">
        <v>292</v>
      </c>
      <c r="B180" s="24" t="s">
        <v>100</v>
      </c>
      <c r="C180" s="24" t="s">
        <v>101</v>
      </c>
      <c r="D180" s="52">
        <v>0.63682921236290957</v>
      </c>
      <c r="E180" s="52">
        <v>0.63682921236290957</v>
      </c>
      <c r="F180" s="52">
        <v>0.63682921236290957</v>
      </c>
      <c r="G180" s="52">
        <v>0.63682921236290957</v>
      </c>
      <c r="H180" s="24">
        <v>22</v>
      </c>
      <c r="I180" s="29" t="s">
        <v>87</v>
      </c>
    </row>
    <row r="181" spans="1:282" x14ac:dyDescent="0.3">
      <c r="A181" s="24" t="s">
        <v>292</v>
      </c>
      <c r="B181" s="24" t="s">
        <v>141</v>
      </c>
      <c r="C181" s="24" t="s">
        <v>142</v>
      </c>
      <c r="D181" s="52">
        <v>0.63448277137336062</v>
      </c>
      <c r="E181" s="52">
        <v>0.63448277137336062</v>
      </c>
      <c r="F181" s="52">
        <v>0.63448277137336062</v>
      </c>
      <c r="G181" s="52">
        <v>0.63448277137336062</v>
      </c>
      <c r="H181" s="24">
        <v>23</v>
      </c>
      <c r="I181" s="29" t="s">
        <v>87</v>
      </c>
    </row>
    <row r="182" spans="1:282" x14ac:dyDescent="0.3">
      <c r="A182" s="24" t="s">
        <v>290</v>
      </c>
      <c r="B182" s="25" t="s">
        <v>195</v>
      </c>
      <c r="C182" s="25" t="s">
        <v>196</v>
      </c>
      <c r="D182" s="56">
        <v>0.62818585973381003</v>
      </c>
      <c r="E182" s="56">
        <v>0.63318585973381003</v>
      </c>
      <c r="F182" s="56">
        <v>0.63318585973381003</v>
      </c>
      <c r="G182" s="56">
        <v>0.63318585973381003</v>
      </c>
      <c r="H182" s="23">
        <v>48</v>
      </c>
      <c r="I182" s="28" t="s">
        <v>87</v>
      </c>
    </row>
    <row r="183" spans="1:282" x14ac:dyDescent="0.3">
      <c r="A183" s="24" t="s">
        <v>720</v>
      </c>
      <c r="B183" s="138" t="s">
        <v>181</v>
      </c>
      <c r="C183" s="138" t="s">
        <v>530</v>
      </c>
      <c r="D183" s="139"/>
      <c r="E183" s="139"/>
      <c r="F183" s="139"/>
      <c r="G183" s="139">
        <v>0.63094451628082193</v>
      </c>
      <c r="H183" s="140">
        <v>17</v>
      </c>
      <c r="I183" s="139" t="s">
        <v>87</v>
      </c>
    </row>
    <row r="184" spans="1:282" s="63" customFormat="1" x14ac:dyDescent="0.3">
      <c r="A184" s="24" t="s">
        <v>405</v>
      </c>
      <c r="B184" s="49" t="s">
        <v>348</v>
      </c>
      <c r="C184" s="49" t="s">
        <v>349</v>
      </c>
      <c r="D184" s="57">
        <v>0.63077367176717092</v>
      </c>
      <c r="E184" s="57">
        <v>0.63077367176717092</v>
      </c>
      <c r="F184" s="57">
        <v>0.63077367176717092</v>
      </c>
      <c r="G184" s="57">
        <v>0.63077367176717092</v>
      </c>
      <c r="H184" s="50">
        <v>31</v>
      </c>
      <c r="I184" s="51" t="s">
        <v>87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</row>
    <row r="185" spans="1:282" s="63" customFormat="1" x14ac:dyDescent="0.3">
      <c r="A185" s="24" t="s">
        <v>292</v>
      </c>
      <c r="B185" s="24" t="s">
        <v>109</v>
      </c>
      <c r="C185" s="24" t="s">
        <v>110</v>
      </c>
      <c r="D185" s="52">
        <v>0.61952602025700165</v>
      </c>
      <c r="E185" s="52">
        <v>0.63002602025700161</v>
      </c>
      <c r="F185" s="52">
        <v>0.63002602025700161</v>
      </c>
      <c r="G185" s="52">
        <v>0.63002602025700161</v>
      </c>
      <c r="H185" s="24">
        <v>24</v>
      </c>
      <c r="I185" s="29" t="s">
        <v>87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</row>
    <row r="186" spans="1:282" s="63" customFormat="1" x14ac:dyDescent="0.3">
      <c r="A186" s="24" t="s">
        <v>290</v>
      </c>
      <c r="B186" s="25" t="s">
        <v>187</v>
      </c>
      <c r="C186" s="25" t="s">
        <v>188</v>
      </c>
      <c r="D186" s="56">
        <v>0.62931426343872021</v>
      </c>
      <c r="E186" s="56">
        <v>0.62931426343872021</v>
      </c>
      <c r="F186" s="56">
        <v>0.62931426343872021</v>
      </c>
      <c r="G186" s="56">
        <v>0.62931426343872021</v>
      </c>
      <c r="H186" s="23">
        <v>49</v>
      </c>
      <c r="I186" s="28" t="s">
        <v>87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</row>
    <row r="187" spans="1:282" s="63" customFormat="1" x14ac:dyDescent="0.3">
      <c r="A187" s="24" t="s">
        <v>720</v>
      </c>
      <c r="B187" s="138" t="s">
        <v>490</v>
      </c>
      <c r="C187" s="138" t="s">
        <v>491</v>
      </c>
      <c r="D187" s="139"/>
      <c r="E187" s="139"/>
      <c r="F187" s="139"/>
      <c r="G187" s="139">
        <v>0.62706447207238147</v>
      </c>
      <c r="H187" s="140">
        <v>18</v>
      </c>
      <c r="I187" s="139" t="s">
        <v>87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</row>
    <row r="188" spans="1:282" s="63" customFormat="1" x14ac:dyDescent="0.3">
      <c r="A188" s="24" t="s">
        <v>292</v>
      </c>
      <c r="B188" s="24" t="s">
        <v>99</v>
      </c>
      <c r="C188" s="24" t="s">
        <v>46</v>
      </c>
      <c r="D188" s="52">
        <v>0.62076840188573612</v>
      </c>
      <c r="E188" s="52">
        <v>0.62076840188573612</v>
      </c>
      <c r="F188" s="52">
        <v>0.62076840188573612</v>
      </c>
      <c r="G188" s="52">
        <v>0.62076840188573612</v>
      </c>
      <c r="H188" s="24">
        <v>25</v>
      </c>
      <c r="I188" s="29" t="s">
        <v>87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</row>
    <row r="189" spans="1:282" s="63" customFormat="1" x14ac:dyDescent="0.3">
      <c r="A189" s="24" t="s">
        <v>405</v>
      </c>
      <c r="B189" s="49" t="s">
        <v>357</v>
      </c>
      <c r="C189" s="49" t="s">
        <v>158</v>
      </c>
      <c r="D189" s="57">
        <v>0.57276202290475886</v>
      </c>
      <c r="E189" s="57">
        <v>0.61719445533719131</v>
      </c>
      <c r="F189" s="57">
        <v>0.61719445533719131</v>
      </c>
      <c r="G189" s="57">
        <v>0.61719445533719131</v>
      </c>
      <c r="H189" s="50">
        <v>32</v>
      </c>
      <c r="I189" s="51" t="s">
        <v>87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</row>
    <row r="190" spans="1:282" s="63" customFormat="1" x14ac:dyDescent="0.3">
      <c r="A190" s="24" t="s">
        <v>290</v>
      </c>
      <c r="B190" s="25" t="s">
        <v>197</v>
      </c>
      <c r="C190" s="25" t="s">
        <v>198</v>
      </c>
      <c r="D190" s="56">
        <v>0.60967719831486911</v>
      </c>
      <c r="E190" s="56">
        <v>0.61467719831486911</v>
      </c>
      <c r="F190" s="56">
        <v>0.61467719831486911</v>
      </c>
      <c r="G190" s="56">
        <v>0.61467719831486911</v>
      </c>
      <c r="H190" s="23">
        <v>50</v>
      </c>
      <c r="I190" s="28" t="s">
        <v>87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</row>
    <row r="191" spans="1:282" s="63" customFormat="1" x14ac:dyDescent="0.3">
      <c r="A191" s="24" t="s">
        <v>290</v>
      </c>
      <c r="B191" s="25" t="s">
        <v>166</v>
      </c>
      <c r="C191" s="25" t="s">
        <v>167</v>
      </c>
      <c r="D191" s="56">
        <v>0.61104761519455664</v>
      </c>
      <c r="E191" s="56">
        <v>0.61404761519455664</v>
      </c>
      <c r="F191" s="56">
        <v>0.61404761519455664</v>
      </c>
      <c r="G191" s="56">
        <v>0.61404761519455664</v>
      </c>
      <c r="H191" s="23">
        <v>51</v>
      </c>
      <c r="I191" s="28" t="s">
        <v>87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</row>
    <row r="192" spans="1:282" s="63" customFormat="1" x14ac:dyDescent="0.3">
      <c r="A192" s="24" t="s">
        <v>720</v>
      </c>
      <c r="B192" s="138" t="s">
        <v>591</v>
      </c>
      <c r="C192" s="138" t="s">
        <v>333</v>
      </c>
      <c r="D192" s="139"/>
      <c r="E192" s="139"/>
      <c r="F192" s="139"/>
      <c r="G192" s="139">
        <v>0.61022700137461339</v>
      </c>
      <c r="H192" s="140">
        <v>19</v>
      </c>
      <c r="I192" s="139" t="s">
        <v>87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</row>
    <row r="193" spans="1:282" s="63" customFormat="1" x14ac:dyDescent="0.3">
      <c r="A193" s="24" t="s">
        <v>291</v>
      </c>
      <c r="B193" s="26" t="s">
        <v>269</v>
      </c>
      <c r="C193" s="26" t="s">
        <v>270</v>
      </c>
      <c r="D193" s="58">
        <v>0.58248921991777547</v>
      </c>
      <c r="E193" s="58">
        <v>0.60348921991777549</v>
      </c>
      <c r="F193" s="58">
        <v>0.60348921991777549</v>
      </c>
      <c r="G193" s="58">
        <v>0.60348921991777549</v>
      </c>
      <c r="H193" s="20">
        <v>23</v>
      </c>
      <c r="I193" s="21" t="s">
        <v>87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</row>
    <row r="194" spans="1:282" s="63" customFormat="1" x14ac:dyDescent="0.3">
      <c r="A194" s="24" t="s">
        <v>405</v>
      </c>
      <c r="B194" s="49" t="s">
        <v>302</v>
      </c>
      <c r="C194" s="49" t="s">
        <v>303</v>
      </c>
      <c r="D194" s="57">
        <v>0.5679932717562759</v>
      </c>
      <c r="E194" s="57">
        <v>0.60199327175627593</v>
      </c>
      <c r="F194" s="57">
        <v>0.60199327175627593</v>
      </c>
      <c r="G194" s="57">
        <v>0.60199327175627593</v>
      </c>
      <c r="H194" s="50">
        <v>33</v>
      </c>
      <c r="I194" s="51" t="s">
        <v>87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</row>
    <row r="195" spans="1:282" s="63" customFormat="1" x14ac:dyDescent="0.3">
      <c r="A195" s="24" t="s">
        <v>292</v>
      </c>
      <c r="B195" s="24" t="s">
        <v>48</v>
      </c>
      <c r="C195" s="24" t="s">
        <v>82</v>
      </c>
      <c r="D195" s="52">
        <v>0.58198941969056917</v>
      </c>
      <c r="E195" s="52">
        <v>0.60098941969056918</v>
      </c>
      <c r="F195" s="52">
        <v>0.60098941969056918</v>
      </c>
      <c r="G195" s="52">
        <v>0.60098941969056918</v>
      </c>
      <c r="H195" s="24">
        <v>22</v>
      </c>
      <c r="I195" s="29" t="s">
        <v>87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</row>
    <row r="196" spans="1:282" s="63" customFormat="1" x14ac:dyDescent="0.3">
      <c r="A196" s="24" t="s">
        <v>405</v>
      </c>
      <c r="B196" s="49" t="s">
        <v>322</v>
      </c>
      <c r="C196" s="49" t="s">
        <v>323</v>
      </c>
      <c r="D196" s="57">
        <v>0.57403987409696855</v>
      </c>
      <c r="E196" s="57">
        <v>0.59853987409696852</v>
      </c>
      <c r="F196" s="57">
        <v>0.59853987409696852</v>
      </c>
      <c r="G196" s="57">
        <v>0.59853987409696852</v>
      </c>
      <c r="H196" s="50">
        <v>34</v>
      </c>
      <c r="I196" s="51" t="s">
        <v>87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</row>
    <row r="197" spans="1:282" s="63" customFormat="1" x14ac:dyDescent="0.3">
      <c r="A197" s="63" t="s">
        <v>456</v>
      </c>
      <c r="B197" s="64" t="s">
        <v>412</v>
      </c>
      <c r="C197" s="64" t="s">
        <v>413</v>
      </c>
      <c r="D197" s="64">
        <v>0.58305106604183932</v>
      </c>
      <c r="E197" s="64">
        <v>0.59705106604183933</v>
      </c>
      <c r="F197" s="65">
        <v>0.59705106604183933</v>
      </c>
      <c r="G197" s="64">
        <v>0.59705106604183933</v>
      </c>
      <c r="H197" s="63">
        <v>22</v>
      </c>
      <c r="I197" s="66" t="s">
        <v>87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</row>
    <row r="198" spans="1:282" s="63" customFormat="1" x14ac:dyDescent="0.3">
      <c r="A198" s="24" t="s">
        <v>405</v>
      </c>
      <c r="B198" s="49" t="s">
        <v>352</v>
      </c>
      <c r="C198" s="49" t="s">
        <v>353</v>
      </c>
      <c r="D198" s="57">
        <v>0.58417871982089065</v>
      </c>
      <c r="E198" s="57">
        <v>0.59417871982089066</v>
      </c>
      <c r="F198" s="57">
        <v>0.59417871982089066</v>
      </c>
      <c r="G198" s="57">
        <v>0.59417871982089066</v>
      </c>
      <c r="H198" s="50">
        <v>35</v>
      </c>
      <c r="I198" s="51" t="s">
        <v>87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</row>
    <row r="199" spans="1:282" s="63" customFormat="1" x14ac:dyDescent="0.3">
      <c r="A199" s="24" t="s">
        <v>720</v>
      </c>
      <c r="B199" s="138" t="s">
        <v>484</v>
      </c>
      <c r="C199" s="138" t="s">
        <v>569</v>
      </c>
      <c r="D199" s="139"/>
      <c r="E199" s="139"/>
      <c r="F199" s="139"/>
      <c r="G199" s="139">
        <v>0.59386504624022418</v>
      </c>
      <c r="H199" s="140">
        <v>20</v>
      </c>
      <c r="I199" s="139" t="s">
        <v>87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</row>
    <row r="200" spans="1:282" s="63" customFormat="1" x14ac:dyDescent="0.3">
      <c r="A200" s="24" t="s">
        <v>405</v>
      </c>
      <c r="B200" s="49" t="s">
        <v>334</v>
      </c>
      <c r="C200" s="49" t="s">
        <v>321</v>
      </c>
      <c r="D200" s="57">
        <v>0.53464985526411601</v>
      </c>
      <c r="E200" s="57">
        <v>0.57864985526411605</v>
      </c>
      <c r="F200" s="57">
        <v>0.57864985526411605</v>
      </c>
      <c r="G200" s="57">
        <v>0.57864985526411605</v>
      </c>
      <c r="H200" s="50">
        <v>36</v>
      </c>
      <c r="I200" s="51" t="s">
        <v>87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</row>
    <row r="201" spans="1:282" s="63" customFormat="1" x14ac:dyDescent="0.3">
      <c r="A201" s="24" t="s">
        <v>290</v>
      </c>
      <c r="B201" s="25" t="s">
        <v>121</v>
      </c>
      <c r="C201" s="25" t="s">
        <v>122</v>
      </c>
      <c r="D201" s="56">
        <v>0.55630302950676336</v>
      </c>
      <c r="E201" s="56">
        <v>0.57630302950676338</v>
      </c>
      <c r="F201" s="56">
        <v>0.57630302950676338</v>
      </c>
      <c r="G201" s="56">
        <v>0.57630302950676338</v>
      </c>
      <c r="H201" s="23">
        <v>52</v>
      </c>
      <c r="I201" s="28" t="s">
        <v>87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</row>
    <row r="202" spans="1:282" s="63" customFormat="1" x14ac:dyDescent="0.3">
      <c r="A202" s="24" t="s">
        <v>405</v>
      </c>
      <c r="B202" s="49" t="s">
        <v>319</v>
      </c>
      <c r="C202" s="49" t="s">
        <v>49</v>
      </c>
      <c r="D202" s="57">
        <v>0.56652898265815166</v>
      </c>
      <c r="E202" s="57">
        <v>0.57552898265815167</v>
      </c>
      <c r="F202" s="57">
        <v>0.57552898265815167</v>
      </c>
      <c r="G202" s="57">
        <v>0.57552898265815167</v>
      </c>
      <c r="H202" s="50">
        <v>37</v>
      </c>
      <c r="I202" s="51" t="s">
        <v>87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</row>
    <row r="203" spans="1:282" s="63" customFormat="1" x14ac:dyDescent="0.3">
      <c r="A203" s="24" t="s">
        <v>405</v>
      </c>
      <c r="B203" s="49" t="s">
        <v>340</v>
      </c>
      <c r="C203" s="49" t="s">
        <v>116</v>
      </c>
      <c r="D203" s="57">
        <v>0.54219322683291127</v>
      </c>
      <c r="E203" s="57">
        <v>0.57469322683291124</v>
      </c>
      <c r="F203" s="57">
        <v>0.57469322683291124</v>
      </c>
      <c r="G203" s="57">
        <v>0.57469322683291124</v>
      </c>
      <c r="H203" s="50">
        <v>38</v>
      </c>
      <c r="I203" s="51" t="s">
        <v>87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</row>
    <row r="204" spans="1:282" s="63" customFormat="1" x14ac:dyDescent="0.3">
      <c r="A204" s="24" t="s">
        <v>290</v>
      </c>
      <c r="B204" s="25" t="s">
        <v>155</v>
      </c>
      <c r="C204" s="25" t="s">
        <v>156</v>
      </c>
      <c r="D204" s="56">
        <v>0.5728115302029495</v>
      </c>
      <c r="E204" s="56">
        <v>0.5728115302029495</v>
      </c>
      <c r="F204" s="56">
        <v>0.5728115302029495</v>
      </c>
      <c r="G204" s="56">
        <v>0.5728115302029495</v>
      </c>
      <c r="H204" s="23">
        <v>53</v>
      </c>
      <c r="I204" s="28" t="s">
        <v>87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</row>
    <row r="205" spans="1:282" s="63" customFormat="1" x14ac:dyDescent="0.3">
      <c r="A205" s="24" t="s">
        <v>720</v>
      </c>
      <c r="B205" s="138" t="s">
        <v>181</v>
      </c>
      <c r="C205" s="138" t="s">
        <v>557</v>
      </c>
      <c r="D205" s="139"/>
      <c r="E205" s="139"/>
      <c r="F205" s="139"/>
      <c r="G205" s="139">
        <v>0.57112179862126311</v>
      </c>
      <c r="H205" s="140">
        <v>21</v>
      </c>
      <c r="I205" s="139" t="s">
        <v>87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</row>
    <row r="206" spans="1:282" s="63" customFormat="1" x14ac:dyDescent="0.3">
      <c r="A206" s="63" t="s">
        <v>456</v>
      </c>
      <c r="B206" s="64" t="s">
        <v>438</v>
      </c>
      <c r="C206" s="64" t="s">
        <v>169</v>
      </c>
      <c r="D206" s="64">
        <v>0.56696141561440361</v>
      </c>
      <c r="E206" s="64">
        <v>0.56696141561440361</v>
      </c>
      <c r="F206" s="65">
        <v>0.56696141561440361</v>
      </c>
      <c r="G206" s="64">
        <v>0.56696141561440361</v>
      </c>
      <c r="H206" s="63">
        <v>23</v>
      </c>
      <c r="I206" s="66" t="s">
        <v>87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</row>
    <row r="207" spans="1:282" s="63" customFormat="1" x14ac:dyDescent="0.3">
      <c r="A207" s="24" t="s">
        <v>292</v>
      </c>
      <c r="B207" s="24" t="s">
        <v>50</v>
      </c>
      <c r="C207" s="24" t="s">
        <v>83</v>
      </c>
      <c r="D207" s="52">
        <v>0.56192709664805562</v>
      </c>
      <c r="E207" s="52">
        <v>0.56692709664805563</v>
      </c>
      <c r="F207" s="52">
        <v>0.56692709664805563</v>
      </c>
      <c r="G207" s="52">
        <v>0.56692709664805563</v>
      </c>
      <c r="H207" s="24">
        <v>26</v>
      </c>
      <c r="I207" s="29" t="s">
        <v>87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</row>
    <row r="208" spans="1:282" s="63" customFormat="1" x14ac:dyDescent="0.3">
      <c r="A208" s="63" t="s">
        <v>456</v>
      </c>
      <c r="B208" s="64" t="s">
        <v>435</v>
      </c>
      <c r="C208" s="64" t="s">
        <v>333</v>
      </c>
      <c r="D208" s="64">
        <v>0.56074184748288669</v>
      </c>
      <c r="E208" s="64">
        <v>0.56074184748288669</v>
      </c>
      <c r="F208" s="65">
        <v>0.56074184748288669</v>
      </c>
      <c r="G208" s="64">
        <v>0.56074184748288669</v>
      </c>
      <c r="H208" s="63">
        <v>24</v>
      </c>
      <c r="I208" s="66" t="s">
        <v>87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</row>
    <row r="209" spans="1:282" s="63" customFormat="1" x14ac:dyDescent="0.3">
      <c r="A209" s="24" t="s">
        <v>405</v>
      </c>
      <c r="B209" s="49" t="s">
        <v>313</v>
      </c>
      <c r="C209" s="49" t="s">
        <v>314</v>
      </c>
      <c r="D209" s="57">
        <v>0.53453827149757061</v>
      </c>
      <c r="E209" s="57">
        <v>0.55753827149757063</v>
      </c>
      <c r="F209" s="57">
        <v>0.55753827149757063</v>
      </c>
      <c r="G209" s="57">
        <v>0.55753827149757063</v>
      </c>
      <c r="H209" s="50">
        <v>39</v>
      </c>
      <c r="I209" s="51" t="s">
        <v>87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</row>
    <row r="210" spans="1:282" s="63" customFormat="1" x14ac:dyDescent="0.3">
      <c r="A210" s="24" t="s">
        <v>405</v>
      </c>
      <c r="B210" s="49" t="s">
        <v>300</v>
      </c>
      <c r="C210" s="49" t="s">
        <v>301</v>
      </c>
      <c r="D210" s="57">
        <v>0.55000297029353007</v>
      </c>
      <c r="E210" s="57">
        <v>0.55500297029353007</v>
      </c>
      <c r="F210" s="57">
        <v>0.55500297029353007</v>
      </c>
      <c r="G210" s="57">
        <v>0.55500297029353007</v>
      </c>
      <c r="H210" s="50">
        <v>40</v>
      </c>
      <c r="I210" s="51" t="s">
        <v>87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</row>
    <row r="211" spans="1:282" s="63" customFormat="1" x14ac:dyDescent="0.3">
      <c r="A211" s="24" t="s">
        <v>405</v>
      </c>
      <c r="B211" s="49" t="s">
        <v>375</v>
      </c>
      <c r="C211" s="49" t="s">
        <v>376</v>
      </c>
      <c r="D211" s="57">
        <v>0.49344492796923556</v>
      </c>
      <c r="E211" s="57">
        <v>0.5424449279692356</v>
      </c>
      <c r="F211" s="57">
        <v>0.55000000000000004</v>
      </c>
      <c r="G211" s="57">
        <v>0.55000000000000004</v>
      </c>
      <c r="H211" s="50">
        <v>41</v>
      </c>
      <c r="I211" s="51" t="s">
        <v>87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</row>
    <row r="212" spans="1:282" s="63" customFormat="1" x14ac:dyDescent="0.3">
      <c r="A212" s="24" t="s">
        <v>405</v>
      </c>
      <c r="B212" s="49" t="s">
        <v>109</v>
      </c>
      <c r="C212" s="49" t="s">
        <v>216</v>
      </c>
      <c r="D212" s="57">
        <v>0.52385296200433551</v>
      </c>
      <c r="E212" s="57">
        <v>0.54735296200433547</v>
      </c>
      <c r="F212" s="57">
        <v>0.54735296200433547</v>
      </c>
      <c r="G212" s="57">
        <v>0.54735296200433547</v>
      </c>
      <c r="H212" s="50">
        <v>42</v>
      </c>
      <c r="I212" s="51" t="s">
        <v>87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</row>
    <row r="213" spans="1:282" x14ac:dyDescent="0.3">
      <c r="A213" s="24" t="s">
        <v>405</v>
      </c>
      <c r="B213" s="49" t="s">
        <v>326</v>
      </c>
      <c r="C213" s="49" t="s">
        <v>327</v>
      </c>
      <c r="D213" s="57">
        <v>0.52412121212121221</v>
      </c>
      <c r="E213" s="57">
        <v>0.54712121212121223</v>
      </c>
      <c r="F213" s="57">
        <v>0.54712121212121223</v>
      </c>
      <c r="G213" s="57">
        <v>0.54712121212121223</v>
      </c>
      <c r="H213" s="50">
        <v>43</v>
      </c>
      <c r="I213" s="51" t="s">
        <v>87</v>
      </c>
    </row>
    <row r="214" spans="1:282" x14ac:dyDescent="0.3">
      <c r="A214" s="63" t="s">
        <v>456</v>
      </c>
      <c r="B214" s="64" t="s">
        <v>408</v>
      </c>
      <c r="C214" s="64" t="s">
        <v>409</v>
      </c>
      <c r="D214" s="64">
        <v>0.53204219430870026</v>
      </c>
      <c r="E214" s="64">
        <v>0.54304219430870027</v>
      </c>
      <c r="F214" s="65">
        <v>0.54304219430870027</v>
      </c>
      <c r="G214" s="64">
        <v>0.54304219430870027</v>
      </c>
      <c r="H214" s="63">
        <v>25</v>
      </c>
      <c r="I214" s="66" t="s">
        <v>87</v>
      </c>
    </row>
    <row r="215" spans="1:282" x14ac:dyDescent="0.3">
      <c r="A215" s="24" t="s">
        <v>292</v>
      </c>
      <c r="B215" s="24" t="s">
        <v>54</v>
      </c>
      <c r="C215" s="24" t="s">
        <v>55</v>
      </c>
      <c r="D215" s="52">
        <v>0.53823810002876804</v>
      </c>
      <c r="E215" s="52">
        <v>0.54223810002876804</v>
      </c>
      <c r="F215" s="52">
        <v>0.54223810002876804</v>
      </c>
      <c r="G215" s="52">
        <v>0.54223810002876804</v>
      </c>
      <c r="H215" s="24">
        <v>23</v>
      </c>
      <c r="I215" s="29" t="s">
        <v>24</v>
      </c>
    </row>
    <row r="216" spans="1:282" x14ac:dyDescent="0.3">
      <c r="A216" s="24" t="s">
        <v>720</v>
      </c>
      <c r="B216" s="138" t="s">
        <v>504</v>
      </c>
      <c r="C216" s="138" t="s">
        <v>103</v>
      </c>
      <c r="D216" s="139"/>
      <c r="E216" s="139"/>
      <c r="F216" s="139"/>
      <c r="G216" s="139">
        <v>0.53419533564156585</v>
      </c>
      <c r="H216" s="140">
        <v>22</v>
      </c>
      <c r="I216" s="139" t="s">
        <v>87</v>
      </c>
    </row>
    <row r="217" spans="1:282" x14ac:dyDescent="0.3">
      <c r="A217" s="24" t="s">
        <v>405</v>
      </c>
      <c r="B217" s="49" t="s">
        <v>328</v>
      </c>
      <c r="C217" s="49" t="s">
        <v>194</v>
      </c>
      <c r="D217" s="57">
        <v>0.48954160110350042</v>
      </c>
      <c r="E217" s="57">
        <v>0.53354160110350046</v>
      </c>
      <c r="F217" s="57">
        <v>0.53354160110350046</v>
      </c>
      <c r="G217" s="57">
        <v>0.53354160110350046</v>
      </c>
      <c r="H217" s="50">
        <v>44</v>
      </c>
      <c r="I217" s="51" t="s">
        <v>24</v>
      </c>
    </row>
    <row r="218" spans="1:282" x14ac:dyDescent="0.3">
      <c r="A218" s="24" t="s">
        <v>405</v>
      </c>
      <c r="B218" s="49" t="s">
        <v>328</v>
      </c>
      <c r="C218" s="49" t="s">
        <v>329</v>
      </c>
      <c r="D218" s="57">
        <v>0.50402438411526662</v>
      </c>
      <c r="E218" s="57">
        <v>0.53102438411526665</v>
      </c>
      <c r="F218" s="57">
        <v>0.53102438411526665</v>
      </c>
      <c r="G218" s="57">
        <v>0.53102438411526665</v>
      </c>
      <c r="H218" s="50">
        <v>45</v>
      </c>
      <c r="I218" s="51" t="s">
        <v>24</v>
      </c>
    </row>
    <row r="219" spans="1:282" x14ac:dyDescent="0.3">
      <c r="A219" s="24" t="s">
        <v>720</v>
      </c>
      <c r="B219" s="138" t="s">
        <v>500</v>
      </c>
      <c r="C219" s="138" t="s">
        <v>501</v>
      </c>
      <c r="D219" s="139"/>
      <c r="E219" s="139"/>
      <c r="F219" s="139"/>
      <c r="G219" s="139">
        <v>0.52825215806585912</v>
      </c>
      <c r="H219" s="140">
        <v>23</v>
      </c>
      <c r="I219" s="139" t="s">
        <v>24</v>
      </c>
    </row>
    <row r="220" spans="1:282" x14ac:dyDescent="0.3">
      <c r="A220" s="24" t="s">
        <v>290</v>
      </c>
      <c r="B220" s="25" t="s">
        <v>165</v>
      </c>
      <c r="C220" s="25" t="s">
        <v>158</v>
      </c>
      <c r="D220" s="56">
        <v>0.52525224315840047</v>
      </c>
      <c r="E220" s="56">
        <v>0.52525224315840047</v>
      </c>
      <c r="F220" s="56">
        <v>0.52525224315840047</v>
      </c>
      <c r="G220" s="56">
        <v>0.52525224315840047</v>
      </c>
      <c r="H220" s="23">
        <v>54</v>
      </c>
      <c r="I220" s="28" t="s">
        <v>24</v>
      </c>
    </row>
    <row r="221" spans="1:282" x14ac:dyDescent="0.3">
      <c r="A221" s="63" t="s">
        <v>456</v>
      </c>
      <c r="B221" s="64" t="s">
        <v>410</v>
      </c>
      <c r="C221" s="64" t="s">
        <v>411</v>
      </c>
      <c r="D221" s="64">
        <v>0.49872676160521445</v>
      </c>
      <c r="E221" s="64">
        <v>0.52272676160521447</v>
      </c>
      <c r="F221" s="65">
        <v>0.52272676160521447</v>
      </c>
      <c r="G221" s="64">
        <v>0.52272676160521447</v>
      </c>
      <c r="H221" s="63">
        <v>26</v>
      </c>
      <c r="I221" s="66" t="s">
        <v>87</v>
      </c>
    </row>
    <row r="222" spans="1:282" x14ac:dyDescent="0.3">
      <c r="A222" s="24" t="s">
        <v>405</v>
      </c>
      <c r="B222" s="49" t="s">
        <v>354</v>
      </c>
      <c r="C222" s="49" t="s">
        <v>182</v>
      </c>
      <c r="D222" s="57">
        <v>0.4814259940382043</v>
      </c>
      <c r="E222" s="57">
        <v>0.52242599403820433</v>
      </c>
      <c r="F222" s="57">
        <v>0.52242599403820433</v>
      </c>
      <c r="G222" s="57">
        <v>0.52242599403820433</v>
      </c>
      <c r="H222" s="50">
        <v>46</v>
      </c>
      <c r="I222" s="51" t="s">
        <v>24</v>
      </c>
    </row>
    <row r="223" spans="1:282" x14ac:dyDescent="0.3">
      <c r="A223" s="24" t="s">
        <v>292</v>
      </c>
      <c r="B223" s="24" t="s">
        <v>121</v>
      </c>
      <c r="C223" s="24" t="s">
        <v>122</v>
      </c>
      <c r="D223" s="52">
        <v>0.50534098024934193</v>
      </c>
      <c r="E223" s="52">
        <v>0.51334098024934194</v>
      </c>
      <c r="F223" s="52">
        <v>0.51334098024934194</v>
      </c>
      <c r="G223" s="52">
        <v>0.51334098024934194</v>
      </c>
      <c r="H223" s="24">
        <v>27</v>
      </c>
      <c r="I223" s="29" t="s">
        <v>24</v>
      </c>
    </row>
    <row r="224" spans="1:282" x14ac:dyDescent="0.3">
      <c r="A224" s="24" t="s">
        <v>720</v>
      </c>
      <c r="B224" s="138" t="s">
        <v>502</v>
      </c>
      <c r="C224" s="138" t="s">
        <v>503</v>
      </c>
      <c r="D224" s="139"/>
      <c r="E224" s="139"/>
      <c r="F224" s="139"/>
      <c r="G224" s="139">
        <v>0.51332882433031291</v>
      </c>
      <c r="H224" s="140">
        <v>24</v>
      </c>
      <c r="I224" s="139" t="s">
        <v>24</v>
      </c>
    </row>
    <row r="225" spans="1:9" x14ac:dyDescent="0.3">
      <c r="A225" s="63" t="s">
        <v>456</v>
      </c>
      <c r="B225" s="64" t="s">
        <v>369</v>
      </c>
      <c r="C225" s="64" t="s">
        <v>370</v>
      </c>
      <c r="D225" s="64">
        <v>0.49151647206242832</v>
      </c>
      <c r="E225" s="64">
        <v>0.50551647206242833</v>
      </c>
      <c r="F225" s="65">
        <v>0.50551647206242833</v>
      </c>
      <c r="G225" s="64">
        <v>0.50551647206242833</v>
      </c>
      <c r="H225" s="63">
        <v>27</v>
      </c>
      <c r="I225" s="66" t="s">
        <v>87</v>
      </c>
    </row>
    <row r="226" spans="1:9" x14ac:dyDescent="0.3">
      <c r="A226" s="24" t="s">
        <v>292</v>
      </c>
      <c r="B226" s="24" t="s">
        <v>97</v>
      </c>
      <c r="C226" s="24" t="s">
        <v>98</v>
      </c>
      <c r="D226" s="52">
        <v>0.46458968557996505</v>
      </c>
      <c r="E226" s="52">
        <v>0.48758968557996507</v>
      </c>
      <c r="F226" s="52">
        <v>0.48758968557996507</v>
      </c>
      <c r="G226" s="52">
        <v>0.48758968557996507</v>
      </c>
      <c r="H226" s="24">
        <v>28</v>
      </c>
      <c r="I226" s="29" t="s">
        <v>24</v>
      </c>
    </row>
    <row r="227" spans="1:9" x14ac:dyDescent="0.3">
      <c r="A227" s="24" t="s">
        <v>291</v>
      </c>
      <c r="B227" s="14" t="s">
        <v>260</v>
      </c>
      <c r="C227" s="14" t="s">
        <v>261</v>
      </c>
      <c r="D227" s="61">
        <v>0.47076371510328452</v>
      </c>
      <c r="E227" s="61">
        <v>0.47976371510328453</v>
      </c>
      <c r="F227" s="61">
        <v>0.47976371510328453</v>
      </c>
      <c r="G227" s="61">
        <v>0.47976371510328453</v>
      </c>
      <c r="H227" s="15">
        <v>24</v>
      </c>
      <c r="I227" s="16" t="s">
        <v>24</v>
      </c>
    </row>
    <row r="228" spans="1:9" x14ac:dyDescent="0.3">
      <c r="A228" s="24" t="s">
        <v>292</v>
      </c>
      <c r="B228" s="24" t="s">
        <v>50</v>
      </c>
      <c r="C228" s="24" t="s">
        <v>83</v>
      </c>
      <c r="D228" s="52">
        <v>0.45039846607041456</v>
      </c>
      <c r="E228" s="52">
        <v>0.46439846607041457</v>
      </c>
      <c r="F228" s="52">
        <v>0.46439846607041457</v>
      </c>
      <c r="G228" s="52">
        <v>0.46439846607041457</v>
      </c>
      <c r="H228" s="24">
        <v>24</v>
      </c>
      <c r="I228" s="29" t="s">
        <v>24</v>
      </c>
    </row>
    <row r="229" spans="1:9" x14ac:dyDescent="0.3">
      <c r="A229" s="24" t="s">
        <v>405</v>
      </c>
      <c r="B229" s="49" t="s">
        <v>343</v>
      </c>
      <c r="C229" s="49" t="s">
        <v>344</v>
      </c>
      <c r="D229" s="57">
        <v>0.44998555584649425</v>
      </c>
      <c r="E229" s="57">
        <v>0.46198555584649426</v>
      </c>
      <c r="F229" s="57">
        <v>0.46198555584649426</v>
      </c>
      <c r="G229" s="57">
        <v>0.46198555584649426</v>
      </c>
      <c r="H229" s="50">
        <v>47</v>
      </c>
      <c r="I229" s="51" t="s">
        <v>24</v>
      </c>
    </row>
    <row r="230" spans="1:9" x14ac:dyDescent="0.3">
      <c r="A230" s="24" t="s">
        <v>720</v>
      </c>
      <c r="B230" s="138" t="s">
        <v>540</v>
      </c>
      <c r="C230" s="138" t="s">
        <v>539</v>
      </c>
      <c r="D230" s="139"/>
      <c r="E230" s="139"/>
      <c r="F230" s="139"/>
      <c r="G230" s="139">
        <v>0.45406417672690369</v>
      </c>
      <c r="H230" s="140">
        <v>25</v>
      </c>
      <c r="I230" s="139" t="s">
        <v>24</v>
      </c>
    </row>
    <row r="231" spans="1:9" x14ac:dyDescent="0.3">
      <c r="A231" s="24" t="s">
        <v>292</v>
      </c>
      <c r="B231" s="24" t="s">
        <v>34</v>
      </c>
      <c r="C231" s="24" t="s">
        <v>35</v>
      </c>
      <c r="D231" s="52">
        <v>0.42384374394471563</v>
      </c>
      <c r="E231" s="52">
        <v>0.42384374394471563</v>
      </c>
      <c r="F231" s="52">
        <v>0.42384374394471563</v>
      </c>
      <c r="G231" s="52">
        <v>0.42384374394471563</v>
      </c>
      <c r="H231" s="24">
        <v>25</v>
      </c>
      <c r="I231" s="29" t="s">
        <v>24</v>
      </c>
    </row>
    <row r="232" spans="1:9" x14ac:dyDescent="0.3">
      <c r="A232" s="24" t="s">
        <v>720</v>
      </c>
      <c r="B232" s="138" t="s">
        <v>485</v>
      </c>
      <c r="C232" s="138" t="s">
        <v>356</v>
      </c>
      <c r="D232" s="139"/>
      <c r="E232" s="139"/>
      <c r="F232" s="139"/>
      <c r="G232" s="139">
        <v>0.40909468021444345</v>
      </c>
      <c r="H232" s="140">
        <v>26</v>
      </c>
      <c r="I232" s="139" t="s">
        <v>24</v>
      </c>
    </row>
    <row r="233" spans="1:9" x14ac:dyDescent="0.3">
      <c r="A233" s="24" t="s">
        <v>720</v>
      </c>
      <c r="B233" s="138" t="s">
        <v>474</v>
      </c>
      <c r="C233" s="138" t="s">
        <v>142</v>
      </c>
      <c r="D233" s="139"/>
      <c r="E233" s="139"/>
      <c r="F233" s="139"/>
      <c r="G233" s="139">
        <v>0.35730401459733346</v>
      </c>
      <c r="H233" s="140">
        <v>27</v>
      </c>
      <c r="I233" s="139" t="s">
        <v>24</v>
      </c>
    </row>
    <row r="234" spans="1:9" x14ac:dyDescent="0.3">
      <c r="A234" s="24" t="s">
        <v>290</v>
      </c>
      <c r="B234" s="25" t="s">
        <v>218</v>
      </c>
      <c r="C234" s="25" t="s">
        <v>219</v>
      </c>
      <c r="D234" s="56">
        <v>0.34979741478028559</v>
      </c>
      <c r="E234" s="56">
        <v>0.34979741478028559</v>
      </c>
      <c r="F234" s="56">
        <v>0.34979741478028559</v>
      </c>
      <c r="G234" s="56">
        <v>0.34979741478028559</v>
      </c>
      <c r="H234" s="23">
        <v>56</v>
      </c>
      <c r="I234" s="28" t="s">
        <v>24</v>
      </c>
    </row>
    <row r="235" spans="1:9" x14ac:dyDescent="0.3">
      <c r="A235" s="24" t="s">
        <v>405</v>
      </c>
      <c r="B235" s="49" t="s">
        <v>315</v>
      </c>
      <c r="C235" s="49" t="s">
        <v>228</v>
      </c>
      <c r="D235" s="57">
        <v>0.32922538175723448</v>
      </c>
      <c r="E235" s="57">
        <v>0.34322538175723449</v>
      </c>
      <c r="F235" s="57">
        <v>0.34322538175723449</v>
      </c>
      <c r="G235" s="57">
        <v>0.34322538175723449</v>
      </c>
      <c r="H235" s="50">
        <v>48</v>
      </c>
      <c r="I235" s="51" t="s">
        <v>24</v>
      </c>
    </row>
    <row r="236" spans="1:9" x14ac:dyDescent="0.3">
      <c r="A236" s="63" t="s">
        <v>456</v>
      </c>
      <c r="B236" s="64" t="s">
        <v>418</v>
      </c>
      <c r="C236" s="64" t="s">
        <v>419</v>
      </c>
      <c r="D236" s="64">
        <v>0.32492816872068769</v>
      </c>
      <c r="E236" s="64">
        <v>0.32492816872068769</v>
      </c>
      <c r="F236" s="65">
        <v>0.32492816872068769</v>
      </c>
      <c r="G236" s="64">
        <v>0.32492816872068769</v>
      </c>
      <c r="H236" s="63">
        <v>28</v>
      </c>
      <c r="I236" s="66" t="s">
        <v>24</v>
      </c>
    </row>
    <row r="237" spans="1:9" x14ac:dyDescent="0.3">
      <c r="A237" s="63" t="s">
        <v>456</v>
      </c>
      <c r="B237" s="64" t="s">
        <v>445</v>
      </c>
      <c r="C237" s="64" t="s">
        <v>333</v>
      </c>
      <c r="D237" s="64">
        <v>0.30390733402984416</v>
      </c>
      <c r="E237" s="64">
        <v>0.30390733402984416</v>
      </c>
      <c r="F237" s="65">
        <v>0.30390733402984416</v>
      </c>
      <c r="G237" s="64">
        <v>0.30390733402984416</v>
      </c>
      <c r="H237" s="63">
        <v>29</v>
      </c>
      <c r="I237" s="66" t="s">
        <v>24</v>
      </c>
    </row>
    <row r="238" spans="1:9" x14ac:dyDescent="0.3">
      <c r="A238" s="24" t="s">
        <v>405</v>
      </c>
      <c r="B238" s="49" t="s">
        <v>332</v>
      </c>
      <c r="C238" s="49" t="s">
        <v>333</v>
      </c>
      <c r="D238" s="57">
        <v>0.20717322296858762</v>
      </c>
      <c r="E238" s="57">
        <v>0.22917322296858761</v>
      </c>
      <c r="F238" s="57">
        <v>0.22917322296858761</v>
      </c>
      <c r="G238" s="57">
        <v>0.22917322296858761</v>
      </c>
      <c r="H238" s="50">
        <v>49</v>
      </c>
      <c r="I238" s="51" t="s">
        <v>24</v>
      </c>
    </row>
    <row r="239" spans="1:9" x14ac:dyDescent="0.3">
      <c r="A239" s="24" t="s">
        <v>291</v>
      </c>
      <c r="B239" s="14" t="s">
        <v>244</v>
      </c>
      <c r="C239" s="14" t="s">
        <v>245</v>
      </c>
      <c r="D239" s="61">
        <v>0.21547105479518305</v>
      </c>
      <c r="E239" s="61">
        <v>0.21547105479518305</v>
      </c>
      <c r="F239" s="61">
        <v>0.21547105479518305</v>
      </c>
      <c r="G239" s="61">
        <v>0.21547105479518305</v>
      </c>
      <c r="H239" s="15">
        <v>25</v>
      </c>
      <c r="I239" s="16" t="s">
        <v>24</v>
      </c>
    </row>
  </sheetData>
  <sortState ref="A2:I239">
    <sortCondition descending="1" ref="G2:G239"/>
    <sortCondition ref="H2:H239"/>
  </sortState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34" sqref="C4:C34"/>
    </sheetView>
  </sheetViews>
  <sheetFormatPr defaultRowHeight="13.45" x14ac:dyDescent="0.3"/>
  <cols>
    <col min="1" max="1" width="26.81640625" style="6" customWidth="1"/>
    <col min="2" max="2" width="11.90625" style="6" customWidth="1"/>
    <col min="5" max="5" width="20.1796875" style="71" bestFit="1" customWidth="1"/>
    <col min="6" max="6" width="27.36328125" style="71" bestFit="1" customWidth="1"/>
    <col min="7" max="7" width="10.1796875" style="71" bestFit="1" customWidth="1"/>
    <col min="8" max="8" width="7" style="71" bestFit="1" customWidth="1"/>
  </cols>
  <sheetData>
    <row r="1" spans="1:8" x14ac:dyDescent="0.3">
      <c r="A1" s="6" t="s">
        <v>460</v>
      </c>
      <c r="E1" s="71" t="s">
        <v>462</v>
      </c>
    </row>
    <row r="2" spans="1:8" ht="14" thickBot="1" x14ac:dyDescent="0.35">
      <c r="A2" s="6" t="s">
        <v>461</v>
      </c>
    </row>
    <row r="3" spans="1:8" ht="14" thickBot="1" x14ac:dyDescent="0.35">
      <c r="A3" s="70" t="s">
        <v>231</v>
      </c>
      <c r="B3" s="70" t="s">
        <v>1</v>
      </c>
      <c r="C3" s="70" t="s">
        <v>459</v>
      </c>
      <c r="E3" s="72" t="s">
        <v>463</v>
      </c>
      <c r="F3" s="72" t="s">
        <v>464</v>
      </c>
      <c r="G3" s="72" t="s">
        <v>465</v>
      </c>
      <c r="H3" s="72" t="s">
        <v>2</v>
      </c>
    </row>
    <row r="4" spans="1:8" thickBot="1" x14ac:dyDescent="0.3">
      <c r="A4" s="75" t="s">
        <v>541</v>
      </c>
      <c r="B4" s="75" t="s">
        <v>540</v>
      </c>
      <c r="C4">
        <f>VLOOKUP(A4,$F$4:$H$38,3,FALSE)</f>
        <v>1</v>
      </c>
      <c r="E4" s="80" t="s">
        <v>508</v>
      </c>
      <c r="F4" s="80" t="s">
        <v>624</v>
      </c>
      <c r="G4" s="81">
        <v>4</v>
      </c>
      <c r="H4" s="82">
        <v>1</v>
      </c>
    </row>
    <row r="5" spans="1:8" thickBot="1" x14ac:dyDescent="0.3">
      <c r="A5" s="75" t="s">
        <v>510</v>
      </c>
      <c r="B5" s="75" t="s">
        <v>471</v>
      </c>
      <c r="C5">
        <f t="shared" ref="C5:C34" si="0">VLOOKUP(A5,$F$4:$H$38,3,FALSE)</f>
        <v>1</v>
      </c>
      <c r="E5" s="89" t="s">
        <v>494</v>
      </c>
      <c r="F5" s="89" t="s">
        <v>522</v>
      </c>
      <c r="G5" s="90">
        <v>3</v>
      </c>
      <c r="H5" s="91">
        <v>0.75</v>
      </c>
    </row>
    <row r="6" spans="1:8" thickBot="1" x14ac:dyDescent="0.3">
      <c r="A6" s="113" t="s">
        <v>511</v>
      </c>
      <c r="B6" s="113" t="s">
        <v>472</v>
      </c>
      <c r="C6" s="105"/>
      <c r="E6" s="86" t="s">
        <v>485</v>
      </c>
      <c r="F6" s="86" t="s">
        <v>519</v>
      </c>
      <c r="G6" s="87">
        <v>1</v>
      </c>
      <c r="H6" s="88">
        <v>0.25</v>
      </c>
    </row>
    <row r="7" spans="1:8" thickBot="1" x14ac:dyDescent="0.3">
      <c r="A7" s="113" t="s">
        <v>617</v>
      </c>
      <c r="B7" s="113" t="s">
        <v>616</v>
      </c>
      <c r="C7" s="105"/>
      <c r="E7" s="89" t="s">
        <v>476</v>
      </c>
      <c r="F7" s="89" t="s">
        <v>515</v>
      </c>
      <c r="G7" s="90">
        <v>4</v>
      </c>
      <c r="H7" s="91">
        <v>1</v>
      </c>
    </row>
    <row r="8" spans="1:8" thickBot="1" x14ac:dyDescent="0.3">
      <c r="A8" s="75" t="s">
        <v>512</v>
      </c>
      <c r="B8" s="75" t="s">
        <v>473</v>
      </c>
      <c r="C8">
        <f t="shared" si="0"/>
        <v>1</v>
      </c>
      <c r="E8" s="80" t="s">
        <v>471</v>
      </c>
      <c r="F8" s="80" t="s">
        <v>510</v>
      </c>
      <c r="G8" s="81">
        <v>4</v>
      </c>
      <c r="H8" s="82">
        <v>1</v>
      </c>
    </row>
    <row r="9" spans="1:8" thickBot="1" x14ac:dyDescent="0.3">
      <c r="A9" s="75" t="s">
        <v>513</v>
      </c>
      <c r="B9" s="75" t="s">
        <v>474</v>
      </c>
      <c r="C9" t="e">
        <f t="shared" si="0"/>
        <v>#N/A</v>
      </c>
      <c r="E9" s="89" t="s">
        <v>487</v>
      </c>
      <c r="F9" s="89" t="s">
        <v>520</v>
      </c>
      <c r="G9" s="90">
        <v>4</v>
      </c>
      <c r="H9" s="91">
        <v>1</v>
      </c>
    </row>
    <row r="10" spans="1:8" thickBot="1" x14ac:dyDescent="0.3">
      <c r="A10" s="75" t="s">
        <v>514</v>
      </c>
      <c r="B10" s="75" t="s">
        <v>475</v>
      </c>
      <c r="C10">
        <f t="shared" si="0"/>
        <v>0.25</v>
      </c>
      <c r="E10" s="80" t="s">
        <v>507</v>
      </c>
      <c r="F10" s="80" t="s">
        <v>529</v>
      </c>
      <c r="G10" s="81">
        <v>4</v>
      </c>
      <c r="H10" s="82">
        <v>1</v>
      </c>
    </row>
    <row r="11" spans="1:8" thickBot="1" x14ac:dyDescent="0.3">
      <c r="A11" s="78" t="s">
        <v>515</v>
      </c>
      <c r="B11" s="75" t="s">
        <v>476</v>
      </c>
      <c r="C11">
        <f t="shared" si="0"/>
        <v>1</v>
      </c>
      <c r="E11" s="83" t="s">
        <v>181</v>
      </c>
      <c r="F11" s="83" t="s">
        <v>526</v>
      </c>
      <c r="G11" s="84">
        <v>2</v>
      </c>
      <c r="H11" s="85">
        <v>0.5</v>
      </c>
    </row>
    <row r="12" spans="1:8" thickBot="1" x14ac:dyDescent="0.3">
      <c r="A12" s="75" t="s">
        <v>597</v>
      </c>
      <c r="B12" s="75" t="s">
        <v>478</v>
      </c>
      <c r="C12" t="e">
        <f t="shared" si="0"/>
        <v>#N/A</v>
      </c>
      <c r="E12" s="80" t="s">
        <v>498</v>
      </c>
      <c r="F12" s="80" t="s">
        <v>523</v>
      </c>
      <c r="G12" s="81">
        <v>4</v>
      </c>
      <c r="H12" s="82">
        <v>1</v>
      </c>
    </row>
    <row r="13" spans="1:8" thickBot="1" x14ac:dyDescent="0.3">
      <c r="A13" s="75" t="s">
        <v>516</v>
      </c>
      <c r="B13" s="75" t="s">
        <v>591</v>
      </c>
      <c r="C13">
        <f t="shared" si="0"/>
        <v>1</v>
      </c>
      <c r="E13" s="89" t="s">
        <v>505</v>
      </c>
      <c r="F13" s="89" t="s">
        <v>528</v>
      </c>
      <c r="G13" s="90">
        <v>4</v>
      </c>
      <c r="H13" s="91">
        <v>1</v>
      </c>
    </row>
    <row r="14" spans="1:8" thickBot="1" x14ac:dyDescent="0.3">
      <c r="A14" s="75" t="s">
        <v>554</v>
      </c>
      <c r="B14" s="75" t="s">
        <v>480</v>
      </c>
      <c r="C14">
        <f t="shared" si="0"/>
        <v>1</v>
      </c>
      <c r="E14" s="80" t="s">
        <v>181</v>
      </c>
      <c r="F14" s="80" t="s">
        <v>525</v>
      </c>
      <c r="G14" s="81">
        <v>4</v>
      </c>
      <c r="H14" s="82">
        <v>1</v>
      </c>
    </row>
    <row r="15" spans="1:8" thickBot="1" x14ac:dyDescent="0.3">
      <c r="A15" s="75" t="s">
        <v>517</v>
      </c>
      <c r="B15" s="75" t="s">
        <v>352</v>
      </c>
      <c r="C15" t="e">
        <f t="shared" si="0"/>
        <v>#N/A</v>
      </c>
      <c r="E15" s="89" t="s">
        <v>489</v>
      </c>
      <c r="F15" s="89" t="s">
        <v>627</v>
      </c>
      <c r="G15" s="90">
        <v>4</v>
      </c>
      <c r="H15" s="91">
        <v>1</v>
      </c>
    </row>
    <row r="16" spans="1:8" thickBot="1" x14ac:dyDescent="0.3">
      <c r="A16" s="75" t="s">
        <v>564</v>
      </c>
      <c r="B16" s="75" t="s">
        <v>482</v>
      </c>
      <c r="C16" t="e">
        <f t="shared" si="0"/>
        <v>#N/A</v>
      </c>
      <c r="E16" s="80" t="s">
        <v>504</v>
      </c>
      <c r="F16" s="80" t="s">
        <v>527</v>
      </c>
      <c r="G16" s="81">
        <v>4</v>
      </c>
      <c r="H16" s="82">
        <v>1</v>
      </c>
    </row>
    <row r="17" spans="1:8" thickBot="1" x14ac:dyDescent="0.3">
      <c r="A17" s="75" t="s">
        <v>518</v>
      </c>
      <c r="B17" s="75" t="s">
        <v>484</v>
      </c>
      <c r="C17">
        <f t="shared" si="0"/>
        <v>1</v>
      </c>
      <c r="E17" s="83" t="s">
        <v>490</v>
      </c>
      <c r="F17" s="83" t="s">
        <v>567</v>
      </c>
      <c r="G17" s="84">
        <v>2</v>
      </c>
      <c r="H17" s="85">
        <v>0.5</v>
      </c>
    </row>
    <row r="18" spans="1:8" thickBot="1" x14ac:dyDescent="0.3">
      <c r="A18" s="75" t="s">
        <v>519</v>
      </c>
      <c r="B18" s="75" t="s">
        <v>485</v>
      </c>
      <c r="C18">
        <f t="shared" si="0"/>
        <v>0.25</v>
      </c>
      <c r="E18" s="86" t="s">
        <v>475</v>
      </c>
      <c r="F18" s="86" t="s">
        <v>514</v>
      </c>
      <c r="G18" s="87">
        <v>1</v>
      </c>
      <c r="H18" s="88">
        <v>0.25</v>
      </c>
    </row>
    <row r="19" spans="1:8" thickBot="1" x14ac:dyDescent="0.3">
      <c r="A19" s="113" t="s">
        <v>576</v>
      </c>
      <c r="B19" s="113" t="s">
        <v>486</v>
      </c>
      <c r="C19" s="105"/>
      <c r="E19" s="89" t="s">
        <v>480</v>
      </c>
      <c r="F19" s="89" t="s">
        <v>554</v>
      </c>
      <c r="G19" s="90">
        <v>4</v>
      </c>
      <c r="H19" s="91">
        <v>1</v>
      </c>
    </row>
    <row r="20" spans="1:8" thickBot="1" x14ac:dyDescent="0.3">
      <c r="A20" s="75" t="s">
        <v>520</v>
      </c>
      <c r="B20" s="75" t="s">
        <v>487</v>
      </c>
      <c r="C20">
        <f t="shared" si="0"/>
        <v>1</v>
      </c>
      <c r="E20" s="80" t="s">
        <v>591</v>
      </c>
      <c r="F20" s="80" t="s">
        <v>516</v>
      </c>
      <c r="G20" s="81">
        <v>4</v>
      </c>
      <c r="H20" s="82">
        <v>1</v>
      </c>
    </row>
    <row r="21" spans="1:8" thickBot="1" x14ac:dyDescent="0.3">
      <c r="A21" s="116" t="s">
        <v>627</v>
      </c>
      <c r="B21" s="75" t="s">
        <v>489</v>
      </c>
      <c r="C21">
        <f t="shared" si="0"/>
        <v>1</v>
      </c>
      <c r="E21" s="83" t="s">
        <v>715</v>
      </c>
      <c r="F21" s="83" t="s">
        <v>612</v>
      </c>
      <c r="G21" s="84">
        <v>2</v>
      </c>
      <c r="H21" s="85">
        <v>0.5</v>
      </c>
    </row>
    <row r="22" spans="1:8" thickBot="1" x14ac:dyDescent="0.3">
      <c r="A22" s="75" t="s">
        <v>567</v>
      </c>
      <c r="B22" s="75" t="s">
        <v>490</v>
      </c>
      <c r="C22">
        <f t="shared" si="0"/>
        <v>0.5</v>
      </c>
      <c r="E22" s="80" t="s">
        <v>714</v>
      </c>
      <c r="F22" s="80" t="s">
        <v>541</v>
      </c>
      <c r="G22" s="81">
        <v>4</v>
      </c>
      <c r="H22" s="82">
        <v>1</v>
      </c>
    </row>
    <row r="23" spans="1:8" thickBot="1" x14ac:dyDescent="0.3">
      <c r="A23" s="75" t="s">
        <v>521</v>
      </c>
      <c r="B23" s="75" t="s">
        <v>492</v>
      </c>
      <c r="C23">
        <f t="shared" si="0"/>
        <v>0.25</v>
      </c>
      <c r="E23" s="83" t="s">
        <v>492</v>
      </c>
      <c r="F23" s="83" t="s">
        <v>521</v>
      </c>
      <c r="G23" s="84">
        <v>1</v>
      </c>
      <c r="H23" s="85">
        <v>0.25</v>
      </c>
    </row>
    <row r="24" spans="1:8" thickBot="1" x14ac:dyDescent="0.3">
      <c r="A24" s="75" t="s">
        <v>522</v>
      </c>
      <c r="B24" s="75" t="s">
        <v>494</v>
      </c>
      <c r="C24">
        <f t="shared" si="0"/>
        <v>0.75</v>
      </c>
      <c r="E24" s="80" t="s">
        <v>484</v>
      </c>
      <c r="F24" s="80" t="s">
        <v>518</v>
      </c>
      <c r="G24" s="81">
        <v>4</v>
      </c>
      <c r="H24" s="82">
        <v>1</v>
      </c>
    </row>
    <row r="25" spans="1:8" ht="26.35" thickBot="1" x14ac:dyDescent="0.3">
      <c r="A25" s="115" t="s">
        <v>535</v>
      </c>
      <c r="B25" s="113" t="s">
        <v>496</v>
      </c>
      <c r="C25" s="105"/>
      <c r="E25" s="89" t="s">
        <v>473</v>
      </c>
      <c r="F25" s="134" t="s">
        <v>512</v>
      </c>
      <c r="G25" s="90">
        <v>4</v>
      </c>
      <c r="H25" s="91">
        <v>1</v>
      </c>
    </row>
    <row r="26" spans="1:8" thickBot="1" x14ac:dyDescent="0.3">
      <c r="A26" s="75" t="s">
        <v>523</v>
      </c>
      <c r="B26" s="75" t="s">
        <v>498</v>
      </c>
      <c r="C26">
        <f t="shared" si="0"/>
        <v>1</v>
      </c>
      <c r="E26" s="86"/>
      <c r="F26" s="86"/>
      <c r="G26" s="87"/>
      <c r="H26" s="88"/>
    </row>
    <row r="27" spans="1:8" thickBot="1" x14ac:dyDescent="0.3">
      <c r="A27" s="75" t="s">
        <v>612</v>
      </c>
      <c r="B27" s="75" t="s">
        <v>500</v>
      </c>
      <c r="C27">
        <f t="shared" si="0"/>
        <v>0.5</v>
      </c>
      <c r="E27" s="83"/>
      <c r="F27" s="134"/>
      <c r="G27" s="84"/>
      <c r="H27" s="85"/>
    </row>
    <row r="28" spans="1:8" thickBot="1" x14ac:dyDescent="0.3">
      <c r="A28" s="75" t="s">
        <v>524</v>
      </c>
      <c r="B28" s="75" t="s">
        <v>502</v>
      </c>
      <c r="C28" t="e">
        <f t="shared" si="0"/>
        <v>#N/A</v>
      </c>
      <c r="E28" s="86"/>
      <c r="F28" s="86"/>
      <c r="G28" s="87"/>
      <c r="H28" s="88"/>
    </row>
    <row r="29" spans="1:8" thickBot="1" x14ac:dyDescent="0.3">
      <c r="A29" s="75" t="s">
        <v>525</v>
      </c>
      <c r="B29" s="75" t="s">
        <v>181</v>
      </c>
      <c r="C29">
        <f t="shared" si="0"/>
        <v>1</v>
      </c>
      <c r="E29" s="89"/>
      <c r="F29" s="89"/>
      <c r="G29" s="90"/>
      <c r="H29" s="91"/>
    </row>
    <row r="30" spans="1:8" thickBot="1" x14ac:dyDescent="0.3">
      <c r="A30" s="75" t="s">
        <v>526</v>
      </c>
      <c r="B30" s="75" t="s">
        <v>181</v>
      </c>
      <c r="C30">
        <f t="shared" si="0"/>
        <v>0.5</v>
      </c>
      <c r="E30" s="86"/>
      <c r="F30" s="86"/>
      <c r="G30" s="87"/>
      <c r="H30" s="88"/>
    </row>
    <row r="31" spans="1:8" thickBot="1" x14ac:dyDescent="0.3">
      <c r="A31" s="75" t="s">
        <v>527</v>
      </c>
      <c r="B31" s="75" t="s">
        <v>504</v>
      </c>
      <c r="C31">
        <f t="shared" si="0"/>
        <v>1</v>
      </c>
      <c r="E31" s="83"/>
      <c r="F31" s="83"/>
      <c r="G31" s="84"/>
      <c r="H31" s="85"/>
    </row>
    <row r="32" spans="1:8" thickBot="1" x14ac:dyDescent="0.3">
      <c r="A32" s="75" t="s">
        <v>528</v>
      </c>
      <c r="B32" s="75" t="s">
        <v>505</v>
      </c>
      <c r="C32">
        <f t="shared" si="0"/>
        <v>1</v>
      </c>
      <c r="E32" s="86"/>
      <c r="F32" s="86"/>
      <c r="G32" s="87"/>
      <c r="H32" s="88"/>
    </row>
    <row r="33" spans="1:8" thickBot="1" x14ac:dyDescent="0.3">
      <c r="A33" s="75" t="s">
        <v>529</v>
      </c>
      <c r="B33" s="75" t="s">
        <v>507</v>
      </c>
      <c r="C33">
        <f t="shared" si="0"/>
        <v>1</v>
      </c>
      <c r="E33" s="83"/>
      <c r="F33" s="83"/>
      <c r="G33" s="84"/>
      <c r="H33" s="85"/>
    </row>
    <row r="34" spans="1:8" thickBot="1" x14ac:dyDescent="0.3">
      <c r="A34" s="78" t="s">
        <v>624</v>
      </c>
      <c r="B34" s="75" t="s">
        <v>508</v>
      </c>
      <c r="C34">
        <f t="shared" si="0"/>
        <v>1</v>
      </c>
      <c r="E34" s="80"/>
      <c r="F34" s="80"/>
      <c r="G34" s="81"/>
      <c r="H34" s="82"/>
    </row>
  </sheetData>
  <hyperlinks>
    <hyperlink ref="A8" r:id="rId1" display="ogle@northland.edu"/>
    <hyperlink ref="A11" r:id="rId2"/>
    <hyperlink ref="A34" r:id="rId3"/>
    <hyperlink ref="F2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Quiz</vt:lpstr>
      <vt:lpstr>HW</vt:lpstr>
      <vt:lpstr>SIUR</vt:lpstr>
      <vt:lpstr>MT1</vt:lpstr>
      <vt:lpstr>MT2</vt:lpstr>
      <vt:lpstr>Final</vt:lpstr>
      <vt:lpstr>misc</vt:lpstr>
      <vt:lpstr>PastGrades</vt:lpstr>
      <vt:lpstr>Quiz_Raw</vt:lpstr>
    </vt:vector>
  </TitlesOfParts>
  <Company>Northland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dogle</dc:creator>
  <cp:lastModifiedBy>Image</cp:lastModifiedBy>
  <cp:lastPrinted>2011-01-14T13:45:51Z</cp:lastPrinted>
  <dcterms:created xsi:type="dcterms:W3CDTF">2005-09-07T13:20:53Z</dcterms:created>
  <dcterms:modified xsi:type="dcterms:W3CDTF">2016-04-25T13:31:08Z</dcterms:modified>
</cp:coreProperties>
</file>