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10" windowWidth="15600" windowHeight="11580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R10" i="1" l="1"/>
  <c r="L26" i="1" l="1"/>
  <c r="L24" i="1"/>
  <c r="L22" i="1"/>
  <c r="L20" i="1"/>
  <c r="L18" i="1"/>
  <c r="L16" i="1"/>
  <c r="L14" i="1"/>
  <c r="L12" i="1"/>
  <c r="L10" i="1"/>
  <c r="L8" i="1"/>
  <c r="F14" i="1"/>
  <c r="K26" i="1" s="1"/>
  <c r="M26" i="1" l="1"/>
  <c r="N26" i="1"/>
  <c r="O26" i="1" s="1"/>
  <c r="F12" i="1"/>
  <c r="F13" i="1"/>
  <c r="M24" i="1" s="1"/>
  <c r="P26" i="1" l="1"/>
  <c r="Q27" i="1" s="1"/>
  <c r="K24" i="1"/>
  <c r="N24" i="1" s="1"/>
  <c r="O24" i="1" s="1"/>
  <c r="R26" i="1" s="1"/>
  <c r="M22" i="1"/>
  <c r="P24" i="1" l="1"/>
  <c r="Q25" i="1" s="1"/>
  <c r="S25" i="1" s="1"/>
  <c r="K22" i="1"/>
  <c r="N22" i="1" s="1"/>
  <c r="F11" i="1"/>
  <c r="M20" i="1" s="1"/>
  <c r="P22" i="1" l="1"/>
  <c r="Q23" i="1" s="1"/>
  <c r="K20" i="1"/>
  <c r="N20" i="1" s="1"/>
  <c r="F5" i="1"/>
  <c r="F6" i="1"/>
  <c r="F7" i="1"/>
  <c r="F8" i="1"/>
  <c r="F9" i="1"/>
  <c r="F10" i="1"/>
  <c r="O20" i="1" l="1"/>
  <c r="O22" i="1"/>
  <c r="R24" i="1" s="1"/>
  <c r="S23" i="1" s="1"/>
  <c r="M18" i="1"/>
  <c r="K18" i="1"/>
  <c r="N18" i="1" s="1"/>
  <c r="R22" i="1" l="1"/>
  <c r="P20" i="1"/>
  <c r="Q21" i="1" s="1"/>
  <c r="P18" i="1"/>
  <c r="O18" i="1"/>
  <c r="R20" i="1" s="1"/>
  <c r="V9" i="1"/>
  <c r="S21" i="1" l="1"/>
  <c r="Q19" i="1"/>
  <c r="S19" i="1" s="1"/>
  <c r="K16" i="1"/>
  <c r="N16" i="1" s="1"/>
  <c r="P16" i="1" l="1"/>
  <c r="O16" i="1"/>
  <c r="R18" i="1" s="1"/>
  <c r="M16" i="1"/>
  <c r="Q17" i="1" l="1"/>
  <c r="S17" i="1" s="1"/>
  <c r="K12" i="3"/>
  <c r="J12" i="3"/>
  <c r="E18" i="3" l="1"/>
  <c r="T18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3" i="2"/>
  <c r="Q3" i="2"/>
  <c r="E19" i="2"/>
  <c r="Q4" i="2"/>
  <c r="Q18" i="2" s="1"/>
  <c r="Q5" i="2"/>
  <c r="Q6" i="2"/>
  <c r="Q7" i="2"/>
  <c r="Q8" i="2"/>
  <c r="Q9" i="2"/>
  <c r="Q10" i="2"/>
  <c r="Q11" i="2"/>
  <c r="Q12" i="2"/>
  <c r="Q13" i="2"/>
  <c r="Q14" i="2"/>
  <c r="Q15" i="2"/>
  <c r="Q16" i="2"/>
  <c r="Q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2" i="2"/>
  <c r="E18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K10" i="1" l="1"/>
  <c r="N10" i="1" s="1"/>
  <c r="M10" i="1"/>
  <c r="K14" i="1"/>
  <c r="N14" i="1" s="1"/>
  <c r="M14" i="1"/>
  <c r="K12" i="1"/>
  <c r="N12" i="1" s="1"/>
  <c r="M12" i="1"/>
  <c r="K8" i="1"/>
  <c r="N8" i="1" s="1"/>
  <c r="P8" i="1" s="1"/>
  <c r="M8" i="1"/>
  <c r="V6" i="1" l="1"/>
  <c r="O8" i="1"/>
  <c r="P14" i="1"/>
  <c r="Q15" i="1" s="1"/>
  <c r="O14" i="1"/>
  <c r="O12" i="1"/>
  <c r="P12" i="1"/>
  <c r="P10" i="1"/>
  <c r="O10" i="1"/>
  <c r="Q9" i="1" l="1"/>
  <c r="R14" i="1"/>
  <c r="R16" i="1"/>
  <c r="S15" i="1" s="1"/>
  <c r="Q11" i="1"/>
  <c r="Q13" i="1"/>
  <c r="R12" i="1"/>
  <c r="S9" i="1" l="1"/>
  <c r="S11" i="1"/>
  <c r="S13" i="1"/>
  <c r="V7" i="1" l="1"/>
  <c r="V8" i="1" s="1"/>
</calcChain>
</file>

<file path=xl/sharedStrings.xml><?xml version="1.0" encoding="utf-8"?>
<sst xmlns="http://schemas.openxmlformats.org/spreadsheetml/2006/main" count="57" uniqueCount="29">
  <si>
    <t>Adult PE</t>
  </si>
  <si>
    <t>Age</t>
  </si>
  <si>
    <t>% of population</t>
  </si>
  <si>
    <t>N</t>
  </si>
  <si>
    <t>Lake area</t>
  </si>
  <si>
    <t>Pred. Age,y</t>
  </si>
  <si>
    <t>#/age group</t>
  </si>
  <si>
    <t>Total weight/age(g)</t>
  </si>
  <si>
    <t>Mean Weight (wbar,g)</t>
  </si>
  <si>
    <t>Biomass(g/m^2)</t>
  </si>
  <si>
    <t xml:space="preserve">Bbar </t>
  </si>
  <si>
    <t>G</t>
  </si>
  <si>
    <t>Production (P)</t>
  </si>
  <si>
    <t>Total Biomass</t>
  </si>
  <si>
    <t>Annual Production</t>
  </si>
  <si>
    <t>P/B</t>
  </si>
  <si>
    <t>P/B Check</t>
  </si>
  <si>
    <t>Number</t>
  </si>
  <si>
    <r>
      <t xml:space="preserve"> 3</t>
    </r>
    <r>
      <rPr>
        <vertAlign val="superscript"/>
        <sz val="11"/>
        <color rgb="FF000000"/>
        <rFont val="Calibri"/>
        <family val="2"/>
        <scheme val="minor"/>
      </rPr>
      <t>*</t>
    </r>
  </si>
  <si>
    <r>
      <t xml:space="preserve"> 18</t>
    </r>
    <r>
      <rPr>
        <vertAlign val="superscript"/>
        <sz val="11"/>
        <color rgb="FF000000"/>
        <rFont val="Calibri"/>
        <family val="2"/>
        <scheme val="minor"/>
      </rPr>
      <t>*</t>
    </r>
  </si>
  <si>
    <t>Totals</t>
  </si>
  <si>
    <t>Total weight (kg)</t>
  </si>
  <si>
    <t>Mean Weight (kg)</t>
  </si>
  <si>
    <r>
      <t>B (kg ha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</si>
  <si>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 xml:space="preserve"> (kg ha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</si>
  <si>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r>
      <t>P (kg ha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 xml:space="preserve"> y</t>
    </r>
    <r>
      <rPr>
        <b/>
        <vertAlign val="superscript"/>
        <sz val="11"/>
        <color rgb="FF000000"/>
        <rFont val="Calibri"/>
        <family val="2"/>
        <scheme val="minor"/>
      </rPr>
      <t>-1</t>
    </r>
    <r>
      <rPr>
        <b/>
        <sz val="11"/>
        <color rgb="FF000000"/>
        <rFont val="Calibri"/>
        <family val="2"/>
        <scheme val="minor"/>
      </rPr>
      <t>)</t>
    </r>
  </si>
  <si>
    <t>Density (no./ha)</t>
  </si>
  <si>
    <t>Ws (kg)</t>
  </si>
  <si>
    <t>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</si>
</sst>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vertAlign val="superscript"/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7" fillId="0" borderId="0" applyNumberFormat="0" applyFill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7" applyNumberFormat="0" applyAlignment="0" applyProtection="0"/>
    <xf numFmtId="0" fontId="15" fillId="9" borderId="8" applyNumberFormat="0" applyAlignment="0" applyProtection="0"/>
    <xf numFmtId="0" fontId="16" fillId="9" borderId="7" applyNumberFormat="0" applyAlignment="0" applyProtection="0"/>
    <xf numFmtId="0" fontId="17" fillId="0" borderId="9" applyNumberFormat="0" applyFill="0" applyAlignment="0" applyProtection="0"/>
    <xf numFmtId="0" fontId="18" fillId="10" borderId="10" applyNumberFormat="0" applyAlignment="0" applyProtection="0"/>
    <xf numFmtId="0" fontId="19" fillId="0" borderId="0" applyNumberFormat="0" applyFill="0" applyBorder="0" applyAlignment="0" applyProtection="0"/>
    <xf numFmtId="0" fontId="6" fillId="11" borderId="11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22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22" fillId="15" borderId="0" applyNumberFormat="0" applyBorder="0" applyAlignment="0" applyProtection="0"/>
    <xf numFmtId="0" fontId="22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22" fillId="19" borderId="0" applyNumberFormat="0" applyBorder="0" applyAlignment="0" applyProtection="0"/>
    <xf numFmtId="0" fontId="2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22" fillId="23" borderId="0" applyNumberFormat="0" applyBorder="0" applyAlignment="0" applyProtection="0"/>
    <xf numFmtId="0" fontId="22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22" fillId="27" borderId="0" applyNumberFormat="0" applyBorder="0" applyAlignment="0" applyProtection="0"/>
    <xf numFmtId="0" fontId="22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2" fillId="31" borderId="0" applyNumberFormat="0" applyBorder="0" applyAlignment="0" applyProtection="0"/>
    <xf numFmtId="0" fontId="22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22" fillId="35" borderId="0" applyNumberFormat="0" applyBorder="0" applyAlignment="0" applyProtection="0"/>
  </cellStyleXfs>
  <cellXfs count="27">
    <xf numFmtId="0" fontId="0" fillId="0" borderId="0" xfId="0"/>
    <xf numFmtId="1" fontId="0" fillId="0" borderId="0" xfId="0" applyNumberFormat="1"/>
    <xf numFmtId="0" fontId="0" fillId="0" borderId="0" xfId="0" applyFill="1"/>
    <xf numFmtId="16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/>
    <xf numFmtId="2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0" fillId="0" borderId="2" xfId="0" applyNumberFormat="1" applyBorder="1"/>
    <xf numFmtId="2" fontId="2" fillId="0" borderId="0" xfId="0" applyNumberFormat="1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 applyAlignment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5</xdr:col>
      <xdr:colOff>85725</xdr:colOff>
      <xdr:row>0</xdr:row>
      <xdr:rowOff>171450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00" y="0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workbookViewId="0">
      <selection activeCell="O36" sqref="N36:O36"/>
    </sheetView>
  </sheetViews>
  <sheetFormatPr defaultRowHeight="15" x14ac:dyDescent="0.25"/>
  <cols>
    <col min="1" max="1" width="11.42578125" bestFit="1" customWidth="1"/>
    <col min="2" max="2" width="8" bestFit="1" customWidth="1"/>
    <col min="3" max="3" width="9" bestFit="1" customWidth="1"/>
    <col min="6" max="7" width="9.140625" style="1"/>
    <col min="11" max="11" width="14.42578125" customWidth="1"/>
    <col min="21" max="21" width="17.7109375" bestFit="1" customWidth="1"/>
  </cols>
  <sheetData>
    <row r="1" spans="1:25" x14ac:dyDescent="0.25">
      <c r="C1" t="s">
        <v>0</v>
      </c>
      <c r="D1" t="s">
        <v>1</v>
      </c>
      <c r="E1" t="s">
        <v>2</v>
      </c>
      <c r="F1" s="1" t="s">
        <v>3</v>
      </c>
      <c r="G1" s="1" t="s">
        <v>28</v>
      </c>
      <c r="H1" t="s">
        <v>4</v>
      </c>
      <c r="J1" t="s">
        <v>5</v>
      </c>
      <c r="K1" t="s">
        <v>6</v>
      </c>
      <c r="L1" t="s">
        <v>27</v>
      </c>
      <c r="M1" t="s">
        <v>26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25" x14ac:dyDescent="0.25">
      <c r="A2" s="7"/>
      <c r="C2" s="26">
        <v>3268</v>
      </c>
      <c r="D2">
        <v>0</v>
      </c>
      <c r="E2" s="22"/>
      <c r="H2">
        <v>176.84800000000001</v>
      </c>
      <c r="J2" s="2">
        <v>0</v>
      </c>
      <c r="K2" s="21"/>
      <c r="L2" s="22"/>
      <c r="M2" s="2"/>
      <c r="N2" s="2"/>
      <c r="O2" s="2"/>
      <c r="P2" s="2"/>
      <c r="Q2" s="2"/>
      <c r="R2" s="2"/>
      <c r="S2" s="2"/>
    </row>
    <row r="3" spans="1:25" x14ac:dyDescent="0.25">
      <c r="D3">
        <v>1</v>
      </c>
      <c r="E3" s="22"/>
      <c r="J3" s="2"/>
      <c r="K3" s="2"/>
      <c r="N3" s="2"/>
      <c r="O3" s="2"/>
      <c r="P3" s="2"/>
      <c r="Q3" s="2"/>
      <c r="R3" s="2"/>
      <c r="S3" s="2"/>
    </row>
    <row r="4" spans="1:25" x14ac:dyDescent="0.25">
      <c r="D4">
        <v>2</v>
      </c>
      <c r="E4" s="22"/>
      <c r="J4" s="2">
        <v>1</v>
      </c>
      <c r="K4" s="21"/>
      <c r="L4" s="22"/>
      <c r="M4" s="2"/>
      <c r="N4" s="2"/>
      <c r="O4" s="2"/>
      <c r="P4" s="2"/>
      <c r="Q4" s="2"/>
      <c r="R4" s="2"/>
      <c r="S4" s="2"/>
    </row>
    <row r="5" spans="1:25" x14ac:dyDescent="0.25">
      <c r="D5">
        <v>3</v>
      </c>
      <c r="E5" s="24">
        <v>0.15909090909090909</v>
      </c>
      <c r="F5" s="1">
        <f t="shared" ref="F5:F14" si="0">E5*$C$2</f>
        <v>519.90909090909088</v>
      </c>
      <c r="G5" s="25">
        <v>0.2335954465754132</v>
      </c>
      <c r="I5" s="23"/>
      <c r="J5" s="2"/>
      <c r="K5" s="2"/>
      <c r="N5" s="2"/>
      <c r="O5" s="2"/>
      <c r="P5" s="2"/>
      <c r="Q5" s="2"/>
      <c r="R5" s="2"/>
      <c r="S5" s="2"/>
      <c r="W5" s="3"/>
    </row>
    <row r="6" spans="1:25" x14ac:dyDescent="0.25">
      <c r="D6">
        <v>4</v>
      </c>
      <c r="E6" s="24">
        <v>0.10227272727272728</v>
      </c>
      <c r="F6" s="1">
        <f t="shared" si="0"/>
        <v>334.22727272727275</v>
      </c>
      <c r="G6" s="25">
        <v>0.36844481532756151</v>
      </c>
      <c r="I6" s="23"/>
      <c r="J6" s="2">
        <v>2</v>
      </c>
      <c r="K6" s="21"/>
      <c r="L6" s="22"/>
      <c r="M6" s="2"/>
      <c r="N6" s="2"/>
      <c r="O6" s="2"/>
      <c r="P6" s="2"/>
      <c r="Q6" s="2"/>
      <c r="R6" s="2"/>
      <c r="S6" s="2"/>
      <c r="U6" s="4" t="s">
        <v>13</v>
      </c>
      <c r="V6" s="4">
        <f>SUM(P2:P50)</f>
        <v>20.612491534354529</v>
      </c>
      <c r="W6" s="2"/>
      <c r="X6" s="2"/>
      <c r="Y6" s="2"/>
    </row>
    <row r="7" spans="1:25" x14ac:dyDescent="0.25">
      <c r="D7">
        <v>5</v>
      </c>
      <c r="E7" s="24">
        <v>0.18181818181818182</v>
      </c>
      <c r="F7" s="1">
        <f t="shared" si="0"/>
        <v>594.18181818181824</v>
      </c>
      <c r="G7" s="25">
        <v>0.63246233758306003</v>
      </c>
      <c r="I7" s="23"/>
      <c r="J7" s="2"/>
      <c r="K7" s="2"/>
      <c r="N7" s="2"/>
      <c r="O7" s="2"/>
      <c r="P7" s="2"/>
      <c r="Q7" s="2"/>
      <c r="R7" s="2"/>
      <c r="S7" s="2"/>
      <c r="U7" s="5" t="s">
        <v>14</v>
      </c>
      <c r="V7" s="5">
        <f>(SUM(S2:S50))</f>
        <v>4.9078159673243062</v>
      </c>
      <c r="W7" s="2"/>
      <c r="X7" s="2"/>
      <c r="Y7" s="2"/>
    </row>
    <row r="8" spans="1:25" x14ac:dyDescent="0.25">
      <c r="D8">
        <v>6</v>
      </c>
      <c r="E8" s="24">
        <v>0.15909090909090909</v>
      </c>
      <c r="F8" s="1">
        <f t="shared" si="0"/>
        <v>519.90909090909088</v>
      </c>
      <c r="G8" s="25">
        <v>0.84040814414582488</v>
      </c>
      <c r="I8" s="23"/>
      <c r="J8" s="2">
        <v>3</v>
      </c>
      <c r="K8" s="21">
        <f>F5</f>
        <v>519.90909090909088</v>
      </c>
      <c r="L8" s="23">
        <f>G5</f>
        <v>0.2335954465754132</v>
      </c>
      <c r="M8" s="2">
        <f>F5/$H$2</f>
        <v>2.9398641257412628</v>
      </c>
      <c r="N8" s="2">
        <f>K8*L8</f>
        <v>121.44839626952619</v>
      </c>
      <c r="O8" s="2">
        <f t="shared" ref="O8:O22" si="1">N8/K8</f>
        <v>0.2335954465754132</v>
      </c>
      <c r="P8" s="2">
        <f>N8/$H$2</f>
        <v>0.68673887332356698</v>
      </c>
      <c r="Q8" s="2"/>
      <c r="R8" s="2"/>
      <c r="S8" s="2"/>
      <c r="U8" s="6" t="s">
        <v>15</v>
      </c>
      <c r="V8" s="6">
        <f>V7/V6</f>
        <v>0.23809911378954471</v>
      </c>
      <c r="W8" s="2"/>
      <c r="X8" s="2"/>
      <c r="Y8" s="2"/>
    </row>
    <row r="9" spans="1:25" x14ac:dyDescent="0.25">
      <c r="D9">
        <v>7</v>
      </c>
      <c r="E9" s="24">
        <v>0.11363636363636363</v>
      </c>
      <c r="F9" s="1">
        <f t="shared" si="0"/>
        <v>371.36363636363637</v>
      </c>
      <c r="G9" s="25">
        <v>1.1839048494591196</v>
      </c>
      <c r="I9" s="23"/>
      <c r="J9" s="2"/>
      <c r="N9" s="2"/>
      <c r="O9" s="2"/>
      <c r="P9" s="2"/>
      <c r="Q9" s="2">
        <f>AVERAGE(P8,P10)</f>
        <v>0.69153369573577506</v>
      </c>
      <c r="R9" s="2"/>
      <c r="S9" s="2">
        <f>R10*Q9</f>
        <v>0.3151320345832106</v>
      </c>
      <c r="U9" s="6" t="s">
        <v>16</v>
      </c>
      <c r="V9" s="6">
        <f>5*(1/9)</f>
        <v>0.55555555555555558</v>
      </c>
      <c r="W9" s="2"/>
      <c r="X9" s="2"/>
      <c r="Y9" s="2"/>
    </row>
    <row r="10" spans="1:25" x14ac:dyDescent="0.25">
      <c r="D10">
        <v>8</v>
      </c>
      <c r="E10" s="24">
        <v>7.9545454545454544E-2</v>
      </c>
      <c r="F10" s="1">
        <f t="shared" si="0"/>
        <v>259.95454545454544</v>
      </c>
      <c r="G10" s="25">
        <v>1.4965488547445238</v>
      </c>
      <c r="I10" s="23"/>
      <c r="J10" s="2">
        <v>4</v>
      </c>
      <c r="K10" s="1">
        <f>F6</f>
        <v>334.22727272727275</v>
      </c>
      <c r="L10" s="23">
        <f>G6</f>
        <v>0.36844481532756151</v>
      </c>
      <c r="M10" s="2">
        <f>F6/$H$2</f>
        <v>1.8899126522622405</v>
      </c>
      <c r="N10" s="2">
        <f t="shared" ref="N10:N26" si="2">K10*L10</f>
        <v>123.14430577743454</v>
      </c>
      <c r="O10" s="2">
        <f t="shared" si="1"/>
        <v>0.36844481532756151</v>
      </c>
      <c r="P10" s="2">
        <f t="shared" ref="P10:P22" si="3">N10/$H$2</f>
        <v>0.69632851814798313</v>
      </c>
      <c r="Q10" s="2"/>
      <c r="R10" s="2">
        <f>LN(O10/O8)</f>
        <v>0.45570018717297323</v>
      </c>
      <c r="S10" s="2"/>
    </row>
    <row r="11" spans="1:25" x14ac:dyDescent="0.25">
      <c r="D11">
        <v>9</v>
      </c>
      <c r="E11" s="24">
        <v>4.5454545454545456E-2</v>
      </c>
      <c r="F11" s="1">
        <f t="shared" si="0"/>
        <v>148.54545454545456</v>
      </c>
      <c r="G11" s="25">
        <v>1.8640912733546251</v>
      </c>
      <c r="I11" s="23"/>
      <c r="N11" s="2"/>
      <c r="O11" s="2"/>
      <c r="P11" s="2"/>
      <c r="Q11" s="2">
        <f>AVERAGE(P10,P12)</f>
        <v>1.4106518802985049</v>
      </c>
      <c r="R11" s="2"/>
      <c r="S11" s="2">
        <f>R12*Q11</f>
        <v>0.76221714673961027</v>
      </c>
    </row>
    <row r="12" spans="1:25" x14ac:dyDescent="0.25">
      <c r="D12">
        <v>10</v>
      </c>
      <c r="E12" s="24">
        <v>5.6818181818181816E-2</v>
      </c>
      <c r="F12" s="1">
        <f t="shared" si="0"/>
        <v>185.68181818181819</v>
      </c>
      <c r="G12" s="25">
        <v>2.1347803718770786</v>
      </c>
      <c r="I12" s="23"/>
      <c r="J12">
        <v>5</v>
      </c>
      <c r="K12" s="1">
        <f>F7</f>
        <v>594.18181818181824</v>
      </c>
      <c r="L12" s="23">
        <f>G7</f>
        <v>0.63246233758306003</v>
      </c>
      <c r="M12" s="2">
        <f>F7/$H$2</f>
        <v>3.3598447151328723</v>
      </c>
      <c r="N12" s="2">
        <f t="shared" si="2"/>
        <v>375.79762167662551</v>
      </c>
      <c r="O12" s="2">
        <f t="shared" si="1"/>
        <v>0.63246233758306003</v>
      </c>
      <c r="P12" s="2">
        <f t="shared" si="3"/>
        <v>2.1249752424490267</v>
      </c>
      <c r="Q12" s="2"/>
      <c r="R12" s="2">
        <f>LN(O12/O10)</f>
        <v>0.54032972796826328</v>
      </c>
      <c r="S12" s="2"/>
    </row>
    <row r="13" spans="1:25" x14ac:dyDescent="0.25">
      <c r="D13">
        <v>11</v>
      </c>
      <c r="E13" s="24">
        <v>3.4090909090909088E-2</v>
      </c>
      <c r="F13" s="1">
        <f t="shared" si="0"/>
        <v>111.40909090909091</v>
      </c>
      <c r="G13" s="25">
        <v>2.9363859732659772</v>
      </c>
      <c r="I13" s="23"/>
      <c r="N13" s="2"/>
      <c r="O13" s="2"/>
      <c r="P13" s="2"/>
      <c r="Q13" s="2">
        <f>AVERAGE(P12,P14)</f>
        <v>2.2978304982020648</v>
      </c>
      <c r="R13" s="2"/>
      <c r="S13" s="2">
        <f>R14*Q13</f>
        <v>0.65319735055764927</v>
      </c>
    </row>
    <row r="14" spans="1:25" x14ac:dyDescent="0.25">
      <c r="D14">
        <v>12</v>
      </c>
      <c r="E14" s="24">
        <v>6.8181818181818177E-2</v>
      </c>
      <c r="F14" s="1">
        <f t="shared" si="0"/>
        <v>222.81818181818181</v>
      </c>
      <c r="G14" s="25">
        <v>3.4055819557621771</v>
      </c>
      <c r="I14" s="23"/>
      <c r="J14">
        <v>6</v>
      </c>
      <c r="K14" s="1">
        <f>F8</f>
        <v>519.90909090909088</v>
      </c>
      <c r="L14" s="23">
        <f>G8</f>
        <v>0.84040814414582488</v>
      </c>
      <c r="M14" s="2">
        <f>F8/$H$2</f>
        <v>2.9398641257412628</v>
      </c>
      <c r="N14" s="2">
        <f t="shared" si="2"/>
        <v>436.93583421545202</v>
      </c>
      <c r="O14" s="2">
        <f t="shared" si="1"/>
        <v>0.84040814414582488</v>
      </c>
      <c r="P14" s="2">
        <f t="shared" si="3"/>
        <v>2.4706857539551028</v>
      </c>
      <c r="Q14" s="2"/>
      <c r="R14" s="2">
        <f>LN(O14/O12)</f>
        <v>0.28426698621536395</v>
      </c>
      <c r="S14" s="2"/>
    </row>
    <row r="15" spans="1:25" x14ac:dyDescent="0.25">
      <c r="N15" s="2"/>
      <c r="O15" s="2"/>
      <c r="P15" s="2"/>
      <c r="Q15" s="2">
        <f>AVERAGE(P14,P16)</f>
        <v>2.4783855181261143</v>
      </c>
      <c r="R15" s="2"/>
      <c r="S15" s="2">
        <f>R16*Q15</f>
        <v>0.84930749638122138</v>
      </c>
    </row>
    <row r="16" spans="1:25" x14ac:dyDescent="0.25">
      <c r="J16">
        <v>7</v>
      </c>
      <c r="K16" s="1">
        <f>F9</f>
        <v>371.36363636363637</v>
      </c>
      <c r="L16" s="23">
        <f>G9</f>
        <v>1.1839048494591196</v>
      </c>
      <c r="M16" s="2">
        <f>F9/$H$2</f>
        <v>2.099902946958045</v>
      </c>
      <c r="N16" s="2">
        <f t="shared" si="2"/>
        <v>439.65921000368212</v>
      </c>
      <c r="O16" s="2">
        <f t="shared" si="1"/>
        <v>1.1839048494591196</v>
      </c>
      <c r="P16" s="2">
        <f t="shared" si="3"/>
        <v>2.4860852822971258</v>
      </c>
      <c r="R16" s="2">
        <f>LN(O16/O14)</f>
        <v>0.34268578886119999</v>
      </c>
      <c r="S16" s="2"/>
    </row>
    <row r="17" spans="10:19" x14ac:dyDescent="0.25">
      <c r="N17" s="2"/>
      <c r="O17" s="2"/>
      <c r="P17" s="2"/>
      <c r="Q17" s="2">
        <f>AVERAGE(P16,P18)</f>
        <v>2.342955213769212</v>
      </c>
      <c r="R17" s="2"/>
      <c r="S17" s="2">
        <f t="shared" ref="S17:S21" si="4">R18*Q17</f>
        <v>0.54905638179399063</v>
      </c>
    </row>
    <row r="18" spans="10:19" x14ac:dyDescent="0.25">
      <c r="J18">
        <v>8</v>
      </c>
      <c r="K18" s="1">
        <f>F10</f>
        <v>259.95454545454544</v>
      </c>
      <c r="L18" s="23">
        <f>G10</f>
        <v>1.4965488547445238</v>
      </c>
      <c r="M18" s="2">
        <f>F10/$H$2</f>
        <v>1.4699320628706314</v>
      </c>
      <c r="N18" s="2">
        <f t="shared" si="2"/>
        <v>389.03467728563322</v>
      </c>
      <c r="O18" s="2">
        <f t="shared" si="1"/>
        <v>1.4965488547445238</v>
      </c>
      <c r="P18" s="2">
        <f t="shared" si="3"/>
        <v>2.1998251452412987</v>
      </c>
      <c r="Q18" s="2"/>
      <c r="R18" s="2">
        <f>LN(O18/O16)</f>
        <v>0.23434352418145468</v>
      </c>
      <c r="S18" s="2"/>
    </row>
    <row r="19" spans="10:19" x14ac:dyDescent="0.25">
      <c r="N19" s="2"/>
      <c r="O19" s="2"/>
      <c r="P19" s="2"/>
      <c r="Q19" s="2">
        <f t="shared" ref="Q19:Q27" si="5">AVERAGE(P18,P20)</f>
        <v>1.8827947242838798</v>
      </c>
      <c r="R19" s="2"/>
      <c r="S19" s="2">
        <f t="shared" si="4"/>
        <v>0.41348429178419854</v>
      </c>
    </row>
    <row r="20" spans="10:19" x14ac:dyDescent="0.25">
      <c r="J20">
        <v>9</v>
      </c>
      <c r="K20" s="1">
        <f>F11</f>
        <v>148.54545454545456</v>
      </c>
      <c r="L20" s="23">
        <f>G11</f>
        <v>1.8640912733546251</v>
      </c>
      <c r="M20" s="2">
        <f>F11/$H$2</f>
        <v>0.83996117878321808</v>
      </c>
      <c r="N20" s="2">
        <f t="shared" si="2"/>
        <v>276.902285514678</v>
      </c>
      <c r="O20" s="2">
        <f t="shared" si="1"/>
        <v>1.8640912733546253</v>
      </c>
      <c r="P20" s="2">
        <f t="shared" si="3"/>
        <v>1.565764303326461</v>
      </c>
      <c r="Q20" s="2"/>
      <c r="R20" s="2">
        <f t="shared" ref="R20:R22" si="6">LN(O20/O18)</f>
        <v>0.21961198767511264</v>
      </c>
      <c r="S20" s="2"/>
    </row>
    <row r="21" spans="10:19" x14ac:dyDescent="0.25">
      <c r="N21" s="2"/>
      <c r="O21" s="2"/>
      <c r="P21" s="2"/>
      <c r="Q21" s="2">
        <f t="shared" si="5"/>
        <v>1.9035900501664478</v>
      </c>
      <c r="R21" s="2"/>
      <c r="S21" s="2">
        <f t="shared" si="4"/>
        <v>0.25810794549674032</v>
      </c>
    </row>
    <row r="22" spans="10:19" x14ac:dyDescent="0.25">
      <c r="J22">
        <v>10</v>
      </c>
      <c r="K22" s="1">
        <f>F12</f>
        <v>185.68181818181819</v>
      </c>
      <c r="L22" s="23">
        <f>G12</f>
        <v>2.1347803718770786</v>
      </c>
      <c r="M22" s="2">
        <f>F12/$H$2</f>
        <v>1.0499514734790225</v>
      </c>
      <c r="N22" s="2">
        <f t="shared" si="2"/>
        <v>396.38990086899395</v>
      </c>
      <c r="O22" s="2">
        <f t="shared" si="1"/>
        <v>2.1347803718770786</v>
      </c>
      <c r="P22" s="2">
        <f t="shared" si="3"/>
        <v>2.2414157970064346</v>
      </c>
      <c r="Q22" s="2"/>
      <c r="R22" s="2">
        <f t="shared" si="6"/>
        <v>0.13559008961733734</v>
      </c>
      <c r="S22" s="2"/>
    </row>
    <row r="23" spans="10:19" x14ac:dyDescent="0.25">
      <c r="M23" s="2"/>
      <c r="N23" s="2"/>
      <c r="O23" s="2"/>
      <c r="P23" s="2"/>
      <c r="Q23" s="2">
        <f t="shared" si="5"/>
        <v>2.045626732303341</v>
      </c>
      <c r="R23" s="2"/>
      <c r="S23" s="2">
        <f>R24*Q23</f>
        <v>0.65217810950002941</v>
      </c>
    </row>
    <row r="24" spans="10:19" x14ac:dyDescent="0.25">
      <c r="J24">
        <v>11</v>
      </c>
      <c r="K24" s="1">
        <f>F13</f>
        <v>111.40909090909091</v>
      </c>
      <c r="L24" s="23">
        <f>G13</f>
        <v>2.9363859732659772</v>
      </c>
      <c r="M24" s="2">
        <f>F13/$H$2</f>
        <v>0.62997088408741353</v>
      </c>
      <c r="N24" s="2">
        <f t="shared" si="2"/>
        <v>327.14009183976862</v>
      </c>
      <c r="O24" s="2">
        <f>N24/K24</f>
        <v>2.9363859732659772</v>
      </c>
      <c r="P24" s="2">
        <f t="shared" ref="P24" si="7">N24/$H$2</f>
        <v>1.8498376676002477</v>
      </c>
      <c r="Q24" s="2"/>
      <c r="R24" s="2">
        <f>LN(O24/O22)</f>
        <v>0.31881579332202409</v>
      </c>
      <c r="S24" s="2"/>
    </row>
    <row r="25" spans="10:19" x14ac:dyDescent="0.25">
      <c r="N25" s="2"/>
      <c r="O25" s="2"/>
      <c r="P25" s="2"/>
      <c r="Q25" s="2">
        <f>AVERAGE(P24,P26)</f>
        <v>3.0703363093037654</v>
      </c>
      <c r="R25" s="2"/>
      <c r="S25" s="2">
        <f>R26*Q25</f>
        <v>0.45513521048765609</v>
      </c>
    </row>
    <row r="26" spans="10:19" x14ac:dyDescent="0.25">
      <c r="J26">
        <v>12</v>
      </c>
      <c r="K26" s="1">
        <f>F14</f>
        <v>222.81818181818181</v>
      </c>
      <c r="L26" s="23">
        <f>G14</f>
        <v>3.4055819557621771</v>
      </c>
      <c r="M26" s="2">
        <f>F14/$H$2</f>
        <v>1.2599417681748271</v>
      </c>
      <c r="N26" s="2">
        <f t="shared" si="2"/>
        <v>758.825579415736</v>
      </c>
      <c r="O26" s="2">
        <f t="shared" ref="O26" si="8">N26/K26</f>
        <v>3.4055819557621771</v>
      </c>
      <c r="P26" s="2">
        <f>N26/$H$2</f>
        <v>4.290834951007283</v>
      </c>
      <c r="R26" s="2">
        <f>LN(O26/O24)</f>
        <v>0.14823627271986478</v>
      </c>
      <c r="S26" s="2"/>
    </row>
    <row r="27" spans="10:19" x14ac:dyDescent="0.25">
      <c r="N27" s="2"/>
      <c r="Q27" s="2">
        <f t="shared" si="5"/>
        <v>4.290834951007283</v>
      </c>
      <c r="R27" s="2"/>
      <c r="S27" s="2"/>
    </row>
    <row r="28" spans="10:19" x14ac:dyDescent="0.25">
      <c r="N28" s="2"/>
      <c r="R28" s="2"/>
      <c r="S28" s="2"/>
    </row>
    <row r="29" spans="10:19" x14ac:dyDescent="0.25">
      <c r="N29" s="2"/>
      <c r="R29" s="2"/>
      <c r="S29" s="2"/>
    </row>
    <row r="30" spans="10:19" x14ac:dyDescent="0.25">
      <c r="N30" s="2"/>
      <c r="R30" s="2"/>
      <c r="S30" s="2"/>
    </row>
    <row r="31" spans="10:19" x14ac:dyDescent="0.25">
      <c r="N31" s="2"/>
      <c r="R31" s="2"/>
      <c r="S31" s="2"/>
    </row>
    <row r="32" spans="10:19" x14ac:dyDescent="0.25">
      <c r="N32" s="2"/>
      <c r="R32" s="2"/>
      <c r="S32" s="2"/>
    </row>
    <row r="33" spans="14:19" x14ac:dyDescent="0.25">
      <c r="N33" s="2"/>
      <c r="S33" s="2"/>
    </row>
    <row r="34" spans="14:19" x14ac:dyDescent="0.25">
      <c r="N34" s="2"/>
      <c r="S34" s="2"/>
    </row>
    <row r="35" spans="14:19" x14ac:dyDescent="0.25">
      <c r="N35" s="2"/>
      <c r="S35" s="2"/>
    </row>
    <row r="36" spans="14:19" x14ac:dyDescent="0.25">
      <c r="N36" s="2"/>
      <c r="S36" s="2"/>
    </row>
    <row r="37" spans="14:19" x14ac:dyDescent="0.25">
      <c r="N37" s="2"/>
      <c r="S37" s="2"/>
    </row>
    <row r="38" spans="14:19" x14ac:dyDescent="0.25">
      <c r="N38" s="2"/>
      <c r="S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9"/>
  <sheetViews>
    <sheetView workbookViewId="0">
      <selection activeCell="T16" sqref="O2:T16"/>
    </sheetView>
  </sheetViews>
  <sheetFormatPr defaultRowHeight="15" x14ac:dyDescent="0.25"/>
  <sheetData>
    <row r="1" spans="1:20" x14ac:dyDescent="0.25">
      <c r="A1" t="s">
        <v>1</v>
      </c>
      <c r="B1" t="s">
        <v>17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M1" t="s">
        <v>1</v>
      </c>
      <c r="N1" t="s">
        <v>17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</row>
    <row r="2" spans="1:20" x14ac:dyDescent="0.25">
      <c r="A2" s="2">
        <v>0</v>
      </c>
      <c r="B2" s="1">
        <v>11983.699999999999</v>
      </c>
      <c r="C2" s="1">
        <v>46094.07093539209</v>
      </c>
      <c r="D2" s="8">
        <v>3.8463972675711253</v>
      </c>
      <c r="E2" s="8">
        <v>157.31764824365902</v>
      </c>
      <c r="F2" s="8"/>
      <c r="G2" s="8"/>
      <c r="H2" s="8"/>
      <c r="M2" s="2">
        <v>0</v>
      </c>
      <c r="N2" s="1">
        <v>11983.699999999999</v>
      </c>
      <c r="O2" s="1">
        <f>C2*0.0283495</f>
        <v>1306.7438639828981</v>
      </c>
      <c r="P2" s="8">
        <f>D2*0.0283495</f>
        <v>0.10904343933700762</v>
      </c>
      <c r="Q2" s="8">
        <f>E2*0.0700531973</f>
        <v>11.020604251185043</v>
      </c>
      <c r="R2" s="8"/>
      <c r="S2" s="8"/>
      <c r="T2" s="8"/>
    </row>
    <row r="3" spans="1:20" x14ac:dyDescent="0.25">
      <c r="A3">
        <v>3</v>
      </c>
      <c r="B3" s="1">
        <v>924</v>
      </c>
      <c r="C3" s="1">
        <v>9549.3655969672182</v>
      </c>
      <c r="D3" s="8">
        <v>10.334811252129024</v>
      </c>
      <c r="E3" s="8">
        <v>32.591691457225998</v>
      </c>
      <c r="F3" s="8">
        <v>31.651556616814172</v>
      </c>
      <c r="G3" s="8">
        <v>0.98838099445720351</v>
      </c>
      <c r="H3" s="8">
        <v>31.283797005045272</v>
      </c>
      <c r="M3">
        <v>3</v>
      </c>
      <c r="N3" s="1">
        <v>924</v>
      </c>
      <c r="O3" s="1">
        <f t="shared" ref="O3:O16" si="0">C3*0.0283495</f>
        <v>270.71973999122213</v>
      </c>
      <c r="P3" s="8">
        <f t="shared" ref="P3:P16" si="1">D3*0.0283495</f>
        <v>0.29298673159223176</v>
      </c>
      <c r="Q3" s="8">
        <f>E3*0.0700531973</f>
        <v>2.2831521919937772</v>
      </c>
      <c r="R3" s="8">
        <f>F3*0.0700531973</f>
        <v>2.2172927405298037</v>
      </c>
      <c r="S3" s="8">
        <f>G3</f>
        <v>0.98838099445720351</v>
      </c>
      <c r="T3" s="8">
        <f>H3*0.0700531973</f>
        <v>2.1915300038875856</v>
      </c>
    </row>
    <row r="4" spans="1:20" x14ac:dyDescent="0.25">
      <c r="A4">
        <v>4</v>
      </c>
      <c r="B4" s="1">
        <v>745</v>
      </c>
      <c r="C4" s="1">
        <v>11470.910677646752</v>
      </c>
      <c r="D4" s="8">
        <v>15.397195540465439</v>
      </c>
      <c r="E4" s="8">
        <v>39.149865794016222</v>
      </c>
      <c r="F4" s="8">
        <v>35.870778625621114</v>
      </c>
      <c r="G4" s="8">
        <v>0.39866745508436197</v>
      </c>
      <c r="H4" s="8">
        <v>14.300512026570896</v>
      </c>
      <c r="M4">
        <v>4</v>
      </c>
      <c r="N4" s="1">
        <v>745</v>
      </c>
      <c r="O4" s="1">
        <f t="shared" si="0"/>
        <v>325.19458225594661</v>
      </c>
      <c r="P4" s="8">
        <f t="shared" si="1"/>
        <v>0.43650279497442496</v>
      </c>
      <c r="Q4" s="8">
        <f t="shared" ref="Q4:Q16" si="2">E4*0.0700531973</f>
        <v>2.7425732727367391</v>
      </c>
      <c r="R4" s="8">
        <f t="shared" ref="R4:R16" si="3">F4*0.0700531973</f>
        <v>2.5128627323652584</v>
      </c>
      <c r="S4" s="8">
        <f t="shared" ref="S4:S16" si="4">G4</f>
        <v>0.39866745508436197</v>
      </c>
      <c r="T4" s="8">
        <f t="shared" ref="T4:T16" si="5">H4*0.0700531973</f>
        <v>1.0017965904883936</v>
      </c>
    </row>
    <row r="5" spans="1:20" x14ac:dyDescent="0.25">
      <c r="A5">
        <v>5</v>
      </c>
      <c r="B5" s="1">
        <v>29</v>
      </c>
      <c r="C5" s="1">
        <v>657.79019222406089</v>
      </c>
      <c r="D5" s="8">
        <v>22.682420421519343</v>
      </c>
      <c r="E5" s="8">
        <v>2.2450177209012319</v>
      </c>
      <c r="F5" s="8">
        <v>20.697441757458726</v>
      </c>
      <c r="G5" s="8">
        <v>0.38740480861689819</v>
      </c>
      <c r="H5" s="8">
        <v>8.0182884629076945</v>
      </c>
      <c r="M5">
        <v>5</v>
      </c>
      <c r="N5" s="1">
        <v>29</v>
      </c>
      <c r="O5" s="1">
        <f t="shared" si="0"/>
        <v>18.648023054456015</v>
      </c>
      <c r="P5" s="8">
        <f t="shared" si="1"/>
        <v>0.64303527773986258</v>
      </c>
      <c r="Q5" s="8">
        <f t="shared" si="2"/>
        <v>0.15727066934429032</v>
      </c>
      <c r="R5" s="8">
        <f t="shared" si="3"/>
        <v>1.4499219710405149</v>
      </c>
      <c r="S5" s="8">
        <f t="shared" si="4"/>
        <v>0.38740480861689819</v>
      </c>
      <c r="T5" s="8">
        <f t="shared" si="5"/>
        <v>0.56170674370038642</v>
      </c>
    </row>
    <row r="6" spans="1:20" x14ac:dyDescent="0.25">
      <c r="A6">
        <v>6</v>
      </c>
      <c r="B6" s="1">
        <v>501</v>
      </c>
      <c r="C6" s="1">
        <v>15413.045340688277</v>
      </c>
      <c r="D6" s="8">
        <v>30.764561558260034</v>
      </c>
      <c r="E6" s="8">
        <v>52.604250309516303</v>
      </c>
      <c r="F6" s="8">
        <v>27.424634015208767</v>
      </c>
      <c r="G6" s="8">
        <v>0.3047732350839325</v>
      </c>
      <c r="H6" s="8">
        <v>8.3582944298080335</v>
      </c>
      <c r="M6">
        <v>6</v>
      </c>
      <c r="N6" s="1">
        <v>501</v>
      </c>
      <c r="O6" s="1">
        <f t="shared" si="0"/>
        <v>436.95212888584228</v>
      </c>
      <c r="P6" s="8">
        <f t="shared" si="1"/>
        <v>0.87215993789589286</v>
      </c>
      <c r="Q6" s="8">
        <f t="shared" si="2"/>
        <v>3.6850959257511313</v>
      </c>
      <c r="R6" s="8">
        <f t="shared" si="3"/>
        <v>1.9211832975477108</v>
      </c>
      <c r="S6" s="8">
        <f t="shared" si="4"/>
        <v>0.3047732350839325</v>
      </c>
      <c r="T6" s="8">
        <f t="shared" si="5"/>
        <v>0.58552524878283307</v>
      </c>
    </row>
    <row r="7" spans="1:20" x14ac:dyDescent="0.25">
      <c r="A7">
        <v>7</v>
      </c>
      <c r="B7" s="1">
        <v>170</v>
      </c>
      <c r="C7" s="1">
        <v>6646.8963261962899</v>
      </c>
      <c r="D7" s="8">
        <v>39.099390154095822</v>
      </c>
      <c r="E7" s="8">
        <v>22.685652990431024</v>
      </c>
      <c r="F7" s="8">
        <v>37.644951649973663</v>
      </c>
      <c r="G7" s="8">
        <v>0.23974344101293832</v>
      </c>
      <c r="H7" s="8">
        <v>9.0251302453303754</v>
      </c>
      <c r="M7">
        <v>7</v>
      </c>
      <c r="N7" s="1">
        <v>170</v>
      </c>
      <c r="O7" s="1">
        <f t="shared" si="0"/>
        <v>188.4361873995017</v>
      </c>
      <c r="P7" s="8">
        <f t="shared" si="1"/>
        <v>1.1084481611735395</v>
      </c>
      <c r="Q7" s="8">
        <f t="shared" si="2"/>
        <v>1.5892025248179993</v>
      </c>
      <c r="R7" s="8">
        <f t="shared" si="3"/>
        <v>2.6371492252845652</v>
      </c>
      <c r="S7" s="8">
        <f t="shared" si="4"/>
        <v>0.23974344101293832</v>
      </c>
      <c r="T7" s="8">
        <f t="shared" si="5"/>
        <v>0.63223922973432611</v>
      </c>
    </row>
    <row r="8" spans="1:20" x14ac:dyDescent="0.25">
      <c r="A8">
        <v>8</v>
      </c>
      <c r="B8" s="1">
        <v>108</v>
      </c>
      <c r="C8" s="1">
        <v>5561.2570445906649</v>
      </c>
      <c r="D8" s="8">
        <v>51.493120783246894</v>
      </c>
      <c r="E8" s="8">
        <v>18.980399469592712</v>
      </c>
      <c r="F8" s="8">
        <v>20.833026230011868</v>
      </c>
      <c r="G8" s="8">
        <v>0.27534135193541703</v>
      </c>
      <c r="H8" s="8">
        <v>5.7361936070774719</v>
      </c>
      <c r="M8">
        <v>8</v>
      </c>
      <c r="N8" s="1">
        <v>108</v>
      </c>
      <c r="O8" s="1">
        <f t="shared" si="0"/>
        <v>157.65885658562306</v>
      </c>
      <c r="P8" s="8">
        <f t="shared" si="1"/>
        <v>1.4598042276446579</v>
      </c>
      <c r="Q8" s="8">
        <f t="shared" si="2"/>
        <v>1.3296376688761935</v>
      </c>
      <c r="R8" s="8">
        <f t="shared" si="3"/>
        <v>1.4594200968470965</v>
      </c>
      <c r="S8" s="8">
        <f t="shared" si="4"/>
        <v>0.27534135193541703</v>
      </c>
      <c r="T8" s="8">
        <f t="shared" si="5"/>
        <v>0.40183870250759679</v>
      </c>
    </row>
    <row r="9" spans="1:20" x14ac:dyDescent="0.25">
      <c r="A9">
        <v>9</v>
      </c>
      <c r="B9" s="1">
        <v>46</v>
      </c>
      <c r="C9" s="1">
        <v>2865.3432052050944</v>
      </c>
      <c r="D9" s="8">
        <v>62.290069678371616</v>
      </c>
      <c r="E9" s="8">
        <v>9.7793283454098781</v>
      </c>
      <c r="F9" s="8">
        <v>14.379863907501296</v>
      </c>
      <c r="G9" s="8">
        <v>0.19035379615475931</v>
      </c>
      <c r="H9" s="8">
        <v>2.7372616829816825</v>
      </c>
      <c r="M9">
        <v>9</v>
      </c>
      <c r="N9" s="1">
        <v>46</v>
      </c>
      <c r="O9" s="1">
        <f t="shared" si="0"/>
        <v>81.231047195961821</v>
      </c>
      <c r="P9" s="8">
        <f t="shared" si="1"/>
        <v>1.765892330346996</v>
      </c>
      <c r="Q9" s="8">
        <f t="shared" si="2"/>
        <v>0.68507321804248067</v>
      </c>
      <c r="R9" s="8">
        <f t="shared" si="3"/>
        <v>1.0073554434593373</v>
      </c>
      <c r="S9" s="8">
        <f t="shared" si="4"/>
        <v>0.19035379615475931</v>
      </c>
      <c r="T9" s="8">
        <f t="shared" si="5"/>
        <v>0.19175393273964583</v>
      </c>
    </row>
    <row r="10" spans="1:20" x14ac:dyDescent="0.25">
      <c r="A10">
        <v>10</v>
      </c>
      <c r="B10" s="1">
        <v>58</v>
      </c>
      <c r="C10" s="1">
        <v>4256.36300150241</v>
      </c>
      <c r="D10" s="8">
        <v>73.385568991420868</v>
      </c>
      <c r="E10" s="8">
        <v>14.526836182602082</v>
      </c>
      <c r="F10" s="8">
        <v>12.153082264005981</v>
      </c>
      <c r="G10" s="8">
        <v>0.16392529066641132</v>
      </c>
      <c r="H10" s="8">
        <v>1.9921975426199885</v>
      </c>
      <c r="M10">
        <v>10</v>
      </c>
      <c r="N10" s="1">
        <v>58</v>
      </c>
      <c r="O10" s="1">
        <f t="shared" si="0"/>
        <v>120.66576291109257</v>
      </c>
      <c r="P10" s="8">
        <f t="shared" si="1"/>
        <v>2.0804441881222857</v>
      </c>
      <c r="Q10" s="8">
        <f t="shared" si="2"/>
        <v>1.0176513212446023</v>
      </c>
      <c r="R10" s="8">
        <f t="shared" si="3"/>
        <v>0.85136226964354156</v>
      </c>
      <c r="S10" s="8">
        <f t="shared" si="4"/>
        <v>0.16392529066641132</v>
      </c>
      <c r="T10" s="8">
        <f t="shared" si="5"/>
        <v>0.1395598075137332</v>
      </c>
    </row>
    <row r="11" spans="1:20" x14ac:dyDescent="0.25">
      <c r="A11">
        <v>11</v>
      </c>
      <c r="B11" s="1">
        <v>79</v>
      </c>
      <c r="C11" s="1">
        <v>6847.7543553590467</v>
      </c>
      <c r="D11" s="8">
        <v>86.680434877962611</v>
      </c>
      <c r="E11" s="8">
        <v>23.371175274262956</v>
      </c>
      <c r="F11" s="8">
        <v>18.949005728432518</v>
      </c>
      <c r="G11" s="8">
        <v>0.16650088516204087</v>
      </c>
      <c r="H11" s="8">
        <v>3.1550262267245972</v>
      </c>
      <c r="M11">
        <v>11</v>
      </c>
      <c r="N11" s="1">
        <v>79</v>
      </c>
      <c r="O11" s="1">
        <f t="shared" si="0"/>
        <v>194.13041209725128</v>
      </c>
      <c r="P11" s="8">
        <f t="shared" si="1"/>
        <v>2.4573469885728012</v>
      </c>
      <c r="Q11" s="8">
        <f t="shared" si="2"/>
        <v>1.6372255526208244</v>
      </c>
      <c r="R11" s="8">
        <f t="shared" si="3"/>
        <v>1.3274384369327132</v>
      </c>
      <c r="S11" s="8">
        <f t="shared" si="4"/>
        <v>0.16650088516204087</v>
      </c>
      <c r="T11" s="8">
        <f t="shared" si="5"/>
        <v>0.22101967474741271</v>
      </c>
    </row>
    <row r="12" spans="1:20" x14ac:dyDescent="0.25">
      <c r="A12">
        <v>12</v>
      </c>
      <c r="B12" s="1">
        <v>17</v>
      </c>
      <c r="C12" s="1">
        <v>1612.3977889867997</v>
      </c>
      <c r="D12" s="8">
        <v>94.846928763929398</v>
      </c>
      <c r="E12" s="8">
        <v>5.5030641262348112</v>
      </c>
      <c r="F12" s="8">
        <v>14.437119700248884</v>
      </c>
      <c r="G12" s="8">
        <v>9.0036122223473875E-2</v>
      </c>
      <c r="H12" s="8">
        <v>1.2998622738865311</v>
      </c>
      <c r="M12">
        <v>12</v>
      </c>
      <c r="N12" s="1">
        <v>17</v>
      </c>
      <c r="O12" s="1">
        <f t="shared" si="0"/>
        <v>45.71067111888128</v>
      </c>
      <c r="P12" s="8">
        <f t="shared" si="1"/>
        <v>2.6888630069930164</v>
      </c>
      <c r="Q12" s="8">
        <f t="shared" si="2"/>
        <v>0.38550723698967931</v>
      </c>
      <c r="R12" s="8">
        <f t="shared" si="3"/>
        <v>1.0113663948052518</v>
      </c>
      <c r="S12" s="8">
        <f t="shared" si="4"/>
        <v>9.0036122223473875E-2</v>
      </c>
      <c r="T12" s="8">
        <f t="shared" si="5"/>
        <v>9.1059508335399789E-2</v>
      </c>
    </row>
    <row r="13" spans="1:20" x14ac:dyDescent="0.25">
      <c r="A13">
        <v>13</v>
      </c>
      <c r="B13" s="1">
        <v>4</v>
      </c>
      <c r="C13" s="1">
        <v>452.69376693818811</v>
      </c>
      <c r="D13" s="8">
        <v>113.17344173454703</v>
      </c>
      <c r="E13" s="8">
        <v>1.5450299212907443</v>
      </c>
      <c r="F13" s="8">
        <v>3.5240470237627779</v>
      </c>
      <c r="G13" s="8">
        <v>0.17665720866074433</v>
      </c>
      <c r="H13" s="8">
        <v>0.6225483104071361</v>
      </c>
      <c r="M13">
        <v>13</v>
      </c>
      <c r="N13" s="1">
        <v>4</v>
      </c>
      <c r="O13" s="1">
        <f t="shared" si="0"/>
        <v>12.833641945814163</v>
      </c>
      <c r="P13" s="8">
        <f t="shared" si="1"/>
        <v>3.2084104864535408</v>
      </c>
      <c r="Q13" s="8">
        <f t="shared" si="2"/>
        <v>0.10823428591058398</v>
      </c>
      <c r="R13" s="8">
        <f t="shared" si="3"/>
        <v>0.24687076145013165</v>
      </c>
      <c r="S13" s="8">
        <f t="shared" si="4"/>
        <v>0.17665720866074433</v>
      </c>
      <c r="T13" s="8">
        <f t="shared" si="5"/>
        <v>4.3611499617732745E-2</v>
      </c>
    </row>
    <row r="14" spans="1:20" x14ac:dyDescent="0.25">
      <c r="A14">
        <v>14</v>
      </c>
      <c r="B14" s="1">
        <v>4</v>
      </c>
      <c r="C14" s="1">
        <v>477.32460787434184</v>
      </c>
      <c r="D14" s="8">
        <v>119.33115196858546</v>
      </c>
      <c r="E14" s="8">
        <v>1.6290942248271052</v>
      </c>
      <c r="F14" s="8">
        <v>1.5870620730589247</v>
      </c>
      <c r="G14" s="8">
        <v>5.2980893382074692E-2</v>
      </c>
      <c r="H14" s="8">
        <v>8.408396648346933E-2</v>
      </c>
      <c r="M14">
        <v>14</v>
      </c>
      <c r="N14" s="1">
        <v>4</v>
      </c>
      <c r="O14" s="1">
        <f t="shared" si="0"/>
        <v>13.531913970933653</v>
      </c>
      <c r="P14" s="8">
        <f t="shared" si="1"/>
        <v>3.3829784927334132</v>
      </c>
      <c r="Q14" s="8">
        <f t="shared" si="2"/>
        <v>0.11412325915210375</v>
      </c>
      <c r="R14" s="8">
        <f t="shared" si="3"/>
        <v>0.11117877253134385</v>
      </c>
      <c r="S14" s="8">
        <f t="shared" si="4"/>
        <v>5.2980893382074692E-2</v>
      </c>
      <c r="T14" s="8">
        <f t="shared" si="5"/>
        <v>5.8903506938330638E-3</v>
      </c>
    </row>
    <row r="15" spans="1:20" x14ac:dyDescent="0.25">
      <c r="A15">
        <v>15</v>
      </c>
      <c r="B15" s="1">
        <v>4</v>
      </c>
      <c r="C15" s="1">
        <v>485.64145484595332</v>
      </c>
      <c r="D15" s="8">
        <v>121.41036371148833</v>
      </c>
      <c r="E15" s="8">
        <v>1.657479368074926</v>
      </c>
      <c r="F15" s="8">
        <v>1.6432867964510156</v>
      </c>
      <c r="G15" s="8">
        <v>1.7273825307989977E-2</v>
      </c>
      <c r="H15" s="8">
        <v>2.8385849052821328E-2</v>
      </c>
      <c r="M15">
        <v>15</v>
      </c>
      <c r="N15" s="1">
        <v>4</v>
      </c>
      <c r="O15" s="1">
        <f t="shared" si="0"/>
        <v>13.767692424155353</v>
      </c>
      <c r="P15" s="8">
        <f t="shared" si="1"/>
        <v>3.4419231060388382</v>
      </c>
      <c r="Q15" s="8">
        <f t="shared" si="2"/>
        <v>0.11611172919243211</v>
      </c>
      <c r="R15" s="8">
        <f t="shared" si="3"/>
        <v>0.11511749417226792</v>
      </c>
      <c r="S15" s="8">
        <f t="shared" si="4"/>
        <v>1.7273825307989977E-2</v>
      </c>
      <c r="T15" s="8">
        <f t="shared" si="5"/>
        <v>1.9885194842253107E-3</v>
      </c>
    </row>
    <row r="16" spans="1:20" x14ac:dyDescent="0.25">
      <c r="A16">
        <v>18</v>
      </c>
      <c r="B16" s="1">
        <v>4</v>
      </c>
      <c r="C16" s="1">
        <v>551.13493458936591</v>
      </c>
      <c r="D16" s="8">
        <v>137.78373364734148</v>
      </c>
      <c r="E16" s="8">
        <v>1.8810066026940817</v>
      </c>
      <c r="F16" s="8">
        <v>0.58974766179483462</v>
      </c>
      <c r="G16" s="8">
        <v>0.12650906513345186</v>
      </c>
      <c r="H16" s="8">
        <v>7.4608425358303671E-2</v>
      </c>
      <c r="M16">
        <v>18</v>
      </c>
      <c r="N16" s="1">
        <v>4</v>
      </c>
      <c r="O16" s="1">
        <f t="shared" si="0"/>
        <v>15.624399828141229</v>
      </c>
      <c r="P16" s="8">
        <f t="shared" si="1"/>
        <v>3.9060999570353072</v>
      </c>
      <c r="Q16" s="8">
        <f t="shared" si="2"/>
        <v>0.1317705266611312</v>
      </c>
      <c r="R16" s="8">
        <f t="shared" si="3"/>
        <v>4.1313709308927221E-2</v>
      </c>
      <c r="S16" s="8">
        <f t="shared" si="4"/>
        <v>0.12650906513345186</v>
      </c>
      <c r="T16" s="8">
        <f t="shared" si="5"/>
        <v>5.2265587418675701E-3</v>
      </c>
    </row>
    <row r="18" spans="5:20" x14ac:dyDescent="0.25">
      <c r="E18" s="8">
        <f>SUM(E2:E17)*0.0625</f>
        <v>24.091721251921193</v>
      </c>
      <c r="Q18" s="8">
        <f>SUM(Q2:Q17)</f>
        <v>27.003233634519006</v>
      </c>
      <c r="T18" s="8">
        <f>SUM(T3:T17)</f>
        <v>6.0747463709749718</v>
      </c>
    </row>
    <row r="19" spans="5:20" x14ac:dyDescent="0.25">
      <c r="E19">
        <f>E18*1.12085116</f>
        <v>27.00323371161252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D22" sqref="D22"/>
    </sheetView>
  </sheetViews>
  <sheetFormatPr defaultRowHeight="15" x14ac:dyDescent="0.25"/>
  <sheetData>
    <row r="1" spans="1:11" ht="18" thickBot="1" x14ac:dyDescent="0.3">
      <c r="A1" s="14" t="s">
        <v>1</v>
      </c>
      <c r="B1" s="14" t="s">
        <v>17</v>
      </c>
      <c r="C1" s="14" t="s">
        <v>21</v>
      </c>
      <c r="D1" s="14" t="s">
        <v>22</v>
      </c>
      <c r="E1" s="14" t="s">
        <v>23</v>
      </c>
      <c r="F1" s="14" t="s">
        <v>24</v>
      </c>
      <c r="G1" s="14" t="s">
        <v>11</v>
      </c>
      <c r="H1" s="14" t="s">
        <v>25</v>
      </c>
    </row>
    <row r="2" spans="1:11" x14ac:dyDescent="0.25">
      <c r="A2" s="9">
        <v>0</v>
      </c>
      <c r="B2" s="9">
        <v>11984</v>
      </c>
      <c r="C2" s="19">
        <v>1306.7438639828981</v>
      </c>
      <c r="D2" s="18">
        <v>0.10904343933700762</v>
      </c>
      <c r="E2" s="18">
        <v>11.020604251185043</v>
      </c>
      <c r="F2" s="10"/>
      <c r="G2" s="10"/>
      <c r="H2" s="10"/>
    </row>
    <row r="3" spans="1:11" ht="17.25" x14ac:dyDescent="0.25">
      <c r="A3" s="11" t="s">
        <v>18</v>
      </c>
      <c r="B3" s="11">
        <v>924</v>
      </c>
      <c r="C3" s="20">
        <v>270.71973999122213</v>
      </c>
      <c r="D3" s="17">
        <v>0.29298673159223176</v>
      </c>
      <c r="E3" s="17">
        <v>2.2831521919937772</v>
      </c>
      <c r="F3" s="17">
        <v>2.2172927405298037</v>
      </c>
      <c r="G3" s="17">
        <v>0.98838099445720351</v>
      </c>
      <c r="H3" s="17">
        <v>2.1915300038875856</v>
      </c>
    </row>
    <row r="4" spans="1:11" x14ac:dyDescent="0.25">
      <c r="A4" s="11">
        <v>4</v>
      </c>
      <c r="B4" s="11">
        <v>745</v>
      </c>
      <c r="C4" s="20">
        <v>325.19458225594661</v>
      </c>
      <c r="D4" s="17">
        <v>0.43650279497442496</v>
      </c>
      <c r="E4" s="17">
        <v>2.7425732727367391</v>
      </c>
      <c r="F4" s="17">
        <v>2.5128627323652584</v>
      </c>
      <c r="G4" s="17">
        <v>0.39866745508436197</v>
      </c>
      <c r="H4" s="17">
        <v>1.0017965904883936</v>
      </c>
    </row>
    <row r="5" spans="1:11" x14ac:dyDescent="0.25">
      <c r="A5" s="11">
        <v>5</v>
      </c>
      <c r="B5" s="11">
        <v>29</v>
      </c>
      <c r="C5" s="20">
        <v>18.648023054456015</v>
      </c>
      <c r="D5" s="17">
        <v>0.64303527773986258</v>
      </c>
      <c r="E5" s="17">
        <v>0.15727066934429032</v>
      </c>
      <c r="F5" s="17">
        <v>1.4499219710405149</v>
      </c>
      <c r="G5" s="17">
        <v>0.38740480861689819</v>
      </c>
      <c r="H5" s="17">
        <v>0.56170674370038642</v>
      </c>
    </row>
    <row r="6" spans="1:11" x14ac:dyDescent="0.25">
      <c r="A6" s="11">
        <v>6</v>
      </c>
      <c r="B6" s="11">
        <v>501</v>
      </c>
      <c r="C6" s="20">
        <v>436.95212888584228</v>
      </c>
      <c r="D6" s="17">
        <v>0.87215993789589286</v>
      </c>
      <c r="E6" s="17">
        <v>3.6850959257511313</v>
      </c>
      <c r="F6" s="17">
        <v>1.9211832975477108</v>
      </c>
      <c r="G6" s="17">
        <v>0.3047732350839325</v>
      </c>
      <c r="H6" s="17">
        <v>0.58552524878283307</v>
      </c>
    </row>
    <row r="7" spans="1:11" x14ac:dyDescent="0.25">
      <c r="A7" s="11">
        <v>7</v>
      </c>
      <c r="B7" s="11">
        <v>170</v>
      </c>
      <c r="C7" s="20">
        <v>188.4361873995017</v>
      </c>
      <c r="D7" s="17">
        <v>1.1084481611735395</v>
      </c>
      <c r="E7" s="17">
        <v>1.5892025248179993</v>
      </c>
      <c r="F7" s="17">
        <v>2.6371492252845652</v>
      </c>
      <c r="G7" s="17">
        <v>0.23974344101293832</v>
      </c>
      <c r="H7" s="17">
        <v>0.63223922973432611</v>
      </c>
    </row>
    <row r="8" spans="1:11" x14ac:dyDescent="0.25">
      <c r="A8" s="11">
        <v>8</v>
      </c>
      <c r="B8" s="11">
        <v>108</v>
      </c>
      <c r="C8" s="20">
        <v>157.65885658562306</v>
      </c>
      <c r="D8" s="17">
        <v>1.4598042276446579</v>
      </c>
      <c r="E8" s="17">
        <v>1.3296376688761935</v>
      </c>
      <c r="F8" s="17">
        <v>1.4594200968470965</v>
      </c>
      <c r="G8" s="17">
        <v>0.27534135193541703</v>
      </c>
      <c r="H8" s="17">
        <v>0.40183870250759679</v>
      </c>
    </row>
    <row r="9" spans="1:11" x14ac:dyDescent="0.25">
      <c r="A9" s="11">
        <v>9</v>
      </c>
      <c r="B9" s="11">
        <v>46</v>
      </c>
      <c r="C9" s="20">
        <v>81.231047195961821</v>
      </c>
      <c r="D9" s="17">
        <v>1.765892330346996</v>
      </c>
      <c r="E9" s="17">
        <v>0.68507321804248067</v>
      </c>
      <c r="F9" s="17">
        <v>1.0073554434593373</v>
      </c>
      <c r="G9" s="17">
        <v>0.19035379615475931</v>
      </c>
      <c r="H9" s="17">
        <v>0.19175393273964583</v>
      </c>
    </row>
    <row r="10" spans="1:11" x14ac:dyDescent="0.25">
      <c r="A10" s="11">
        <v>10</v>
      </c>
      <c r="B10" s="11">
        <v>58</v>
      </c>
      <c r="C10" s="20">
        <v>120.66576291109257</v>
      </c>
      <c r="D10" s="17">
        <v>2.0804441881222857</v>
      </c>
      <c r="E10" s="17">
        <v>1.0176513212446023</v>
      </c>
      <c r="F10" s="17">
        <v>0.85136226964354156</v>
      </c>
      <c r="G10" s="17">
        <v>0.16392529066641132</v>
      </c>
      <c r="H10" s="17">
        <v>0.1395598075137332</v>
      </c>
    </row>
    <row r="11" spans="1:11" x14ac:dyDescent="0.25">
      <c r="A11" s="11">
        <v>11</v>
      </c>
      <c r="B11" s="11">
        <v>79</v>
      </c>
      <c r="C11" s="20">
        <v>194.13041209725128</v>
      </c>
      <c r="D11" s="17">
        <v>2.4573469885728012</v>
      </c>
      <c r="E11" s="17">
        <v>1.6372255526208244</v>
      </c>
      <c r="F11" s="17">
        <v>1.3274384369327132</v>
      </c>
      <c r="G11" s="17">
        <v>0.16650088516204087</v>
      </c>
      <c r="H11" s="17">
        <v>0.22101967474741271</v>
      </c>
    </row>
    <row r="12" spans="1:11" x14ac:dyDescent="0.25">
      <c r="A12" s="11">
        <v>12</v>
      </c>
      <c r="B12" s="11">
        <v>17</v>
      </c>
      <c r="C12" s="20">
        <v>45.71067111888128</v>
      </c>
      <c r="D12" s="17">
        <v>2.6888630069930164</v>
      </c>
      <c r="E12" s="17">
        <v>0.38550723698967931</v>
      </c>
      <c r="F12" s="17">
        <v>1.0113663948052518</v>
      </c>
      <c r="G12" s="17">
        <v>9.0036122223473875E-2</v>
      </c>
      <c r="H12" s="17">
        <v>9.1059508335399789E-2</v>
      </c>
      <c r="J12" s="8">
        <f>SUM(H10:H16)</f>
        <v>0.50835591913420441</v>
      </c>
      <c r="K12">
        <f>0.51/6.1</f>
        <v>8.3606557377049182E-2</v>
      </c>
    </row>
    <row r="13" spans="1:11" x14ac:dyDescent="0.25">
      <c r="A13" s="11">
        <v>13</v>
      </c>
      <c r="B13" s="11">
        <v>4</v>
      </c>
      <c r="C13" s="20">
        <v>12.833641945814163</v>
      </c>
      <c r="D13" s="17">
        <v>3.2084104864535408</v>
      </c>
      <c r="E13" s="17">
        <v>0.10823428591058398</v>
      </c>
      <c r="F13" s="17">
        <v>0.24687076145013165</v>
      </c>
      <c r="G13" s="17">
        <v>0.17665720866074433</v>
      </c>
      <c r="H13" s="17">
        <v>4.3611499617732745E-2</v>
      </c>
    </row>
    <row r="14" spans="1:11" x14ac:dyDescent="0.25">
      <c r="A14" s="11">
        <v>14</v>
      </c>
      <c r="B14" s="11">
        <v>4</v>
      </c>
      <c r="C14" s="20">
        <v>13.531913970933653</v>
      </c>
      <c r="D14" s="17">
        <v>3.3829784927334132</v>
      </c>
      <c r="E14" s="17">
        <v>0.11412325915210375</v>
      </c>
      <c r="F14" s="17">
        <v>0.11117877253134385</v>
      </c>
      <c r="G14" s="17">
        <v>5.2980893382074692E-2</v>
      </c>
      <c r="H14" s="17">
        <v>5.8903506938330638E-3</v>
      </c>
    </row>
    <row r="15" spans="1:11" x14ac:dyDescent="0.25">
      <c r="A15" s="11">
        <v>15</v>
      </c>
      <c r="B15" s="11">
        <v>4</v>
      </c>
      <c r="C15" s="20">
        <v>13.767692424155353</v>
      </c>
      <c r="D15" s="17">
        <v>3.4419231060388382</v>
      </c>
      <c r="E15" s="17">
        <v>0.11611172919243211</v>
      </c>
      <c r="F15" s="17">
        <v>0.11511749417226792</v>
      </c>
      <c r="G15" s="17">
        <v>1.7273825307989977E-2</v>
      </c>
      <c r="H15" s="17">
        <v>1.9885194842253107E-3</v>
      </c>
    </row>
    <row r="16" spans="1:11" ht="17.25" x14ac:dyDescent="0.25">
      <c r="A16" s="11" t="s">
        <v>19</v>
      </c>
      <c r="B16" s="11">
        <v>4</v>
      </c>
      <c r="C16" s="20">
        <v>15.624399828141229</v>
      </c>
      <c r="D16" s="17">
        <v>3.9060999570353072</v>
      </c>
      <c r="E16" s="17">
        <v>0.1317705266611312</v>
      </c>
      <c r="F16" s="17">
        <v>4.1313709308927221E-2</v>
      </c>
      <c r="G16" s="17">
        <v>0.12650906513345186</v>
      </c>
      <c r="H16" s="17">
        <v>5.2265587418675701E-3</v>
      </c>
    </row>
    <row r="18" spans="1:8" ht="15.75" thickBot="1" x14ac:dyDescent="0.3">
      <c r="A18" s="12" t="s">
        <v>20</v>
      </c>
      <c r="B18" s="13"/>
      <c r="C18" s="13"/>
      <c r="D18" s="13"/>
      <c r="E18" s="15">
        <f>SUM(E2:E17)</f>
        <v>27.003233634519006</v>
      </c>
      <c r="F18" s="16"/>
      <c r="G18" s="16"/>
      <c r="H18" s="15">
        <v>6.07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G11" sqref="G2:G11"/>
    </sheetView>
  </sheetViews>
  <sheetFormatPr defaultRowHeight="15" x14ac:dyDescent="0.25"/>
  <sheetData>
    <row r="1" spans="1:10" x14ac:dyDescent="0.25">
      <c r="A1" t="s">
        <v>5</v>
      </c>
      <c r="B1" t="s">
        <v>6</v>
      </c>
      <c r="C1" t="s">
        <v>27</v>
      </c>
      <c r="D1" t="s">
        <v>26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>
        <v>3</v>
      </c>
      <c r="B2">
        <v>519.91578947368419</v>
      </c>
      <c r="C2">
        <v>0.2335954465754132</v>
      </c>
      <c r="D2">
        <v>2.9399020032665573</v>
      </c>
      <c r="E2">
        <v>121.44996102371377</v>
      </c>
      <c r="F2">
        <v>0.2335954465754132</v>
      </c>
      <c r="G2">
        <v>0.68674772134100337</v>
      </c>
      <c r="H2">
        <v>0.69154260553021862</v>
      </c>
    </row>
    <row r="3" spans="1:10" x14ac:dyDescent="0.25">
      <c r="A3">
        <v>4</v>
      </c>
      <c r="B3">
        <v>334.2315789473684</v>
      </c>
      <c r="C3">
        <v>0.36844481532756151</v>
      </c>
      <c r="D3">
        <v>1.8899370020999298</v>
      </c>
      <c r="E3">
        <v>123.14589238190244</v>
      </c>
      <c r="F3">
        <v>0.36844481532756151</v>
      </c>
      <c r="G3">
        <v>0.69633748971943388</v>
      </c>
      <c r="H3">
        <v>1.41067005528891</v>
      </c>
      <c r="I3">
        <v>0.45570018717297323</v>
      </c>
      <c r="J3">
        <v>0.3151360947782062</v>
      </c>
    </row>
    <row r="4" spans="1:10" x14ac:dyDescent="0.25">
      <c r="A4">
        <v>5</v>
      </c>
      <c r="B4">
        <v>594.1894736842105</v>
      </c>
      <c r="C4">
        <v>0.63246233758306003</v>
      </c>
      <c r="D4">
        <v>3.3598880037332086</v>
      </c>
      <c r="E4">
        <v>375.80246349356389</v>
      </c>
      <c r="F4">
        <v>0.63246233758306003</v>
      </c>
      <c r="G4">
        <v>2.1250026208583859</v>
      </c>
      <c r="H4">
        <v>2.2978601036971131</v>
      </c>
      <c r="I4">
        <v>0.54032972796826328</v>
      </c>
      <c r="J4">
        <v>0.76222696722723171</v>
      </c>
    </row>
    <row r="5" spans="1:10" x14ac:dyDescent="0.25">
      <c r="A5">
        <v>6</v>
      </c>
      <c r="B5">
        <v>519.91578947368419</v>
      </c>
      <c r="C5">
        <v>0.84040814414582488</v>
      </c>
      <c r="D5">
        <v>2.9399020032665573</v>
      </c>
      <c r="E5">
        <v>436.94146374369029</v>
      </c>
      <c r="F5">
        <v>0.84040814414582488</v>
      </c>
      <c r="G5">
        <v>2.4707175865358399</v>
      </c>
      <c r="H5">
        <v>2.4784174499114409</v>
      </c>
      <c r="I5">
        <v>0.28426698621536395</v>
      </c>
      <c r="J5">
        <v>0.65320576642250205</v>
      </c>
    </row>
    <row r="6" spans="1:10" x14ac:dyDescent="0.25">
      <c r="A6">
        <v>7</v>
      </c>
      <c r="B6">
        <v>371.36842105263156</v>
      </c>
      <c r="C6">
        <v>1.1839048494591196</v>
      </c>
      <c r="D6">
        <v>2.0999300023332554</v>
      </c>
      <c r="E6">
        <v>439.66487462018671</v>
      </c>
      <c r="F6">
        <v>1.1839048494591196</v>
      </c>
      <c r="G6">
        <v>2.4861173132870413</v>
      </c>
      <c r="H6">
        <v>2.3429854006559454</v>
      </c>
      <c r="I6">
        <v>0.34268578886119999</v>
      </c>
      <c r="J6">
        <v>0.84931843895026571</v>
      </c>
    </row>
    <row r="7" spans="1:10" x14ac:dyDescent="0.25">
      <c r="A7">
        <v>8</v>
      </c>
      <c r="B7">
        <v>259.95789473684209</v>
      </c>
      <c r="C7">
        <v>1.4965488547445238</v>
      </c>
      <c r="D7">
        <v>1.4699510016332786</v>
      </c>
      <c r="E7">
        <v>389.03968965021852</v>
      </c>
      <c r="F7">
        <v>1.4965488547445238</v>
      </c>
      <c r="G7">
        <v>2.199853488024849</v>
      </c>
      <c r="H7">
        <v>1.8828189824134203</v>
      </c>
      <c r="I7">
        <v>0.23434352418145468</v>
      </c>
      <c r="J7">
        <v>0.54906345589541183</v>
      </c>
    </row>
    <row r="8" spans="1:10" x14ac:dyDescent="0.25">
      <c r="A8">
        <v>9</v>
      </c>
      <c r="B8">
        <v>148.54736842105262</v>
      </c>
      <c r="C8">
        <v>1.8640912733546251</v>
      </c>
      <c r="D8">
        <v>0.83997200093330215</v>
      </c>
      <c r="E8">
        <v>276.90585315347863</v>
      </c>
      <c r="F8">
        <v>1.8640912733546253</v>
      </c>
      <c r="G8">
        <v>1.5657844768019915</v>
      </c>
      <c r="H8">
        <v>1.903614576225201</v>
      </c>
      <c r="I8">
        <v>0.21961198767511264</v>
      </c>
      <c r="J8">
        <v>0.41348961916024418</v>
      </c>
    </row>
    <row r="9" spans="1:10" x14ac:dyDescent="0.25">
      <c r="A9">
        <v>10</v>
      </c>
      <c r="B9">
        <v>185.68421052631578</v>
      </c>
      <c r="C9">
        <v>2.1347803718770786</v>
      </c>
      <c r="D9">
        <v>1.0499650011666277</v>
      </c>
      <c r="E9">
        <v>396.39500799907017</v>
      </c>
      <c r="F9">
        <v>2.1347803718770786</v>
      </c>
      <c r="G9">
        <v>2.2414446756484105</v>
      </c>
      <c r="H9">
        <v>2.0456530883779696</v>
      </c>
      <c r="I9">
        <v>0.13559008961733734</v>
      </c>
      <c r="J9">
        <v>0.25811127098724468</v>
      </c>
    </row>
    <row r="10" spans="1:10" x14ac:dyDescent="0.25">
      <c r="A10">
        <v>11</v>
      </c>
      <c r="B10">
        <v>111.41052631578945</v>
      </c>
      <c r="C10">
        <v>2.9363859732659772</v>
      </c>
      <c r="D10">
        <v>0.62997900069997648</v>
      </c>
      <c r="E10">
        <v>327.14430674786416</v>
      </c>
      <c r="F10">
        <v>2.9363859732659772</v>
      </c>
      <c r="G10">
        <v>1.8498615011075281</v>
      </c>
      <c r="H10">
        <v>3.0703758678466917</v>
      </c>
      <c r="I10">
        <v>0.31881579332202409</v>
      </c>
      <c r="J10">
        <v>0.65218651223287105</v>
      </c>
    </row>
    <row r="11" spans="1:10" x14ac:dyDescent="0.25">
      <c r="A11">
        <v>12</v>
      </c>
      <c r="B11">
        <v>222.82105263157891</v>
      </c>
      <c r="C11">
        <v>3.4055819557621771</v>
      </c>
      <c r="D11">
        <v>1.259958001399953</v>
      </c>
      <c r="E11">
        <v>758.83535620603948</v>
      </c>
      <c r="F11">
        <v>3.4055819557621771</v>
      </c>
      <c r="G11">
        <v>4.2908902345858557</v>
      </c>
      <c r="H11">
        <v>4.2908902345858557</v>
      </c>
      <c r="I11">
        <v>0.14823627271986478</v>
      </c>
      <c r="J11">
        <v>0.45514107449861368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Wisconsin DNR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L. Rypel</dc:creator>
  <cp:lastModifiedBy>Andrew L. Rypel</cp:lastModifiedBy>
  <dcterms:created xsi:type="dcterms:W3CDTF">2013-09-23T22:54:07Z</dcterms:created>
  <dcterms:modified xsi:type="dcterms:W3CDTF">2017-07-31T20:29:29Z</dcterms:modified>
</cp:coreProperties>
</file>