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MATLAB Drive\ME database\modelo\"/>
    </mc:Choice>
  </mc:AlternateContent>
  <xr:revisionPtr revIDLastSave="0" documentId="13_ncr:1_{A14B520C-1D5E-4182-9813-E2B0FD5D5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Probs diag" sheetId="6" r:id="rId2"/>
    <sheet name="C. Probs" sheetId="2" r:id="rId3"/>
    <sheet name="Effectiveness" sheetId="3" r:id="rId4"/>
    <sheet name="Time series" sheetId="5" r:id="rId5"/>
    <sheet name="Cost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8" l="1"/>
  <c r="B63" i="1"/>
  <c r="B8" i="8"/>
  <c r="B12" i="5"/>
  <c r="C12" i="5"/>
  <c r="D12" i="5"/>
  <c r="B13" i="5"/>
  <c r="C13" i="5"/>
  <c r="D13" i="5"/>
  <c r="H13" i="5"/>
  <c r="E12" i="5"/>
  <c r="G7" i="5"/>
  <c r="B25" i="3"/>
  <c r="C25" i="3"/>
  <c r="B27" i="3"/>
  <c r="B24" i="3"/>
  <c r="B20" i="3"/>
  <c r="B40" i="1"/>
  <c r="H28" i="3"/>
  <c r="F28" i="3"/>
  <c r="D28" i="3"/>
  <c r="D27" i="3"/>
  <c r="F27" i="3"/>
  <c r="H27" i="3"/>
  <c r="C24" i="3"/>
  <c r="I25" i="3"/>
  <c r="H24" i="3"/>
  <c r="I24" i="3"/>
  <c r="H25" i="3"/>
  <c r="G25" i="3"/>
  <c r="F25" i="3"/>
  <c r="G24" i="3"/>
  <c r="F24" i="3"/>
  <c r="E25" i="3"/>
  <c r="E24" i="3"/>
  <c r="D25" i="3"/>
  <c r="D24" i="3"/>
  <c r="C20" i="3"/>
  <c r="D20" i="3"/>
  <c r="E20" i="3"/>
  <c r="B8" i="1"/>
  <c r="F13" i="5"/>
  <c r="G13" i="5"/>
  <c r="E13" i="5"/>
  <c r="F12" i="5"/>
  <c r="G12" i="5"/>
  <c r="H12" i="5"/>
  <c r="H7" i="5"/>
  <c r="B31" i="1"/>
  <c r="C19" i="3"/>
  <c r="D19" i="3"/>
  <c r="E19" i="3"/>
  <c r="B19" i="3"/>
  <c r="B30" i="1"/>
  <c r="B32" i="1"/>
  <c r="B39" i="1"/>
  <c r="E32" i="1"/>
  <c r="B37" i="1" s="1"/>
  <c r="E31" i="1"/>
  <c r="B33" i="1" s="1"/>
  <c r="C10" i="3"/>
  <c r="D10" i="3"/>
  <c r="E10" i="3"/>
  <c r="F10" i="3"/>
  <c r="G10" i="3"/>
  <c r="H10" i="3"/>
  <c r="I10" i="3"/>
  <c r="B10" i="3"/>
  <c r="B34" i="1" l="1"/>
  <c r="B35" i="1"/>
  <c r="B38" i="1"/>
  <c r="B36" i="1"/>
  <c r="B28" i="3"/>
</calcChain>
</file>

<file path=xl/sharedStrings.xml><?xml version="1.0" encoding="utf-8"?>
<sst xmlns="http://schemas.openxmlformats.org/spreadsheetml/2006/main" count="546" uniqueCount="246">
  <si>
    <t>df1</t>
  </si>
  <si>
    <t>df2</t>
  </si>
  <si>
    <t>df3</t>
  </si>
  <si>
    <t>df4</t>
  </si>
  <si>
    <t>tr1f1</t>
  </si>
  <si>
    <t>tr2f1</t>
  </si>
  <si>
    <t>tr3f1</t>
  </si>
  <si>
    <t>tr1f2</t>
  </si>
  <si>
    <t>tr2f2</t>
  </si>
  <si>
    <t>tr3f2</t>
  </si>
  <si>
    <t>tr1f3</t>
  </si>
  <si>
    <t>tr2f3</t>
  </si>
  <si>
    <t>tr3f3</t>
  </si>
  <si>
    <t>tr1f4</t>
  </si>
  <si>
    <t>tr2f4</t>
  </si>
  <si>
    <t>tr3f4</t>
  </si>
  <si>
    <t>efT1f1</t>
  </si>
  <si>
    <t>efT2f1</t>
  </si>
  <si>
    <t>efT3f1</t>
  </si>
  <si>
    <t>efT1f2</t>
  </si>
  <si>
    <t>efT2f2</t>
  </si>
  <si>
    <t>efT3f2</t>
  </si>
  <si>
    <t>efT1f3</t>
  </si>
  <si>
    <t>efT2f3</t>
  </si>
  <si>
    <t>efT3f3</t>
  </si>
  <si>
    <t>efT1f4</t>
  </si>
  <si>
    <t>efT2f4</t>
  </si>
  <si>
    <t>efT3f4</t>
  </si>
  <si>
    <t>csT1f1</t>
  </si>
  <si>
    <t>csT2f1</t>
  </si>
  <si>
    <t>csT3f1</t>
  </si>
  <si>
    <t>csT1f2</t>
  </si>
  <si>
    <t>csT2f2</t>
  </si>
  <si>
    <t>csT3f2</t>
  </si>
  <si>
    <t>csT1f3</t>
  </si>
  <si>
    <t>csT2f3</t>
  </si>
  <si>
    <t>csT3f3</t>
  </si>
  <si>
    <t>csT1f4</t>
  </si>
  <si>
    <t>csT2f4</t>
  </si>
  <si>
    <t>csT3f4</t>
  </si>
  <si>
    <t>prT1f1</t>
  </si>
  <si>
    <t>prT1f2</t>
  </si>
  <si>
    <t>prT1f3</t>
  </si>
  <si>
    <t>prT1f4</t>
  </si>
  <si>
    <t>prT2f1</t>
  </si>
  <si>
    <t>prT2f2</t>
  </si>
  <si>
    <t>prT2f3</t>
  </si>
  <si>
    <t>prT2f4</t>
  </si>
  <si>
    <t>prT3f1</t>
  </si>
  <si>
    <t>prT3f2</t>
  </si>
  <si>
    <t>prT3f3</t>
  </si>
  <si>
    <t>prT3f4</t>
  </si>
  <si>
    <t>prNf1</t>
  </si>
  <si>
    <t>prNf2</t>
  </si>
  <si>
    <t>prNf3</t>
  </si>
  <si>
    <t>dCost</t>
  </si>
  <si>
    <t>brP</t>
  </si>
  <si>
    <t>trans1</t>
  </si>
  <si>
    <t>trans2</t>
  </si>
  <si>
    <t>impr</t>
  </si>
  <si>
    <t>early</t>
  </si>
  <si>
    <t>earlyC</t>
  </si>
  <si>
    <t>Nominal</t>
  </si>
  <si>
    <t>Papers inversión en detección temprana</t>
  </si>
  <si>
    <t>Porcentaje detección temprana</t>
  </si>
  <si>
    <t>0-9</t>
  </si>
  <si>
    <t>20-29</t>
  </si>
  <si>
    <t>10-19</t>
  </si>
  <si>
    <t>30-39</t>
  </si>
  <si>
    <t>40-49</t>
  </si>
  <si>
    <t>50-59</t>
  </si>
  <si>
    <t>60-69</t>
  </si>
  <si>
    <t>70-79</t>
  </si>
  <si>
    <t>80-89</t>
  </si>
  <si>
    <t>90+</t>
  </si>
  <si>
    <t>https://gco.iarc.fr/today/online-analysis-table?v=2020&amp;mode=population&amp;mode_population=countries&amp;population=900&amp;populations=900&amp;key=asr&amp;sex=0&amp;cancer=39&amp;type=0&amp;statistic=5&amp;prevalence=0&amp;population_group=8&amp;ages_group%5B%5D=14&amp;ages_group%5B%5D=15&amp;group_cancer=1&amp;include_nmsc=0&amp;include_nmsc_other=1</t>
  </si>
  <si>
    <t>https://gco.iarc.fr/today/online-analysis-table?v=2020&amp;mode=population&amp;mode_population=countries&amp;population=900&amp;populations=900&amp;key=asr&amp;sex=0&amp;cancer=39&amp;type=1&amp;statistic=5&amp;prevalence=0&amp;population_group=8&amp;ages_group%5B%5D=0&amp;ages_group%5B%5D=17&amp;group_cancer=1&amp;include_nmsc=0&amp;include_nmsc_other=1</t>
  </si>
  <si>
    <t>https://cuentadealtocosto.org/site/wp-content/uploads/2022/08/01_agosto_libro_cancer_2021_final.pdf</t>
  </si>
  <si>
    <t>Tipo</t>
  </si>
  <si>
    <t>Min</t>
  </si>
  <si>
    <t>Max</t>
  </si>
  <si>
    <t>Colon</t>
  </si>
  <si>
    <t>Lung</t>
  </si>
  <si>
    <t>Ovarian</t>
  </si>
  <si>
    <t>Rectal</t>
  </si>
  <si>
    <t>Stomach</t>
  </si>
  <si>
    <t>Oesophageal</t>
  </si>
  <si>
    <t>https://gco.iarc.fr/survival/survmark/visualizations/viz7/?mode="bar"&amp;sub_mode="all"&amp;groupby="country"&amp;cancer="OESO"&amp;country="Australia"&amp;gender=0&amp;stage="TNM"&amp;age_group="15-99"&amp;show_ci=""&amp;lock_data=false&amp;max_asr_get=79.95284271240234&amp;period="3"</t>
  </si>
  <si>
    <t>promedio</t>
  </si>
  <si>
    <t>b3</t>
  </si>
  <si>
    <t>b1</t>
  </si>
  <si>
    <t>b2</t>
  </si>
  <si>
    <t>1e5 hab</t>
  </si>
  <si>
    <t>???</t>
  </si>
  <si>
    <t>https://cuentadealtocosto.org/site/wp-content/uploads/2020/09/CANCER2019COM-3.pdf</t>
  </si>
  <si>
    <t>http://www.scielo.org.co/pdf/rcc/v20n2/v20n2a02.pdf</t>
  </si>
  <si>
    <t>SISPRO</t>
  </si>
  <si>
    <t>Australia</t>
  </si>
  <si>
    <t>Irlanda</t>
  </si>
  <si>
    <t>Noruega</t>
  </si>
  <si>
    <t>Dinamarca</t>
  </si>
  <si>
    <t>Inglaterra</t>
  </si>
  <si>
    <t>Canadá</t>
  </si>
  <si>
    <t>MinGlob</t>
  </si>
  <si>
    <t>MaxGlob</t>
  </si>
  <si>
    <t>Breast</t>
  </si>
  <si>
    <t>Prostate</t>
  </si>
  <si>
    <t>Colon &amp; rectal</t>
  </si>
  <si>
    <t>Name</t>
  </si>
  <si>
    <t>Nominal Value</t>
  </si>
  <si>
    <t>Meaning</t>
  </si>
  <si>
    <t>Estimation method</t>
  </si>
  <si>
    <t>Source</t>
  </si>
  <si>
    <t>Additional information</t>
  </si>
  <si>
    <t>Conclusion</t>
  </si>
  <si>
    <t>Final estimation strategy</t>
  </si>
  <si>
    <t>Year</t>
  </si>
  <si>
    <t>Mortality</t>
  </si>
  <si>
    <t>Incidence</t>
  </si>
  <si>
    <t>Prevalence</t>
  </si>
  <si>
    <t>Spending</t>
  </si>
  <si>
    <t>https://shorturl.at/huT26</t>
  </si>
  <si>
    <t>Extrapolated data</t>
  </si>
  <si>
    <t>Non-feasible</t>
  </si>
  <si>
    <t>rate 1e5 hab</t>
  </si>
  <si>
    <t>Billions (Colombian pesos)</t>
  </si>
  <si>
    <t>Used for validation</t>
  </si>
  <si>
    <t>Do not use for validation</t>
  </si>
  <si>
    <t>Monthly mortality rate</t>
  </si>
  <si>
    <t>Monthly spending</t>
  </si>
  <si>
    <t>Recovery</t>
  </si>
  <si>
    <t>International data base (GLOBOCAN)</t>
  </si>
  <si>
    <t>stage 1</t>
  </si>
  <si>
    <t>stage 2</t>
  </si>
  <si>
    <t>stage 3</t>
  </si>
  <si>
    <t>stage 4</t>
  </si>
  <si>
    <t>Kind</t>
  </si>
  <si>
    <t>Number of cases</t>
  </si>
  <si>
    <t>Mean</t>
  </si>
  <si>
    <t>Weigh mean</t>
  </si>
  <si>
    <t>Intermediate</t>
  </si>
  <si>
    <t>Weigh inter</t>
  </si>
  <si>
    <t>Rate</t>
  </si>
  <si>
    <t>Age group/
Kind</t>
  </si>
  <si>
    <t>All cancer</t>
  </si>
  <si>
    <t>Superior bounds given by
estimations of auxiliary model
1</t>
  </si>
  <si>
    <t>Estimate thorugh number of diagnostics of stage 1</t>
  </si>
  <si>
    <t>Estimate thorugh number of diagnostics of stage 2</t>
  </si>
  <si>
    <t>Estimate thorugh number of diagnostics of stage 3</t>
  </si>
  <si>
    <t>Estimate thorugh number of diagnostics of stage 4</t>
  </si>
  <si>
    <t>Percentage of early detections</t>
  </si>
  <si>
    <t>Estimate it with probabilities of diagnosis</t>
  </si>
  <si>
    <t>Prob. Diagnosis stage 1</t>
  </si>
  <si>
    <t>Prob. Diagnosis stage 2</t>
  </si>
  <si>
    <t>Prob. Diagnosis stage 3</t>
  </si>
  <si>
    <t>Prob. Diagnosis stage 4</t>
  </si>
  <si>
    <t>Early diagnosis</t>
  </si>
  <si>
    <t>Prog. No Treat stage 1</t>
  </si>
  <si>
    <t>Prog. No Treat stage 2</t>
  </si>
  <si>
    <t>Prog. No Treat stage 3</t>
  </si>
  <si>
    <t>Estimate it with  auxiliary model 1</t>
  </si>
  <si>
    <t>Estimate it with  auxiliary model 2</t>
  </si>
  <si>
    <t>Can not be directly used</t>
  </si>
  <si>
    <t>Can be directly used</t>
  </si>
  <si>
    <t xml:space="preserve">Troublesome </t>
  </si>
  <si>
    <t>Little reliable</t>
  </si>
  <si>
    <t>It should be divided by 12 and multiplied by 0.642 according to estimation</t>
  </si>
  <si>
    <t>Proportion of diagnostics</t>
  </si>
  <si>
    <t>Survival 5 year prob.</t>
  </si>
  <si>
    <t>Anual spending</t>
  </si>
  <si>
    <t>Anual rate 1e5 hab.</t>
  </si>
  <si>
    <t>Mean anual spending</t>
  </si>
  <si>
    <t>Data for year 2001</t>
  </si>
  <si>
    <t>Total spending</t>
  </si>
  <si>
    <t>Billions (pesos)</t>
  </si>
  <si>
    <t>Estimate it through diagnostics at stage 1</t>
  </si>
  <si>
    <t>Estimate it through diagnostics at stage 2</t>
  </si>
  <si>
    <t>Estimate it through diagnostics at stage 3</t>
  </si>
  <si>
    <t>Estimate it through diagnostics at stage 4</t>
  </si>
  <si>
    <t>Treatment independent of stage. Assume it to be similar to the quality of attention</t>
  </si>
  <si>
    <t>Survival + margin given by GLOBOCAN cluster</t>
  </si>
  <si>
    <t>Paper on spending + SISPRO</t>
  </si>
  <si>
    <t>Parameter estimation</t>
  </si>
  <si>
    <t>Mortality data</t>
  </si>
  <si>
    <t>SISPRO data</t>
  </si>
  <si>
    <t>Must be extrapolated</t>
  </si>
  <si>
    <t>Extrapolated datum</t>
  </si>
  <si>
    <t>Probability of diagnosis at stage 1</t>
  </si>
  <si>
    <t>Probability of diagnosis at stage 2</t>
  </si>
  <si>
    <t>Probability of diagnosis at stage 3</t>
  </si>
  <si>
    <t>Probability of diagnosis at stage 4</t>
  </si>
  <si>
    <t>Treatment 1 prob. Stage1</t>
  </si>
  <si>
    <t>Treatment 2 prob. Stage1</t>
  </si>
  <si>
    <t>Treatment 3 prob. Stage1</t>
  </si>
  <si>
    <t>Treatment 1 prob. Stage2</t>
  </si>
  <si>
    <t>Treatment 2 prob. Stage2</t>
  </si>
  <si>
    <t>Treatment 3 prob. Stage2</t>
  </si>
  <si>
    <t>Treatment 1 prob. Stage3</t>
  </si>
  <si>
    <t>Treatment 2 prob. Stage3</t>
  </si>
  <si>
    <t>Treatment 3 prob. Stage3</t>
  </si>
  <si>
    <t>Treatment 1 prob. Stage4</t>
  </si>
  <si>
    <t>Treatment 2 prob. Stage4</t>
  </si>
  <si>
    <t>Treatment 3 prob. Stage4</t>
  </si>
  <si>
    <t>Effect. Treat 1 stage 1</t>
  </si>
  <si>
    <t>Effect. Treat 2 stage 1</t>
  </si>
  <si>
    <t>Effect. Treat 3 stage 1</t>
  </si>
  <si>
    <t>Effect. Treat 1 stage 2</t>
  </si>
  <si>
    <t>Effect. Treat 2 stage 2</t>
  </si>
  <si>
    <t>Effect. Treat 3 stage 2</t>
  </si>
  <si>
    <t>Effect. Treat 1 stage 3</t>
  </si>
  <si>
    <t>Effect. Treat 2 stage 3</t>
  </si>
  <si>
    <t>Effect. Treat 3 stage 3</t>
  </si>
  <si>
    <t>Effect. Treat 3 stage 4</t>
  </si>
  <si>
    <t>Effect. Treat 1 stage 4</t>
  </si>
  <si>
    <t>Effect. Treat 2 stage 4</t>
  </si>
  <si>
    <t>Cost. Treat 1 stage 1</t>
  </si>
  <si>
    <t>Cost. Treat 2 stage 1</t>
  </si>
  <si>
    <t>Cost. Treat 3 stage 1</t>
  </si>
  <si>
    <t>Cost. Treat 1 stage 2</t>
  </si>
  <si>
    <t>Cost. Treat 2 stage 2</t>
  </si>
  <si>
    <t>Cost. Treat 3 stage 2</t>
  </si>
  <si>
    <t>Cost. Treat 1 stage 3</t>
  </si>
  <si>
    <t>Cost. Treat 2 stage 3</t>
  </si>
  <si>
    <t>Cost. Treat 3 stage 3</t>
  </si>
  <si>
    <t>Cost. Treat 1 stage 4</t>
  </si>
  <si>
    <t>Cost. Treat 2 stage 4</t>
  </si>
  <si>
    <t>Cost. Treat 3 stage 4</t>
  </si>
  <si>
    <t>Detection cost</t>
  </si>
  <si>
    <t>Breakpoint</t>
  </si>
  <si>
    <t>Transition parameter 1</t>
  </si>
  <si>
    <t>Transition parameter 2</t>
  </si>
  <si>
    <t>Life condition improvement</t>
  </si>
  <si>
    <t>Early detection</t>
  </si>
  <si>
    <t>Early detection cost</t>
  </si>
  <si>
    <t>Prog. Treat 1 stage 1</t>
  </si>
  <si>
    <t>Prog. Treat 2 stage 1</t>
  </si>
  <si>
    <t>Prog. Treat 3 stage 1</t>
  </si>
  <si>
    <t>Prog. Treat 1 stage 2</t>
  </si>
  <si>
    <t>Prog. Treat 2 stage 2</t>
  </si>
  <si>
    <t>Prog. Treat 3 stage 2</t>
  </si>
  <si>
    <t>Prog. Treat 1 stage 3</t>
  </si>
  <si>
    <t>Prog. Treat 2 stage 3</t>
  </si>
  <si>
    <t>Prog. Treat 3 stage 3</t>
  </si>
  <si>
    <t>Prog. Treat 1 stage 4</t>
  </si>
  <si>
    <t>Prog. Treat 2 stage 4</t>
  </si>
  <si>
    <t>Prog. Treat 3 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</si>
</sst>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11" fontId="0" fillId="0" borderId="0" xfId="0" applyNumberFormat="1"/>
    <xf numFmtId="0" fontId="3" fillId="0" borderId="0" xfId="1"/>
    <xf numFmtId="164" fontId="0" fillId="0" borderId="0" xfId="0" applyNumberFormat="1"/>
    <xf numFmtId="2" fontId="0" fillId="0" borderId="0" xfId="0" applyNumberFormat="1"/>
    <xf numFmtId="11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0" fontId="0" fillId="2" borderId="0" xfId="0" applyFill="1"/>
    <xf numFmtId="2" fontId="0" fillId="2" borderId="0" xfId="0" applyNumberFormat="1" applyFill="1"/>
    <xf numFmtId="11" fontId="0" fillId="3" borderId="0" xfId="0" applyNumberForma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3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uentadealtocosto.org/site/wp-content/uploads/2022/08/01_agosto_libro_cancer_2021_final.pdf" TargetMode="External"/><Relationship Id="rId7" Type="http://schemas.openxmlformats.org/officeDocument/2006/relationships/hyperlink" Target="http://www.scielo.org.co/pdf/rcc/v20n2/v20n2a02.pdf" TargetMode="External"/><Relationship Id="rId2" Type="http://schemas.openxmlformats.org/officeDocument/2006/relationships/hyperlink" Target="https://cuentadealtocosto.org/site/wp-content/uploads/2022/08/01_agosto_libro_cancer_2021_final.pdf" TargetMode="External"/><Relationship Id="rId1" Type="http://schemas.openxmlformats.org/officeDocument/2006/relationships/hyperlink" Target="https://gco.iarc.fr/today/online-analysis-table?v=2020&amp;mode=population&amp;mode_population=countries&amp;population=900&amp;populations=900&amp;key=asr&amp;sex=0&amp;cancer=39&amp;type=1&amp;statistic=5&amp;prevalence=0&amp;population_group=8&amp;ages_group%5B%5D=0&amp;ages_group%5B%5D=17&amp;group_cancer=1&amp;include_nmsc=0&amp;include_nmsc_other=1" TargetMode="External"/><Relationship Id="rId6" Type="http://schemas.openxmlformats.org/officeDocument/2006/relationships/hyperlink" Target="http://www.scielo.org.co/pdf/rcc/v20n2/v20n2a02.pdf" TargetMode="External"/><Relationship Id="rId5" Type="http://schemas.openxmlformats.org/officeDocument/2006/relationships/hyperlink" Target="https://gco.iarc.fr/survival/survmark/visualizations/viz7/?mode=%22bar%22&amp;sub_mode=%22all%22&amp;groupby=%22country%22&amp;cancer=%22OESO%22&amp;country=%22Australia%22&amp;gender=0&amp;stage=%22TNM%22&amp;age_group=%2215-99%22&amp;show_ci=%22%22&amp;lock_data=false&amp;max_asr_get=79.95284271240234&amp;period=%223%22" TargetMode="External"/><Relationship Id="rId4" Type="http://schemas.openxmlformats.org/officeDocument/2006/relationships/hyperlink" Target="https://cuentadealtocosto.org/site/wp-content/uploads/2022/08/01_agosto_libro_cancer_2021_final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uentadealtocosto.org/site/wp-content/uploads/2022/08/01_agosto_libro_cancer_2021_final.pdf" TargetMode="External"/><Relationship Id="rId1" Type="http://schemas.openxmlformats.org/officeDocument/2006/relationships/hyperlink" Target="https://cuentadealtocosto.org/site/wp-content/uploads/2022/08/01_agosto_libro_cancer_2021_final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co.iarc.fr/today/online-analysis-table?v=2020&amp;mode=population&amp;mode_population=countries&amp;population=900&amp;populations=900&amp;key=asr&amp;sex=0&amp;cancer=39&amp;type=0&amp;statistic=5&amp;prevalence=0&amp;population_group=8&amp;ages_group%5B%5D=14&amp;ages_group%5B%5D=15&amp;group_cancer=1&amp;include_nmsc=0&amp;include_nmsc_other=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uentadealtocosto.org/site/wp-content/uploads/2020/09/CANCER2019COM-3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uentadealtocosto.org/site/wp-content/uploads/2022/08/01_agosto_libro_cancer_2021_final.pdf" TargetMode="External"/><Relationship Id="rId2" Type="http://schemas.openxmlformats.org/officeDocument/2006/relationships/hyperlink" Target="https://cuentadealtocosto.org/site/wp-content/uploads/2022/08/01_agosto_libro_cancer_2021_final.pdf" TargetMode="External"/><Relationship Id="rId1" Type="http://schemas.openxmlformats.org/officeDocument/2006/relationships/hyperlink" Target="https://cuentadealtocosto.org/site/wp-content/uploads/2022/08/01_agosto_libro_cancer_2021_final.pdf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shorturl.at/huT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C57" sqref="C57"/>
    </sheetView>
  </sheetViews>
  <sheetFormatPr baseColWidth="10" defaultColWidth="9.140625" defaultRowHeight="15"/>
  <cols>
    <col min="1" max="1" width="7.42578125" bestFit="1" customWidth="1"/>
    <col min="2" max="2" width="14.140625" bestFit="1" customWidth="1"/>
    <col min="3" max="3" width="34.85546875" bestFit="1" customWidth="1"/>
    <col min="4" max="4" width="73.28515625" bestFit="1" customWidth="1"/>
    <col min="5" max="5" width="26.28515625" customWidth="1"/>
    <col min="6" max="6" width="25.140625" bestFit="1" customWidth="1"/>
    <col min="7" max="7" width="38.28515625" bestFit="1" customWidth="1"/>
    <col min="8" max="8" width="59.5703125" bestFit="1" customWidth="1"/>
  </cols>
  <sheetData>
    <row r="1" spans="1:8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0</v>
      </c>
      <c r="B2">
        <v>0.14219999999999999</v>
      </c>
      <c r="C2" s="2" t="s">
        <v>187</v>
      </c>
      <c r="D2" s="2" t="s">
        <v>175</v>
      </c>
      <c r="E2" s="19" t="s">
        <v>77</v>
      </c>
      <c r="F2" s="2" t="s">
        <v>167</v>
      </c>
      <c r="G2" s="2" t="s">
        <v>162</v>
      </c>
      <c r="H2" s="2" t="s">
        <v>160</v>
      </c>
    </row>
    <row r="3" spans="1:8">
      <c r="A3" t="s">
        <v>1</v>
      </c>
      <c r="B3">
        <v>0.2525</v>
      </c>
      <c r="C3" s="2" t="s">
        <v>188</v>
      </c>
      <c r="D3" s="2" t="s">
        <v>176</v>
      </c>
      <c r="E3" s="19"/>
      <c r="F3" s="2" t="s">
        <v>167</v>
      </c>
      <c r="G3" s="2" t="s">
        <v>162</v>
      </c>
      <c r="H3" s="2" t="s">
        <v>160</v>
      </c>
    </row>
    <row r="4" spans="1:8">
      <c r="A4" t="s">
        <v>2</v>
      </c>
      <c r="B4">
        <v>0.34889999999999999</v>
      </c>
      <c r="C4" s="2" t="s">
        <v>189</v>
      </c>
      <c r="D4" s="2" t="s">
        <v>177</v>
      </c>
      <c r="E4" s="19"/>
      <c r="F4" s="2" t="s">
        <v>167</v>
      </c>
      <c r="G4" s="2" t="s">
        <v>162</v>
      </c>
      <c r="H4" s="2" t="s">
        <v>160</v>
      </c>
    </row>
    <row r="5" spans="1:8">
      <c r="A5" t="s">
        <v>3</v>
      </c>
      <c r="B5">
        <v>1</v>
      </c>
      <c r="C5" s="2" t="s">
        <v>190</v>
      </c>
      <c r="D5" s="2" t="s">
        <v>178</v>
      </c>
      <c r="E5" s="19"/>
      <c r="F5" s="2" t="s">
        <v>167</v>
      </c>
      <c r="G5" s="2" t="s">
        <v>162</v>
      </c>
      <c r="H5" s="2" t="s">
        <v>160</v>
      </c>
    </row>
    <row r="6" spans="1:8">
      <c r="A6" t="s">
        <v>4</v>
      </c>
      <c r="B6">
        <v>0.19600000000000001</v>
      </c>
      <c r="C6" s="2" t="s">
        <v>191</v>
      </c>
      <c r="D6" s="20" t="s">
        <v>179</v>
      </c>
      <c r="E6" s="19" t="s">
        <v>77</v>
      </c>
    </row>
    <row r="7" spans="1:8">
      <c r="A7" t="s">
        <v>5</v>
      </c>
      <c r="B7">
        <v>0.20899999999999999</v>
      </c>
      <c r="C7" s="2" t="s">
        <v>192</v>
      </c>
      <c r="D7" s="20"/>
      <c r="E7" s="19"/>
    </row>
    <row r="8" spans="1:8">
      <c r="A8" t="s">
        <v>6</v>
      </c>
      <c r="B8" s="9">
        <f>1-B6-B7</f>
        <v>0.59500000000000008</v>
      </c>
      <c r="C8" s="2" t="s">
        <v>193</v>
      </c>
      <c r="D8" s="20"/>
      <c r="E8" s="19"/>
    </row>
    <row r="9" spans="1:8">
      <c r="A9" t="s">
        <v>7</v>
      </c>
      <c r="B9">
        <v>0.19600000000000001</v>
      </c>
      <c r="C9" s="2" t="s">
        <v>194</v>
      </c>
      <c r="D9" s="20"/>
      <c r="E9" s="19"/>
    </row>
    <row r="10" spans="1:8">
      <c r="A10" t="s">
        <v>8</v>
      </c>
      <c r="B10">
        <v>0.20899999999999999</v>
      </c>
      <c r="C10" s="2" t="s">
        <v>195</v>
      </c>
      <c r="D10" s="20"/>
      <c r="E10" s="19"/>
    </row>
    <row r="11" spans="1:8">
      <c r="A11" t="s">
        <v>9</v>
      </c>
      <c r="B11">
        <v>0.59499999999999997</v>
      </c>
      <c r="C11" s="2" t="s">
        <v>196</v>
      </c>
      <c r="D11" s="20"/>
      <c r="E11" s="19"/>
      <c r="H11" s="2"/>
    </row>
    <row r="12" spans="1:8">
      <c r="A12" t="s">
        <v>10</v>
      </c>
      <c r="B12">
        <v>0.19600000000000001</v>
      </c>
      <c r="C12" s="2" t="s">
        <v>197</v>
      </c>
      <c r="D12" s="20"/>
      <c r="E12" s="19"/>
    </row>
    <row r="13" spans="1:8">
      <c r="A13" t="s">
        <v>11</v>
      </c>
      <c r="B13">
        <v>0.20899999999999999</v>
      </c>
      <c r="C13" s="2" t="s">
        <v>198</v>
      </c>
      <c r="D13" s="20"/>
      <c r="E13" s="19"/>
    </row>
    <row r="14" spans="1:8">
      <c r="A14" t="s">
        <v>12</v>
      </c>
      <c r="B14">
        <v>0.59499999999999997</v>
      </c>
      <c r="C14" s="2" t="s">
        <v>199</v>
      </c>
      <c r="D14" s="20"/>
      <c r="E14" s="19"/>
    </row>
    <row r="15" spans="1:8">
      <c r="A15" t="s">
        <v>13</v>
      </c>
      <c r="B15">
        <v>0.19600000000000001</v>
      </c>
      <c r="C15" s="2" t="s">
        <v>200</v>
      </c>
      <c r="D15" s="20"/>
      <c r="E15" s="19"/>
    </row>
    <row r="16" spans="1:8">
      <c r="A16" t="s">
        <v>14</v>
      </c>
      <c r="B16">
        <v>0.20899999999999999</v>
      </c>
      <c r="C16" s="2" t="s">
        <v>201</v>
      </c>
      <c r="D16" s="20"/>
      <c r="E16" s="19"/>
    </row>
    <row r="17" spans="1:8">
      <c r="A17" t="s">
        <v>15</v>
      </c>
      <c r="B17">
        <v>0.59499999999999997</v>
      </c>
      <c r="C17" s="2" t="s">
        <v>202</v>
      </c>
      <c r="D17" s="20"/>
      <c r="E17" s="19"/>
    </row>
    <row r="18" spans="1:8">
      <c r="A18" t="s">
        <v>16</v>
      </c>
      <c r="B18" s="9">
        <v>0.30130000000000001</v>
      </c>
      <c r="C18" s="2" t="s">
        <v>203</v>
      </c>
      <c r="D18" s="3" t="s">
        <v>180</v>
      </c>
      <c r="E18" s="19" t="s">
        <v>87</v>
      </c>
      <c r="F18" s="2" t="s">
        <v>168</v>
      </c>
      <c r="G18" s="2" t="s">
        <v>162</v>
      </c>
      <c r="H18" s="2" t="s">
        <v>161</v>
      </c>
    </row>
    <row r="19" spans="1:8">
      <c r="A19" t="s">
        <v>17</v>
      </c>
      <c r="B19" s="9">
        <v>0.37819999999999998</v>
      </c>
      <c r="C19" s="2" t="s">
        <v>204</v>
      </c>
      <c r="D19" s="3" t="s">
        <v>180</v>
      </c>
      <c r="E19" s="19"/>
      <c r="F19" s="2" t="s">
        <v>168</v>
      </c>
      <c r="G19" s="2" t="s">
        <v>162</v>
      </c>
      <c r="H19" s="2" t="s">
        <v>161</v>
      </c>
    </row>
    <row r="20" spans="1:8">
      <c r="A20" t="s">
        <v>18</v>
      </c>
      <c r="B20" s="9">
        <v>0.25490000000000002</v>
      </c>
      <c r="C20" s="2" t="s">
        <v>205</v>
      </c>
      <c r="D20" s="3" t="s">
        <v>180</v>
      </c>
      <c r="E20" s="19"/>
      <c r="F20" s="2" t="s">
        <v>168</v>
      </c>
      <c r="G20" s="2" t="s">
        <v>162</v>
      </c>
      <c r="H20" s="2" t="s">
        <v>161</v>
      </c>
    </row>
    <row r="21" spans="1:8">
      <c r="A21" t="s">
        <v>19</v>
      </c>
      <c r="B21" s="9">
        <v>0.20300000000000001</v>
      </c>
      <c r="C21" s="2" t="s">
        <v>206</v>
      </c>
      <c r="D21" s="3" t="s">
        <v>180</v>
      </c>
      <c r="E21" s="19"/>
      <c r="F21" s="2" t="s">
        <v>168</v>
      </c>
      <c r="G21" s="2" t="s">
        <v>162</v>
      </c>
      <c r="H21" s="2" t="s">
        <v>161</v>
      </c>
    </row>
    <row r="22" spans="1:8">
      <c r="A22" t="s">
        <v>20</v>
      </c>
      <c r="B22" s="9">
        <v>0.25540000000000002</v>
      </c>
      <c r="C22" s="2" t="s">
        <v>207</v>
      </c>
      <c r="D22" s="3" t="s">
        <v>180</v>
      </c>
      <c r="E22" s="19"/>
      <c r="F22" s="2" t="s">
        <v>168</v>
      </c>
      <c r="G22" s="2" t="s">
        <v>162</v>
      </c>
      <c r="H22" s="2" t="s">
        <v>161</v>
      </c>
    </row>
    <row r="23" spans="1:8">
      <c r="A23" t="s">
        <v>21</v>
      </c>
      <c r="B23" s="9">
        <v>0.32769999999999999</v>
      </c>
      <c r="C23" s="2" t="s">
        <v>208</v>
      </c>
      <c r="D23" s="3" t="s">
        <v>180</v>
      </c>
      <c r="E23" s="19"/>
      <c r="F23" s="2" t="s">
        <v>168</v>
      </c>
      <c r="G23" s="2" t="s">
        <v>162</v>
      </c>
      <c r="H23" s="2" t="s">
        <v>161</v>
      </c>
    </row>
    <row r="24" spans="1:8">
      <c r="A24" t="s">
        <v>22</v>
      </c>
      <c r="B24" s="9">
        <v>0.2402</v>
      </c>
      <c r="C24" s="2" t="s">
        <v>209</v>
      </c>
      <c r="D24" s="3" t="s">
        <v>180</v>
      </c>
      <c r="E24" s="19"/>
      <c r="F24" s="2" t="s">
        <v>168</v>
      </c>
      <c r="G24" s="2" t="s">
        <v>162</v>
      </c>
      <c r="H24" s="2" t="s">
        <v>161</v>
      </c>
    </row>
    <row r="25" spans="1:8">
      <c r="A25" t="s">
        <v>23</v>
      </c>
      <c r="B25" s="9">
        <v>0.27960000000000002</v>
      </c>
      <c r="C25" s="2" t="s">
        <v>210</v>
      </c>
      <c r="D25" s="3" t="s">
        <v>180</v>
      </c>
      <c r="E25" s="19"/>
      <c r="F25" s="2" t="s">
        <v>168</v>
      </c>
      <c r="G25" s="2" t="s">
        <v>162</v>
      </c>
      <c r="H25" s="2" t="s">
        <v>161</v>
      </c>
    </row>
    <row r="26" spans="1:8">
      <c r="A26" t="s">
        <v>24</v>
      </c>
      <c r="B26" s="9">
        <v>0.32340000000000002</v>
      </c>
      <c r="C26" s="2" t="s">
        <v>211</v>
      </c>
      <c r="D26" s="3" t="s">
        <v>180</v>
      </c>
      <c r="E26" s="19"/>
      <c r="F26" s="2" t="s">
        <v>168</v>
      </c>
      <c r="G26" s="2" t="s">
        <v>162</v>
      </c>
      <c r="H26" s="2" t="s">
        <v>161</v>
      </c>
    </row>
    <row r="27" spans="1:8">
      <c r="A27" t="s">
        <v>25</v>
      </c>
      <c r="B27" s="9">
        <v>2.52E-2</v>
      </c>
      <c r="C27" s="2" t="s">
        <v>213</v>
      </c>
      <c r="D27" s="3" t="s">
        <v>180</v>
      </c>
      <c r="E27" s="19"/>
      <c r="F27" s="2" t="s">
        <v>168</v>
      </c>
      <c r="G27" s="2" t="s">
        <v>162</v>
      </c>
      <c r="H27" s="2" t="s">
        <v>161</v>
      </c>
    </row>
    <row r="28" spans="1:8">
      <c r="A28" t="s">
        <v>26</v>
      </c>
      <c r="B28" s="9">
        <v>3.5799999999999998E-2</v>
      </c>
      <c r="C28" s="2" t="s">
        <v>214</v>
      </c>
      <c r="D28" s="3" t="s">
        <v>180</v>
      </c>
      <c r="E28" s="19"/>
      <c r="F28" s="2" t="s">
        <v>168</v>
      </c>
      <c r="G28" s="2" t="s">
        <v>162</v>
      </c>
      <c r="H28" s="2" t="s">
        <v>161</v>
      </c>
    </row>
    <row r="29" spans="1:8">
      <c r="A29" t="s">
        <v>27</v>
      </c>
      <c r="B29" s="9">
        <v>4.65E-2</v>
      </c>
      <c r="C29" s="2" t="s">
        <v>212</v>
      </c>
      <c r="D29" s="3" t="s">
        <v>180</v>
      </c>
      <c r="E29" s="19"/>
      <c r="F29" s="2" t="s">
        <v>168</v>
      </c>
      <c r="G29" s="2" t="s">
        <v>162</v>
      </c>
      <c r="H29" s="2" t="s">
        <v>161</v>
      </c>
    </row>
    <row r="30" spans="1:8">
      <c r="A30" t="s">
        <v>28</v>
      </c>
      <c r="B30" s="7">
        <f>E30*B18/B20*B41</f>
        <v>18754910.422387842</v>
      </c>
      <c r="C30" s="2" t="s">
        <v>215</v>
      </c>
      <c r="D30" s="3" t="s">
        <v>181</v>
      </c>
      <c r="E30" s="10">
        <v>3.3333333333333298E-2</v>
      </c>
      <c r="F30" s="2" t="s">
        <v>90</v>
      </c>
      <c r="G30" s="2" t="s">
        <v>163</v>
      </c>
      <c r="H30" s="2" t="s">
        <v>166</v>
      </c>
    </row>
    <row r="31" spans="1:8">
      <c r="A31" t="s">
        <v>29</v>
      </c>
      <c r="B31" s="7">
        <f>E30*B19/B20*B41</f>
        <v>23541676.474434394</v>
      </c>
      <c r="C31" s="2" t="s">
        <v>216</v>
      </c>
      <c r="D31" s="3" t="s">
        <v>181</v>
      </c>
      <c r="E31">
        <f>1/15</f>
        <v>6.6666666666666666E-2</v>
      </c>
      <c r="F31" s="2" t="s">
        <v>91</v>
      </c>
      <c r="G31" s="2" t="s">
        <v>163</v>
      </c>
      <c r="H31" s="2" t="s">
        <v>166</v>
      </c>
    </row>
    <row r="32" spans="1:8">
      <c r="A32" t="s">
        <v>30</v>
      </c>
      <c r="B32" s="7">
        <f>E30*B41</f>
        <v>15866666.666666649</v>
      </c>
      <c r="C32" s="2" t="s">
        <v>217</v>
      </c>
      <c r="D32" s="3" t="s">
        <v>181</v>
      </c>
      <c r="E32">
        <f>12/15</f>
        <v>0.8</v>
      </c>
      <c r="F32" s="2" t="s">
        <v>89</v>
      </c>
      <c r="G32" s="2" t="s">
        <v>163</v>
      </c>
      <c r="H32" s="2" t="s">
        <v>166</v>
      </c>
    </row>
    <row r="33" spans="1:8">
      <c r="A33" t="s">
        <v>31</v>
      </c>
      <c r="B33" s="7">
        <f>E31*B21/B23*B41</f>
        <v>19657817.109144546</v>
      </c>
      <c r="C33" s="2" t="s">
        <v>218</v>
      </c>
      <c r="D33" s="3" t="s">
        <v>181</v>
      </c>
      <c r="E33" s="25" t="s">
        <v>95</v>
      </c>
      <c r="F33" s="17" t="s">
        <v>169</v>
      </c>
      <c r="G33" s="2" t="s">
        <v>163</v>
      </c>
      <c r="H33" s="2" t="s">
        <v>166</v>
      </c>
    </row>
    <row r="34" spans="1:8">
      <c r="A34" t="s">
        <v>32</v>
      </c>
      <c r="B34" s="7">
        <f>E31*B22/B23*B41</f>
        <v>24732051.673278406</v>
      </c>
      <c r="C34" s="2" t="s">
        <v>219</v>
      </c>
      <c r="D34" s="3" t="s">
        <v>181</v>
      </c>
      <c r="E34" s="18"/>
      <c r="F34" s="17"/>
      <c r="G34" s="2" t="s">
        <v>163</v>
      </c>
      <c r="H34" s="2" t="s">
        <v>166</v>
      </c>
    </row>
    <row r="35" spans="1:8">
      <c r="A35" t="s">
        <v>33</v>
      </c>
      <c r="B35" s="7">
        <f>B41*E31</f>
        <v>31733333.333333332</v>
      </c>
      <c r="C35" s="2" t="s">
        <v>220</v>
      </c>
      <c r="D35" s="3" t="s">
        <v>181</v>
      </c>
      <c r="E35" s="18"/>
      <c r="F35" s="17"/>
      <c r="G35" s="2" t="s">
        <v>163</v>
      </c>
      <c r="H35" s="2" t="s">
        <v>166</v>
      </c>
    </row>
    <row r="36" spans="1:8">
      <c r="A36" t="s">
        <v>34</v>
      </c>
      <c r="B36" s="11">
        <f>E32*B24/B26*B41</f>
        <v>282832900.43290043</v>
      </c>
      <c r="C36" s="2" t="s">
        <v>221</v>
      </c>
      <c r="D36" s="3" t="s">
        <v>181</v>
      </c>
      <c r="E36" s="18"/>
      <c r="F36" s="17"/>
      <c r="G36" s="2" t="s">
        <v>163</v>
      </c>
      <c r="H36" s="2" t="s">
        <v>166</v>
      </c>
    </row>
    <row r="37" spans="1:8">
      <c r="A37" t="s">
        <v>35</v>
      </c>
      <c r="B37" s="11">
        <f>E32*B25/B26*B41</f>
        <v>329225974.02597404</v>
      </c>
      <c r="C37" s="2" t="s">
        <v>222</v>
      </c>
      <c r="D37" s="3" t="s">
        <v>181</v>
      </c>
      <c r="E37" s="18"/>
      <c r="F37" s="17"/>
      <c r="G37" s="2" t="s">
        <v>163</v>
      </c>
      <c r="H37" s="2" t="s">
        <v>166</v>
      </c>
    </row>
    <row r="38" spans="1:8">
      <c r="A38" t="s">
        <v>36</v>
      </c>
      <c r="B38" s="11">
        <f>E32*B41</f>
        <v>380800000</v>
      </c>
      <c r="C38" s="2" t="s">
        <v>223</v>
      </c>
      <c r="D38" s="3" t="s">
        <v>181</v>
      </c>
      <c r="E38" s="18"/>
      <c r="F38" s="17"/>
      <c r="G38" s="2" t="s">
        <v>163</v>
      </c>
      <c r="H38" s="2" t="s">
        <v>166</v>
      </c>
    </row>
    <row r="39" spans="1:8">
      <c r="A39" t="s">
        <v>37</v>
      </c>
      <c r="B39" s="11">
        <f>B27/B29*B41</f>
        <v>257961290.32258067</v>
      </c>
      <c r="C39" s="2" t="s">
        <v>224</v>
      </c>
      <c r="D39" s="3" t="s">
        <v>181</v>
      </c>
      <c r="E39" s="18"/>
      <c r="F39" s="17"/>
      <c r="G39" s="2" t="s">
        <v>163</v>
      </c>
      <c r="H39" s="2" t="s">
        <v>166</v>
      </c>
    </row>
    <row r="40" spans="1:8">
      <c r="A40" t="s">
        <v>38</v>
      </c>
      <c r="B40" s="11">
        <f>B28/B29*B41</f>
        <v>366468817.20430106</v>
      </c>
      <c r="C40" s="2" t="s">
        <v>225</v>
      </c>
      <c r="D40" s="3" t="s">
        <v>181</v>
      </c>
      <c r="E40" s="18"/>
      <c r="F40" s="17"/>
      <c r="G40" s="2" t="s">
        <v>163</v>
      </c>
      <c r="H40" s="2" t="s">
        <v>166</v>
      </c>
    </row>
    <row r="41" spans="1:8">
      <c r="A41" t="s">
        <v>39</v>
      </c>
      <c r="B41" s="7">
        <v>476000000</v>
      </c>
      <c r="C41" s="2" t="s">
        <v>226</v>
      </c>
      <c r="D41" s="3" t="s">
        <v>181</v>
      </c>
      <c r="E41" s="18"/>
      <c r="F41" s="17"/>
      <c r="G41" s="2" t="s">
        <v>163</v>
      </c>
      <c r="H41" s="2" t="s">
        <v>166</v>
      </c>
    </row>
    <row r="42" spans="1:8">
      <c r="A42" t="s">
        <v>40</v>
      </c>
      <c r="B42" s="13">
        <v>0.7</v>
      </c>
      <c r="C42" s="2" t="s">
        <v>234</v>
      </c>
      <c r="D42" s="3" t="s">
        <v>182</v>
      </c>
      <c r="F42" s="2"/>
      <c r="G42" s="2" t="s">
        <v>164</v>
      </c>
      <c r="H42" s="2" t="s">
        <v>161</v>
      </c>
    </row>
    <row r="43" spans="1:8">
      <c r="A43" t="s">
        <v>41</v>
      </c>
      <c r="B43" s="13">
        <v>0.7</v>
      </c>
      <c r="C43" s="2" t="s">
        <v>235</v>
      </c>
      <c r="D43" s="3" t="s">
        <v>182</v>
      </c>
      <c r="F43" s="2"/>
      <c r="G43" s="2" t="s">
        <v>164</v>
      </c>
      <c r="H43" s="2" t="s">
        <v>161</v>
      </c>
    </row>
    <row r="44" spans="1:8">
      <c r="A44" t="s">
        <v>42</v>
      </c>
      <c r="B44" s="12">
        <v>0.22650000000000001</v>
      </c>
      <c r="C44" s="2" t="s">
        <v>236</v>
      </c>
      <c r="D44" s="3" t="s">
        <v>182</v>
      </c>
      <c r="F44" s="2"/>
      <c r="G44" s="2" t="s">
        <v>164</v>
      </c>
      <c r="H44" s="2" t="s">
        <v>161</v>
      </c>
    </row>
    <row r="45" spans="1:8">
      <c r="A45" t="s">
        <v>43</v>
      </c>
      <c r="B45" s="13">
        <v>0.65</v>
      </c>
      <c r="C45" s="2" t="s">
        <v>237</v>
      </c>
      <c r="D45" s="3" t="s">
        <v>182</v>
      </c>
      <c r="F45" s="2"/>
      <c r="G45" s="2" t="s">
        <v>164</v>
      </c>
      <c r="H45" s="2" t="s">
        <v>161</v>
      </c>
    </row>
    <row r="46" spans="1:8">
      <c r="A46" t="s">
        <v>44</v>
      </c>
      <c r="B46" s="13">
        <v>0.65</v>
      </c>
      <c r="C46" s="2" t="s">
        <v>238</v>
      </c>
      <c r="D46" s="3" t="s">
        <v>182</v>
      </c>
      <c r="F46" s="2"/>
      <c r="G46" s="2" t="s">
        <v>164</v>
      </c>
      <c r="H46" s="2" t="s">
        <v>161</v>
      </c>
    </row>
    <row r="47" spans="1:8">
      <c r="A47" t="s">
        <v>45</v>
      </c>
      <c r="B47" s="13">
        <v>0.65</v>
      </c>
      <c r="C47" s="2" t="s">
        <v>239</v>
      </c>
      <c r="D47" s="3" t="s">
        <v>182</v>
      </c>
      <c r="F47" s="2"/>
      <c r="G47" s="2" t="s">
        <v>164</v>
      </c>
      <c r="H47" s="2" t="s">
        <v>161</v>
      </c>
    </row>
    <row r="48" spans="1:8">
      <c r="A48" t="s">
        <v>46</v>
      </c>
      <c r="B48" s="13">
        <v>0.65</v>
      </c>
      <c r="C48" s="2" t="s">
        <v>240</v>
      </c>
      <c r="D48" s="3" t="s">
        <v>182</v>
      </c>
      <c r="F48" s="2"/>
      <c r="G48" s="2" t="s">
        <v>164</v>
      </c>
      <c r="H48" s="2" t="s">
        <v>161</v>
      </c>
    </row>
    <row r="49" spans="1:8">
      <c r="A49" t="s">
        <v>47</v>
      </c>
      <c r="B49" s="13">
        <v>0.65</v>
      </c>
      <c r="C49" s="2" t="s">
        <v>241</v>
      </c>
      <c r="D49" s="3" t="s">
        <v>182</v>
      </c>
      <c r="F49" s="2"/>
      <c r="G49" s="2" t="s">
        <v>164</v>
      </c>
      <c r="H49" s="2" t="s">
        <v>161</v>
      </c>
    </row>
    <row r="50" spans="1:8">
      <c r="A50" t="s">
        <v>48</v>
      </c>
      <c r="B50" s="13">
        <v>0.65</v>
      </c>
      <c r="C50" s="2" t="s">
        <v>242</v>
      </c>
      <c r="D50" s="3" t="s">
        <v>182</v>
      </c>
      <c r="F50" s="2"/>
      <c r="G50" s="2" t="s">
        <v>164</v>
      </c>
      <c r="H50" s="2" t="s">
        <v>161</v>
      </c>
    </row>
    <row r="51" spans="1:8">
      <c r="A51" t="s">
        <v>49</v>
      </c>
      <c r="B51">
        <v>0.28849999999999998</v>
      </c>
      <c r="C51" s="2" t="s">
        <v>243</v>
      </c>
      <c r="D51" s="3" t="s">
        <v>183</v>
      </c>
      <c r="E51" s="19" t="s">
        <v>76</v>
      </c>
      <c r="F51" s="17" t="s">
        <v>170</v>
      </c>
      <c r="G51" s="2" t="s">
        <v>165</v>
      </c>
      <c r="H51" s="2" t="s">
        <v>161</v>
      </c>
    </row>
    <row r="52" spans="1:8">
      <c r="A52" t="s">
        <v>50</v>
      </c>
      <c r="B52">
        <v>0.26750000000000002</v>
      </c>
      <c r="C52" s="2" t="s">
        <v>244</v>
      </c>
      <c r="D52" s="3" t="s">
        <v>183</v>
      </c>
      <c r="E52" s="19"/>
      <c r="F52" s="18"/>
      <c r="G52" s="2" t="s">
        <v>165</v>
      </c>
      <c r="H52" s="2" t="s">
        <v>161</v>
      </c>
    </row>
    <row r="53" spans="1:8">
      <c r="A53" t="s">
        <v>51</v>
      </c>
      <c r="B53">
        <v>0.25290000000000001</v>
      </c>
      <c r="C53" s="2" t="s">
        <v>245</v>
      </c>
      <c r="D53" s="3" t="s">
        <v>183</v>
      </c>
      <c r="E53" s="19"/>
      <c r="F53" s="18"/>
      <c r="G53" s="2" t="s">
        <v>165</v>
      </c>
      <c r="H53" s="2" t="s">
        <v>161</v>
      </c>
    </row>
    <row r="54" spans="1:8" ht="15" customHeight="1">
      <c r="A54" t="s">
        <v>52</v>
      </c>
      <c r="B54" s="2">
        <v>0.63980000000000004</v>
      </c>
      <c r="C54" s="2" t="s">
        <v>157</v>
      </c>
      <c r="D54" s="3" t="s">
        <v>182</v>
      </c>
      <c r="E54" s="20" t="s">
        <v>145</v>
      </c>
      <c r="G54" s="2" t="s">
        <v>164</v>
      </c>
      <c r="H54" s="2" t="s">
        <v>160</v>
      </c>
    </row>
    <row r="55" spans="1:8">
      <c r="A55" t="s">
        <v>53</v>
      </c>
      <c r="B55" s="2">
        <v>0.6532</v>
      </c>
      <c r="C55" s="2" t="s">
        <v>158</v>
      </c>
      <c r="D55" s="3" t="s">
        <v>182</v>
      </c>
      <c r="E55" s="18"/>
      <c r="G55" s="2" t="s">
        <v>164</v>
      </c>
      <c r="H55" s="2" t="s">
        <v>160</v>
      </c>
    </row>
    <row r="56" spans="1:8">
      <c r="A56" t="s">
        <v>54</v>
      </c>
      <c r="B56" s="2">
        <v>0.54790000000000005</v>
      </c>
      <c r="C56" s="2" t="s">
        <v>159</v>
      </c>
      <c r="D56" s="3" t="s">
        <v>182</v>
      </c>
      <c r="E56" s="18"/>
      <c r="G56" s="2" t="s">
        <v>164</v>
      </c>
      <c r="H56" s="2" t="s">
        <v>160</v>
      </c>
    </row>
    <row r="57" spans="1:8">
      <c r="A57" t="s">
        <v>55</v>
      </c>
      <c r="B57" s="7">
        <v>916000</v>
      </c>
      <c r="C57" s="2" t="s">
        <v>227</v>
      </c>
      <c r="D57" s="3" t="s">
        <v>184</v>
      </c>
      <c r="E57" t="s">
        <v>96</v>
      </c>
      <c r="F57" s="2" t="s">
        <v>171</v>
      </c>
    </row>
    <row r="58" spans="1:8">
      <c r="A58" t="s">
        <v>56</v>
      </c>
      <c r="B58" s="2">
        <v>12</v>
      </c>
      <c r="C58" s="2" t="s">
        <v>228</v>
      </c>
    </row>
    <row r="59" spans="1:8">
      <c r="A59" t="s">
        <v>57</v>
      </c>
      <c r="B59">
        <v>0</v>
      </c>
      <c r="C59" s="2" t="s">
        <v>229</v>
      </c>
    </row>
    <row r="60" spans="1:8">
      <c r="A60" t="s">
        <v>58</v>
      </c>
      <c r="B60">
        <v>0</v>
      </c>
      <c r="C60" s="2" t="s">
        <v>230</v>
      </c>
    </row>
    <row r="61" spans="1:8">
      <c r="A61" t="s">
        <v>59</v>
      </c>
      <c r="B61">
        <v>0</v>
      </c>
      <c r="C61" s="2" t="s">
        <v>231</v>
      </c>
    </row>
    <row r="62" spans="1:8">
      <c r="A62" t="s">
        <v>60</v>
      </c>
      <c r="B62">
        <v>8.7400000000000005E-2</v>
      </c>
      <c r="C62" s="2" t="s">
        <v>232</v>
      </c>
      <c r="D62" t="s">
        <v>64</v>
      </c>
      <c r="E62" s="8" t="s">
        <v>77</v>
      </c>
      <c r="F62" s="2" t="s">
        <v>167</v>
      </c>
      <c r="G62" s="2" t="s">
        <v>162</v>
      </c>
      <c r="H62" s="2" t="s">
        <v>160</v>
      </c>
    </row>
    <row r="63" spans="1:8">
      <c r="A63" t="s">
        <v>61</v>
      </c>
      <c r="B63" s="16">
        <f>Costs!C8*1000</f>
        <v>105013.14307172362</v>
      </c>
      <c r="C63" s="2" t="s">
        <v>233</v>
      </c>
      <c r="D63" t="s">
        <v>63</v>
      </c>
      <c r="E63" s="8" t="s">
        <v>95</v>
      </c>
      <c r="F63" s="2" t="s">
        <v>172</v>
      </c>
      <c r="G63" s="2" t="s">
        <v>185</v>
      </c>
      <c r="H63" s="2" t="s">
        <v>186</v>
      </c>
    </row>
    <row r="64" spans="1:8">
      <c r="B64" s="21"/>
      <c r="C64" s="21"/>
      <c r="E64" s="8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3">
      <c r="B97" s="7"/>
    </row>
    <row r="98" spans="2:3">
      <c r="B98" s="7"/>
    </row>
    <row r="99" spans="2:3">
      <c r="B99" s="7"/>
    </row>
    <row r="100" spans="2:3">
      <c r="B100" s="7"/>
    </row>
    <row r="101" spans="2:3">
      <c r="B101" s="7"/>
    </row>
    <row r="102" spans="2:3">
      <c r="B102" s="7"/>
    </row>
    <row r="103" spans="2:3">
      <c r="B103" s="7"/>
    </row>
    <row r="104" spans="2:3">
      <c r="B104" s="7"/>
    </row>
    <row r="105" spans="2:3">
      <c r="C105" s="2"/>
    </row>
    <row r="106" spans="2:3">
      <c r="C106" s="2"/>
    </row>
    <row r="107" spans="2:3">
      <c r="C107" s="2"/>
    </row>
    <row r="108" spans="2:3">
      <c r="C108" s="2"/>
    </row>
    <row r="109" spans="2:3">
      <c r="C109" s="2"/>
    </row>
    <row r="110" spans="2:3">
      <c r="C110" s="2"/>
    </row>
    <row r="111" spans="2:3">
      <c r="C111" s="2"/>
    </row>
    <row r="112" spans="2:3">
      <c r="C112" s="2"/>
    </row>
    <row r="113" spans="2:4">
      <c r="C113" s="2"/>
    </row>
    <row r="114" spans="2:4">
      <c r="C114" s="2"/>
    </row>
    <row r="115" spans="2:4">
      <c r="C115" s="2"/>
    </row>
    <row r="116" spans="2:4">
      <c r="C116" s="2"/>
    </row>
    <row r="117" spans="2:4">
      <c r="C117" s="2"/>
    </row>
    <row r="118" spans="2:4">
      <c r="C118" s="2"/>
    </row>
    <row r="119" spans="2:4">
      <c r="C119" s="2"/>
    </row>
    <row r="120" spans="2:4">
      <c r="B120" s="7"/>
      <c r="C120" s="2"/>
    </row>
    <row r="121" spans="2:4">
      <c r="C121" s="2"/>
    </row>
    <row r="122" spans="2:4">
      <c r="C122" s="2"/>
      <c r="D122" s="2"/>
    </row>
  </sheetData>
  <mergeCells count="10">
    <mergeCell ref="B64:C64"/>
    <mergeCell ref="E54:E56"/>
    <mergeCell ref="D6:D17"/>
    <mergeCell ref="E51:E53"/>
    <mergeCell ref="F51:F53"/>
    <mergeCell ref="E2:E5"/>
    <mergeCell ref="E6:E17"/>
    <mergeCell ref="E18:E29"/>
    <mergeCell ref="E33:E41"/>
    <mergeCell ref="F33:F41"/>
  </mergeCells>
  <phoneticPr fontId="4" type="noConversion"/>
  <hyperlinks>
    <hyperlink ref="E51" r:id="rId1" display="https://gco.iarc.fr/today/online-analysis-table?v=2020&amp;mode=population&amp;mode_population=countries&amp;population=900&amp;populations=900&amp;key=asr&amp;sex=0&amp;cancer=39&amp;type=1&amp;statistic=5&amp;prevalence=0&amp;population_group=8&amp;ages_group%5B%5D=0&amp;ages_group%5B%5D=17&amp;group_cancer=1&amp;include_nmsc=0&amp;include_nmsc_other=1" xr:uid="{453845EC-55DA-4318-85E7-160141AF1929}"/>
    <hyperlink ref="E2" r:id="rId2" xr:uid="{3366DA17-019F-4CED-A2AF-7860CE54A0BE}"/>
    <hyperlink ref="E62" r:id="rId3" xr:uid="{1FEE4EA7-AD4E-4176-8B32-C75886489193}"/>
    <hyperlink ref="E6" r:id="rId4" xr:uid="{AAC43C3D-871E-4058-A3BA-AAEE5F9DB636}"/>
    <hyperlink ref="E18" r:id="rId5" xr:uid="{4918DFEF-666E-4E7D-9A9E-AF3FD1B23237}"/>
    <hyperlink ref="E63" r:id="rId6" xr:uid="{7AC75664-B858-47DD-84FB-164AD8F0851C}"/>
    <hyperlink ref="E33" r:id="rId7" xr:uid="{0AFBE753-F729-44C2-8855-C7887B9310F2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521-31CE-4800-8D62-9012CFD58FB2}">
  <dimension ref="A1:D9"/>
  <sheetViews>
    <sheetView workbookViewId="0">
      <selection activeCell="D7" sqref="D7:D9"/>
    </sheetView>
  </sheetViews>
  <sheetFormatPr baseColWidth="10" defaultColWidth="11.42578125" defaultRowHeight="15"/>
  <cols>
    <col min="2" max="2" width="28.85546875" bestFit="1" customWidth="1"/>
    <col min="3" max="3" width="71.5703125" bestFit="1" customWidth="1"/>
    <col min="4" max="4" width="28" customWidth="1"/>
  </cols>
  <sheetData>
    <row r="1" spans="1:4">
      <c r="A1" s="1" t="s">
        <v>62</v>
      </c>
      <c r="B1" s="1" t="s">
        <v>110</v>
      </c>
      <c r="C1" s="1" t="s">
        <v>111</v>
      </c>
      <c r="D1" s="1" t="s">
        <v>112</v>
      </c>
    </row>
    <row r="2" spans="1:4">
      <c r="A2">
        <v>0.18759999999999999</v>
      </c>
      <c r="B2" s="2" t="s">
        <v>152</v>
      </c>
      <c r="C2" s="2" t="s">
        <v>146</v>
      </c>
      <c r="D2" s="19" t="s">
        <v>77</v>
      </c>
    </row>
    <row r="3" spans="1:4">
      <c r="A3">
        <v>0.24690000000000001</v>
      </c>
      <c r="B3" s="2" t="s">
        <v>153</v>
      </c>
      <c r="C3" s="2" t="s">
        <v>147</v>
      </c>
      <c r="D3" s="19"/>
    </row>
    <row r="4" spans="1:4">
      <c r="A4">
        <v>0.23649999999999999</v>
      </c>
      <c r="B4" s="2" t="s">
        <v>154</v>
      </c>
      <c r="C4" s="2" t="s">
        <v>148</v>
      </c>
      <c r="D4" s="19"/>
    </row>
    <row r="5" spans="1:4">
      <c r="A5">
        <v>0.2414</v>
      </c>
      <c r="B5" s="2" t="s">
        <v>155</v>
      </c>
      <c r="C5" s="2" t="s">
        <v>149</v>
      </c>
      <c r="D5" s="19"/>
    </row>
    <row r="6" spans="1:4">
      <c r="A6">
        <v>8.7400000000000005E-2</v>
      </c>
      <c r="B6" s="2" t="s">
        <v>156</v>
      </c>
      <c r="C6" s="2" t="s">
        <v>150</v>
      </c>
      <c r="D6" s="8" t="s">
        <v>77</v>
      </c>
    </row>
    <row r="7" spans="1:4">
      <c r="B7" s="2" t="s">
        <v>157</v>
      </c>
      <c r="C7" s="3" t="s">
        <v>151</v>
      </c>
      <c r="D7" s="20" t="s">
        <v>145</v>
      </c>
    </row>
    <row r="8" spans="1:4">
      <c r="B8" s="2" t="s">
        <v>158</v>
      </c>
      <c r="C8" s="3" t="s">
        <v>151</v>
      </c>
      <c r="D8" s="18"/>
    </row>
    <row r="9" spans="1:4">
      <c r="B9" s="2" t="s">
        <v>159</v>
      </c>
      <c r="C9" s="3" t="s">
        <v>151</v>
      </c>
      <c r="D9" s="18"/>
    </row>
  </sheetData>
  <mergeCells count="2">
    <mergeCell ref="D2:D5"/>
    <mergeCell ref="D7:D9"/>
  </mergeCells>
  <hyperlinks>
    <hyperlink ref="D2" r:id="rId1" xr:uid="{7A360451-EEB0-4EE7-A331-3BEC7BF6833F}"/>
    <hyperlink ref="D6" r:id="rId2" xr:uid="{42C74695-E907-41C3-BE07-22B56A7520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E316-C8CB-4D03-B673-7A9BB507B2C4}">
  <dimension ref="A1:M3"/>
  <sheetViews>
    <sheetView workbookViewId="0">
      <selection activeCell="A3" sqref="A3"/>
    </sheetView>
  </sheetViews>
  <sheetFormatPr baseColWidth="10" defaultColWidth="11.42578125" defaultRowHeight="15"/>
  <cols>
    <col min="1" max="1" width="14.42578125" customWidth="1"/>
  </cols>
  <sheetData>
    <row r="1" spans="1:13" ht="30">
      <c r="A1" s="24" t="s">
        <v>143</v>
      </c>
      <c r="B1" s="4" t="s">
        <v>65</v>
      </c>
      <c r="C1" s="6" t="s">
        <v>67</v>
      </c>
      <c r="D1" s="6" t="s">
        <v>66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112</v>
      </c>
    </row>
    <row r="2" spans="1:13">
      <c r="A2" s="4" t="s">
        <v>144</v>
      </c>
      <c r="B2">
        <v>14.6</v>
      </c>
      <c r="C2">
        <v>13.9</v>
      </c>
      <c r="D2">
        <v>34.200000000000003</v>
      </c>
      <c r="E2">
        <v>81.3</v>
      </c>
      <c r="F2">
        <v>175.4</v>
      </c>
      <c r="G2">
        <v>374.3</v>
      </c>
      <c r="H2">
        <v>749.1</v>
      </c>
      <c r="I2">
        <v>1239.4000000000001</v>
      </c>
      <c r="J2">
        <v>1412.2</v>
      </c>
      <c r="K2">
        <v>1412.2</v>
      </c>
      <c r="L2" s="8" t="s">
        <v>75</v>
      </c>
      <c r="M2" s="4" t="s">
        <v>142</v>
      </c>
    </row>
    <row r="3" spans="1:13">
      <c r="M3" s="7">
        <v>100000</v>
      </c>
    </row>
  </sheetData>
  <hyperlinks>
    <hyperlink ref="L2" r:id="rId1" display="https://gco.iarc.fr/today/online-analysis-table?v=2020&amp;mode=population&amp;mode_population=countries&amp;population=900&amp;populations=900&amp;key=asr&amp;sex=0&amp;cancer=39&amp;type=0&amp;statistic=5&amp;prevalence=0&amp;population_group=8&amp;ages_group%5B%5D=14&amp;ages_group%5B%5D=15&amp;group_cancer=1&amp;include_nmsc=0&amp;include_nmsc_other=1" xr:uid="{604189A5-BF9E-498C-862A-35F44FDDEC28}"/>
  </hyperlinks>
  <pageMargins left="0.7" right="0.7" top="0.75" bottom="0.75" header="0.3" footer="0.3"/>
  <pageSetup orientation="portrait" r:id="rId2"/>
  <ignoredErrors>
    <ignoredError sqref="C1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5287-19D4-4848-A776-DC32AFD1C6E5}">
  <dimension ref="A1:S36"/>
  <sheetViews>
    <sheetView workbookViewId="0">
      <selection activeCell="A29" sqref="A29"/>
    </sheetView>
  </sheetViews>
  <sheetFormatPr baseColWidth="10" defaultColWidth="11.42578125" defaultRowHeight="15"/>
  <cols>
    <col min="1" max="1" width="13.42578125" bestFit="1" customWidth="1"/>
    <col min="2" max="5" width="12.5703125" bestFit="1" customWidth="1"/>
    <col min="6" max="6" width="15.7109375" bestFit="1" customWidth="1"/>
    <col min="7" max="9" width="12.5703125" bestFit="1" customWidth="1"/>
  </cols>
  <sheetData>
    <row r="1" spans="1:19">
      <c r="A1" s="22" t="s">
        <v>131</v>
      </c>
      <c r="B1" s="23"/>
      <c r="C1" s="23"/>
      <c r="D1" s="23"/>
      <c r="E1" s="23"/>
      <c r="F1" s="23"/>
      <c r="G1" s="23"/>
      <c r="H1" s="23"/>
      <c r="I1" s="23"/>
    </row>
    <row r="2" spans="1:19">
      <c r="B2" s="22" t="s">
        <v>132</v>
      </c>
      <c r="C2" s="22"/>
      <c r="D2" s="22" t="s">
        <v>133</v>
      </c>
      <c r="E2" s="22"/>
      <c r="F2" s="22" t="s">
        <v>134</v>
      </c>
      <c r="G2" s="22"/>
      <c r="H2" s="22" t="s">
        <v>135</v>
      </c>
      <c r="I2" s="22"/>
      <c r="L2" s="22" t="s">
        <v>132</v>
      </c>
      <c r="M2" s="22"/>
      <c r="N2" s="22" t="s">
        <v>133</v>
      </c>
      <c r="O2" s="22"/>
      <c r="P2" s="22" t="s">
        <v>134</v>
      </c>
      <c r="Q2" s="22"/>
      <c r="R2" s="22" t="s">
        <v>135</v>
      </c>
      <c r="S2" s="22"/>
    </row>
    <row r="3" spans="1:19">
      <c r="A3" s="5" t="s">
        <v>78</v>
      </c>
      <c r="B3" s="1" t="s">
        <v>79</v>
      </c>
      <c r="C3" s="1" t="s">
        <v>80</v>
      </c>
      <c r="D3" s="1" t="s">
        <v>79</v>
      </c>
      <c r="E3" s="1" t="s">
        <v>80</v>
      </c>
      <c r="F3" s="1" t="s">
        <v>79</v>
      </c>
      <c r="G3" s="1" t="s">
        <v>80</v>
      </c>
      <c r="H3" s="1" t="s">
        <v>79</v>
      </c>
      <c r="I3" s="1" t="s">
        <v>80</v>
      </c>
      <c r="K3" s="5" t="s">
        <v>78</v>
      </c>
      <c r="L3" s="1" t="s">
        <v>79</v>
      </c>
      <c r="M3" s="1" t="s">
        <v>80</v>
      </c>
      <c r="N3" s="1" t="s">
        <v>79</v>
      </c>
      <c r="O3" s="1" t="s">
        <v>80</v>
      </c>
      <c r="P3" s="1" t="s">
        <v>79</v>
      </c>
      <c r="Q3" s="1" t="s">
        <v>80</v>
      </c>
      <c r="R3" s="1" t="s">
        <v>79</v>
      </c>
      <c r="S3" s="1" t="s">
        <v>80</v>
      </c>
    </row>
    <row r="4" spans="1:19">
      <c r="A4" s="2" t="s">
        <v>81</v>
      </c>
      <c r="B4">
        <v>0.92900000000000005</v>
      </c>
      <c r="C4">
        <v>0.97399999999999998</v>
      </c>
      <c r="D4">
        <v>0.85199999999999998</v>
      </c>
      <c r="E4">
        <v>0.90700000000000003</v>
      </c>
      <c r="F4">
        <v>0.63300000000000001</v>
      </c>
      <c r="G4">
        <v>0.74</v>
      </c>
      <c r="H4">
        <v>8.8999999999999996E-2</v>
      </c>
      <c r="I4">
        <v>0.16500000000000001</v>
      </c>
      <c r="K4" s="2" t="s">
        <v>81</v>
      </c>
      <c r="L4" t="s">
        <v>98</v>
      </c>
      <c r="M4" t="s">
        <v>100</v>
      </c>
      <c r="N4" t="s">
        <v>98</v>
      </c>
      <c r="O4" t="s">
        <v>99</v>
      </c>
      <c r="P4" t="s">
        <v>101</v>
      </c>
      <c r="Q4" t="s">
        <v>100</v>
      </c>
      <c r="R4" t="s">
        <v>101</v>
      </c>
      <c r="S4" t="s">
        <v>99</v>
      </c>
    </row>
    <row r="5" spans="1:19">
      <c r="A5" s="2" t="s">
        <v>82</v>
      </c>
      <c r="B5">
        <v>0.67100000000000004</v>
      </c>
      <c r="C5">
        <v>0.81399999999999995</v>
      </c>
      <c r="D5">
        <v>0.48199999999999998</v>
      </c>
      <c r="E5">
        <v>0.71699999999999997</v>
      </c>
      <c r="F5">
        <v>0.19500000000000001</v>
      </c>
      <c r="G5">
        <v>0.27500000000000002</v>
      </c>
      <c r="H5">
        <v>4.4999999999999998E-2</v>
      </c>
      <c r="I5">
        <v>7.8E-2</v>
      </c>
      <c r="K5" s="2" t="s">
        <v>82</v>
      </c>
      <c r="L5" t="s">
        <v>101</v>
      </c>
      <c r="M5" t="s">
        <v>100</v>
      </c>
      <c r="N5" t="s">
        <v>101</v>
      </c>
      <c r="O5" t="s">
        <v>100</v>
      </c>
      <c r="P5" t="s">
        <v>101</v>
      </c>
      <c r="Q5" t="s">
        <v>100</v>
      </c>
      <c r="R5" t="s">
        <v>99</v>
      </c>
      <c r="S5" t="s">
        <v>102</v>
      </c>
    </row>
    <row r="6" spans="1:19">
      <c r="A6" s="2" t="s">
        <v>83</v>
      </c>
      <c r="B6">
        <v>0.83399999999999996</v>
      </c>
      <c r="C6">
        <v>0.94899999999999995</v>
      </c>
      <c r="D6">
        <v>0.51400000000000001</v>
      </c>
      <c r="E6">
        <v>0.78200000000000003</v>
      </c>
      <c r="F6">
        <v>0.376</v>
      </c>
      <c r="G6">
        <v>0.48699999999999999</v>
      </c>
      <c r="H6">
        <v>0.2</v>
      </c>
      <c r="I6">
        <v>0.35099999999999998</v>
      </c>
      <c r="K6" s="2" t="s">
        <v>83</v>
      </c>
      <c r="L6" t="s">
        <v>98</v>
      </c>
      <c r="M6" t="s">
        <v>100</v>
      </c>
      <c r="N6" t="s">
        <v>98</v>
      </c>
      <c r="O6" t="s">
        <v>100</v>
      </c>
      <c r="P6" t="s">
        <v>98</v>
      </c>
      <c r="Q6" t="s">
        <v>100</v>
      </c>
      <c r="R6" t="s">
        <v>102</v>
      </c>
      <c r="S6" t="s">
        <v>100</v>
      </c>
    </row>
    <row r="7" spans="1:19">
      <c r="A7" s="2" t="s">
        <v>84</v>
      </c>
      <c r="B7">
        <v>0.86799999999999999</v>
      </c>
      <c r="C7">
        <v>0.97</v>
      </c>
      <c r="D7">
        <v>0.72699999999999998</v>
      </c>
      <c r="E7">
        <v>0.91100000000000003</v>
      </c>
      <c r="F7">
        <v>0.63900000000000001</v>
      </c>
      <c r="G7">
        <v>0.91100000000000003</v>
      </c>
      <c r="H7">
        <v>9.1999999999999998E-2</v>
      </c>
      <c r="I7">
        <v>0.248</v>
      </c>
      <c r="K7" s="2" t="s">
        <v>84</v>
      </c>
      <c r="L7" t="s">
        <v>98</v>
      </c>
      <c r="M7" t="s">
        <v>100</v>
      </c>
      <c r="N7" t="s">
        <v>98</v>
      </c>
      <c r="O7" t="s">
        <v>97</v>
      </c>
      <c r="P7" t="s">
        <v>101</v>
      </c>
      <c r="Q7" t="s">
        <v>99</v>
      </c>
      <c r="R7" t="s">
        <v>101</v>
      </c>
      <c r="S7" t="s">
        <v>100</v>
      </c>
    </row>
    <row r="8" spans="1:19">
      <c r="A8" s="2" t="s">
        <v>85</v>
      </c>
      <c r="B8">
        <v>0.627</v>
      </c>
      <c r="C8">
        <v>0.85499999999999998</v>
      </c>
      <c r="D8">
        <v>0.40100000000000002</v>
      </c>
      <c r="E8">
        <v>0.58699999999999997</v>
      </c>
      <c r="F8">
        <v>0.25</v>
      </c>
      <c r="G8">
        <v>0.40100000000000002</v>
      </c>
      <c r="H8">
        <v>3.1E-2</v>
      </c>
      <c r="I8">
        <v>0.08</v>
      </c>
      <c r="K8" s="2" t="s">
        <v>85</v>
      </c>
      <c r="L8" t="s">
        <v>102</v>
      </c>
      <c r="M8" t="s">
        <v>98</v>
      </c>
      <c r="N8" t="s">
        <v>101</v>
      </c>
      <c r="O8" t="s">
        <v>98</v>
      </c>
      <c r="P8" t="s">
        <v>101</v>
      </c>
      <c r="Q8" t="s">
        <v>98</v>
      </c>
      <c r="R8" t="s">
        <v>101</v>
      </c>
      <c r="S8" t="s">
        <v>98</v>
      </c>
    </row>
    <row r="9" spans="1:19">
      <c r="A9" s="2" t="s">
        <v>86</v>
      </c>
      <c r="B9">
        <v>0.438</v>
      </c>
      <c r="C9">
        <v>0.79400000000000004</v>
      </c>
      <c r="D9">
        <v>0.374</v>
      </c>
      <c r="E9">
        <v>0.45400000000000001</v>
      </c>
      <c r="F9">
        <v>0.20499999999999999</v>
      </c>
      <c r="G9">
        <v>0.29599999999999999</v>
      </c>
      <c r="H9">
        <v>0.03</v>
      </c>
      <c r="I9">
        <v>4.4999999999999998E-2</v>
      </c>
      <c r="K9" s="2" t="s">
        <v>86</v>
      </c>
      <c r="L9" t="s">
        <v>102</v>
      </c>
      <c r="M9" t="s">
        <v>98</v>
      </c>
      <c r="N9" t="s">
        <v>102</v>
      </c>
      <c r="O9" t="s">
        <v>98</v>
      </c>
      <c r="P9" t="s">
        <v>101</v>
      </c>
      <c r="Q9" t="s">
        <v>98</v>
      </c>
      <c r="R9" t="s">
        <v>101</v>
      </c>
      <c r="S9" t="s">
        <v>98</v>
      </c>
    </row>
    <row r="10" spans="1:19">
      <c r="A10" s="5" t="s">
        <v>88</v>
      </c>
      <c r="B10" s="9">
        <f>AVERAGE(B4:B9)</f>
        <v>0.72783333333333333</v>
      </c>
      <c r="C10" s="9">
        <f t="shared" ref="C10:I10" si="0">AVERAGE(C4:C9)</f>
        <v>0.89266666666666661</v>
      </c>
      <c r="D10" s="9">
        <f t="shared" si="0"/>
        <v>0.55833333333333335</v>
      </c>
      <c r="E10" s="9">
        <f t="shared" si="0"/>
        <v>0.72633333333333328</v>
      </c>
      <c r="F10" s="9">
        <f t="shared" si="0"/>
        <v>0.38300000000000001</v>
      </c>
      <c r="G10" s="9">
        <f t="shared" si="0"/>
        <v>0.51833333333333331</v>
      </c>
      <c r="H10" s="9">
        <f t="shared" si="0"/>
        <v>8.1166666666666679E-2</v>
      </c>
      <c r="I10" s="9">
        <f t="shared" si="0"/>
        <v>0.16116666666666665</v>
      </c>
      <c r="K10" s="5"/>
      <c r="L10" s="9"/>
      <c r="M10" s="9"/>
      <c r="N10" s="9"/>
      <c r="O10" s="9"/>
      <c r="P10" s="9"/>
      <c r="Q10" s="9"/>
      <c r="R10" s="9"/>
      <c r="S10" s="9"/>
    </row>
    <row r="12" spans="1:19">
      <c r="L12" t="s">
        <v>103</v>
      </c>
      <c r="M12" t="s">
        <v>104</v>
      </c>
    </row>
    <row r="13" spans="1:19">
      <c r="A13" s="5" t="s">
        <v>136</v>
      </c>
      <c r="B13" s="1" t="s">
        <v>132</v>
      </c>
      <c r="C13" s="1" t="s">
        <v>133</v>
      </c>
      <c r="D13" s="1" t="s">
        <v>134</v>
      </c>
      <c r="E13" s="1" t="s">
        <v>135</v>
      </c>
      <c r="F13" s="1" t="s">
        <v>137</v>
      </c>
      <c r="G13" s="1" t="s">
        <v>112</v>
      </c>
      <c r="L13" t="s">
        <v>98</v>
      </c>
      <c r="M13" t="s">
        <v>100</v>
      </c>
    </row>
    <row r="14" spans="1:19">
      <c r="A14" s="2" t="s">
        <v>105</v>
      </c>
      <c r="B14">
        <v>0.90200000000000002</v>
      </c>
      <c r="C14">
        <v>0.88500000000000001</v>
      </c>
      <c r="D14">
        <v>0.78900000000000003</v>
      </c>
      <c r="E14">
        <v>0.67600000000000005</v>
      </c>
      <c r="F14">
        <v>24460</v>
      </c>
      <c r="G14" s="19" t="s">
        <v>94</v>
      </c>
      <c r="L14" t="s">
        <v>101</v>
      </c>
      <c r="M14" t="s">
        <v>100</v>
      </c>
    </row>
    <row r="15" spans="1:19">
      <c r="A15" s="2" t="s">
        <v>106</v>
      </c>
      <c r="B15">
        <v>0.82799999999999996</v>
      </c>
      <c r="C15">
        <v>0.78300000000000003</v>
      </c>
      <c r="D15">
        <v>0.72499999999999998</v>
      </c>
      <c r="E15">
        <v>0.61799999999999999</v>
      </c>
      <c r="F15">
        <v>13190</v>
      </c>
      <c r="G15" s="19"/>
      <c r="L15" t="s">
        <v>98</v>
      </c>
      <c r="M15" t="s">
        <v>100</v>
      </c>
    </row>
    <row r="16" spans="1:19">
      <c r="A16" s="2" t="s">
        <v>107</v>
      </c>
      <c r="B16">
        <v>0.67200000000000004</v>
      </c>
      <c r="C16">
        <v>0.66500000000000004</v>
      </c>
      <c r="D16">
        <v>0.56299999999999994</v>
      </c>
      <c r="E16">
        <v>0.443</v>
      </c>
      <c r="F16">
        <v>9330</v>
      </c>
      <c r="G16" s="19"/>
      <c r="L16" t="s">
        <v>98</v>
      </c>
      <c r="M16" t="s">
        <v>100</v>
      </c>
    </row>
    <row r="17" spans="1:13">
      <c r="A17" s="2" t="s">
        <v>85</v>
      </c>
      <c r="B17">
        <v>0.45800000000000002</v>
      </c>
      <c r="C17">
        <v>0.44</v>
      </c>
      <c r="D17">
        <v>0.36</v>
      </c>
      <c r="E17">
        <v>0.214</v>
      </c>
      <c r="F17">
        <v>4218</v>
      </c>
      <c r="G17" s="19"/>
      <c r="L17" t="s">
        <v>102</v>
      </c>
      <c r="M17" t="s">
        <v>98</v>
      </c>
    </row>
    <row r="18" spans="1:13">
      <c r="A18" s="2" t="s">
        <v>82</v>
      </c>
      <c r="B18">
        <v>0.35</v>
      </c>
      <c r="C18">
        <v>0.249</v>
      </c>
      <c r="D18">
        <v>0.23100000000000001</v>
      </c>
      <c r="E18">
        <v>8.7999999999999995E-2</v>
      </c>
      <c r="F18">
        <v>2027</v>
      </c>
      <c r="G18" s="19"/>
      <c r="L18" t="s">
        <v>102</v>
      </c>
      <c r="M18" t="s">
        <v>98</v>
      </c>
    </row>
    <row r="19" spans="1:13">
      <c r="A19" s="5" t="s">
        <v>138</v>
      </c>
      <c r="B19">
        <f>AVERAGE(B14:B18)</f>
        <v>0.64200000000000013</v>
      </c>
      <c r="C19">
        <f t="shared" ref="C19:E19" si="1">AVERAGE(C14:C18)</f>
        <v>0.60440000000000005</v>
      </c>
      <c r="D19">
        <f t="shared" si="1"/>
        <v>0.53359999999999996</v>
      </c>
      <c r="E19">
        <f t="shared" si="1"/>
        <v>0.40780000000000005</v>
      </c>
      <c r="L19" t="s">
        <v>98</v>
      </c>
      <c r="M19" t="s">
        <v>99</v>
      </c>
    </row>
    <row r="20" spans="1:13">
      <c r="A20" s="2" t="s">
        <v>139</v>
      </c>
      <c r="B20">
        <f>(B14*$F14+B15*$F15+B16*$F16+B17*$F17+B18*$F18)/SUM($F14:$F18)</f>
        <v>0.7871356317519963</v>
      </c>
      <c r="C20">
        <f t="shared" ref="C20:E20" si="2">(C14*$F14+C15*$F15+C16*$F16+C17*$F17+C18*$F18)/SUM($F14:$F18)</f>
        <v>0.76167145138562697</v>
      </c>
      <c r="D20">
        <f t="shared" si="2"/>
        <v>0.67827519023015514</v>
      </c>
      <c r="E20">
        <f t="shared" si="2"/>
        <v>0.56177732268670744</v>
      </c>
      <c r="L20" t="s">
        <v>101</v>
      </c>
      <c r="M20" t="s">
        <v>100</v>
      </c>
    </row>
    <row r="21" spans="1:13">
      <c r="L21" t="s">
        <v>98</v>
      </c>
      <c r="M21" t="s">
        <v>100</v>
      </c>
    </row>
    <row r="22" spans="1:13">
      <c r="B22" s="22" t="s">
        <v>132</v>
      </c>
      <c r="C22" s="22"/>
      <c r="D22" s="22" t="s">
        <v>133</v>
      </c>
      <c r="E22" s="22"/>
      <c r="F22" s="22" t="s">
        <v>134</v>
      </c>
      <c r="G22" s="22"/>
      <c r="H22" s="22" t="s">
        <v>135</v>
      </c>
      <c r="I22" s="22"/>
      <c r="L22" t="s">
        <v>98</v>
      </c>
      <c r="M22" t="s">
        <v>97</v>
      </c>
    </row>
    <row r="23" spans="1:13">
      <c r="B23" s="1" t="s">
        <v>79</v>
      </c>
      <c r="C23" s="1" t="s">
        <v>80</v>
      </c>
      <c r="D23" s="1" t="s">
        <v>79</v>
      </c>
      <c r="E23" s="1" t="s">
        <v>80</v>
      </c>
      <c r="F23" s="1" t="s">
        <v>79</v>
      </c>
      <c r="G23" s="1" t="s">
        <v>80</v>
      </c>
      <c r="H23" s="1" t="s">
        <v>79</v>
      </c>
      <c r="I23" s="1" t="s">
        <v>80</v>
      </c>
      <c r="J23" s="9"/>
      <c r="L23" t="s">
        <v>101</v>
      </c>
      <c r="M23" t="s">
        <v>98</v>
      </c>
    </row>
    <row r="24" spans="1:13">
      <c r="A24" s="2" t="s">
        <v>138</v>
      </c>
      <c r="B24" s="9">
        <f>2*B10*$B19/($C10+$B10)</f>
        <v>0.57669731564332016</v>
      </c>
      <c r="C24" s="9">
        <f>2*C10*$B19/($C10+$B10)</f>
        <v>0.7073026843566802</v>
      </c>
      <c r="D24" s="9">
        <f>2*D$10*$C19/($D$10+$E$10)</f>
        <v>0.52536066424494032</v>
      </c>
      <c r="E24" s="9">
        <f>2*E$10*$C19/($D$10+$E$10)</f>
        <v>0.68343933575505977</v>
      </c>
      <c r="F24" s="9">
        <f>2*F$10*$D19/($F$10+$G$10)</f>
        <v>0.45348106508875741</v>
      </c>
      <c r="G24" s="9">
        <f>2*G$10*$D19/($F$10+$G$10)</f>
        <v>0.61371893491124252</v>
      </c>
      <c r="H24" s="9">
        <f>2*H$10*E19/($H$10+$I$10)</f>
        <v>0.27317551581843197</v>
      </c>
      <c r="I24" s="9">
        <f>2*I$10*E19/($H$10+$I$10)</f>
        <v>0.54242448418156808</v>
      </c>
      <c r="L24" t="s">
        <v>102</v>
      </c>
      <c r="M24" t="s">
        <v>98</v>
      </c>
    </row>
    <row r="25" spans="1:13">
      <c r="A25" s="2" t="s">
        <v>139</v>
      </c>
      <c r="B25" s="9">
        <f>2*B10*$B20/($C10+$B10)</f>
        <v>0.70707010261461856</v>
      </c>
      <c r="C25" s="9">
        <f>2*C10*$B20/($C10+$B10)</f>
        <v>0.86720116088937416</v>
      </c>
      <c r="D25" s="9">
        <f>2*D$10*$C20/($D$10+$E$10)</f>
        <v>0.66206522110582522</v>
      </c>
      <c r="E25" s="9">
        <f>2*E$10*$C20/($D$10+$E$10)</f>
        <v>0.86127768166542873</v>
      </c>
      <c r="F25" s="9">
        <f>2*F$10*$D20/($F$10+$G$10)</f>
        <v>0.57643357512902971</v>
      </c>
      <c r="G25" s="9">
        <f>2*G$10*$D20/($F$10+$G$10)</f>
        <v>0.78011680533128047</v>
      </c>
      <c r="H25" s="9">
        <f>2*H$10*E$20/($H$10+$I$10)</f>
        <v>0.37632126017665274</v>
      </c>
      <c r="I25" s="9">
        <f>2*I$10*E20/($H$10+$I$10)</f>
        <v>0.74723338519676208</v>
      </c>
      <c r="L25" t="s">
        <v>101</v>
      </c>
      <c r="M25" t="s">
        <v>100</v>
      </c>
    </row>
    <row r="26" spans="1:13">
      <c r="L26" t="s">
        <v>101</v>
      </c>
      <c r="M26" t="s">
        <v>100</v>
      </c>
    </row>
    <row r="27" spans="1:13">
      <c r="A27" s="2" t="s">
        <v>140</v>
      </c>
      <c r="B27" s="9">
        <f>(B24+C24)/2</f>
        <v>0.64200000000000013</v>
      </c>
      <c r="C27" s="9"/>
      <c r="D27" s="9">
        <f t="shared" ref="D27:H28" si="3">(D24+E24)/2</f>
        <v>0.60440000000000005</v>
      </c>
      <c r="E27" s="9"/>
      <c r="F27" s="9">
        <f t="shared" si="3"/>
        <v>0.53359999999999996</v>
      </c>
      <c r="G27" s="9"/>
      <c r="H27" s="9">
        <f t="shared" si="3"/>
        <v>0.40780000000000005</v>
      </c>
      <c r="I27" s="9"/>
      <c r="L27" t="s">
        <v>98</v>
      </c>
      <c r="M27" t="s">
        <v>100</v>
      </c>
    </row>
    <row r="28" spans="1:13">
      <c r="A28" s="2" t="s">
        <v>141</v>
      </c>
      <c r="B28" s="9">
        <f>(B25+C25)/2</f>
        <v>0.78713563175199641</v>
      </c>
      <c r="D28" s="9">
        <f t="shared" si="3"/>
        <v>0.76167145138562697</v>
      </c>
      <c r="F28" s="9">
        <f t="shared" si="3"/>
        <v>0.67827519023015514</v>
      </c>
      <c r="H28" s="9">
        <f t="shared" si="3"/>
        <v>0.56177732268670744</v>
      </c>
      <c r="L28" t="s">
        <v>101</v>
      </c>
      <c r="M28" t="s">
        <v>99</v>
      </c>
    </row>
    <row r="29" spans="1:13">
      <c r="L29" t="s">
        <v>101</v>
      </c>
      <c r="M29" t="s">
        <v>98</v>
      </c>
    </row>
    <row r="30" spans="1:13">
      <c r="L30" t="s">
        <v>101</v>
      </c>
      <c r="M30" t="s">
        <v>98</v>
      </c>
    </row>
    <row r="31" spans="1:13">
      <c r="L31" t="s">
        <v>101</v>
      </c>
      <c r="M31" t="s">
        <v>99</v>
      </c>
    </row>
    <row r="32" spans="1:13">
      <c r="L32" t="s">
        <v>99</v>
      </c>
      <c r="M32" t="s">
        <v>102</v>
      </c>
    </row>
    <row r="33" spans="12:13">
      <c r="L33" t="s">
        <v>102</v>
      </c>
      <c r="M33" t="s">
        <v>100</v>
      </c>
    </row>
    <row r="34" spans="12:13">
      <c r="L34" t="s">
        <v>101</v>
      </c>
      <c r="M34" t="s">
        <v>100</v>
      </c>
    </row>
    <row r="35" spans="12:13">
      <c r="L35" t="s">
        <v>101</v>
      </c>
      <c r="M35" t="s">
        <v>98</v>
      </c>
    </row>
    <row r="36" spans="12:13">
      <c r="L36" t="s">
        <v>101</v>
      </c>
      <c r="M36" t="s">
        <v>98</v>
      </c>
    </row>
  </sheetData>
  <mergeCells count="14">
    <mergeCell ref="A1:I1"/>
    <mergeCell ref="G14:G18"/>
    <mergeCell ref="B2:C2"/>
    <mergeCell ref="D2:E2"/>
    <mergeCell ref="F2:G2"/>
    <mergeCell ref="H2:I2"/>
    <mergeCell ref="L2:M2"/>
    <mergeCell ref="N2:O2"/>
    <mergeCell ref="P2:Q2"/>
    <mergeCell ref="R2:S2"/>
    <mergeCell ref="B22:C22"/>
    <mergeCell ref="D22:E22"/>
    <mergeCell ref="F22:G22"/>
    <mergeCell ref="H22:I22"/>
  </mergeCells>
  <hyperlinks>
    <hyperlink ref="G14" r:id="rId1" xr:uid="{AF4A99E4-F6C6-4163-AF35-84E139DD625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C228-1E25-4E2E-93D7-9D24366A6218}">
  <dimension ref="A1:K13"/>
  <sheetViews>
    <sheetView workbookViewId="0">
      <selection activeCell="H23" sqref="H23"/>
    </sheetView>
  </sheetViews>
  <sheetFormatPr baseColWidth="10" defaultColWidth="11.42578125" defaultRowHeight="15"/>
  <cols>
    <col min="1" max="1" width="13" bestFit="1" customWidth="1"/>
    <col min="8" max="8" width="11.85546875" bestFit="1" customWidth="1"/>
    <col min="9" max="9" width="24.85546875" bestFit="1" customWidth="1"/>
    <col min="10" max="10" width="23" bestFit="1" customWidth="1"/>
  </cols>
  <sheetData>
    <row r="1" spans="1:11">
      <c r="B1" s="22" t="s">
        <v>116</v>
      </c>
      <c r="C1" s="22"/>
      <c r="D1" s="22"/>
      <c r="E1" s="22"/>
      <c r="F1" s="22"/>
      <c r="G1" s="22"/>
      <c r="H1" s="22"/>
    </row>
    <row r="2" spans="1:11">
      <c r="B2" s="5">
        <v>2015</v>
      </c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 t="s">
        <v>110</v>
      </c>
      <c r="J2" s="1" t="s">
        <v>114</v>
      </c>
      <c r="K2" s="5" t="s">
        <v>112</v>
      </c>
    </row>
    <row r="3" spans="1:11">
      <c r="A3" s="4" t="s">
        <v>117</v>
      </c>
      <c r="B3">
        <v>32.6</v>
      </c>
      <c r="C3">
        <v>35</v>
      </c>
      <c r="D3">
        <v>36.1</v>
      </c>
      <c r="E3">
        <v>39.4</v>
      </c>
      <c r="F3">
        <v>35.6</v>
      </c>
      <c r="G3">
        <v>53.25</v>
      </c>
      <c r="H3">
        <v>66.7</v>
      </c>
      <c r="I3" s="2" t="s">
        <v>124</v>
      </c>
      <c r="J3" s="2" t="s">
        <v>126</v>
      </c>
      <c r="K3" s="8" t="s">
        <v>77</v>
      </c>
    </row>
    <row r="4" spans="1:11">
      <c r="A4" s="1" t="s">
        <v>118</v>
      </c>
      <c r="B4">
        <v>60</v>
      </c>
      <c r="C4">
        <v>61.6</v>
      </c>
      <c r="D4">
        <v>63.4</v>
      </c>
      <c r="E4">
        <v>73.099999999999994</v>
      </c>
      <c r="F4">
        <v>55.4</v>
      </c>
      <c r="G4">
        <v>82.37</v>
      </c>
      <c r="H4">
        <v>74.849999999999994</v>
      </c>
      <c r="I4" s="2" t="s">
        <v>124</v>
      </c>
      <c r="J4" s="2" t="s">
        <v>127</v>
      </c>
      <c r="K4" s="8" t="s">
        <v>77</v>
      </c>
    </row>
    <row r="5" spans="1:11">
      <c r="A5" s="1" t="s">
        <v>119</v>
      </c>
      <c r="B5">
        <v>333.8</v>
      </c>
      <c r="C5">
        <v>393.6</v>
      </c>
      <c r="D5">
        <v>446.9</v>
      </c>
      <c r="E5">
        <v>531</v>
      </c>
      <c r="F5">
        <v>533.5</v>
      </c>
      <c r="G5">
        <v>670.14</v>
      </c>
      <c r="H5">
        <v>783.32</v>
      </c>
      <c r="J5" s="2" t="s">
        <v>127</v>
      </c>
      <c r="K5" s="8" t="s">
        <v>77</v>
      </c>
    </row>
    <row r="6" spans="1:11">
      <c r="A6" s="1" t="s">
        <v>130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123</v>
      </c>
    </row>
    <row r="7" spans="1:11">
      <c r="A7" s="1" t="s">
        <v>120</v>
      </c>
      <c r="B7">
        <v>1.62</v>
      </c>
      <c r="C7">
        <v>1.94</v>
      </c>
      <c r="D7">
        <v>1.91</v>
      </c>
      <c r="E7">
        <v>2.5</v>
      </c>
      <c r="F7" s="14">
        <v>2.5</v>
      </c>
      <c r="G7" s="15">
        <f>F7*G5/F5</f>
        <v>3.1402999062792873</v>
      </c>
      <c r="H7" s="15">
        <f>G7*H5/G5</f>
        <v>3.6706654170571693</v>
      </c>
      <c r="I7" s="2" t="s">
        <v>125</v>
      </c>
      <c r="J7" s="2" t="s">
        <v>126</v>
      </c>
      <c r="K7" s="8" t="s">
        <v>121</v>
      </c>
    </row>
    <row r="8" spans="1:11">
      <c r="F8" s="22" t="s">
        <v>122</v>
      </c>
      <c r="G8" s="22"/>
      <c r="H8" s="22"/>
    </row>
    <row r="12" spans="1:11">
      <c r="B12">
        <f t="shared" ref="B12:D12" si="0">B3/12</f>
        <v>2.7166666666666668</v>
      </c>
      <c r="C12">
        <f t="shared" si="0"/>
        <v>2.9166666666666665</v>
      </c>
      <c r="D12">
        <f t="shared" si="0"/>
        <v>3.0083333333333333</v>
      </c>
      <c r="E12">
        <f>E3/12</f>
        <v>3.2833333333333332</v>
      </c>
      <c r="F12">
        <f t="shared" ref="F12:H12" si="1">F3/12</f>
        <v>2.9666666666666668</v>
      </c>
      <c r="G12">
        <f t="shared" si="1"/>
        <v>4.4375</v>
      </c>
      <c r="H12">
        <f t="shared" si="1"/>
        <v>5.5583333333333336</v>
      </c>
      <c r="I12" s="5" t="s">
        <v>128</v>
      </c>
    </row>
    <row r="13" spans="1:11">
      <c r="B13">
        <f t="shared" ref="B13:C13" si="2">B7/12</f>
        <v>0.13500000000000001</v>
      </c>
      <c r="C13">
        <f t="shared" si="2"/>
        <v>0.16166666666666665</v>
      </c>
      <c r="D13">
        <f>D7/12</f>
        <v>0.15916666666666665</v>
      </c>
      <c r="E13">
        <f>E7/12</f>
        <v>0.20833333333333334</v>
      </c>
      <c r="F13">
        <f t="shared" ref="F13:G13" si="3">F7/12</f>
        <v>0.20833333333333334</v>
      </c>
      <c r="G13">
        <f t="shared" si="3"/>
        <v>0.26169165885660728</v>
      </c>
      <c r="H13">
        <f>H7/12</f>
        <v>0.30588878475476411</v>
      </c>
      <c r="I13" s="5" t="s">
        <v>129</v>
      </c>
    </row>
  </sheetData>
  <mergeCells count="2">
    <mergeCell ref="F8:H8"/>
    <mergeCell ref="B1:H1"/>
  </mergeCells>
  <hyperlinks>
    <hyperlink ref="K3" r:id="rId1" xr:uid="{2E09E9C5-E0CE-4FB8-8656-AE6B42AE0484}"/>
    <hyperlink ref="K4" r:id="rId2" xr:uid="{A46E8B89-318D-462D-803B-3FE8F077F019}"/>
    <hyperlink ref="K5" r:id="rId3" xr:uid="{FD83A26D-D9CD-42C0-8E0B-B7DF7FDB9F1C}"/>
    <hyperlink ref="K7" r:id="rId4" xr:uid="{2AFC2B54-FFE9-4CC7-81B8-8FFE6A987E7A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D7ED-F3E9-47A0-979B-E34842B9E8E7}">
  <dimension ref="A1:F24"/>
  <sheetViews>
    <sheetView workbookViewId="0">
      <selection activeCell="F13" sqref="F13"/>
    </sheetView>
  </sheetViews>
  <sheetFormatPr baseColWidth="10" defaultRowHeight="15"/>
  <sheetData>
    <row r="1" spans="1:6">
      <c r="A1" s="2" t="s">
        <v>116</v>
      </c>
      <c r="B1">
        <v>2015</v>
      </c>
      <c r="C1">
        <v>2016</v>
      </c>
      <c r="D1">
        <v>2017</v>
      </c>
      <c r="E1">
        <v>2018</v>
      </c>
    </row>
    <row r="2" spans="1:6">
      <c r="A2" s="2" t="s">
        <v>119</v>
      </c>
      <c r="B2">
        <v>340</v>
      </c>
      <c r="C2">
        <v>394</v>
      </c>
      <c r="D2">
        <v>447</v>
      </c>
      <c r="E2">
        <v>531</v>
      </c>
      <c r="F2" s="2" t="s">
        <v>92</v>
      </c>
    </row>
    <row r="3" spans="1:6">
      <c r="A3" s="2" t="s">
        <v>173</v>
      </c>
      <c r="B3">
        <v>1.62</v>
      </c>
      <c r="C3">
        <v>1.94</v>
      </c>
      <c r="D3">
        <v>1.91</v>
      </c>
      <c r="E3">
        <v>2.5</v>
      </c>
      <c r="F3" s="2" t="s">
        <v>174</v>
      </c>
    </row>
    <row r="7" spans="1:6">
      <c r="A7">
        <v>63912</v>
      </c>
      <c r="B7">
        <v>476000</v>
      </c>
    </row>
    <row r="8" spans="1:6">
      <c r="A8">
        <v>846</v>
      </c>
      <c r="B8">
        <f>A8*B7/A7</f>
        <v>6300.7885843034173</v>
      </c>
      <c r="C8">
        <f>B8/(5*12)</f>
        <v>105.01314307172362</v>
      </c>
    </row>
    <row r="13" spans="1:6">
      <c r="A13" s="7"/>
      <c r="D13" s="7"/>
    </row>
    <row r="14" spans="1:6">
      <c r="A14" s="7"/>
    </row>
    <row r="15" spans="1:6">
      <c r="A15" s="7"/>
    </row>
    <row r="16" spans="1:6">
      <c r="A16" s="7"/>
    </row>
    <row r="17" spans="1:1">
      <c r="A17" s="7"/>
    </row>
    <row r="18" spans="1:1">
      <c r="A18" s="7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Params</vt:lpstr>
      <vt:lpstr>Probs diag</vt:lpstr>
      <vt:lpstr>C. Probs</vt:lpstr>
      <vt:lpstr>Effectiveness</vt:lpstr>
      <vt:lpstr>Time series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rojas diaz</cp:lastModifiedBy>
  <dcterms:modified xsi:type="dcterms:W3CDTF">2023-02-27T17:27:56Z</dcterms:modified>
</cp:coreProperties>
</file>