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1835"/>
  </bookViews>
  <sheets>
    <sheet name="Mediaplan" sheetId="1" r:id="rId1"/>
  </sheets>
  <calcPr calcId="125725" calcMode="autoNoTable"/>
</workbook>
</file>

<file path=xl/calcChain.xml><?xml version="1.0" encoding="utf-8"?>
<calcChain xmlns="http://schemas.openxmlformats.org/spreadsheetml/2006/main">
  <c r="P12" i="1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0"/>
  <c r="F19"/>
  <c r="F18"/>
  <c r="F17"/>
  <c r="F16"/>
  <c r="F15"/>
  <c r="F14"/>
  <c r="F13"/>
  <c r="O12"/>
  <c r="N12"/>
  <c r="M12"/>
  <c r="F12"/>
  <c r="F11"/>
  <c r="F10"/>
  <c r="F9"/>
  <c r="F8"/>
  <c r="F7"/>
  <c r="P6"/>
  <c r="F6"/>
  <c r="P5"/>
  <c r="F5"/>
  <c r="P4"/>
  <c r="F4"/>
  <c r="P3"/>
  <c r="F3"/>
  <c r="P13" l="1"/>
</calcChain>
</file>

<file path=xl/sharedStrings.xml><?xml version="1.0" encoding="utf-8"?>
<sst xmlns="http://schemas.openxmlformats.org/spreadsheetml/2006/main" count="63" uniqueCount="30">
  <si>
    <t>Approves</t>
  </si>
  <si>
    <t>Cost</t>
  </si>
  <si>
    <t>Channel</t>
  </si>
  <si>
    <t>April</t>
  </si>
  <si>
    <t>May</t>
  </si>
  <si>
    <t>June</t>
  </si>
  <si>
    <t>July_prediction</t>
  </si>
  <si>
    <t>Reduction</t>
  </si>
  <si>
    <t>ADVERTI</t>
  </si>
  <si>
    <t>AFFILAT</t>
  </si>
  <si>
    <t>CONTEXT</t>
  </si>
  <si>
    <t>AFTERFI</t>
  </si>
  <si>
    <t>DISPLAY</t>
  </si>
  <si>
    <t>BLOGGER</t>
  </si>
  <si>
    <t>TARGET</t>
  </si>
  <si>
    <t>INSTAGR</t>
  </si>
  <si>
    <t>MAILING</t>
  </si>
  <si>
    <t>MGM</t>
  </si>
  <si>
    <t>-</t>
  </si>
  <si>
    <t>NATIVE</t>
  </si>
  <si>
    <t>Month cost:</t>
  </si>
  <si>
    <t>OTHER I</t>
  </si>
  <si>
    <t>Plan cost:</t>
  </si>
  <si>
    <t>OTH-UNK</t>
  </si>
  <si>
    <t>PROMO</t>
  </si>
  <si>
    <t>SEO</t>
  </si>
  <si>
    <t>SMM</t>
  </si>
  <si>
    <t>UNPAID</t>
  </si>
  <si>
    <t>VIDEO</t>
  </si>
  <si>
    <t>Activations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</si>
</sst>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horizontal="left" indent="1"/>
    </xf>
    <xf numFmtId="0" fontId="0" fillId="0" borderId="0" xfId="0" applyNumberFormat="1" applyFont="1" applyAlignment="1">
      <alignment horizontal="center" vertical="center"/>
    </xf>
    <xf numFmtId="1" fontId="0" fillId="2" borderId="0" xfId="0" applyNumberFormat="1" applyFont="1" applyFill="1" applyAlignment="1">
      <alignment horizontal="left" indent="1"/>
    </xf>
    <xf numFmtId="0" fontId="0" fillId="0" borderId="0" xfId="0" applyFont="1" applyAlignment="1">
      <alignment horizontal="left"/>
    </xf>
    <xf numFmtId="1" fontId="0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14</xdr:row>
      <xdr:rowOff>104775</xdr:rowOff>
    </xdr:from>
    <xdr:to>
      <xdr:col>22</xdr:col>
      <xdr:colOff>19050</xdr:colOff>
      <xdr:row>37</xdr:row>
      <xdr:rowOff>0</xdr:rowOff>
    </xdr:to>
    <xdr:sp macro="" textlink="">
      <xdr:nvSpPr>
        <xdr:cNvPr id="2" name="Augment"/>
        <xdr:cNvSpPr txBox="1"/>
      </xdr:nvSpPr>
      <xdr:spPr>
        <a:xfrm>
          <a:off x="5562600" y="2962275"/>
          <a:ext cx="9229725" cy="427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400">
              <a:latin typeface="Times New Roman" pitchFamily="18" charset="0"/>
              <a:cs typeface="Times New Roman" pitchFamily="18" charset="0"/>
            </a:rPr>
            <a:t>Аргументация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:</a:t>
          </a:r>
        </a:p>
        <a:p>
          <a:r>
            <a:rPr lang="ru-RU" sz="1400">
              <a:latin typeface="Times New Roman" pitchFamily="18" charset="0"/>
              <a:cs typeface="Times New Roman" pitchFamily="18" charset="0"/>
            </a:rPr>
            <a:t>В</a:t>
          </a:r>
          <a:r>
            <a:rPr lang="ru-RU" sz="1400" baseline="0">
              <a:latin typeface="Times New Roman" pitchFamily="18" charset="0"/>
              <a:cs typeface="Times New Roman" pitchFamily="18" charset="0"/>
            </a:rPr>
            <a:t> списке справа рассмотрены те каналы рекламы, на которые тратится бюджет. Здесь не рассматриваются в чистом виде операционные расходы, хотя, например, сокращение бюджета на указанные позиции приводит к сокращению операционных издержек. Тем не менее, чтобы не оставлять (по-крайней мере пока) сотрудников кол-центров без работы, а также не уменьшать эффекты "сарафанного радио", мы будем сокращать лишь указанные каналы. Исходя из графиков, предложенных ранее, контекстная реклама приносит наиболее подходящих (по % утилизаций/одобрений) клиентов, соответственно, их сокращение представляется наименее разумным. Коэффиценты сокращений приведены в полях </a:t>
          </a:r>
          <a:r>
            <a:rPr lang="en-US" sz="1400" baseline="0">
              <a:latin typeface="Times New Roman" pitchFamily="18" charset="0"/>
              <a:cs typeface="Times New Roman" pitchFamily="18" charset="0"/>
            </a:rPr>
            <a:t>R4,...,R8.</a:t>
          </a:r>
          <a:endParaRPr lang="ru-RU" sz="1400" baseline="0">
            <a:latin typeface="Times New Roman" pitchFamily="18" charset="0"/>
            <a:cs typeface="Times New Roman" pitchFamily="18" charset="0"/>
          </a:endParaRPr>
        </a:p>
        <a:p>
          <a:r>
            <a:rPr lang="ru-RU" sz="1400" baseline="0">
              <a:latin typeface="Times New Roman" pitchFamily="18" charset="0"/>
              <a:cs typeface="Times New Roman" pitchFamily="18" charset="0"/>
            </a:rPr>
            <a:t>Кроме того, в тех случаях, когда среднее количество заявок менее 1000, а число выдач, соответственно, менее 100 (средняя утилизация в районе 10%), мы не будем закладывать в план результаты таких каналов рекламы. Это сделано исходя из того, что значения полей заявок/выдач для них сравнительно мало (а прямого влияния инвестициями бюджета оказать маловозможно), и в силу фактора разброса план может быть попросту невыполнен. А план лучше перевыполнить, чем невыполнить </a:t>
          </a:r>
          <a:r>
            <a:rPr lang="en-US" sz="1400" baseline="0">
              <a:latin typeface="Times New Roman" pitchFamily="18" charset="0"/>
              <a:cs typeface="Times New Roman" pitchFamily="18" charset="0"/>
            </a:rPr>
            <a:t>:)</a:t>
          </a:r>
          <a:endParaRPr lang="ru-RU" sz="14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2"/>
  <sheetViews>
    <sheetView tabSelected="1" workbookViewId="0">
      <selection activeCell="P2" sqref="P2"/>
    </sheetView>
  </sheetViews>
  <sheetFormatPr defaultRowHeight="15"/>
  <cols>
    <col min="6" max="6" width="14.7109375" customWidth="1"/>
    <col min="12" max="12" width="11.85546875" customWidth="1"/>
    <col min="13" max="15" width="10" bestFit="1" customWidth="1"/>
    <col min="16" max="16" width="14.28515625" customWidth="1"/>
  </cols>
  <sheetData>
    <row r="1" spans="1:18">
      <c r="A1" t="s">
        <v>0</v>
      </c>
      <c r="K1" t="s">
        <v>1</v>
      </c>
    </row>
    <row r="2" spans="1:18"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R2" s="2" t="s">
        <v>7</v>
      </c>
    </row>
    <row r="3" spans="1:18">
      <c r="B3" s="3" t="s">
        <v>8</v>
      </c>
      <c r="C3" s="4">
        <v>1</v>
      </c>
      <c r="D3" s="4">
        <v>4</v>
      </c>
      <c r="E3" s="4">
        <v>1</v>
      </c>
      <c r="F3" s="5">
        <f>IF(AVERAGE(C3:E3)&gt;1000, AVERAGE(C3:E3),0)</f>
        <v>0</v>
      </c>
      <c r="L3" s="6" t="s">
        <v>9</v>
      </c>
      <c r="M3" s="7">
        <v>32396824</v>
      </c>
      <c r="N3" s="7">
        <v>28985436</v>
      </c>
      <c r="O3" s="7">
        <v>23845706</v>
      </c>
      <c r="P3">
        <f>AVERAGE(M3:O3)*R3</f>
        <v>7102330.5</v>
      </c>
      <c r="Q3" s="8"/>
      <c r="R3" s="8">
        <v>0.25</v>
      </c>
    </row>
    <row r="4" spans="1:18">
      <c r="B4" s="3" t="s">
        <v>9</v>
      </c>
      <c r="C4" s="4">
        <v>178277</v>
      </c>
      <c r="D4" s="4">
        <v>151022</v>
      </c>
      <c r="E4" s="4">
        <v>148519</v>
      </c>
      <c r="F4" s="5">
        <f>IF(AVERAGE(C4:E4)&gt;1000, AVERAGE(C4:E4),0)*R3</f>
        <v>39818.166666666664</v>
      </c>
      <c r="L4" s="6" t="s">
        <v>10</v>
      </c>
      <c r="M4" s="7">
        <v>130638032</v>
      </c>
      <c r="N4" s="7">
        <v>172308326.59999999</v>
      </c>
      <c r="O4" s="7">
        <v>176853956.72799999</v>
      </c>
      <c r="P4">
        <f>AVERAGE(M4:O4)*R4</f>
        <v>99158731.834453344</v>
      </c>
      <c r="Q4" s="8"/>
      <c r="R4" s="9">
        <v>0.62</v>
      </c>
    </row>
    <row r="5" spans="1:18">
      <c r="B5" s="3" t="s">
        <v>11</v>
      </c>
      <c r="C5" s="4">
        <v>154</v>
      </c>
      <c r="D5" s="4">
        <v>11175</v>
      </c>
      <c r="E5" s="4">
        <v>18951</v>
      </c>
      <c r="F5" s="5">
        <f t="shared" ref="F5:F20" si="0">IF(AVERAGE(C5:E5)&gt;1000, AVERAGE(C5:E5),0)</f>
        <v>10093.333333333334</v>
      </c>
      <c r="L5" s="6" t="s">
        <v>12</v>
      </c>
      <c r="M5" s="7">
        <v>30864768</v>
      </c>
      <c r="N5" s="7">
        <v>14801346</v>
      </c>
      <c r="O5" s="7">
        <v>8768112</v>
      </c>
      <c r="P5">
        <f>AVERAGE(M5:O5)*R5</f>
        <v>5080527.7600000007</v>
      </c>
      <c r="Q5" s="8"/>
      <c r="R5" s="8">
        <v>0.28000000000000003</v>
      </c>
    </row>
    <row r="6" spans="1:18">
      <c r="B6" s="3" t="s">
        <v>13</v>
      </c>
      <c r="C6" s="4">
        <v>72</v>
      </c>
      <c r="D6" s="4">
        <v>38</v>
      </c>
      <c r="E6" s="4">
        <v>75</v>
      </c>
      <c r="F6" s="5">
        <f t="shared" si="0"/>
        <v>0</v>
      </c>
      <c r="L6" s="10" t="s">
        <v>14</v>
      </c>
      <c r="M6" s="7">
        <v>30081275.311999988</v>
      </c>
      <c r="N6" s="7">
        <v>34859027.472000033</v>
      </c>
      <c r="O6" s="7">
        <v>34101476.792000003</v>
      </c>
      <c r="P6">
        <f>AVERAGE(M6:O6)*R6</f>
        <v>8253481.6313333362</v>
      </c>
      <c r="Q6" s="8"/>
      <c r="R6" s="8">
        <v>0.25</v>
      </c>
    </row>
    <row r="7" spans="1:18">
      <c r="B7" s="3" t="s">
        <v>10</v>
      </c>
      <c r="C7" s="4">
        <v>142318</v>
      </c>
      <c r="D7" s="4">
        <v>144218</v>
      </c>
      <c r="E7" s="4">
        <v>154306</v>
      </c>
      <c r="F7" s="5">
        <f>IF(AVERAGE(C7:E7)&gt;1000, AVERAGE(C7:E7),0)*R4</f>
        <v>91107.346666666679</v>
      </c>
      <c r="L7" s="11"/>
      <c r="M7" s="12"/>
      <c r="N7" s="13"/>
      <c r="O7" s="7"/>
      <c r="Q7" s="8"/>
      <c r="R7" s="8"/>
    </row>
    <row r="8" spans="1:18">
      <c r="B8" s="3" t="s">
        <v>12</v>
      </c>
      <c r="C8" s="4">
        <v>103091</v>
      </c>
      <c r="D8" s="4">
        <v>50081</v>
      </c>
      <c r="E8" s="4">
        <v>33759</v>
      </c>
      <c r="F8" s="5">
        <f>IF(AVERAGE(C8:E8)&gt;1000, AVERAGE(C8:E8),0)*R5</f>
        <v>17446.893333333337</v>
      </c>
      <c r="L8" s="11"/>
      <c r="M8" s="12"/>
      <c r="N8" s="13"/>
      <c r="O8" s="7"/>
      <c r="P8" s="7"/>
      <c r="Q8" s="8"/>
      <c r="R8" s="8"/>
    </row>
    <row r="9" spans="1:18">
      <c r="B9" s="3" t="s">
        <v>15</v>
      </c>
      <c r="C9" s="4">
        <v>16</v>
      </c>
      <c r="D9" s="4">
        <v>29</v>
      </c>
      <c r="E9" s="4">
        <v>64</v>
      </c>
      <c r="F9" s="5">
        <f t="shared" si="0"/>
        <v>0</v>
      </c>
      <c r="L9" s="11"/>
      <c r="M9" s="12"/>
      <c r="N9" s="13"/>
      <c r="O9" s="13"/>
      <c r="Q9" s="8"/>
      <c r="R9" s="8"/>
    </row>
    <row r="10" spans="1:18">
      <c r="B10" s="3" t="s">
        <v>16</v>
      </c>
      <c r="C10" s="4">
        <v>6356</v>
      </c>
      <c r="D10" s="4">
        <v>5180</v>
      </c>
      <c r="E10" s="4">
        <v>5059</v>
      </c>
      <c r="F10" s="5">
        <f t="shared" si="0"/>
        <v>5531.666666666667</v>
      </c>
      <c r="L10" s="11"/>
      <c r="M10" s="12"/>
      <c r="N10" s="13"/>
      <c r="O10" s="13"/>
      <c r="Q10" s="8"/>
      <c r="R10" s="8"/>
    </row>
    <row r="11" spans="1:18">
      <c r="B11" s="3" t="s">
        <v>17</v>
      </c>
      <c r="C11" s="4">
        <v>2</v>
      </c>
      <c r="D11" s="4">
        <v>2</v>
      </c>
      <c r="E11" s="4" t="s">
        <v>18</v>
      </c>
      <c r="F11" s="5">
        <f t="shared" si="0"/>
        <v>0</v>
      </c>
      <c r="L11" s="11"/>
      <c r="M11" s="7"/>
      <c r="N11" s="7"/>
      <c r="O11" s="7"/>
      <c r="P11" s="7"/>
    </row>
    <row r="12" spans="1:18">
      <c r="B12" s="3" t="s">
        <v>19</v>
      </c>
      <c r="C12" s="4">
        <v>1114</v>
      </c>
      <c r="D12" s="4">
        <v>87</v>
      </c>
      <c r="E12" s="4">
        <v>51</v>
      </c>
      <c r="F12" s="5">
        <f t="shared" si="0"/>
        <v>0</v>
      </c>
      <c r="L12" s="11" t="s">
        <v>20</v>
      </c>
      <c r="M12" s="7">
        <f>SUM(M3:M10)</f>
        <v>223980899.31199998</v>
      </c>
      <c r="N12" s="7">
        <f>SUM(N3:N10)</f>
        <v>250954136.07200003</v>
      </c>
      <c r="O12" s="7">
        <f>SUM(O3:O10)</f>
        <v>243569251.51999998</v>
      </c>
      <c r="P12" s="7">
        <f>SUM(P3:P10)</f>
        <v>119595071.72578669</v>
      </c>
    </row>
    <row r="13" spans="1:18">
      <c r="B13" s="3" t="s">
        <v>21</v>
      </c>
      <c r="C13" s="4">
        <v>1510</v>
      </c>
      <c r="D13" s="4">
        <v>2141</v>
      </c>
      <c r="E13" s="4">
        <v>1745</v>
      </c>
      <c r="F13" s="5">
        <f t="shared" si="0"/>
        <v>1798.6666666666667</v>
      </c>
      <c r="L13" s="11" t="s">
        <v>22</v>
      </c>
      <c r="M13" s="13"/>
      <c r="N13" s="13"/>
      <c r="O13" s="13"/>
      <c r="P13">
        <f>INT(AVERAGE(M12:O12)*0.5)</f>
        <v>119750714</v>
      </c>
    </row>
    <row r="14" spans="1:18">
      <c r="B14" s="3" t="s">
        <v>23</v>
      </c>
      <c r="C14" s="4">
        <v>1</v>
      </c>
      <c r="D14" s="4">
        <v>2</v>
      </c>
      <c r="E14" s="4" t="s">
        <v>18</v>
      </c>
      <c r="F14" s="5">
        <f t="shared" si="0"/>
        <v>0</v>
      </c>
      <c r="M14" s="13"/>
      <c r="N14" s="13"/>
      <c r="O14" s="13"/>
    </row>
    <row r="15" spans="1:18">
      <c r="B15" s="3" t="s">
        <v>24</v>
      </c>
      <c r="C15" s="4">
        <v>23</v>
      </c>
      <c r="D15" s="4">
        <v>27</v>
      </c>
      <c r="E15" s="4">
        <v>21</v>
      </c>
      <c r="F15" s="5">
        <f t="shared" si="0"/>
        <v>0</v>
      </c>
      <c r="M15" s="13"/>
      <c r="N15" s="13"/>
      <c r="O15" s="13"/>
    </row>
    <row r="16" spans="1:18">
      <c r="B16" s="3" t="s">
        <v>25</v>
      </c>
      <c r="C16" s="4">
        <v>19902</v>
      </c>
      <c r="D16" s="4">
        <v>18840</v>
      </c>
      <c r="E16" s="4">
        <v>18761</v>
      </c>
      <c r="F16" s="5">
        <f t="shared" si="0"/>
        <v>19167.666666666668</v>
      </c>
      <c r="M16" s="13"/>
      <c r="N16" s="13"/>
    </row>
    <row r="17" spans="1:14">
      <c r="B17" s="3" t="s">
        <v>26</v>
      </c>
      <c r="C17" s="4">
        <v>1061</v>
      </c>
      <c r="D17" s="4">
        <v>1237</v>
      </c>
      <c r="E17" s="4">
        <v>753</v>
      </c>
      <c r="F17" s="5">
        <f t="shared" si="0"/>
        <v>1017</v>
      </c>
      <c r="M17" s="13"/>
      <c r="N17" s="13"/>
    </row>
    <row r="18" spans="1:14">
      <c r="B18" s="3" t="s">
        <v>14</v>
      </c>
      <c r="C18" s="4">
        <v>16768</v>
      </c>
      <c r="D18" s="4">
        <v>18607</v>
      </c>
      <c r="E18" s="4">
        <v>19104</v>
      </c>
      <c r="F18" s="5">
        <f>IF(AVERAGE(C18:E18)&gt;1000, AVERAGE(C18:E18),0)*R6</f>
        <v>4539.916666666667</v>
      </c>
    </row>
    <row r="19" spans="1:14">
      <c r="B19" s="3" t="s">
        <v>27</v>
      </c>
      <c r="C19" s="4">
        <v>38751</v>
      </c>
      <c r="D19" s="4">
        <v>40399</v>
      </c>
      <c r="E19" s="4">
        <v>41825</v>
      </c>
      <c r="F19" s="5">
        <f t="shared" si="0"/>
        <v>40325</v>
      </c>
    </row>
    <row r="20" spans="1:14">
      <c r="B20" s="3" t="s">
        <v>28</v>
      </c>
      <c r="C20" s="4">
        <v>108</v>
      </c>
      <c r="D20" s="4">
        <v>63</v>
      </c>
      <c r="E20" s="4">
        <v>124</v>
      </c>
      <c r="F20" s="5">
        <f t="shared" si="0"/>
        <v>0</v>
      </c>
    </row>
    <row r="23" spans="1:14">
      <c r="A23" t="s">
        <v>29</v>
      </c>
    </row>
    <row r="24" spans="1:14">
      <c r="B24" s="1" t="s">
        <v>2</v>
      </c>
      <c r="C24" s="2" t="s">
        <v>3</v>
      </c>
      <c r="D24" s="2" t="s">
        <v>4</v>
      </c>
      <c r="E24" s="2" t="s">
        <v>5</v>
      </c>
      <c r="F24" s="2" t="s">
        <v>6</v>
      </c>
    </row>
    <row r="25" spans="1:14">
      <c r="B25" s="3" t="s">
        <v>8</v>
      </c>
      <c r="C25" s="12">
        <v>0</v>
      </c>
      <c r="D25" s="12">
        <v>3</v>
      </c>
      <c r="E25" s="12">
        <v>0</v>
      </c>
      <c r="F25" s="5">
        <f>IF(AVERAGE(C25:E25)&gt;100, AVERAGE(C25:E25),0)</f>
        <v>0</v>
      </c>
    </row>
    <row r="26" spans="1:14">
      <c r="B26" s="3" t="s">
        <v>9</v>
      </c>
      <c r="C26" s="12">
        <v>15126</v>
      </c>
      <c r="D26" s="12">
        <v>7980</v>
      </c>
      <c r="E26" s="12">
        <v>5716</v>
      </c>
      <c r="F26" s="5">
        <f>IF(AVERAGE(C26:E26)&gt;100, AVERAGE(C26:E26),0)*R3</f>
        <v>2401.8333333333335</v>
      </c>
    </row>
    <row r="27" spans="1:14">
      <c r="B27" s="3" t="s">
        <v>11</v>
      </c>
      <c r="C27" s="12">
        <v>23</v>
      </c>
      <c r="D27" s="12">
        <v>1706</v>
      </c>
      <c r="E27" s="12">
        <v>2380</v>
      </c>
      <c r="F27" s="5">
        <f t="shared" ref="F27:F42" si="1">IF(AVERAGE(C27:E27)&gt;100, AVERAGE(C27:E27),0)</f>
        <v>1369.6666666666667</v>
      </c>
    </row>
    <row r="28" spans="1:14">
      <c r="B28" s="3" t="s">
        <v>13</v>
      </c>
      <c r="C28" s="12">
        <v>26</v>
      </c>
      <c r="D28" s="12">
        <v>9</v>
      </c>
      <c r="E28" s="12">
        <v>16</v>
      </c>
      <c r="F28" s="5">
        <f t="shared" si="1"/>
        <v>0</v>
      </c>
    </row>
    <row r="29" spans="1:14">
      <c r="B29" s="3" t="s">
        <v>10</v>
      </c>
      <c r="C29" s="12">
        <v>28807</v>
      </c>
      <c r="D29" s="12">
        <v>22839</v>
      </c>
      <c r="E29" s="12">
        <v>20851</v>
      </c>
      <c r="F29" s="5">
        <f>IF(AVERAGE(C29:E29)&gt;100, AVERAGE(C29:E29),0)*R4</f>
        <v>14982.713333333333</v>
      </c>
    </row>
    <row r="30" spans="1:14">
      <c r="B30" s="3" t="s">
        <v>12</v>
      </c>
      <c r="C30" s="12">
        <v>10425</v>
      </c>
      <c r="D30" s="12">
        <v>2685</v>
      </c>
      <c r="E30" s="12">
        <v>1743</v>
      </c>
      <c r="F30" s="5">
        <f>IF(AVERAGE(C30:E30)&gt;100, AVERAGE(C30:E30),0)*R5</f>
        <v>1386.2800000000002</v>
      </c>
    </row>
    <row r="31" spans="1:14">
      <c r="B31" s="3" t="s">
        <v>15</v>
      </c>
      <c r="C31" s="12">
        <v>3</v>
      </c>
      <c r="D31" s="12">
        <v>13</v>
      </c>
      <c r="E31" s="12">
        <v>11</v>
      </c>
      <c r="F31" s="5">
        <f t="shared" si="1"/>
        <v>0</v>
      </c>
    </row>
    <row r="32" spans="1:14">
      <c r="B32" s="3" t="s">
        <v>16</v>
      </c>
      <c r="C32" s="12">
        <v>1616</v>
      </c>
      <c r="D32" s="12">
        <v>1187</v>
      </c>
      <c r="E32" s="12">
        <v>1005</v>
      </c>
      <c r="F32" s="5">
        <f t="shared" si="1"/>
        <v>1269.3333333333333</v>
      </c>
    </row>
    <row r="33" spans="2:6">
      <c r="B33" s="3" t="s">
        <v>17</v>
      </c>
      <c r="C33" s="12">
        <v>1</v>
      </c>
      <c r="D33" s="12">
        <v>0</v>
      </c>
      <c r="E33" s="12">
        <v>0</v>
      </c>
      <c r="F33" s="5">
        <f t="shared" si="1"/>
        <v>0</v>
      </c>
    </row>
    <row r="34" spans="2:6">
      <c r="B34" s="3" t="s">
        <v>19</v>
      </c>
      <c r="C34" s="12">
        <v>579</v>
      </c>
      <c r="D34" s="12">
        <v>21</v>
      </c>
      <c r="E34" s="12">
        <v>19</v>
      </c>
      <c r="F34" s="5">
        <f t="shared" si="1"/>
        <v>206.33333333333334</v>
      </c>
    </row>
    <row r="35" spans="2:6">
      <c r="B35" s="3" t="s">
        <v>21</v>
      </c>
      <c r="C35" s="12">
        <v>382</v>
      </c>
      <c r="D35" s="12">
        <v>453</v>
      </c>
      <c r="E35" s="12">
        <v>293</v>
      </c>
      <c r="F35" s="5">
        <f t="shared" si="1"/>
        <v>376</v>
      </c>
    </row>
    <row r="36" spans="2:6">
      <c r="B36" s="3" t="s">
        <v>23</v>
      </c>
      <c r="C36" s="12">
        <v>0</v>
      </c>
      <c r="D36" s="12">
        <v>0</v>
      </c>
      <c r="E36" s="12">
        <v>0</v>
      </c>
      <c r="F36" s="5">
        <f t="shared" si="1"/>
        <v>0</v>
      </c>
    </row>
    <row r="37" spans="2:6">
      <c r="B37" s="3" t="s">
        <v>24</v>
      </c>
      <c r="C37" s="12">
        <v>8</v>
      </c>
      <c r="D37" s="12">
        <v>14</v>
      </c>
      <c r="E37" s="12">
        <v>7</v>
      </c>
      <c r="F37" s="5">
        <f t="shared" si="1"/>
        <v>0</v>
      </c>
    </row>
    <row r="38" spans="2:6">
      <c r="B38" s="3" t="s">
        <v>25</v>
      </c>
      <c r="C38" s="12">
        <v>6040</v>
      </c>
      <c r="D38" s="12">
        <v>5090</v>
      </c>
      <c r="E38" s="12">
        <v>4101</v>
      </c>
      <c r="F38" s="5">
        <f t="shared" si="1"/>
        <v>5077</v>
      </c>
    </row>
    <row r="39" spans="2:6">
      <c r="B39" s="3" t="s">
        <v>26</v>
      </c>
      <c r="C39" s="12">
        <v>166</v>
      </c>
      <c r="D39" s="12">
        <v>172</v>
      </c>
      <c r="E39" s="12">
        <v>101</v>
      </c>
      <c r="F39" s="5">
        <f t="shared" si="1"/>
        <v>146.33333333333334</v>
      </c>
    </row>
    <row r="40" spans="2:6">
      <c r="B40" s="3" t="s">
        <v>14</v>
      </c>
      <c r="C40" s="12">
        <v>2611</v>
      </c>
      <c r="D40" s="12">
        <v>2285</v>
      </c>
      <c r="E40" s="12">
        <v>1905</v>
      </c>
      <c r="F40" s="5">
        <f>IF(AVERAGE(C40:E40)&gt;100, AVERAGE(C40:E40),0)*R6</f>
        <v>566.75</v>
      </c>
    </row>
    <row r="41" spans="2:6">
      <c r="B41" s="3" t="s">
        <v>27</v>
      </c>
      <c r="C41" s="12">
        <v>9131</v>
      </c>
      <c r="D41" s="12">
        <v>7933</v>
      </c>
      <c r="E41" s="12">
        <v>6857</v>
      </c>
      <c r="F41" s="5">
        <f t="shared" si="1"/>
        <v>7973.666666666667</v>
      </c>
    </row>
    <row r="42" spans="2:6">
      <c r="B42" s="3" t="s">
        <v>28</v>
      </c>
      <c r="C42" s="12">
        <v>28</v>
      </c>
      <c r="D42" s="12">
        <v>14</v>
      </c>
      <c r="E42" s="12">
        <v>17</v>
      </c>
      <c r="F42" s="5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Mediaplan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Dronov</dc:creator>
  <cp:lastModifiedBy>Artem Dronov</cp:lastModifiedBy>
  <dcterms:created xsi:type="dcterms:W3CDTF">2020-03-06T16:04:35Z</dcterms:created>
  <dcterms:modified xsi:type="dcterms:W3CDTF">2020-03-06T16:06:12Z</dcterms:modified>
</cp:coreProperties>
</file>