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9a072a59b81ab8f9/Documents/Work/Clients ^0 prospects/EpochAI/inference-cost/data/"/>
    </mc:Choice>
  </mc:AlternateContent>
  <xr:revisionPtr revIDLastSave="1171" documentId="8_{237EF59B-240D-4B45-BBDB-12EDD86E70D2}" xr6:coauthVersionLast="47" xr6:coauthVersionMax="47" xr10:uidLastSave="{95B36204-B59A-4591-8A99-4FEB345A7B92}"/>
  <bookViews>
    <workbookView xWindow="-96" yWindow="-96" windowWidth="23232" windowHeight="14592" xr2:uid="{55FDA7DF-2265-4D1B-B569-857BE3FE3144}"/>
  </bookViews>
  <sheets>
    <sheet name="Table" sheetId="4" r:id="rId1"/>
    <sheet name="Electricity" sheetId="8" r:id="rId2"/>
    <sheet name="Illumination" sheetId="6" r:id="rId3"/>
    <sheet name="Lithium batteries" sheetId="5" r:id="rId4"/>
    <sheet name="Compute" sheetId="7" r:id="rId5"/>
    <sheet name="DNA sequencing" sheetId="1" r:id="rId6"/>
    <sheet name="CPI" sheetId="3" r:id="rId7"/>
    <sheet name="Sources" sheetId="2" r:id="rId8"/>
  </sheets>
  <definedNames>
    <definedName name="_xlnm._FilterDatabase" localSheetId="1" hidden="1">Electricity!$A$6:$B$140</definedName>
    <definedName name="fn">'DNA sequencing'!$J$20</definedName>
    <definedName name="Year_span">'DNA sequencing'!$I$1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5" i="4" l="1"/>
  <c r="I2" i="4"/>
  <c r="I3" i="4"/>
  <c r="I4" i="4"/>
  <c r="I5" i="4"/>
  <c r="I6" i="4"/>
  <c r="I7" i="4"/>
  <c r="D2" i="4"/>
  <c r="K58" i="8"/>
  <c r="K57" i="8"/>
  <c r="K56" i="8"/>
  <c r="K55" i="8"/>
  <c r="K54" i="8"/>
  <c r="K53" i="8"/>
  <c r="K52" i="8"/>
  <c r="K51" i="8"/>
  <c r="K50" i="8"/>
  <c r="K49" i="8"/>
  <c r="K48" i="8"/>
  <c r="K47" i="8"/>
  <c r="K46" i="8"/>
  <c r="K45" i="8"/>
  <c r="K44" i="8"/>
  <c r="K43" i="8"/>
  <c r="K42" i="8"/>
  <c r="K41" i="8"/>
  <c r="K40" i="8"/>
  <c r="K39" i="8"/>
  <c r="K38" i="8"/>
  <c r="K37" i="8"/>
  <c r="K36" i="8"/>
  <c r="K35" i="8"/>
  <c r="K34" i="8"/>
  <c r="K33" i="8"/>
  <c r="K32" i="8"/>
  <c r="K31" i="8"/>
  <c r="K30" i="8"/>
  <c r="K29" i="8"/>
  <c r="K28" i="8"/>
  <c r="K27" i="8"/>
  <c r="K26" i="8"/>
  <c r="K25" i="8"/>
  <c r="K24" i="8"/>
  <c r="K23" i="8"/>
  <c r="K22" i="8"/>
  <c r="K21" i="8"/>
  <c r="K20" i="8"/>
  <c r="K19" i="8"/>
  <c r="K18" i="8"/>
  <c r="K17" i="8"/>
  <c r="K16" i="8"/>
  <c r="K15" i="8"/>
  <c r="K14" i="8"/>
  <c r="K13" i="8"/>
  <c r="K12" i="8"/>
  <c r="K11" i="8"/>
  <c r="K10" i="8"/>
  <c r="K9" i="8"/>
  <c r="K8" i="8"/>
  <c r="K7" i="8"/>
  <c r="K6" i="8"/>
  <c r="K5" i="8"/>
  <c r="K4" i="8"/>
  <c r="L58" i="8"/>
  <c r="L57" i="8"/>
  <c r="L56" i="8"/>
  <c r="L55" i="8"/>
  <c r="L54" i="8"/>
  <c r="L53" i="8"/>
  <c r="L52" i="8"/>
  <c r="L51" i="8"/>
  <c r="L50" i="8"/>
  <c r="L49" i="8"/>
  <c r="L48" i="8"/>
  <c r="L47" i="8"/>
  <c r="L46" i="8"/>
  <c r="L45" i="8"/>
  <c r="L44" i="8"/>
  <c r="L43" i="8"/>
  <c r="L42" i="8"/>
  <c r="L41" i="8"/>
  <c r="L40" i="8"/>
  <c r="L39" i="8"/>
  <c r="L38" i="8"/>
  <c r="L37" i="8"/>
  <c r="L36" i="8"/>
  <c r="L35" i="8"/>
  <c r="L34" i="8"/>
  <c r="L33" i="8"/>
  <c r="L32" i="8"/>
  <c r="L31" i="8"/>
  <c r="L30" i="8"/>
  <c r="L29" i="8"/>
  <c r="L28" i="8"/>
  <c r="L27" i="8"/>
  <c r="L26" i="8"/>
  <c r="L25" i="8"/>
  <c r="L24" i="8"/>
  <c r="L23" i="8"/>
  <c r="L22" i="8"/>
  <c r="L21" i="8"/>
  <c r="L20" i="8"/>
  <c r="L19" i="8"/>
  <c r="L18" i="8"/>
  <c r="L17" i="8"/>
  <c r="L16" i="8"/>
  <c r="L15" i="8"/>
  <c r="L14" i="8"/>
  <c r="L13" i="8"/>
  <c r="L12" i="8"/>
  <c r="L11" i="8"/>
  <c r="L10" i="8"/>
  <c r="L9" i="8"/>
  <c r="L8" i="8"/>
  <c r="L7" i="8"/>
  <c r="L6" i="8"/>
  <c r="L5" i="8"/>
  <c r="L4" i="8"/>
  <c r="J58" i="8"/>
  <c r="J57" i="8"/>
  <c r="J56" i="8"/>
  <c r="J55" i="8"/>
  <c r="J54" i="8"/>
  <c r="J53" i="8"/>
  <c r="J52" i="8"/>
  <c r="J51" i="8"/>
  <c r="J50" i="8"/>
  <c r="J49" i="8"/>
  <c r="J48" i="8"/>
  <c r="J47" i="8"/>
  <c r="J46" i="8"/>
  <c r="J45" i="8"/>
  <c r="J44" i="8"/>
  <c r="J43" i="8"/>
  <c r="J42" i="8"/>
  <c r="J41" i="8"/>
  <c r="J40" i="8"/>
  <c r="J39" i="8"/>
  <c r="J38" i="8"/>
  <c r="J37" i="8"/>
  <c r="J36" i="8"/>
  <c r="J35" i="8"/>
  <c r="J34" i="8"/>
  <c r="J33" i="8"/>
  <c r="J32" i="8"/>
  <c r="J31" i="8"/>
  <c r="J30" i="8"/>
  <c r="J29" i="8"/>
  <c r="J28" i="8"/>
  <c r="J27" i="8"/>
  <c r="J26" i="8"/>
  <c r="J25" i="8"/>
  <c r="J24" i="8"/>
  <c r="J23" i="8"/>
  <c r="J22" i="8"/>
  <c r="J21" i="8"/>
  <c r="J20" i="8"/>
  <c r="J19" i="8"/>
  <c r="J18" i="8"/>
  <c r="J17" i="8"/>
  <c r="J16" i="8"/>
  <c r="J15" i="8"/>
  <c r="J14" i="8"/>
  <c r="J13" i="8"/>
  <c r="J12" i="8"/>
  <c r="J11" i="8"/>
  <c r="J10" i="8"/>
  <c r="J9" i="8"/>
  <c r="J8" i="8"/>
  <c r="J7" i="8"/>
  <c r="J6" i="8"/>
  <c r="J5" i="8"/>
  <c r="J4" i="8"/>
  <c r="G58" i="8"/>
  <c r="G57" i="8"/>
  <c r="G56" i="8"/>
  <c r="G55" i="8"/>
  <c r="G54" i="8"/>
  <c r="G53" i="8"/>
  <c r="G52" i="8"/>
  <c r="G51" i="8"/>
  <c r="G50" i="8"/>
  <c r="G49" i="8"/>
  <c r="G48" i="8"/>
  <c r="G47" i="8"/>
  <c r="G46" i="8"/>
  <c r="G45" i="8"/>
  <c r="G44" i="8"/>
  <c r="G43" i="8"/>
  <c r="G42" i="8"/>
  <c r="G41" i="8"/>
  <c r="G40" i="8"/>
  <c r="G39" i="8"/>
  <c r="G38" i="8"/>
  <c r="G37" i="8"/>
  <c r="G36" i="8"/>
  <c r="G35" i="8"/>
  <c r="G34" i="8"/>
  <c r="G33" i="8"/>
  <c r="G32" i="8"/>
  <c r="G31" i="8"/>
  <c r="G30" i="8"/>
  <c r="G29" i="8"/>
  <c r="G28" i="8"/>
  <c r="G27" i="8"/>
  <c r="G26" i="8"/>
  <c r="G25" i="8"/>
  <c r="G24" i="8"/>
  <c r="G23" i="8"/>
  <c r="G22" i="8"/>
  <c r="G21" i="8"/>
  <c r="G20" i="8"/>
  <c r="G19" i="8"/>
  <c r="G18" i="8"/>
  <c r="G17" i="8"/>
  <c r="G16" i="8"/>
  <c r="G15" i="8"/>
  <c r="G14" i="8"/>
  <c r="G13" i="8"/>
  <c r="G12" i="8"/>
  <c r="G11" i="8"/>
  <c r="H4" i="4"/>
  <c r="H3" i="4"/>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M76" i="7"/>
  <c r="M75" i="7"/>
  <c r="M74" i="7"/>
  <c r="M73" i="7"/>
  <c r="M72" i="7"/>
  <c r="M71" i="7"/>
  <c r="M70" i="7"/>
  <c r="M69" i="7"/>
  <c r="M68" i="7"/>
  <c r="M67" i="7"/>
  <c r="M66" i="7"/>
  <c r="M65" i="7"/>
  <c r="M64" i="7"/>
  <c r="M63" i="7"/>
  <c r="M62" i="7"/>
  <c r="M61" i="7"/>
  <c r="M60" i="7"/>
  <c r="M59" i="7"/>
  <c r="M58" i="7"/>
  <c r="M57" i="7"/>
  <c r="M56" i="7"/>
  <c r="M55" i="7"/>
  <c r="M54" i="7"/>
  <c r="M53" i="7"/>
  <c r="M52" i="7"/>
  <c r="M51" i="7"/>
  <c r="M50" i="7"/>
  <c r="M49" i="7"/>
  <c r="M48" i="7"/>
  <c r="M47" i="7"/>
  <c r="M46" i="7"/>
  <c r="M45" i="7"/>
  <c r="M44" i="7"/>
  <c r="M43" i="7"/>
  <c r="M42" i="7"/>
  <c r="M41" i="7"/>
  <c r="M40" i="7"/>
  <c r="M39" i="7"/>
  <c r="M38" i="7"/>
  <c r="M37" i="7"/>
  <c r="M36" i="7"/>
  <c r="M35" i="7"/>
  <c r="M34" i="7"/>
  <c r="M33" i="7"/>
  <c r="M32" i="7"/>
  <c r="M31" i="7"/>
  <c r="M30" i="7"/>
  <c r="M29" i="7"/>
  <c r="M28" i="7"/>
  <c r="M27" i="7"/>
  <c r="M26" i="7"/>
  <c r="M25" i="7"/>
  <c r="M24" i="7"/>
  <c r="M23" i="7"/>
  <c r="M22" i="7"/>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4" i="5"/>
  <c r="C81" i="8"/>
  <c r="C80" i="8"/>
  <c r="C79" i="8"/>
  <c r="C78" i="8"/>
  <c r="C77" i="8"/>
  <c r="C76" i="8"/>
  <c r="C75" i="8"/>
  <c r="C74" i="8"/>
  <c r="C73" i="8"/>
  <c r="C72" i="8"/>
  <c r="C71" i="8"/>
  <c r="C70" i="8"/>
  <c r="C69" i="8"/>
  <c r="C68" i="8"/>
  <c r="C67" i="8"/>
  <c r="C66" i="8"/>
  <c r="C65" i="8"/>
  <c r="C64" i="8"/>
  <c r="C63" i="8"/>
  <c r="C62" i="8"/>
  <c r="C61" i="8"/>
  <c r="C60" i="8"/>
  <c r="C59" i="8"/>
  <c r="C58" i="8"/>
  <c r="C57" i="8"/>
  <c r="C56" i="8"/>
  <c r="C55" i="8"/>
  <c r="C54" i="8"/>
  <c r="C53" i="8"/>
  <c r="C52" i="8"/>
  <c r="C51" i="8"/>
  <c r="C50" i="8"/>
  <c r="C49" i="8"/>
  <c r="C48" i="8"/>
  <c r="C47" i="8"/>
  <c r="C46" i="8"/>
  <c r="C45" i="8"/>
  <c r="C44" i="8"/>
  <c r="C43" i="8"/>
  <c r="C42" i="8"/>
  <c r="C41" i="8"/>
  <c r="C40" i="8"/>
  <c r="C39" i="8"/>
  <c r="C38" i="8"/>
  <c r="C37" i="8"/>
  <c r="C36" i="8"/>
  <c r="C35" i="8"/>
  <c r="C34" i="8"/>
  <c r="C33" i="8"/>
  <c r="C32" i="8"/>
  <c r="C31" i="8"/>
  <c r="C30" i="8"/>
  <c r="C29" i="8"/>
  <c r="C28" i="8"/>
  <c r="C27" i="8"/>
  <c r="C26" i="8"/>
  <c r="C25" i="8"/>
  <c r="C24" i="8"/>
  <c r="C23" i="8"/>
  <c r="C22" i="8"/>
  <c r="C21" i="8"/>
  <c r="C20" i="8"/>
  <c r="C19" i="8"/>
  <c r="C18" i="8"/>
  <c r="C17" i="8"/>
  <c r="C16" i="8"/>
  <c r="C15" i="8"/>
  <c r="C14" i="8"/>
  <c r="C13" i="8"/>
  <c r="C12" i="8"/>
  <c r="C11" i="8"/>
  <c r="C10" i="8"/>
  <c r="C9" i="8"/>
  <c r="C8" i="8"/>
  <c r="C7" i="8"/>
  <c r="C6" i="8"/>
  <c r="C5" i="8"/>
  <c r="C4" i="8"/>
  <c r="A11" i="4"/>
  <c r="B11" i="4" s="1"/>
  <c r="F1" i="5" a="1"/>
  <c r="F1" i="5" s="1"/>
  <c r="E3" i="4" s="1"/>
  <c r="E1" i="6" a="1"/>
  <c r="E1" i="6" s="1"/>
  <c r="E4" i="4" s="1"/>
  <c r="F727" i="6"/>
  <c r="F726" i="6"/>
  <c r="F725" i="6"/>
  <c r="F724" i="6"/>
  <c r="F723" i="6"/>
  <c r="F722" i="6"/>
  <c r="F721" i="6"/>
  <c r="F720" i="6"/>
  <c r="F719" i="6"/>
  <c r="F718" i="6"/>
  <c r="F717" i="6"/>
  <c r="F716" i="6"/>
  <c r="F715" i="6"/>
  <c r="F714" i="6"/>
  <c r="F713" i="6"/>
  <c r="F712" i="6"/>
  <c r="F711" i="6"/>
  <c r="F710" i="6"/>
  <c r="F709" i="6"/>
  <c r="F708" i="6"/>
  <c r="F707" i="6"/>
  <c r="F706" i="6"/>
  <c r="F705" i="6"/>
  <c r="F704" i="6"/>
  <c r="F703" i="6"/>
  <c r="F702" i="6"/>
  <c r="F701" i="6"/>
  <c r="F700" i="6"/>
  <c r="F699" i="6"/>
  <c r="F698" i="6"/>
  <c r="F697" i="6"/>
  <c r="F696" i="6"/>
  <c r="F695" i="6"/>
  <c r="F694" i="6"/>
  <c r="F693" i="6"/>
  <c r="F692" i="6"/>
  <c r="F691" i="6"/>
  <c r="F690" i="6"/>
  <c r="F689" i="6"/>
  <c r="F688" i="6"/>
  <c r="F687" i="6"/>
  <c r="F686" i="6"/>
  <c r="F685" i="6"/>
  <c r="F684" i="6"/>
  <c r="F683" i="6"/>
  <c r="F682" i="6"/>
  <c r="F681" i="6"/>
  <c r="F680" i="6"/>
  <c r="F679" i="6"/>
  <c r="F678" i="6"/>
  <c r="F677" i="6"/>
  <c r="F676" i="6"/>
  <c r="F675" i="6"/>
  <c r="F674" i="6"/>
  <c r="F673" i="6"/>
  <c r="F672" i="6"/>
  <c r="F671" i="6"/>
  <c r="F670" i="6"/>
  <c r="F669" i="6"/>
  <c r="F668" i="6"/>
  <c r="F667" i="6"/>
  <c r="F666" i="6"/>
  <c r="F665" i="6"/>
  <c r="F664" i="6"/>
  <c r="F663" i="6"/>
  <c r="F662" i="6"/>
  <c r="F661" i="6"/>
  <c r="F660" i="6"/>
  <c r="F659" i="6"/>
  <c r="F658" i="6"/>
  <c r="F657" i="6"/>
  <c r="F656" i="6"/>
  <c r="F655" i="6"/>
  <c r="F654" i="6"/>
  <c r="F653" i="6"/>
  <c r="F652" i="6"/>
  <c r="F651" i="6"/>
  <c r="F650" i="6"/>
  <c r="F649" i="6"/>
  <c r="F648" i="6"/>
  <c r="F647" i="6"/>
  <c r="F646" i="6"/>
  <c r="F645" i="6"/>
  <c r="F644" i="6"/>
  <c r="F643" i="6"/>
  <c r="F642" i="6"/>
  <c r="F641" i="6"/>
  <c r="F640" i="6"/>
  <c r="F639" i="6"/>
  <c r="F638" i="6"/>
  <c r="F637" i="6"/>
  <c r="F636" i="6"/>
  <c r="F635" i="6"/>
  <c r="F634" i="6"/>
  <c r="F633" i="6"/>
  <c r="F632" i="6"/>
  <c r="F631" i="6"/>
  <c r="F630" i="6"/>
  <c r="F629" i="6"/>
  <c r="F628" i="6"/>
  <c r="F627" i="6"/>
  <c r="F626" i="6"/>
  <c r="F625" i="6"/>
  <c r="F624" i="6"/>
  <c r="F623" i="6"/>
  <c r="F622" i="6"/>
  <c r="F621" i="6"/>
  <c r="F620" i="6"/>
  <c r="F619" i="6"/>
  <c r="F618" i="6"/>
  <c r="F617" i="6"/>
  <c r="F616" i="6"/>
  <c r="F615" i="6"/>
  <c r="F614" i="6"/>
  <c r="F613" i="6"/>
  <c r="F612" i="6"/>
  <c r="F611" i="6"/>
  <c r="F610" i="6"/>
  <c r="F609" i="6"/>
  <c r="F608" i="6"/>
  <c r="F607" i="6"/>
  <c r="F606" i="6"/>
  <c r="F605" i="6"/>
  <c r="F604" i="6"/>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E726" i="6"/>
  <c r="E725" i="6"/>
  <c r="E724" i="6"/>
  <c r="E723" i="6"/>
  <c r="E722" i="6"/>
  <c r="E721" i="6"/>
  <c r="E720" i="6"/>
  <c r="E719" i="6"/>
  <c r="E718" i="6"/>
  <c r="E717" i="6"/>
  <c r="E716" i="6"/>
  <c r="E715" i="6"/>
  <c r="E714" i="6"/>
  <c r="E713" i="6"/>
  <c r="E712" i="6"/>
  <c r="E711" i="6"/>
  <c r="E710" i="6"/>
  <c r="E709" i="6"/>
  <c r="E708" i="6"/>
  <c r="E707" i="6"/>
  <c r="E706" i="6"/>
  <c r="E705" i="6"/>
  <c r="E704" i="6"/>
  <c r="E703" i="6"/>
  <c r="E702" i="6"/>
  <c r="E701" i="6"/>
  <c r="E700" i="6"/>
  <c r="E699" i="6"/>
  <c r="E698" i="6"/>
  <c r="E697" i="6"/>
  <c r="E696" i="6"/>
  <c r="E695" i="6"/>
  <c r="E694" i="6"/>
  <c r="E693" i="6"/>
  <c r="E692" i="6"/>
  <c r="E691" i="6"/>
  <c r="E690" i="6"/>
  <c r="E689" i="6"/>
  <c r="E688" i="6"/>
  <c r="E687" i="6"/>
  <c r="E686" i="6"/>
  <c r="E685" i="6"/>
  <c r="E684" i="6"/>
  <c r="E683" i="6"/>
  <c r="E682" i="6"/>
  <c r="E681" i="6"/>
  <c r="E680" i="6"/>
  <c r="E679" i="6"/>
  <c r="E678" i="6"/>
  <c r="E677" i="6"/>
  <c r="E676" i="6"/>
  <c r="E675" i="6"/>
  <c r="E674" i="6"/>
  <c r="E673" i="6"/>
  <c r="E672" i="6"/>
  <c r="E671" i="6"/>
  <c r="E670" i="6"/>
  <c r="E669" i="6"/>
  <c r="E668" i="6"/>
  <c r="E667" i="6"/>
  <c r="E666" i="6"/>
  <c r="E665" i="6"/>
  <c r="E664" i="6"/>
  <c r="E663" i="6"/>
  <c r="E662" i="6"/>
  <c r="E661" i="6"/>
  <c r="E660" i="6"/>
  <c r="E659" i="6"/>
  <c r="E658" i="6"/>
  <c r="E657" i="6"/>
  <c r="E656" i="6"/>
  <c r="E655" i="6"/>
  <c r="E654" i="6"/>
  <c r="E653" i="6"/>
  <c r="E652" i="6"/>
  <c r="E651" i="6"/>
  <c r="E650" i="6"/>
  <c r="E649" i="6"/>
  <c r="E648" i="6"/>
  <c r="E647" i="6"/>
  <c r="E646" i="6"/>
  <c r="E645" i="6"/>
  <c r="E644" i="6"/>
  <c r="E643" i="6"/>
  <c r="E642" i="6"/>
  <c r="E641" i="6"/>
  <c r="E640" i="6"/>
  <c r="E639" i="6"/>
  <c r="E638" i="6"/>
  <c r="E637" i="6"/>
  <c r="E636" i="6"/>
  <c r="E635" i="6"/>
  <c r="E634" i="6"/>
  <c r="E633" i="6"/>
  <c r="E632" i="6"/>
  <c r="E631" i="6"/>
  <c r="E630" i="6"/>
  <c r="E629" i="6"/>
  <c r="E628" i="6"/>
  <c r="E627" i="6"/>
  <c r="E626" i="6"/>
  <c r="E625" i="6"/>
  <c r="E624" i="6"/>
  <c r="E623" i="6"/>
  <c r="E622" i="6"/>
  <c r="E621" i="6"/>
  <c r="E620" i="6"/>
  <c r="E619" i="6"/>
  <c r="E618" i="6"/>
  <c r="E617" i="6"/>
  <c r="E616" i="6"/>
  <c r="E615" i="6"/>
  <c r="E614" i="6"/>
  <c r="E613" i="6"/>
  <c r="E612" i="6"/>
  <c r="E611" i="6"/>
  <c r="E610" i="6"/>
  <c r="E609" i="6"/>
  <c r="E608" i="6"/>
  <c r="E607" i="6"/>
  <c r="E606" i="6"/>
  <c r="E605" i="6"/>
  <c r="E604" i="6"/>
  <c r="E603" i="6"/>
  <c r="E602" i="6"/>
  <c r="E601" i="6"/>
  <c r="E600" i="6"/>
  <c r="E599" i="6"/>
  <c r="E598" i="6"/>
  <c r="E597" i="6"/>
  <c r="E596" i="6"/>
  <c r="E595" i="6"/>
  <c r="E594" i="6"/>
  <c r="E593" i="6"/>
  <c r="E592" i="6"/>
  <c r="E591" i="6"/>
  <c r="E590" i="6"/>
  <c r="E589" i="6"/>
  <c r="E588" i="6"/>
  <c r="E587" i="6"/>
  <c r="E586" i="6"/>
  <c r="E585" i="6"/>
  <c r="E584" i="6"/>
  <c r="E583" i="6"/>
  <c r="E582" i="6"/>
  <c r="E581" i="6"/>
  <c r="E580" i="6"/>
  <c r="E579" i="6"/>
  <c r="E578" i="6"/>
  <c r="E577" i="6"/>
  <c r="E576" i="6"/>
  <c r="E575" i="6"/>
  <c r="E574" i="6"/>
  <c r="E573" i="6"/>
  <c r="E572" i="6"/>
  <c r="E571" i="6"/>
  <c r="E570" i="6"/>
  <c r="E569" i="6"/>
  <c r="E568" i="6"/>
  <c r="E567" i="6"/>
  <c r="E566" i="6"/>
  <c r="E565" i="6"/>
  <c r="E564" i="6"/>
  <c r="E563" i="6"/>
  <c r="E562" i="6"/>
  <c r="E561" i="6"/>
  <c r="E560" i="6"/>
  <c r="E559" i="6"/>
  <c r="E558" i="6"/>
  <c r="E557" i="6"/>
  <c r="E556" i="6"/>
  <c r="E555" i="6"/>
  <c r="E554" i="6"/>
  <c r="E553" i="6"/>
  <c r="E552" i="6"/>
  <c r="E551" i="6"/>
  <c r="E550" i="6"/>
  <c r="E549" i="6"/>
  <c r="E548" i="6"/>
  <c r="E547" i="6"/>
  <c r="E546" i="6"/>
  <c r="E545" i="6"/>
  <c r="E544" i="6"/>
  <c r="E543" i="6"/>
  <c r="E542" i="6"/>
  <c r="E541" i="6"/>
  <c r="E540" i="6"/>
  <c r="E539" i="6"/>
  <c r="E538" i="6"/>
  <c r="E537" i="6"/>
  <c r="E536" i="6"/>
  <c r="E535" i="6"/>
  <c r="E534" i="6"/>
  <c r="E533" i="6"/>
  <c r="E532" i="6"/>
  <c r="E531" i="6"/>
  <c r="E530" i="6"/>
  <c r="E529" i="6"/>
  <c r="E528" i="6"/>
  <c r="E527" i="6"/>
  <c r="E526" i="6"/>
  <c r="E525" i="6"/>
  <c r="E524" i="6"/>
  <c r="E523" i="6"/>
  <c r="E522" i="6"/>
  <c r="E521" i="6"/>
  <c r="E520" i="6"/>
  <c r="E519" i="6"/>
  <c r="E518" i="6"/>
  <c r="E517" i="6"/>
  <c r="E516" i="6"/>
  <c r="E515" i="6"/>
  <c r="E514" i="6"/>
  <c r="E513" i="6"/>
  <c r="E512" i="6"/>
  <c r="E511" i="6"/>
  <c r="E510" i="6"/>
  <c r="E509" i="6"/>
  <c r="E508" i="6"/>
  <c r="E507" i="6"/>
  <c r="E506" i="6"/>
  <c r="E505" i="6"/>
  <c r="E504" i="6"/>
  <c r="D7" i="4"/>
  <c r="G7" i="4" s="1"/>
  <c r="H7" i="4" s="1"/>
  <c r="D3" i="4"/>
  <c r="G3" i="4" s="1"/>
  <c r="D4" i="4"/>
  <c r="G4" i="4" s="1"/>
  <c r="N9" i="7" a="1"/>
  <c r="N9" i="7" s="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F84" i="1"/>
  <c r="F42" i="1"/>
  <c r="F71" i="1"/>
  <c r="F72" i="1"/>
  <c r="F74" i="1"/>
  <c r="F83" i="1"/>
  <c r="F82" i="1"/>
  <c r="F81" i="1"/>
  <c r="F80" i="1"/>
  <c r="F79" i="1"/>
  <c r="F78" i="1"/>
  <c r="F77" i="1"/>
  <c r="F76" i="1"/>
  <c r="F75" i="1"/>
  <c r="F73" i="1"/>
  <c r="F70" i="1"/>
  <c r="F69" i="1"/>
  <c r="F68" i="1"/>
  <c r="F67" i="1"/>
  <c r="F66" i="1"/>
  <c r="F65" i="1"/>
  <c r="G65" i="1" s="1"/>
  <c r="F64" i="1"/>
  <c r="F63" i="1"/>
  <c r="F62" i="1"/>
  <c r="F61" i="1"/>
  <c r="F60" i="1"/>
  <c r="F59" i="1"/>
  <c r="F58" i="1"/>
  <c r="F57" i="1"/>
  <c r="F56" i="1"/>
  <c r="F55" i="1"/>
  <c r="F54" i="1"/>
  <c r="F53" i="1"/>
  <c r="F52" i="1"/>
  <c r="F51" i="1"/>
  <c r="F50" i="1"/>
  <c r="F49" i="1"/>
  <c r="F48" i="1"/>
  <c r="F47" i="1"/>
  <c r="F46" i="1"/>
  <c r="F45" i="1"/>
  <c r="G45" i="1" s="1"/>
  <c r="F44" i="1"/>
  <c r="F43" i="1"/>
  <c r="F41" i="1"/>
  <c r="F40" i="1"/>
  <c r="F39" i="1"/>
  <c r="F38" i="1"/>
  <c r="F37" i="1"/>
  <c r="F36" i="1"/>
  <c r="F35" i="1"/>
  <c r="F34" i="1"/>
  <c r="F33" i="1"/>
  <c r="F32" i="1"/>
  <c r="F31" i="1"/>
  <c r="F30" i="1"/>
  <c r="F29" i="1"/>
  <c r="F28" i="1"/>
  <c r="F27" i="1"/>
  <c r="F26" i="1"/>
  <c r="F25" i="1"/>
  <c r="F24" i="1"/>
  <c r="G24" i="1" s="1"/>
  <c r="F23" i="1"/>
  <c r="F22" i="1"/>
  <c r="F21" i="1"/>
  <c r="F20" i="1"/>
  <c r="F19" i="1"/>
  <c r="F18" i="1"/>
  <c r="F17" i="1"/>
  <c r="F16" i="1"/>
  <c r="F15" i="1"/>
  <c r="F14" i="1"/>
  <c r="F13" i="1"/>
  <c r="F12" i="1"/>
  <c r="F11" i="1"/>
  <c r="F10" i="1"/>
  <c r="F9" i="1"/>
  <c r="F8" i="1"/>
  <c r="F7" i="1"/>
  <c r="F6" i="1"/>
  <c r="G2" i="4" l="1"/>
  <c r="H2" i="4" s="1"/>
  <c r="B12" i="4"/>
  <c r="C12" i="4"/>
  <c r="B13" i="4"/>
  <c r="C13" i="4"/>
  <c r="P28" i="7"/>
  <c r="P48" i="7"/>
  <c r="P68" i="7"/>
  <c r="P12" i="7"/>
  <c r="P52" i="7"/>
  <c r="P13" i="7"/>
  <c r="P53" i="7"/>
  <c r="P14" i="7"/>
  <c r="P34" i="7"/>
  <c r="P54" i="7"/>
  <c r="P74" i="7"/>
  <c r="P15" i="7"/>
  <c r="P35" i="7"/>
  <c r="P55" i="7"/>
  <c r="P75" i="7"/>
  <c r="P16" i="7"/>
  <c r="P36" i="7"/>
  <c r="P56" i="7"/>
  <c r="P76" i="7"/>
  <c r="P18" i="7"/>
  <c r="P27" i="7"/>
  <c r="P47" i="7"/>
  <c r="P67" i="7"/>
  <c r="P9" i="7"/>
  <c r="P29" i="7"/>
  <c r="P49" i="7"/>
  <c r="P69" i="7"/>
  <c r="P10" i="7"/>
  <c r="P30" i="7"/>
  <c r="P50" i="7"/>
  <c r="P70" i="7"/>
  <c r="P11" i="7"/>
  <c r="P31" i="7"/>
  <c r="P51" i="7"/>
  <c r="P71" i="7"/>
  <c r="P32" i="7"/>
  <c r="P72" i="7"/>
  <c r="P33" i="7"/>
  <c r="P73" i="7"/>
  <c r="P17" i="7"/>
  <c r="P37" i="7"/>
  <c r="P57" i="7"/>
  <c r="P38" i="7"/>
  <c r="P19" i="7"/>
  <c r="P59" i="7"/>
  <c r="P20" i="7"/>
  <c r="P60" i="7"/>
  <c r="P62" i="7"/>
  <c r="P23" i="7"/>
  <c r="P45" i="7"/>
  <c r="P58" i="7"/>
  <c r="P39" i="7"/>
  <c r="P40" i="7"/>
  <c r="P21" i="7"/>
  <c r="P41" i="7"/>
  <c r="P61" i="7"/>
  <c r="P22" i="7"/>
  <c r="P42" i="7"/>
  <c r="P43" i="7"/>
  <c r="P63" i="7"/>
  <c r="P24" i="7"/>
  <c r="P44" i="7"/>
  <c r="P64" i="7"/>
  <c r="P25" i="7"/>
  <c r="P65" i="7"/>
  <c r="P26" i="7"/>
  <c r="P46" i="7"/>
  <c r="P66" i="7"/>
  <c r="G33" i="1"/>
  <c r="I33" i="1" s="1" a="1"/>
  <c r="I33" i="1" s="1"/>
  <c r="G43" i="1"/>
  <c r="G71" i="1"/>
  <c r="I59" i="1" s="1" a="1"/>
  <c r="I59" i="1" s="1"/>
  <c r="G25" i="1"/>
  <c r="I13" i="1" s="1" a="1"/>
  <c r="I13" i="1" s="1"/>
  <c r="G46" i="1"/>
  <c r="G22" i="1"/>
  <c r="I10" i="1" s="1" a="1"/>
  <c r="I10" i="1" s="1"/>
  <c r="G63" i="1"/>
  <c r="G23" i="1"/>
  <c r="G44" i="1"/>
  <c r="G64" i="1"/>
  <c r="G42" i="1"/>
  <c r="G31" i="1"/>
  <c r="G84" i="1"/>
  <c r="G47" i="1"/>
  <c r="G69" i="1"/>
  <c r="G30" i="1"/>
  <c r="G50" i="1"/>
  <c r="G10" i="1"/>
  <c r="G51" i="1"/>
  <c r="G73" i="1"/>
  <c r="G11" i="1"/>
  <c r="G52" i="1"/>
  <c r="G75" i="1"/>
  <c r="G12" i="1"/>
  <c r="I12" i="1" s="1" a="1"/>
  <c r="I12" i="1" s="1"/>
  <c r="G32" i="1"/>
  <c r="I20" i="1" s="1" a="1"/>
  <c r="I20" i="1" s="1"/>
  <c r="G53" i="1"/>
  <c r="G76" i="1"/>
  <c r="G79" i="1"/>
  <c r="G9" i="1"/>
  <c r="G7" i="1"/>
  <c r="G54" i="1"/>
  <c r="G16" i="1"/>
  <c r="G68" i="1"/>
  <c r="G70" i="1"/>
  <c r="G56" i="1"/>
  <c r="G58" i="1"/>
  <c r="G81" i="1"/>
  <c r="G27" i="1"/>
  <c r="G8" i="1"/>
  <c r="G29" i="1"/>
  <c r="G14" i="1"/>
  <c r="G15" i="1"/>
  <c r="G36" i="1"/>
  <c r="I24" i="1" s="1" a="1"/>
  <c r="I24" i="1" s="1"/>
  <c r="G37" i="1"/>
  <c r="I25" i="1" s="1" a="1"/>
  <c r="I25" i="1" s="1"/>
  <c r="G82" i="1"/>
  <c r="I71" i="1" s="1" a="1"/>
  <c r="I71" i="1" s="1"/>
  <c r="G26" i="1"/>
  <c r="I14" i="1" s="1" a="1"/>
  <c r="I14" i="1" s="1"/>
  <c r="G49" i="1"/>
  <c r="G55" i="1"/>
  <c r="I55" i="1" s="1" a="1"/>
  <c r="I55" i="1" s="1"/>
  <c r="G57" i="1"/>
  <c r="I45" i="1" s="1" a="1"/>
  <c r="I45" i="1" s="1"/>
  <c r="G17" i="1"/>
  <c r="G38" i="1"/>
  <c r="G39" i="1"/>
  <c r="G66" i="1"/>
  <c r="G6" i="1"/>
  <c r="G28" i="1"/>
  <c r="G13" i="1"/>
  <c r="G78" i="1"/>
  <c r="G80" i="1"/>
  <c r="G18" i="1"/>
  <c r="G59" i="1"/>
  <c r="G19" i="1"/>
  <c r="G60" i="1"/>
  <c r="I60" i="1" s="1" a="1"/>
  <c r="I60" i="1" s="1"/>
  <c r="G83" i="1"/>
  <c r="I75" i="1" s="1" a="1"/>
  <c r="I75" i="1" s="1"/>
  <c r="G20" i="1"/>
  <c r="G40" i="1"/>
  <c r="I40" i="1" s="1" a="1"/>
  <c r="I40" i="1" s="1"/>
  <c r="G61" i="1"/>
  <c r="I51" i="1" s="1" a="1"/>
  <c r="I51" i="1" s="1"/>
  <c r="G74" i="1"/>
  <c r="G67" i="1"/>
  <c r="G48" i="1"/>
  <c r="G77" i="1"/>
  <c r="I65" i="1" s="1" a="1"/>
  <c r="I65" i="1" s="1"/>
  <c r="G34" i="1"/>
  <c r="G35" i="1"/>
  <c r="G21" i="1"/>
  <c r="G41" i="1"/>
  <c r="G62" i="1"/>
  <c r="G72" i="1"/>
  <c r="I57" i="1" l="1" a="1"/>
  <c r="I57" i="1" s="1"/>
  <c r="P5" i="7" a="1"/>
  <c r="P5" i="7" s="1"/>
  <c r="I18" i="1" a="1"/>
  <c r="I18" i="1" s="1"/>
  <c r="I16" i="1" a="1"/>
  <c r="I16" i="1" s="1"/>
  <c r="I35" i="1" a="1"/>
  <c r="I35" i="1" s="1"/>
  <c r="I49" i="1" a="1"/>
  <c r="I49" i="1" s="1"/>
  <c r="I17" i="1" a="1"/>
  <c r="I17" i="1" s="1"/>
  <c r="I61" i="1" a="1"/>
  <c r="I61" i="1" s="1"/>
  <c r="I44" i="1" a="1"/>
  <c r="I44" i="1" s="1"/>
  <c r="I34" i="1" a="1"/>
  <c r="I34" i="1" s="1"/>
  <c r="I63" i="1" a="1"/>
  <c r="I63" i="1" s="1"/>
  <c r="I23" i="1" a="1"/>
  <c r="I23" i="1" s="1"/>
  <c r="I52" i="1" a="1"/>
  <c r="I52" i="1" s="1"/>
  <c r="J18" i="1"/>
  <c r="J38" i="1"/>
  <c r="J58" i="1"/>
  <c r="J78" i="1"/>
  <c r="J39" i="1"/>
  <c r="J59" i="1"/>
  <c r="J79" i="1"/>
  <c r="J40" i="1"/>
  <c r="J60" i="1"/>
  <c r="J80" i="1"/>
  <c r="J61" i="1"/>
  <c r="J42" i="1"/>
  <c r="J62" i="1"/>
  <c r="J82" i="1"/>
  <c r="J11" i="1"/>
  <c r="J51" i="1"/>
  <c r="J12" i="1"/>
  <c r="J32" i="1"/>
  <c r="J52" i="1"/>
  <c r="J72" i="1"/>
  <c r="J13" i="1"/>
  <c r="J33" i="1"/>
  <c r="J53" i="1"/>
  <c r="J73" i="1"/>
  <c r="J14" i="1"/>
  <c r="J34" i="1"/>
  <c r="J54" i="1"/>
  <c r="J74" i="1"/>
  <c r="J15" i="1"/>
  <c r="J35" i="1"/>
  <c r="J55" i="1"/>
  <c r="J75" i="1"/>
  <c r="J16" i="1"/>
  <c r="J36" i="1"/>
  <c r="J56" i="1"/>
  <c r="J76" i="1"/>
  <c r="J19" i="1"/>
  <c r="J41" i="1"/>
  <c r="J81" i="1"/>
  <c r="J43" i="1"/>
  <c r="J83" i="1"/>
  <c r="J9" i="1"/>
  <c r="J29" i="1"/>
  <c r="J49" i="1"/>
  <c r="J69" i="1"/>
  <c r="J30" i="1"/>
  <c r="J50" i="1"/>
  <c r="J70" i="1"/>
  <c r="J31" i="1"/>
  <c r="J71" i="1"/>
  <c r="J20" i="1"/>
  <c r="J63" i="1"/>
  <c r="J21" i="1"/>
  <c r="J22" i="1"/>
  <c r="J23" i="1"/>
  <c r="J24" i="1"/>
  <c r="J44" i="1"/>
  <c r="J64" i="1"/>
  <c r="J25" i="1"/>
  <c r="J45" i="1"/>
  <c r="J65" i="1"/>
  <c r="J26" i="1"/>
  <c r="J46" i="1"/>
  <c r="J66" i="1"/>
  <c r="J7" i="1"/>
  <c r="J27" i="1"/>
  <c r="J47" i="1"/>
  <c r="J67" i="1"/>
  <c r="J8" i="1"/>
  <c r="J28" i="1"/>
  <c r="J48" i="1"/>
  <c r="J68" i="1"/>
  <c r="J6" i="1"/>
  <c r="J10" i="1"/>
  <c r="J17" i="1"/>
  <c r="J37" i="1"/>
  <c r="J57" i="1"/>
  <c r="J77" i="1"/>
  <c r="I50" i="1" a="1"/>
  <c r="I50" i="1" s="1"/>
  <c r="I29" i="1" a="1"/>
  <c r="I29" i="1" s="1"/>
  <c r="I66" i="1" a="1"/>
  <c r="I66" i="1" s="1"/>
  <c r="I30" i="1" a="1"/>
  <c r="I30" i="1" s="1"/>
  <c r="I21" i="1" a="1"/>
  <c r="I21" i="1" s="1"/>
  <c r="I58" i="1" a="1"/>
  <c r="I58" i="1" s="1"/>
  <c r="I27" i="1" a="1"/>
  <c r="I27" i="1" s="1"/>
  <c r="I19" i="1" a="1"/>
  <c r="I19" i="1" s="1"/>
  <c r="I22" i="1" a="1"/>
  <c r="I22" i="1" s="1"/>
  <c r="I26" i="1" a="1"/>
  <c r="I26" i="1" s="1"/>
  <c r="I8" i="1" a="1"/>
  <c r="I8" i="1" s="1"/>
  <c r="I36" i="1" a="1"/>
  <c r="I36" i="1" s="1"/>
  <c r="I9" i="1" a="1"/>
  <c r="I9" i="1" s="1"/>
  <c r="I67" i="1" a="1"/>
  <c r="I67" i="1" s="1"/>
  <c r="I11" i="1" a="1"/>
  <c r="I11" i="1" s="1"/>
  <c r="I37" i="1" a="1"/>
  <c r="I37" i="1" s="1"/>
  <c r="I53" i="1" a="1"/>
  <c r="I53" i="1" s="1"/>
  <c r="Q73" i="7"/>
  <c r="Q72" i="7"/>
  <c r="Q71" i="7"/>
  <c r="Q31" i="7"/>
  <c r="Q35" i="7"/>
  <c r="Q39" i="7"/>
  <c r="Q15" i="7"/>
  <c r="Q17" i="7"/>
  <c r="Q42" i="7"/>
  <c r="Q61" i="7"/>
  <c r="Q55" i="7"/>
  <c r="Q45" i="7"/>
  <c r="Q50" i="7"/>
  <c r="Q54" i="7"/>
  <c r="Q23" i="7"/>
  <c r="Q30" i="7"/>
  <c r="Q34" i="7"/>
  <c r="Q66" i="7"/>
  <c r="Q62" i="7"/>
  <c r="Q14" i="7"/>
  <c r="Q63" i="7"/>
  <c r="Q43" i="7"/>
  <c r="Q22" i="7"/>
  <c r="Q75" i="7"/>
  <c r="Q76" i="7"/>
  <c r="Q36" i="7"/>
  <c r="Q41" i="7"/>
  <c r="Q40" i="7"/>
  <c r="Q68" i="7"/>
  <c r="Q18" i="7"/>
  <c r="Q33" i="7"/>
  <c r="Q16" i="7"/>
  <c r="Q51" i="7"/>
  <c r="Q56" i="7"/>
  <c r="Q32" i="7"/>
  <c r="Q21" i="7"/>
  <c r="Q11" i="7"/>
  <c r="Q58" i="7"/>
  <c r="Q70" i="7"/>
  <c r="Q74" i="7"/>
  <c r="Q10" i="7"/>
  <c r="Q69" i="7"/>
  <c r="Q13" i="7"/>
  <c r="Q25" i="7"/>
  <c r="Q9" i="7"/>
  <c r="Q12" i="7"/>
  <c r="Q60" i="7"/>
  <c r="Q49" i="7"/>
  <c r="Q52" i="7"/>
  <c r="Q38" i="7"/>
  <c r="Q57" i="7"/>
  <c r="Q47" i="7"/>
  <c r="Q48" i="7"/>
  <c r="Q46" i="7"/>
  <c r="Q53" i="7"/>
  <c r="Q26" i="7"/>
  <c r="Q20" i="7"/>
  <c r="Q65" i="7"/>
  <c r="Q59" i="7"/>
  <c r="Q29" i="7"/>
  <c r="Q19" i="7"/>
  <c r="Q64" i="7"/>
  <c r="Q67" i="7"/>
  <c r="Q44" i="7"/>
  <c r="Q24" i="7"/>
  <c r="Q37" i="7"/>
  <c r="Q27" i="7"/>
  <c r="Q28" i="7"/>
  <c r="G5" i="4"/>
  <c r="H5" i="4" s="1"/>
  <c r="P6" i="7" a="1"/>
  <c r="P6" i="7" s="1"/>
  <c r="E5" i="4"/>
  <c r="I64" i="1" a="1"/>
  <c r="I64" i="1" s="1"/>
  <c r="I39" i="1" a="1"/>
  <c r="I39" i="1" s="1"/>
  <c r="I54" i="1" a="1"/>
  <c r="I54" i="1" s="1"/>
  <c r="I32" i="1" a="1"/>
  <c r="I32" i="1" s="1"/>
  <c r="I42" i="1" a="1"/>
  <c r="I42" i="1" s="1"/>
  <c r="I70" i="1" a="1"/>
  <c r="I70" i="1" s="1"/>
  <c r="I43" i="1" a="1"/>
  <c r="I43" i="1" s="1"/>
  <c r="I31" i="1" a="1"/>
  <c r="I31" i="1" s="1"/>
  <c r="I68" i="1" a="1"/>
  <c r="I68" i="1" s="1"/>
  <c r="I15" i="1" a="1"/>
  <c r="I15" i="1" s="1"/>
  <c r="I69" i="1" a="1"/>
  <c r="I69" i="1" s="1"/>
  <c r="D6" i="4"/>
  <c r="G6" i="4" s="1"/>
  <c r="H6" i="4" s="1"/>
  <c r="I41" i="1" a="1"/>
  <c r="I41" i="1" s="1"/>
  <c r="I62" i="1" a="1"/>
  <c r="I62" i="1" s="1"/>
  <c r="I38" i="1" a="1"/>
  <c r="I38" i="1" s="1"/>
  <c r="I28" i="1" a="1"/>
  <c r="I28" i="1" s="1"/>
  <c r="I56" i="1" a="1"/>
  <c r="I56" i="1" s="1"/>
  <c r="I7" i="1" a="1"/>
  <c r="I7" i="1" s="1"/>
  <c r="I72" i="1" a="1"/>
  <c r="I72" i="1" s="1"/>
  <c r="I47" i="1" a="1"/>
  <c r="I47" i="1" s="1"/>
  <c r="I73" i="1" a="1"/>
  <c r="I73" i="1" s="1"/>
  <c r="I48" i="1" a="1"/>
  <c r="I48" i="1" s="1"/>
  <c r="I74" i="1" a="1"/>
  <c r="I74" i="1" s="1"/>
  <c r="I6" i="1" a="1"/>
  <c r="I6" i="1" s="1"/>
  <c r="I46" i="1" a="1"/>
  <c r="I46" i="1" s="1"/>
  <c r="I2" i="1" l="1"/>
  <c r="I3" i="1" s="1"/>
  <c r="E6"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<sst xmlns="http://schemas.openxmlformats.org/spreadsheetml/2006/main" count="2047" uniqueCount="228">
  <si>
    <t>World</t>
  </si>
  <si>
    <t>OWID_WRL</t>
  </si>
  <si>
    <t>CPI</t>
  </si>
  <si>
    <t>Date</t>
  </si>
  <si>
    <t>Cost per Mb</t>
  </si>
  <si>
    <t>Cost per Genome</t>
  </si>
  <si>
    <r>
      <rPr>
        <b/>
        <sz val="11"/>
        <color theme="1"/>
        <rFont val="Aptos Narrow"/>
        <family val="2"/>
        <scheme val="minor"/>
      </rPr>
      <t>DNA sequencing</t>
    </r>
    <r>
      <rPr>
        <sz val="11"/>
        <color theme="1"/>
        <rFont val="Aptos Narrow"/>
        <family val="2"/>
        <scheme val="minor"/>
      </rPr>
      <t>: https://www.genome.gov/sites/default/files/media/files/2023-05/Sequencing_Cost_Data_Table_May2022.xls</t>
    </r>
  </si>
  <si>
    <t>CPIAUCSL</t>
  </si>
  <si>
    <t>observation_date</t>
  </si>
  <si>
    <t>DNA sequencing</t>
  </si>
  <si>
    <t>Technology</t>
  </si>
  <si>
    <t>Date range</t>
  </si>
  <si>
    <t>Cost deflated</t>
  </si>
  <si>
    <t>Max rate:</t>
  </si>
  <si>
    <t>Row for X years later</t>
  </si>
  <si>
    <t>log points/quarter</t>
  </si>
  <si>
    <t>/quarter</t>
  </si>
  <si>
    <t>Log points/ short span</t>
  </si>
  <si>
    <t>Short span</t>
  </si>
  <si>
    <t>years</t>
  </si>
  <si>
    <t>Entity</t>
  </si>
  <si>
    <t>Code</t>
  </si>
  <si>
    <t>Year</t>
  </si>
  <si>
    <t>Price of lithium-ion battery cells</t>
  </si>
  <si>
    <r>
      <t>Batteries</t>
    </r>
    <r>
      <rPr>
        <sz val="11"/>
        <color theme="1"/>
        <rFont val="Aptos Narrow"/>
        <family val="2"/>
        <scheme val="minor"/>
      </rPr>
      <t>: https://ourworldindata.org/grapher/price-of-lithium-ion-battery-cells.csv?v=1&amp;csvType=full&amp;useColumnShortNames=true</t>
    </r>
  </si>
  <si>
    <t>Max 3-year decline rate</t>
  </si>
  <si>
    <t>Price of lighting (average)</t>
  </si>
  <si>
    <t>United Kingdom</t>
  </si>
  <si>
    <t>GBR</t>
  </si>
  <si>
    <r>
      <rPr>
        <sz val="7"/>
        <color rgb="FF000000"/>
        <rFont val="Arial"/>
        <family val="2"/>
      </rPr>
      <t>IBM 650</t>
    </r>
  </si>
  <si>
    <r>
      <rPr>
        <sz val="7"/>
        <color rgb="FF000000"/>
        <rFont val="Arial"/>
        <family val="2"/>
      </rPr>
      <t>V</t>
    </r>
  </si>
  <si>
    <r>
      <rPr>
        <sz val="7"/>
        <color rgb="FF000000"/>
        <rFont val="Arial"/>
        <family val="2"/>
      </rPr>
      <t>IBM 701</t>
    </r>
  </si>
  <si>
    <r>
      <rPr>
        <sz val="7"/>
        <color rgb="FF000000"/>
        <rFont val="Arial"/>
        <family val="2"/>
      </rPr>
      <t>na</t>
    </r>
  </si>
  <si>
    <r>
      <rPr>
        <sz val="7"/>
        <color rgb="FF000000"/>
        <rFont val="Arial"/>
        <family val="2"/>
      </rPr>
      <t>EDVAC</t>
    </r>
  </si>
  <si>
    <r>
      <rPr>
        <sz val="7"/>
        <color rgb="FF000000"/>
        <rFont val="Arial"/>
        <family val="2"/>
      </rPr>
      <t>Whirlwind</t>
    </r>
  </si>
  <si>
    <r>
      <rPr>
        <sz val="7"/>
        <color rgb="FF000000"/>
        <rFont val="Arial"/>
        <family val="2"/>
      </rPr>
      <t>Librascope LGP-30</t>
    </r>
  </si>
  <si>
    <r>
      <rPr>
        <sz val="7"/>
        <color rgb="FF000000"/>
        <rFont val="Arial"/>
        <family val="2"/>
      </rPr>
      <t>IBM 704</t>
    </r>
  </si>
  <si>
    <r>
      <rPr>
        <sz val="7"/>
        <color rgb="FF000000"/>
        <rFont val="Arial"/>
        <family val="2"/>
      </rPr>
      <t>Datamatic 1000</t>
    </r>
  </si>
  <si>
    <r>
      <rPr>
        <sz val="7"/>
        <color rgb="FF000000"/>
        <rFont val="Arial"/>
        <family val="2"/>
      </rPr>
      <t>Univac II</t>
    </r>
  </si>
  <si>
    <r>
      <rPr>
        <sz val="7"/>
        <color rgb="FF000000"/>
        <rFont val="Arial"/>
        <family val="2"/>
      </rPr>
      <t>Mobidic</t>
    </r>
  </si>
  <si>
    <r>
      <rPr>
        <sz val="7"/>
        <color rgb="FF000000"/>
        <rFont val="Arial"/>
        <family val="2"/>
      </rPr>
      <t>IBM 7090</t>
    </r>
  </si>
  <si>
    <r>
      <rPr>
        <sz val="7"/>
        <color rgb="FF000000"/>
        <rFont val="Arial"/>
        <family val="2"/>
      </rPr>
      <t>E</t>
    </r>
  </si>
  <si>
    <r>
      <rPr>
        <sz val="7"/>
        <color rgb="FF000000"/>
        <rFont val="Arial"/>
        <family val="2"/>
      </rPr>
      <t>IBM 1620</t>
    </r>
  </si>
  <si>
    <r>
      <rPr>
        <sz val="7"/>
        <color rgb="FF000000"/>
        <rFont val="Arial"/>
        <family val="2"/>
      </rPr>
      <t>DEC PDP-1</t>
    </r>
  </si>
  <si>
    <r>
      <rPr>
        <sz val="7"/>
        <color rgb="FF000000"/>
        <rFont val="Arial"/>
        <family val="2"/>
      </rPr>
      <t>Atlas</t>
    </r>
  </si>
  <si>
    <r>
      <rPr>
        <sz val="7"/>
        <color rgb="FF000000"/>
        <rFont val="Arial"/>
        <family val="2"/>
      </rPr>
      <t>DEC PDP-4</t>
    </r>
  </si>
  <si>
    <r>
      <rPr>
        <sz val="7"/>
        <color rgb="FF000000"/>
        <rFont val="Arial"/>
        <family val="2"/>
      </rPr>
      <t>Univac III</t>
    </r>
  </si>
  <si>
    <r>
      <rPr>
        <sz val="7"/>
        <color rgb="FF000000"/>
        <rFont val="Arial"/>
        <family val="2"/>
      </rPr>
      <t>Burroughs 5000</t>
    </r>
  </si>
  <si>
    <r>
      <rPr>
        <sz val="7"/>
        <color rgb="FF000000"/>
        <rFont val="Arial"/>
        <family val="2"/>
      </rPr>
      <t>IBM 7040</t>
    </r>
  </si>
  <si>
    <r>
      <rPr>
        <sz val="7"/>
        <color rgb="FF000000"/>
        <rFont val="Arial"/>
        <family val="2"/>
      </rPr>
      <t>Honeywell 1800</t>
    </r>
  </si>
  <si>
    <r>
      <rPr>
        <sz val="7"/>
        <color rgb="FF000000"/>
        <rFont val="Arial"/>
        <family val="2"/>
      </rPr>
      <t>CDC 6600</t>
    </r>
  </si>
  <si>
    <r>
      <rPr>
        <sz val="7"/>
        <color rgb="FF000000"/>
        <rFont val="Arial"/>
        <family val="2"/>
      </rPr>
      <t>DEC PDP-6</t>
    </r>
  </si>
  <si>
    <r>
      <rPr>
        <sz val="7"/>
        <color rgb="FF000000"/>
        <rFont val="Arial"/>
        <family val="2"/>
      </rPr>
      <t>IBM 1130</t>
    </r>
  </si>
  <si>
    <r>
      <rPr>
        <sz val="7"/>
        <color rgb="FF000000"/>
        <rFont val="Arial"/>
        <family val="2"/>
      </rPr>
      <t>DEC PDP-8</t>
    </r>
  </si>
  <si>
    <r>
      <rPr>
        <sz val="7"/>
        <color rgb="FF000000"/>
        <rFont val="Arial"/>
        <family val="2"/>
      </rPr>
      <t>IBM 360/75</t>
    </r>
  </si>
  <si>
    <r>
      <rPr>
        <sz val="7"/>
        <color rgb="FF000000"/>
        <rFont val="Arial"/>
        <family val="2"/>
      </rPr>
      <t>DEC PDP-10</t>
    </r>
  </si>
  <si>
    <r>
      <rPr>
        <sz val="7"/>
        <color rgb="FF000000"/>
        <rFont val="Arial"/>
        <family val="2"/>
      </rPr>
      <t>CDC 7600</t>
    </r>
  </si>
  <si>
    <r>
      <rPr>
        <sz val="7"/>
        <color rgb="FF000000"/>
        <rFont val="Arial"/>
        <family val="2"/>
      </rPr>
      <t>DG Nove</t>
    </r>
  </si>
  <si>
    <r>
      <rPr>
        <sz val="7"/>
        <color rgb="FF000000"/>
        <rFont val="Arial"/>
        <family val="2"/>
      </rPr>
      <t>GE-635</t>
    </r>
  </si>
  <si>
    <r>
      <rPr>
        <sz val="7"/>
        <color rgb="FF000000"/>
        <rFont val="Arial"/>
        <family val="2"/>
      </rPr>
      <t>SDS 920</t>
    </r>
  </si>
  <si>
    <r>
      <rPr>
        <sz val="7"/>
        <color rgb="FF000000"/>
        <rFont val="Arial"/>
        <family val="2"/>
      </rPr>
      <t>IBM 360/195</t>
    </r>
  </si>
  <si>
    <r>
      <rPr>
        <sz val="7"/>
        <color rgb="FF000000"/>
        <rFont val="Arial"/>
        <family val="2"/>
      </rPr>
      <t>Honeywell 700</t>
    </r>
  </si>
  <si>
    <r>
      <rPr>
        <sz val="7"/>
        <color rgb="FF000000"/>
        <rFont val="Arial"/>
        <family val="2"/>
      </rPr>
      <t>Intellec-8</t>
    </r>
  </si>
  <si>
    <r>
      <rPr>
        <sz val="7"/>
        <color rgb="FF000000"/>
        <rFont val="Arial"/>
        <family val="2"/>
      </rPr>
      <t>Data General Nova</t>
    </r>
  </si>
  <si>
    <r>
      <rPr>
        <sz val="7"/>
        <color rgb="FF000000"/>
        <rFont val="Arial"/>
        <family val="2"/>
      </rPr>
      <t>Altair 8800</t>
    </r>
  </si>
  <si>
    <r>
      <rPr>
        <sz val="7"/>
        <color rgb="FF000000"/>
        <rFont val="Arial"/>
        <family val="2"/>
      </rPr>
      <t>DEC PDP-11/70</t>
    </r>
  </si>
  <si>
    <r>
      <rPr>
        <sz val="7"/>
        <color rgb="FF000000"/>
        <rFont val="Arial"/>
        <family val="2"/>
      </rPr>
      <t>Apple II</t>
    </r>
  </si>
  <si>
    <r>
      <rPr>
        <sz val="7"/>
        <color rgb="FF000000"/>
        <rFont val="Arial"/>
        <family val="2"/>
      </rPr>
      <t>DEC VAX 11/780</t>
    </r>
  </si>
  <si>
    <r>
      <rPr>
        <sz val="7"/>
        <color rgb="FF000000"/>
        <rFont val="Arial"/>
        <family val="2"/>
      </rPr>
      <t>MP</t>
    </r>
  </si>
  <si>
    <r>
      <rPr>
        <sz val="7"/>
        <color rgb="FF000000"/>
        <rFont val="Arial"/>
        <family val="2"/>
      </rPr>
      <t>Sun-1</t>
    </r>
  </si>
  <si>
    <r>
      <rPr>
        <sz val="7"/>
        <color rgb="FF000000"/>
        <rFont val="Arial"/>
        <family val="2"/>
      </rPr>
      <t>IBM PC</t>
    </r>
  </si>
  <si>
    <r>
      <rPr>
        <sz val="7"/>
        <color rgb="FF000000"/>
        <rFont val="Arial"/>
        <family val="2"/>
      </rPr>
      <t>Sun-2</t>
    </r>
  </si>
  <si>
    <r>
      <rPr>
        <sz val="7"/>
        <color rgb="FF000000"/>
        <rFont val="Arial"/>
        <family val="2"/>
      </rPr>
      <t>Compaq Portable</t>
    </r>
  </si>
  <si>
    <r>
      <rPr>
        <sz val="7"/>
        <color rgb="FF000000"/>
        <rFont val="Arial"/>
        <family val="2"/>
      </rPr>
      <t>IBM AT-80286</t>
    </r>
  </si>
  <si>
    <r>
      <rPr>
        <sz val="7"/>
        <color rgb="FF000000"/>
        <rFont val="Arial"/>
        <family val="2"/>
      </rPr>
      <t>Megabytes</t>
    </r>
  </si>
  <si>
    <r>
      <rPr>
        <sz val="7"/>
        <color rgb="FF000000"/>
        <rFont val="Arial"/>
        <family val="2"/>
      </rPr>
      <t>Total cost per</t>
    </r>
  </si>
  <si>
    <r>
      <rPr>
        <sz val="7"/>
        <color rgb="FF000000"/>
        <rFont val="Arial"/>
        <family val="2"/>
      </rPr>
      <t>Multiplicati</t>
    </r>
  </si>
  <si>
    <r>
      <rPr>
        <sz val="7"/>
        <color rgb="FF000000"/>
        <rFont val="Arial"/>
        <family val="2"/>
      </rPr>
      <t>of rapid</t>
    </r>
  </si>
  <si>
    <r>
      <rPr>
        <sz val="7"/>
        <color rgb="FF000000"/>
        <rFont val="Arial"/>
        <family val="2"/>
      </rPr>
      <t>Cycle</t>
    </r>
  </si>
  <si>
    <r>
      <rPr>
        <sz val="7"/>
        <color rgb="FF000000"/>
        <rFont val="Arial"/>
        <family val="2"/>
      </rPr>
      <t>Capital cost</t>
    </r>
  </si>
  <si>
    <r>
      <rPr>
        <sz val="7"/>
        <color rgb="FF000000"/>
        <rFont val="Arial"/>
        <family val="2"/>
      </rPr>
      <t>million</t>
    </r>
  </si>
  <si>
    <r>
      <rPr>
        <sz val="7"/>
        <color rgb="FF000000"/>
        <rFont val="Arial"/>
        <family val="2"/>
      </rPr>
      <t>Labor cost of</t>
    </r>
  </si>
  <si>
    <r>
      <rPr>
        <sz val="7"/>
        <color rgb="FF000000"/>
        <rFont val="Arial"/>
        <family val="2"/>
      </rPr>
      <t>Additions</t>
    </r>
  </si>
  <si>
    <r>
      <rPr>
        <sz val="7"/>
        <color rgb="FF000000"/>
        <rFont val="Arial"/>
        <family val="2"/>
      </rPr>
      <t>ons per</t>
    </r>
  </si>
  <si>
    <r>
      <rPr>
        <sz val="7"/>
        <color rgb="FF000000"/>
        <rFont val="Arial"/>
        <family val="2"/>
      </rPr>
      <t>access</t>
    </r>
  </si>
  <si>
    <r>
      <rPr>
        <sz val="7"/>
        <color rgb="FF000000"/>
        <rFont val="Arial"/>
        <family val="2"/>
      </rPr>
      <t>Speed</t>
    </r>
  </si>
  <si>
    <r>
      <rPr>
        <sz val="7"/>
        <color rgb="FF000000"/>
        <rFont val="Arial"/>
        <family val="2"/>
      </rPr>
      <t>Computing</t>
    </r>
  </si>
  <si>
    <r>
      <rPr>
        <sz val="7"/>
        <color rgb="FF000000"/>
        <rFont val="Arial"/>
        <family val="2"/>
      </rPr>
      <t>(current</t>
    </r>
  </si>
  <si>
    <r>
      <rPr>
        <sz val="7"/>
        <color rgb="FF000000"/>
        <rFont val="Arial"/>
        <family val="2"/>
      </rPr>
      <t>calculations</t>
    </r>
  </si>
  <si>
    <r>
      <rPr>
        <sz val="7"/>
        <color rgb="FF000000"/>
        <rFont val="Arial"/>
        <family val="2"/>
      </rPr>
      <t>computation</t>
    </r>
  </si>
  <si>
    <r>
      <rPr>
        <sz val="7"/>
        <color rgb="FF000000"/>
        <rFont val="Arial"/>
        <family val="2"/>
      </rPr>
      <t>Date</t>
    </r>
  </si>
  <si>
    <r>
      <rPr>
        <sz val="7"/>
        <color rgb="FF000000"/>
        <rFont val="Arial"/>
        <family val="2"/>
      </rPr>
      <t>Device</t>
    </r>
  </si>
  <si>
    <r>
      <rPr>
        <sz val="7"/>
        <color rgb="FF000000"/>
        <rFont val="Arial"/>
        <family val="2"/>
      </rPr>
      <t>per second</t>
    </r>
  </si>
  <si>
    <r>
      <rPr>
        <sz val="7"/>
        <color rgb="FF000000"/>
        <rFont val="Arial"/>
        <family val="2"/>
      </rPr>
      <t>second</t>
    </r>
  </si>
  <si>
    <r>
      <rPr>
        <sz val="7"/>
        <color rgb="FF000000"/>
        <rFont val="Arial"/>
        <family val="2"/>
      </rPr>
      <t>memory</t>
    </r>
  </si>
  <si>
    <r>
      <rPr>
        <sz val="7"/>
        <color rgb="FF000000"/>
        <rFont val="Arial"/>
        <family val="2"/>
      </rPr>
      <t>(Khz)</t>
    </r>
  </si>
  <si>
    <r>
      <rPr>
        <sz val="7"/>
        <color rgb="FF000000"/>
        <rFont val="Arial"/>
        <family val="2"/>
      </rPr>
      <t>Power (MIPS-E)</t>
    </r>
  </si>
  <si>
    <r>
      <rPr>
        <sz val="7"/>
        <color rgb="FF000000"/>
        <rFont val="Arial"/>
        <family val="2"/>
      </rPr>
      <t>dollars, 000s)</t>
    </r>
  </si>
  <si>
    <r>
      <rPr>
        <sz val="7"/>
        <color rgb="FF000000"/>
        <rFont val="Arial"/>
        <family val="2"/>
      </rPr>
      <t>(1998 $)</t>
    </r>
  </si>
  <si>
    <r>
      <rPr>
        <sz val="7"/>
        <color rgb="FF000000"/>
        <rFont val="Arial"/>
        <family val="2"/>
      </rPr>
      <t>(hours per inst)</t>
    </r>
  </si>
  <si>
    <r>
      <rPr>
        <sz val="7"/>
        <color rgb="FF000000"/>
        <rFont val="Arial"/>
        <family val="2"/>
      </rPr>
      <t>Manual calculations</t>
    </r>
  </si>
  <si>
    <r>
      <rPr>
        <sz val="7"/>
        <color rgb="FF000000"/>
        <rFont val="Arial"/>
        <family val="2"/>
      </rPr>
      <t>L</t>
    </r>
  </si>
  <si>
    <r>
      <rPr>
        <sz val="7"/>
        <color rgb="FF000000"/>
        <rFont val="Arial"/>
        <family val="2"/>
      </rPr>
      <t>Scheutz Difference Engine</t>
    </r>
  </si>
  <si>
    <r>
      <rPr>
        <sz val="7"/>
        <color rgb="FF000000"/>
        <rFont val="Arial"/>
        <family val="2"/>
      </rPr>
      <t>M</t>
    </r>
  </si>
  <si>
    <r>
      <rPr>
        <sz val="7"/>
        <color rgb="FF000000"/>
        <rFont val="Arial"/>
        <family val="2"/>
      </rPr>
      <t>Original Odhner</t>
    </r>
  </si>
  <si>
    <r>
      <rPr>
        <sz val="7"/>
        <color rgb="FF000000"/>
        <rFont val="Arial"/>
        <family val="2"/>
      </rPr>
      <t>Hollerith Tabulator</t>
    </r>
  </si>
  <si>
    <r>
      <rPr>
        <sz val="7"/>
        <color rgb="FF000000"/>
        <rFont val="Arial"/>
        <family val="2"/>
      </rPr>
      <t>Steiger Millionaire</t>
    </r>
  </si>
  <si>
    <r>
      <rPr>
        <sz val="7"/>
        <color rgb="FF000000"/>
        <rFont val="Arial"/>
        <family val="2"/>
      </rPr>
      <t>Automatic Tabulator</t>
    </r>
  </si>
  <si>
    <r>
      <rPr>
        <sz val="7"/>
        <color rgb="FF000000"/>
        <rFont val="Arial"/>
        <family val="2"/>
      </rPr>
      <t>naa</t>
    </r>
  </si>
  <si>
    <r>
      <rPr>
        <sz val="7"/>
        <color rgb="FF000000"/>
        <rFont val="Arial"/>
        <family val="2"/>
      </rPr>
      <t>Burroughs Model 9</t>
    </r>
  </si>
  <si>
    <r>
      <rPr>
        <sz val="7"/>
        <color rgb="FF000000"/>
        <rFont val="Arial"/>
        <family val="2"/>
      </rPr>
      <t>Adding Tabulator</t>
    </r>
  </si>
  <si>
    <r>
      <rPr>
        <sz val="7"/>
        <color rgb="FF000000"/>
        <rFont val="Arial"/>
        <family val="2"/>
      </rPr>
      <t>Monroe Calculator</t>
    </r>
  </si>
  <si>
    <r>
      <rPr>
        <sz val="7"/>
        <color rgb="FF000000"/>
        <rFont val="Arial"/>
        <family val="2"/>
      </rPr>
      <t>IBM Tabulator</t>
    </r>
  </si>
  <si>
    <r>
      <rPr>
        <sz val="7"/>
        <color rgb="FF000000"/>
        <rFont val="Arial"/>
        <family val="2"/>
      </rPr>
      <t>IBM 601</t>
    </r>
  </si>
  <si>
    <r>
      <rPr>
        <sz val="7"/>
        <color rgb="FF000000"/>
        <rFont val="Arial"/>
        <family val="2"/>
      </rPr>
      <t>Zuse-1</t>
    </r>
  </si>
  <si>
    <r>
      <rPr>
        <sz val="7"/>
        <color rgb="FF000000"/>
        <rFont val="Arial"/>
        <family val="2"/>
      </rPr>
      <t>Zuse-2</t>
    </r>
  </si>
  <si>
    <r>
      <rPr>
        <sz val="7"/>
        <color rgb="FF000000"/>
        <rFont val="Arial"/>
        <family val="2"/>
      </rPr>
      <t>BTL Model 1</t>
    </r>
  </si>
  <si>
    <r>
      <rPr>
        <sz val="7"/>
        <color rgb="FF000000"/>
        <rFont val="Arial"/>
        <family val="2"/>
      </rPr>
      <t>Bell Calculator Model 1</t>
    </r>
  </si>
  <si>
    <r>
      <rPr>
        <sz val="7"/>
        <color rgb="FF000000"/>
        <rFont val="Arial"/>
        <family val="2"/>
      </rPr>
      <t>Zuse-3</t>
    </r>
  </si>
  <si>
    <r>
      <rPr>
        <sz val="7"/>
        <color rgb="FF000000"/>
        <rFont val="Arial"/>
        <family val="2"/>
      </rPr>
      <t>Harvard Mark I</t>
    </r>
  </si>
  <si>
    <r>
      <rPr>
        <sz val="7"/>
        <color rgb="FF000000"/>
        <rFont val="Arial"/>
        <family val="2"/>
      </rPr>
      <t>Atanasoff Berry Computer</t>
    </r>
  </si>
  <si>
    <r>
      <rPr>
        <sz val="7"/>
        <color rgb="FF000000"/>
        <rFont val="Arial"/>
        <family val="2"/>
      </rPr>
      <t>BTL Model 2</t>
    </r>
  </si>
  <si>
    <r>
      <rPr>
        <sz val="7"/>
        <color rgb="FF000000"/>
        <rFont val="Arial"/>
        <family val="2"/>
      </rPr>
      <t>BTL Model 3</t>
    </r>
  </si>
  <si>
    <r>
      <rPr>
        <sz val="7"/>
        <color rgb="FF000000"/>
        <rFont val="Arial"/>
        <family val="2"/>
      </rPr>
      <t>Colossus</t>
    </r>
  </si>
  <si>
    <r>
      <rPr>
        <sz val="7"/>
        <color rgb="FF000000"/>
        <rFont val="Arial"/>
        <family val="2"/>
      </rPr>
      <t>ASCC Mark 1</t>
    </r>
  </si>
  <si>
    <r>
      <rPr>
        <sz val="7"/>
        <color rgb="FF000000"/>
        <rFont val="Arial"/>
        <family val="2"/>
      </rPr>
      <t>Zuse-4</t>
    </r>
  </si>
  <si>
    <r>
      <rPr>
        <sz val="7"/>
        <color rgb="FF000000"/>
        <rFont val="Arial"/>
        <family val="2"/>
      </rPr>
      <t>BTL Model 5</t>
    </r>
  </si>
  <si>
    <r>
      <rPr>
        <sz val="7"/>
        <color rgb="FF000000"/>
        <rFont val="Arial"/>
        <family val="2"/>
      </rPr>
      <t>ENIAC</t>
    </r>
  </si>
  <si>
    <r>
      <rPr>
        <sz val="7"/>
        <color rgb="FF000000"/>
        <rFont val="Arial"/>
        <family val="2"/>
      </rPr>
      <t>Harvard Mark 2</t>
    </r>
  </si>
  <si>
    <r>
      <rPr>
        <sz val="7"/>
        <color rgb="FF000000"/>
        <rFont val="Arial"/>
        <family val="2"/>
      </rPr>
      <t>IBM SSEC</t>
    </r>
  </si>
  <si>
    <r>
      <rPr>
        <sz val="7"/>
        <color rgb="FF000000"/>
        <rFont val="Arial"/>
        <family val="2"/>
      </rPr>
      <t>BINAC</t>
    </r>
  </si>
  <si>
    <r>
      <rPr>
        <sz val="7"/>
        <color rgb="FF000000"/>
        <rFont val="Arial"/>
        <family val="2"/>
      </rPr>
      <t>EDSAC</t>
    </r>
  </si>
  <si>
    <r>
      <rPr>
        <sz val="7"/>
        <color rgb="FF000000"/>
        <rFont val="Arial"/>
        <family val="2"/>
      </rPr>
      <t>SEAC</t>
    </r>
  </si>
  <si>
    <r>
      <rPr>
        <sz val="7"/>
        <color rgb="FF000000"/>
        <rFont val="Arial"/>
        <family val="2"/>
      </rPr>
      <t>Zuse-5 I</t>
    </r>
  </si>
  <si>
    <r>
      <rPr>
        <sz val="7"/>
        <color rgb="FF000000"/>
        <rFont val="Arial"/>
        <family val="2"/>
      </rPr>
      <t>Univac I</t>
    </r>
  </si>
  <si>
    <r>
      <rPr>
        <sz val="7"/>
        <color rgb="FF000000"/>
        <rFont val="Arial"/>
        <family val="2"/>
      </rPr>
      <t>IBM CPC</t>
    </r>
  </si>
  <si>
    <r>
      <rPr>
        <sz val="7"/>
        <color rgb="FF000000"/>
        <rFont val="Arial"/>
        <family val="2"/>
      </rPr>
      <t>Univac 1103</t>
    </r>
  </si>
  <si>
    <r>
      <rPr>
        <sz val="8"/>
        <color rgb="FF000000"/>
        <rFont val="Arial"/>
        <family val="2"/>
      </rPr>
      <t>Macintosh-128K</t>
    </r>
  </si>
  <si>
    <r>
      <rPr>
        <sz val="8"/>
        <color rgb="FF000000"/>
        <rFont val="Arial"/>
        <family val="2"/>
      </rPr>
      <t>na</t>
    </r>
  </si>
  <si>
    <r>
      <rPr>
        <sz val="8"/>
        <color rgb="FF000000"/>
        <rFont val="Arial"/>
        <family val="2"/>
      </rPr>
      <t>MP</t>
    </r>
  </si>
  <si>
    <r>
      <rPr>
        <sz val="8"/>
        <color rgb="FF000000"/>
        <rFont val="Arial"/>
        <family val="2"/>
      </rPr>
      <t>Cray-2</t>
    </r>
  </si>
  <si>
    <r>
      <rPr>
        <sz val="8"/>
        <color rgb="FF000000"/>
        <rFont val="Arial"/>
        <family val="2"/>
      </rPr>
      <t>Compaq Deskpro 386</t>
    </r>
  </si>
  <si>
    <r>
      <rPr>
        <sz val="8"/>
        <color rgb="FF000000"/>
        <rFont val="Arial"/>
        <family val="2"/>
      </rPr>
      <t>Sun-3</t>
    </r>
  </si>
  <si>
    <r>
      <rPr>
        <sz val="8"/>
        <color rgb="FF000000"/>
        <rFont val="Arial"/>
        <family val="2"/>
      </rPr>
      <t>DEC VAX  8650</t>
    </r>
  </si>
  <si>
    <r>
      <rPr>
        <sz val="8"/>
        <color rgb="FF000000"/>
        <rFont val="Arial"/>
        <family val="2"/>
      </rPr>
      <t>Apple Mac II</t>
    </r>
  </si>
  <si>
    <r>
      <rPr>
        <sz val="8"/>
        <color rgb="FF000000"/>
        <rFont val="Arial"/>
        <family val="2"/>
      </rPr>
      <t>Mac II</t>
    </r>
  </si>
  <si>
    <r>
      <rPr>
        <sz val="8"/>
        <color rgb="FF000000"/>
        <rFont val="Arial"/>
        <family val="2"/>
      </rPr>
      <t>Sun-4</t>
    </r>
  </si>
  <si>
    <r>
      <rPr>
        <sz val="8"/>
        <color rgb="FF000000"/>
        <rFont val="Arial"/>
        <family val="2"/>
      </rPr>
      <t>Mac-IIx</t>
    </r>
  </si>
  <si>
    <r>
      <rPr>
        <sz val="8"/>
        <color rgb="FF000000"/>
        <rFont val="Arial"/>
        <family val="2"/>
      </rPr>
      <t>PC Brand 386-25</t>
    </r>
  </si>
  <si>
    <r>
      <rPr>
        <sz val="8"/>
        <color rgb="FF000000"/>
        <rFont val="Arial"/>
        <family val="2"/>
      </rPr>
      <t>Dell 320LX</t>
    </r>
  </si>
  <si>
    <r>
      <rPr>
        <sz val="8"/>
        <color rgb="FF000000"/>
        <rFont val="Arial"/>
        <family val="2"/>
      </rPr>
      <t>Mac Iifx</t>
    </r>
  </si>
  <si>
    <r>
      <rPr>
        <sz val="8"/>
        <color rgb="FF000000"/>
        <rFont val="Arial"/>
        <family val="2"/>
      </rPr>
      <t>Gateway-486DX2/66</t>
    </r>
  </si>
  <si>
    <r>
      <rPr>
        <sz val="8"/>
        <color rgb="FF000000"/>
        <rFont val="Arial"/>
        <family val="2"/>
      </rPr>
      <t>IBM PS/2 90</t>
    </r>
  </si>
  <si>
    <r>
      <rPr>
        <sz val="8"/>
        <color rgb="FF000000"/>
        <rFont val="Arial"/>
        <family val="2"/>
      </rPr>
      <t>NEC Powermate</t>
    </r>
  </si>
  <si>
    <r>
      <rPr>
        <sz val="8"/>
        <color rgb="FF000000"/>
        <rFont val="Arial"/>
        <family val="2"/>
      </rPr>
      <t>IBM PS/2 55-041</t>
    </r>
  </si>
  <si>
    <r>
      <rPr>
        <sz val="8"/>
        <color rgb="FF000000"/>
        <rFont val="Arial"/>
        <family val="2"/>
      </rPr>
      <t>Pentium PC</t>
    </r>
  </si>
  <si>
    <r>
      <rPr>
        <sz val="8"/>
        <color rgb="FF000000"/>
        <rFont val="Arial"/>
        <family val="2"/>
      </rPr>
      <t>Gateway P5-75</t>
    </r>
  </si>
  <si>
    <r>
      <rPr>
        <sz val="8"/>
        <color rgb="FF000000"/>
        <rFont val="Arial"/>
        <family val="2"/>
      </rPr>
      <t>Power Tower 180e</t>
    </r>
  </si>
  <si>
    <r>
      <rPr>
        <sz val="8"/>
        <color rgb="FF000000"/>
        <rFont val="Arial"/>
        <family val="2"/>
      </rPr>
      <t>Intel Xpress/60</t>
    </r>
  </si>
  <si>
    <r>
      <rPr>
        <sz val="8"/>
        <color rgb="FF000000"/>
        <rFont val="Arial"/>
        <family val="2"/>
      </rPr>
      <t>PowerMac  7600/132</t>
    </r>
  </si>
  <si>
    <r>
      <rPr>
        <sz val="8"/>
        <color rgb="FF000000"/>
        <rFont val="Arial"/>
        <family val="2"/>
      </rPr>
      <t>Dell Dimension Pro150</t>
    </r>
  </si>
  <si>
    <r>
      <rPr>
        <sz val="8"/>
        <color rgb="FF000000"/>
        <rFont val="Arial"/>
        <family val="2"/>
      </rPr>
      <t>Gateway G6-200</t>
    </r>
  </si>
  <si>
    <r>
      <rPr>
        <sz val="8"/>
        <color rgb="FF000000"/>
        <rFont val="Arial"/>
        <family val="2"/>
      </rPr>
      <t>Pentium II PC</t>
    </r>
  </si>
  <si>
    <r>
      <rPr>
        <sz val="8"/>
        <color rgb="FF000000"/>
        <rFont val="Arial"/>
        <family val="2"/>
      </rPr>
      <t>Pentium II/455</t>
    </r>
  </si>
  <si>
    <r>
      <rPr>
        <sz val="8"/>
        <color rgb="FF000000"/>
        <rFont val="Arial"/>
        <family val="2"/>
      </rPr>
      <t>Pentium III/500</t>
    </r>
  </si>
  <si>
    <r>
      <rPr>
        <sz val="8"/>
        <color rgb="FF000000"/>
        <rFont val="Arial"/>
        <family val="2"/>
      </rPr>
      <t>Mac G4/500 dual</t>
    </r>
  </si>
  <si>
    <r>
      <rPr>
        <sz val="8"/>
        <color rgb="FF000000"/>
        <rFont val="Arial"/>
        <family val="2"/>
      </rPr>
      <t>Net vista a40i</t>
    </r>
  </si>
  <si>
    <r>
      <rPr>
        <sz val="8"/>
        <color rgb="FF000000"/>
        <rFont val="Arial"/>
        <family val="2"/>
      </rPr>
      <t>Gateway Athlon</t>
    </r>
  </si>
  <si>
    <r>
      <rPr>
        <sz val="8"/>
        <color rgb="FF000000"/>
        <rFont val="Arial"/>
        <family val="2"/>
      </rPr>
      <t>Pentium IV (Dell 8100)</t>
    </r>
  </si>
  <si>
    <r>
      <rPr>
        <sz val="10"/>
        <color rgb="FF000000"/>
        <rFont val="Book Antiqua"/>
        <family val="1"/>
      </rPr>
      <t xml:space="preserve">Sources: Basic data are from Hans Moravec, </t>
    </r>
    <r>
      <rPr>
        <i/>
        <sz val="10"/>
        <color rgb="FF000000"/>
        <rFont val="Book Antiqua"/>
        <family val="1"/>
      </rPr>
      <t>Mind Children: The Future of Robot and Human Intelligence</t>
    </r>
    <r>
      <rPr>
        <sz val="10"/>
        <color rgb="FF000000"/>
        <rFont val="Book Antiqua"/>
        <family val="1"/>
      </rPr>
      <t>, Harvard University</t>
    </r>
  </si>
  <si>
    <r>
      <rPr>
        <sz val="10"/>
        <color rgb="FF000000"/>
        <rFont val="Book Antiqua"/>
        <family val="1"/>
      </rPr>
      <t>Press, Cambridge, MA, 1988</t>
    </r>
    <r>
      <rPr>
        <i/>
        <sz val="10"/>
        <color rgb="FF000000"/>
        <rFont val="Book Antiqua"/>
        <family val="1"/>
      </rPr>
      <t xml:space="preserve">, </t>
    </r>
    <r>
      <rPr>
        <sz val="10"/>
        <color rgb="FF000000"/>
        <rFont val="Book Antiqua"/>
        <family val="1"/>
      </rPr>
      <t>especially Appendix A2 and p. 63f. These have been updated on his web site at  at</t>
    </r>
  </si>
  <si>
    <r>
      <rPr>
        <u/>
        <sz val="10"/>
        <color rgb="FF0000FF"/>
        <rFont val="Book Antiqua"/>
        <family val="1"/>
      </rPr>
      <t>www.transhumanist.com/volume1/moravec.htm</t>
    </r>
    <r>
      <rPr>
        <sz val="10"/>
        <color rgb="FF000000"/>
        <rFont val="Book Antiqua"/>
        <family val="1"/>
      </rPr>
      <t>. An additional source (which appears largely derived from Moravec) is</t>
    </r>
  </si>
  <si>
    <r>
      <rPr>
        <sz val="10"/>
        <color rgb="FF000000"/>
        <rFont val="Book Antiqua"/>
        <family val="1"/>
      </rPr>
      <t xml:space="preserve">Ray Kurzweil, </t>
    </r>
    <r>
      <rPr>
        <i/>
        <sz val="10"/>
        <color rgb="FF000000"/>
        <rFont val="Book Antiqua"/>
        <family val="1"/>
      </rPr>
      <t>The Age of Spiritual Machines : When Computers Exceed Human Intelligence</t>
    </r>
    <r>
      <rPr>
        <sz val="10"/>
        <color rgb="FF000000"/>
        <rFont val="Book Antiqua"/>
        <family val="1"/>
      </rPr>
      <t>, Viking Press, 1999. The data were</t>
    </r>
  </si>
  <si>
    <r>
      <rPr>
        <sz val="10"/>
        <color rgb="FF000000"/>
        <rFont val="Book Antiqua"/>
        <family val="1"/>
      </rPr>
      <t xml:space="preserve">also available online at </t>
    </r>
    <r>
      <rPr>
        <u/>
        <sz val="10"/>
        <color rgb="FF0000FF"/>
        <rFont val="Book Antiqua"/>
        <family val="1"/>
      </rPr>
      <t>www.penguinputnam.com/kurzweil/excerpts/chap1/ch1note19.htm</t>
    </r>
    <r>
      <rPr>
        <sz val="10"/>
        <color rgb="FF000000"/>
        <rFont val="Book Antiqua"/>
        <family val="1"/>
      </rPr>
      <t xml:space="preserve"> although this site appears</t>
    </r>
  </si>
  <si>
    <r>
      <rPr>
        <sz val="10"/>
        <color rgb="FF000000"/>
        <rFont val="Book Antiqua"/>
        <family val="1"/>
      </rPr>
      <t>to have been discontinued. The latest machine is for a 1.5 GHz Dell Dimension 8100 with 128 MB of RAM and a 40 GB</t>
    </r>
  </si>
  <si>
    <r>
      <rPr>
        <sz val="10"/>
        <color rgb="FF000000"/>
        <rFont val="Book Antiqua"/>
        <family val="1"/>
      </rPr>
      <t xml:space="preserve">hard drive available from </t>
    </r>
    <r>
      <rPr>
        <u/>
        <sz val="10"/>
        <color rgb="FF0000FF"/>
        <rFont val="Book Antiqua"/>
        <family val="1"/>
      </rPr>
      <t>www.dell.com</t>
    </r>
    <r>
      <rPr>
        <sz val="10"/>
        <color rgb="FF000000"/>
        <rFont val="Book Antiqua"/>
        <family val="1"/>
      </rPr>
      <t xml:space="preserve"> .  Information on many calculators is available at </t>
    </r>
    <r>
      <rPr>
        <u/>
        <sz val="10"/>
        <color rgb="FF0000FF"/>
        <rFont val="Book Antiqua"/>
        <family val="1"/>
      </rPr>
      <t>www.hpmuseum.com</t>
    </r>
    <r>
      <rPr>
        <sz val="10"/>
        <color rgb="FF000000"/>
        <rFont val="Book Antiqua"/>
        <family val="1"/>
      </rPr>
      <t xml:space="preserve"> . A</t>
    </r>
  </si>
  <si>
    <r>
      <rPr>
        <sz val="10"/>
        <color rgb="FF000000"/>
        <rFont val="Book Antiqua"/>
        <family val="1"/>
      </rPr>
      <t>particularly valuable collection of benchmark data using the Dhrystone benchmark was available at</t>
    </r>
  </si>
  <si>
    <r>
      <rPr>
        <sz val="10"/>
        <color rgb="FF000000"/>
        <rFont val="Book Antiqua"/>
        <family val="1"/>
      </rPr>
      <t>http://performance.netlib.org/performance/html/dhrystone.data.col0.html . This includes Dhrystone ratings from the</t>
    </r>
  </si>
  <si>
    <r>
      <rPr>
        <sz val="10"/>
        <color rgb="FF000000"/>
        <rFont val="Book Antiqua"/>
        <family val="1"/>
      </rPr>
      <t>Apple II through the Pentium Pro 2oo MHz. The single most useful source for the period from the ENIAC through 1955 is</t>
    </r>
  </si>
  <si>
    <r>
      <rPr>
        <sz val="10"/>
        <color rgb="FF000000"/>
        <rFont val="Book Antiqua"/>
        <family val="1"/>
      </rPr>
      <t>the comprehensive survey by Martin H. Weik, A Survey of Domestic Electronic Digital Computing Systems, Ballistic</t>
    </r>
  </si>
  <si>
    <r>
      <rPr>
        <sz val="10"/>
        <color rgb="FF000000"/>
        <rFont val="Book Antiqua"/>
        <family val="1"/>
      </rPr>
      <t>Research Laboratories, Report No. 971, December 1955, Department of the Army Project No. 5b0306002, Ordnance</t>
    </r>
  </si>
  <si>
    <r>
      <rPr>
        <sz val="10"/>
        <color rgb="FF000000"/>
        <rFont val="Book Antiqua"/>
        <family val="1"/>
      </rPr>
      <t>Research And. Development Project No. Tb3-0007, Aberdeen Proving Ground, Maryland available at</t>
    </r>
  </si>
  <si>
    <r>
      <rPr>
        <u/>
        <sz val="10"/>
        <color rgb="FF0000FF"/>
        <rFont val="Book Antiqua"/>
        <family val="1"/>
      </rPr>
      <t>http://ed-thelen.org/comp-hist/BRL.html</t>
    </r>
    <r>
      <rPr>
        <sz val="10"/>
        <color rgb="FF000000"/>
        <rFont val="Book Antiqua"/>
        <family val="1"/>
      </rPr>
      <t xml:space="preserve"> . This was followed with two further surveys.  A full set of documentation</t>
    </r>
  </si>
  <si>
    <r>
      <rPr>
        <sz val="10"/>
        <color rgb="FF000000"/>
        <rFont val="Book Antiqua"/>
        <family val="1"/>
      </rPr>
      <t>along with sources for particular machines will be provided online when the project is completed.</t>
    </r>
  </si>
  <si>
    <r>
      <rPr>
        <sz val="10"/>
        <color rgb="FF000000"/>
        <rFont val="Book Antiqua"/>
        <family val="1"/>
      </rPr>
      <t>Note: L = manual; M = mechanical; V = relays and vacuum tubes; E = transistors and other electronic; MP =</t>
    </r>
  </si>
  <si>
    <r>
      <rPr>
        <sz val="10"/>
        <color rgb="FF000000"/>
        <rFont val="Book Antiqua"/>
        <family val="1"/>
      </rPr>
      <t>microprocessors.</t>
    </r>
  </si>
  <si>
    <r>
      <t>Illumination</t>
    </r>
    <r>
      <rPr>
        <sz val="11"/>
        <color theme="1"/>
        <rFont val="Aptos Narrow"/>
        <family val="2"/>
        <scheme val="minor"/>
      </rPr>
      <t>: https://ourworldindata.org/grapher/the-price-for-lighting-per-million-lumen-hours-in-the-uk-in-british-pound.csv?v=1&amp;csvType=full&amp;useColumnShortNames=true</t>
    </r>
  </si>
  <si>
    <t>Annual min</t>
  </si>
  <si>
    <t>Cray-1</t>
  </si>
  <si>
    <t>na</t>
  </si>
  <si>
    <t>Cumulative min</t>
  </si>
  <si>
    <t>Unit</t>
  </si>
  <si>
    <t>Illumination</t>
  </si>
  <si>
    <t>$/calculation</t>
  </si>
  <si>
    <t>£/lumen-hour</t>
  </si>
  <si>
    <t>Lithium batteries</t>
  </si>
  <si>
    <t>$/watt-hour</t>
  </si>
  <si>
    <t>Electricity</t>
  </si>
  <si>
    <t>$/human genome</t>
  </si>
  <si>
    <t>$, given benchmark score</t>
  </si>
  <si>
    <t>LLM inference</t>
  </si>
  <si>
    <t>Fastest 3-year decline</t>
  </si>
  <si>
    <t>Compute</t>
  </si>
  <si>
    <t>Index</t>
  </si>
  <si>
    <r>
      <t xml:space="preserve">Richard Hersh, </t>
    </r>
    <r>
      <rPr>
        <i/>
        <sz val="11"/>
        <color theme="1"/>
        <rFont val="Aptos Narrow"/>
        <family val="2"/>
        <scheme val="minor"/>
      </rPr>
      <t>Power loss : the origins of deregulation and restructuring in the American electric utility system</t>
    </r>
  </si>
  <si>
    <t>Nominal</t>
  </si>
  <si>
    <t>BLS-based Index 1982-1984 = 100</t>
  </si>
  <si>
    <r>
      <rPr>
        <b/>
        <sz val="11"/>
        <color theme="1"/>
        <rFont val="Aptos Narrow"/>
        <family val="2"/>
        <scheme val="minor"/>
      </rPr>
      <t>CPI monthly</t>
    </r>
    <r>
      <rPr>
        <sz val="11"/>
        <color theme="1"/>
        <rFont val="Aptos Narrow"/>
        <family val="2"/>
        <scheme val="minor"/>
      </rPr>
      <t>: https://fred.stlouisfed.org/series/CPIAUCSL</t>
    </r>
  </si>
  <si>
    <r>
      <t>CPI annual</t>
    </r>
    <r>
      <rPr>
        <sz val="11"/>
        <color theme="1"/>
        <rFont val="Aptos Narrow"/>
        <family val="2"/>
        <scheme val="minor"/>
      </rPr>
      <t xml:space="preserve">: </t>
    </r>
    <r>
      <rPr>
        <i/>
        <sz val="11"/>
        <color theme="1"/>
        <rFont val="Aptos Narrow"/>
        <family val="2"/>
        <scheme val="minor"/>
      </rPr>
      <t>Historical Statisics of the United States: Millennial Edition Online</t>
    </r>
    <r>
      <rPr>
        <sz val="11"/>
        <color theme="1"/>
        <rFont val="Aptos Narrow"/>
        <family val="2"/>
        <scheme val="minor"/>
      </rPr>
      <t>, https://hsus.cambridge.org/HSUSWeb/toc/treeTablePathIdCc1-2.html</t>
    </r>
  </si>
  <si>
    <t>Real (1982-84 $)</t>
  </si>
  <si>
    <t>Nominal prices received from Richard Hersh, Virginia Tech, September 11, 2026.</t>
  </si>
  <si>
    <t>https://archive.org/details/powerlossorigins0000hirs/page/48/mode/2up</t>
  </si>
  <si>
    <t>1892–1973</t>
  </si>
  <si>
    <t>1991–2024</t>
  </si>
  <si>
    <t>1800–2023</t>
  </si>
  <si>
    <t>2001–25</t>
  </si>
  <si>
    <t>2023–26</t>
  </si>
  <si>
    <t>Price drops expressed as compounded quarterly rates, after inflation adjustment. The fastest drop for residential electricity price is especially uncertain as it is based on rough figures for 1902 and 1907.</t>
  </si>
  <si>
    <t>t</t>
  </si>
  <si>
    <r>
      <t>Electricity</t>
    </r>
    <r>
      <rPr>
        <sz val="11"/>
        <color theme="1"/>
        <rFont val="Aptos Narrow"/>
        <family val="2"/>
        <scheme val="minor"/>
      </rPr>
      <t>: https://archive.org/details/powerlossorigins0000hirs/page/48/mode/2up</t>
    </r>
  </si>
  <si>
    <r>
      <t>Compute</t>
    </r>
    <r>
      <rPr>
        <sz val="11"/>
        <color theme="1"/>
        <rFont val="Aptos Narrow"/>
        <family val="2"/>
        <scheme val="minor"/>
      </rPr>
      <t>: https://users.nber.org/~confer/2001/si2001/nordhaus.pdf</t>
    </r>
  </si>
  <si>
    <t>Compounded average/quarter</t>
  </si>
  <si>
    <t>Log points/quarter</t>
  </si>
  <si>
    <t>Edison Electric Institute</t>
  </si>
  <si>
    <t>Hersh (1999)</t>
  </si>
  <si>
    <t>Real (9182-84 $)</t>
  </si>
  <si>
    <t>Combined</t>
  </si>
  <si>
    <t>1940–2001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</si>
</sst>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quot;$&quot;#,##0"/>
    <numFmt numFmtId="165" formatCode="yyyy\-mm\-dd;@"/>
    <numFmt numFmtId="166" formatCode="0.000"/>
    <numFmt numFmtId="167" formatCode="0.0"/>
    <numFmt numFmtId="168" formatCode="0.000000"/>
    <numFmt numFmtId="169" formatCode="0.0000"/>
    <numFmt numFmtId="170" formatCode="0.0%"/>
    <numFmt numFmtId="171" formatCode="0.00&quot;x/year&quot;"/>
  </numFmts>
  <fonts count="10" x14ac:knownFonts="1">
    <font>
      <sz val="11"/>
      <color theme="1"/>
      <name val="Aptos Narrow"/>
      <family val="2"/>
      <scheme val="minor"/>
    </font>
    <font>
      <sz val="11"/>
      <color theme="1"/>
      <name val="Aptos Narrow"/>
      <family val="2"/>
      <scheme val="minor"/>
    </font>
    <font>
      <b/>
      <sz val="11"/>
      <color theme="1"/>
      <name val="Aptos Narrow"/>
      <family val="2"/>
      <scheme val="minor"/>
    </font>
    <font>
      <sz val="7"/>
      <color rgb="FF000000"/>
      <name val="Arial"/>
      <family val="2"/>
    </font>
    <font>
      <sz val="8"/>
      <color rgb="FF000000"/>
      <name val="Arial"/>
      <family val="2"/>
    </font>
    <font>
      <sz val="10"/>
      <color rgb="FF000000"/>
      <name val="Book Antiqua"/>
      <family val="1"/>
    </font>
    <font>
      <i/>
      <sz val="10"/>
      <color rgb="FF000000"/>
      <name val="Book Antiqua"/>
      <family val="1"/>
    </font>
    <font>
      <u/>
      <sz val="10"/>
      <color rgb="FF0000FF"/>
      <name val="Book Antiqua"/>
      <family val="1"/>
    </font>
    <font>
      <b/>
      <sz val="7"/>
      <color rgb="FF000000"/>
      <name val="Arial"/>
      <family val="2"/>
    </font>
    <font>
      <i/>
      <sz val="11"/>
      <color theme="1"/>
      <name val="Aptos Narrow"/>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s>
  <borders count="9">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style="thin">
        <color indexed="64"/>
      </bottom>
      <diagonal/>
    </border>
    <border>
      <left/>
      <right/>
      <top style="thin">
        <color indexed="64"/>
      </top>
      <bottom/>
      <diagonal/>
    </border>
  </borders>
  <cellStyleXfs count="2">
    <xf numFmtId="0" fontId="0" fillId="0" borderId="0"/>
    <xf numFmtId="9" fontId="1" fillId="0" borderId="0" applyFont="0" applyFill="0" applyBorder="0" applyAlignment="0" applyProtection="0"/>
  </cellStyleXfs>
  <cellXfs count="64">
    <xf numFmtId="0" fontId="0" fillId="0" borderId="0" xfId="0"/>
    <xf numFmtId="14" fontId="0" fillId="0" borderId="0" xfId="0" applyNumberFormat="1"/>
    <xf numFmtId="165" fontId="0" fillId="0" borderId="0" xfId="0" applyNumberFormat="1"/>
    <xf numFmtId="164" fontId="0" fillId="0" borderId="0" xfId="0" applyNumberFormat="1"/>
    <xf numFmtId="0" fontId="0" fillId="0" borderId="0" xfId="0" applyAlignment="1">
      <alignment wrapText="1"/>
    </xf>
    <xf numFmtId="166" fontId="0" fillId="0" borderId="0" xfId="0" applyNumberFormat="1"/>
    <xf numFmtId="2" fontId="0" fillId="0" borderId="0" xfId="0" applyNumberFormat="1"/>
    <xf numFmtId="167" fontId="0" fillId="0" borderId="0" xfId="0" applyNumberFormat="1"/>
    <xf numFmtId="165" fontId="0" fillId="0" borderId="1" xfId="0" applyNumberFormat="1" applyBorder="1"/>
    <xf numFmtId="9" fontId="0" fillId="0" borderId="0" xfId="1" applyFont="1"/>
    <xf numFmtId="0" fontId="0" fillId="0" borderId="0" xfId="0" quotePrefix="1"/>
    <xf numFmtId="0" fontId="2" fillId="0" borderId="0" xfId="0" applyFont="1"/>
    <xf numFmtId="1" fontId="3" fillId="0" borderId="3" xfId="0" applyNumberFormat="1" applyFont="1" applyBorder="1" applyAlignment="1">
      <alignment horizontal="right" vertical="center" shrinkToFit="1" readingOrder="1"/>
    </xf>
    <xf numFmtId="0" fontId="3" fillId="0" borderId="3" xfId="0" applyFont="1" applyBorder="1" applyAlignment="1">
      <alignment horizontal="left" vertical="center" shrinkToFit="1" readingOrder="1"/>
    </xf>
    <xf numFmtId="0" fontId="3" fillId="0" borderId="3" xfId="0" applyFont="1" applyBorder="1" applyAlignment="1">
      <alignment horizontal="left" vertical="center" indent="1" shrinkToFit="1" readingOrder="1"/>
    </xf>
    <xf numFmtId="169" fontId="3" fillId="0" borderId="3" xfId="0" applyNumberFormat="1" applyFont="1" applyBorder="1" applyAlignment="1">
      <alignment horizontal="right" vertical="center" indent="1" shrinkToFit="1" readingOrder="1"/>
    </xf>
    <xf numFmtId="0" fontId="3" fillId="0" borderId="3" xfId="0" applyFont="1" applyBorder="1" applyAlignment="1">
      <alignment horizontal="left" vertical="center" indent="3" shrinkToFit="1" readingOrder="1"/>
    </xf>
    <xf numFmtId="0" fontId="3" fillId="0" borderId="3" xfId="0" applyFont="1" applyBorder="1" applyAlignment="1">
      <alignment horizontal="left" vertical="center" indent="2" shrinkToFit="1" readingOrder="1"/>
    </xf>
    <xf numFmtId="0" fontId="0" fillId="0" borderId="3" xfId="0" applyBorder="1" applyAlignment="1">
      <alignment horizontal="left" vertical="center" wrapText="1" shrinkToFit="1" readingOrder="1"/>
    </xf>
    <xf numFmtId="0" fontId="0" fillId="0" borderId="4" xfId="0" applyBorder="1" applyAlignment="1">
      <alignment horizontal="left" vertical="center" wrapText="1" shrinkToFit="1" readingOrder="1"/>
    </xf>
    <xf numFmtId="0" fontId="3" fillId="0" borderId="4" xfId="0" applyFont="1" applyBorder="1" applyAlignment="1">
      <alignment horizontal="left" vertical="center" shrinkToFit="1" readingOrder="1"/>
    </xf>
    <xf numFmtId="0" fontId="0" fillId="0" borderId="5" xfId="0" applyBorder="1" applyAlignment="1">
      <alignment horizontal="left" vertical="center" wrapText="1" shrinkToFit="1" readingOrder="1"/>
    </xf>
    <xf numFmtId="0" fontId="3" fillId="0" borderId="5" xfId="0" applyFont="1" applyBorder="1" applyAlignment="1">
      <alignment horizontal="left" vertical="center" shrinkToFit="1" readingOrder="1"/>
    </xf>
    <xf numFmtId="0" fontId="3" fillId="0" borderId="5" xfId="0" applyFont="1" applyBorder="1" applyAlignment="1">
      <alignment horizontal="left" vertical="center" indent="1" shrinkToFit="1" readingOrder="1"/>
    </xf>
    <xf numFmtId="0" fontId="3" fillId="0" borderId="6" xfId="0" applyFont="1" applyBorder="1" applyAlignment="1">
      <alignment horizontal="left" vertical="center" shrinkToFit="1" readingOrder="1"/>
    </xf>
    <xf numFmtId="0" fontId="3" fillId="0" borderId="6" xfId="0" applyFont="1" applyBorder="1" applyAlignment="1">
      <alignment horizontal="left" vertical="center" indent="5" shrinkToFit="1" readingOrder="1"/>
    </xf>
    <xf numFmtId="0" fontId="3" fillId="0" borderId="6" xfId="0" applyFont="1" applyBorder="1" applyAlignment="1">
      <alignment horizontal="left" vertical="center" indent="1" shrinkToFit="1" readingOrder="1"/>
    </xf>
    <xf numFmtId="0" fontId="0" fillId="0" borderId="6" xfId="0" applyBorder="1" applyAlignment="1">
      <alignment horizontal="left" vertical="center" wrapText="1" shrinkToFit="1" readingOrder="1"/>
    </xf>
    <xf numFmtId="169" fontId="3" fillId="0" borderId="3" xfId="0" applyNumberFormat="1" applyFont="1" applyBorder="1" applyAlignment="1">
      <alignment horizontal="right" vertical="center" shrinkToFit="1" readingOrder="1"/>
    </xf>
    <xf numFmtId="1" fontId="4" fillId="0" borderId="3" xfId="0" applyNumberFormat="1" applyFont="1" applyBorder="1" applyAlignment="1">
      <alignment horizontal="right" vertical="center" shrinkToFit="1" readingOrder="1"/>
    </xf>
    <xf numFmtId="0" fontId="4" fillId="0" borderId="3" xfId="0" applyFont="1" applyBorder="1" applyAlignment="1">
      <alignment horizontal="left" vertical="center" shrinkToFit="1" readingOrder="1"/>
    </xf>
    <xf numFmtId="0" fontId="4" fillId="0" borderId="3" xfId="0" applyFont="1" applyBorder="1" applyAlignment="1">
      <alignment horizontal="left" vertical="center" indent="2" shrinkToFit="1" readingOrder="1"/>
    </xf>
    <xf numFmtId="169" fontId="4" fillId="0" borderId="3" xfId="0" applyNumberFormat="1" applyFont="1" applyBorder="1" applyAlignment="1">
      <alignment horizontal="right" vertical="center" indent="1" shrinkToFit="1" readingOrder="1"/>
    </xf>
    <xf numFmtId="168" fontId="4" fillId="0" borderId="3" xfId="0" applyNumberFormat="1" applyFont="1" applyBorder="1" applyAlignment="1">
      <alignment horizontal="right" vertical="center" indent="1" shrinkToFit="1" readingOrder="1"/>
    </xf>
    <xf numFmtId="0" fontId="5" fillId="0" borderId="0" xfId="0" applyFont="1" applyAlignment="1">
      <alignment horizontal="left" readingOrder="1"/>
    </xf>
    <xf numFmtId="0" fontId="0" fillId="0" borderId="0" xfId="0" applyAlignment="1">
      <alignment horizontal="left" readingOrder="1"/>
    </xf>
    <xf numFmtId="0" fontId="7" fillId="0" borderId="0" xfId="0" applyFont="1" applyAlignment="1">
      <alignment horizontal="left" readingOrder="1"/>
    </xf>
    <xf numFmtId="11" fontId="4" fillId="0" borderId="3" xfId="0" applyNumberFormat="1" applyFont="1" applyBorder="1" applyAlignment="1">
      <alignment horizontal="left" vertical="center" shrinkToFit="1" readingOrder="1"/>
    </xf>
    <xf numFmtId="11" fontId="3" fillId="0" borderId="3" xfId="0" applyNumberFormat="1" applyFont="1" applyBorder="1" applyAlignment="1">
      <alignment horizontal="left" vertical="center" shrinkToFit="1" readingOrder="1"/>
    </xf>
    <xf numFmtId="11" fontId="3" fillId="0" borderId="3" xfId="0" applyNumberFormat="1" applyFont="1" applyBorder="1" applyAlignment="1">
      <alignment horizontal="left" vertical="center" indent="1" shrinkToFit="1" readingOrder="1"/>
    </xf>
    <xf numFmtId="11" fontId="4" fillId="0" borderId="3" xfId="0" applyNumberFormat="1" applyFont="1" applyBorder="1" applyAlignment="1">
      <alignment horizontal="left" vertical="center" indent="1" shrinkToFit="1" readingOrder="1"/>
    </xf>
    <xf numFmtId="1" fontId="8" fillId="0" borderId="3" xfId="0" applyNumberFormat="1" applyFont="1" applyBorder="1" applyAlignment="1">
      <alignment horizontal="right" vertical="center" shrinkToFit="1" readingOrder="1"/>
    </xf>
    <xf numFmtId="0" fontId="8" fillId="0" borderId="3" xfId="0" applyFont="1" applyBorder="1" applyAlignment="1">
      <alignment horizontal="left" vertical="center" shrinkToFit="1" readingOrder="1"/>
    </xf>
    <xf numFmtId="11" fontId="8" fillId="0" borderId="3" xfId="0" applyNumberFormat="1" applyFont="1" applyBorder="1" applyAlignment="1">
      <alignment horizontal="left" vertical="center" shrinkToFit="1" readingOrder="1"/>
    </xf>
    <xf numFmtId="0" fontId="8" fillId="0" borderId="3" xfId="0" applyFont="1" applyBorder="1" applyAlignment="1">
      <alignment horizontal="left" vertical="center" indent="2" shrinkToFit="1" readingOrder="1"/>
    </xf>
    <xf numFmtId="11" fontId="8" fillId="0" borderId="3" xfId="0" applyNumberFormat="1" applyFont="1" applyBorder="1" applyAlignment="1">
      <alignment horizontal="left" vertical="center" indent="1" shrinkToFit="1" readingOrder="1"/>
    </xf>
    <xf numFmtId="169" fontId="8" fillId="0" borderId="3" xfId="0" applyNumberFormat="1" applyFont="1" applyBorder="1" applyAlignment="1">
      <alignment horizontal="right" vertical="center" indent="1" shrinkToFit="1" readingOrder="1"/>
    </xf>
    <xf numFmtId="170" fontId="0" fillId="0" borderId="0" xfId="1" applyNumberFormat="1" applyFont="1"/>
    <xf numFmtId="0" fontId="0" fillId="0" borderId="7" xfId="0" applyBorder="1"/>
    <xf numFmtId="0" fontId="0" fillId="0" borderId="7" xfId="0" applyBorder="1" applyAlignment="1">
      <alignment wrapText="1"/>
    </xf>
    <xf numFmtId="0" fontId="0" fillId="0" borderId="7" xfId="0" applyBorder="1" applyAlignment="1">
      <alignment horizontal="center" wrapText="1"/>
    </xf>
    <xf numFmtId="0" fontId="0" fillId="0" borderId="0" xfId="0" applyAlignment="1">
      <alignment horizontal="center" wrapText="1"/>
    </xf>
    <xf numFmtId="170" fontId="0" fillId="0" borderId="0" xfId="0" applyNumberFormat="1"/>
    <xf numFmtId="170" fontId="0" fillId="0" borderId="7" xfId="0" applyNumberFormat="1" applyBorder="1"/>
    <xf numFmtId="164" fontId="0" fillId="2" borderId="2" xfId="0" applyNumberFormat="1" applyFill="1" applyBorder="1"/>
    <xf numFmtId="1" fontId="0" fillId="0" borderId="0" xfId="0" applyNumberFormat="1"/>
    <xf numFmtId="0" fontId="0" fillId="3" borderId="0" xfId="0" applyFill="1"/>
    <xf numFmtId="170" fontId="0" fillId="0" borderId="0" xfId="1" applyNumberFormat="1" applyFont="1" applyAlignment="1">
      <alignment horizontal="right" wrapText="1"/>
    </xf>
    <xf numFmtId="0" fontId="9" fillId="0" borderId="0" xfId="0" applyFont="1" applyAlignment="1">
      <alignment horizontal="center" wrapText="1"/>
    </xf>
    <xf numFmtId="1" fontId="0" fillId="0" borderId="0" xfId="1" applyNumberFormat="1" applyFont="1" applyAlignment="1">
      <alignment horizontal="right" wrapText="1"/>
    </xf>
    <xf numFmtId="0" fontId="0" fillId="0" borderId="0" xfId="0" applyAlignment="1">
      <alignment horizontal="center"/>
    </xf>
    <xf numFmtId="171" fontId="0" fillId="0" borderId="0" xfId="1" applyNumberFormat="1" applyFont="1" applyAlignment="1">
      <alignment horizontal="right" wrapText="1"/>
    </xf>
    <xf numFmtId="0" fontId="0" fillId="0" borderId="8" xfId="0" applyBorder="1" applyAlignment="1">
      <alignment wrapText="1"/>
    </xf>
    <xf numFmtId="0" fontId="0" fillId="0" borderId="0" xfId="0" applyAlignment="1">
      <alignment horizontal="center"/>
    </xf>
  </cellXfs>
  <cellStyles count="2">
    <cellStyle name="Normal" xfId="0" builtinId="0"/>
    <cellStyle name="Percent" xfId="1" builtinId="5"/>
  </cellStyles>
  <dxfs count="10">
    <dxf>
      <numFmt numFmtId="166" formatCode="0.000"/>
    </dxf>
    <dxf>
      <numFmt numFmtId="166" formatCode="0.000"/>
    </dxf>
    <dxf>
      <numFmt numFmtId="0" formatCode="General"/>
    </dxf>
    <dxf>
      <numFmt numFmtId="164" formatCode="&quot;$&quot;#,##0"/>
    </dxf>
    <dxf>
      <font>
        <b val="0"/>
        <i val="0"/>
        <strike val="0"/>
        <condense val="0"/>
        <extend val="0"/>
        <outline val="0"/>
        <shadow val="0"/>
        <u val="none"/>
        <vertAlign val="baseline"/>
        <sz val="16"/>
        <color rgb="FF00FF00"/>
        <name val="Aptos Narrow"/>
        <family val="2"/>
        <scheme val="minor"/>
      </font>
      <numFmt numFmtId="166" formatCode="0.000"/>
      <fill>
        <patternFill patternType="solid">
          <fgColor indexed="64"/>
          <bgColor rgb="FF006699"/>
        </patternFill>
      </fill>
      <alignment horizontal="right" vertical="center" textRotation="0" wrapText="1" indent="2" justifyLastLine="0" shrinkToFit="0" readingOrder="0"/>
      <border diagonalUp="0" diagonalDown="0">
        <left/>
        <right/>
        <top style="thick">
          <color indexed="64"/>
        </top>
        <bottom style="thick">
          <color indexed="64"/>
        </bottom>
        <vertical/>
        <horizontal/>
      </border>
    </dxf>
    <dxf>
      <font>
        <b val="0"/>
        <i val="0"/>
        <strike val="0"/>
        <condense val="0"/>
        <extend val="0"/>
        <outline val="0"/>
        <shadow val="0"/>
        <u val="none"/>
        <vertAlign val="baseline"/>
        <sz val="16"/>
        <color rgb="FF00FFFF"/>
        <name val="Aptos Narrow"/>
        <family val="2"/>
        <scheme val="minor"/>
      </font>
      <numFmt numFmtId="166" formatCode="0.000"/>
      <fill>
        <patternFill patternType="solid">
          <fgColor indexed="64"/>
          <bgColor rgb="FF006699"/>
        </patternFill>
      </fill>
      <alignment horizontal="right" vertical="center" textRotation="0" wrapText="1" indent="3" justifyLastLine="0" shrinkToFit="0" readingOrder="0"/>
      <border diagonalUp="0" diagonalDown="0">
        <left/>
        <right/>
        <top style="thick">
          <color indexed="64"/>
        </top>
        <bottom style="thick">
          <color indexed="64"/>
        </bottom>
        <vertical/>
        <horizontal/>
      </border>
    </dxf>
    <dxf>
      <numFmt numFmtId="2" formatCode="0.00"/>
    </dxf>
    <dxf>
      <numFmt numFmtId="2" formatCode="0.00"/>
    </dxf>
    <dxf>
      <font>
        <b val="0"/>
        <i val="0"/>
        <strike val="0"/>
        <condense val="0"/>
        <extend val="0"/>
        <outline val="0"/>
        <shadow val="0"/>
        <u val="none"/>
        <vertAlign val="baseline"/>
        <sz val="16"/>
        <color theme="0"/>
        <name val="Aptos Narrow"/>
        <family val="2"/>
        <scheme val="minor"/>
      </font>
      <numFmt numFmtId="165" formatCode="yyyy\-mm\-dd;@"/>
      <fill>
        <patternFill patternType="solid">
          <fgColor indexed="64"/>
          <bgColor rgb="FF006699"/>
        </patternFill>
      </fill>
      <alignment horizontal="left" vertical="center" textRotation="0" wrapText="1" indent="0" justifyLastLine="0" shrinkToFit="0" readingOrder="0"/>
      <border diagonalUp="0" diagonalDown="0">
        <left/>
        <right/>
        <top style="thick">
          <color indexed="64"/>
        </top>
        <bottom style="thick">
          <color indexed="64"/>
        </bottom>
        <vertical/>
        <horizontal/>
      </border>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4016404945968773E-2"/>
          <c:y val="6.0274498584973017E-2"/>
          <c:w val="0.86806932836467099"/>
          <c:h val="0.84656994233186922"/>
        </c:manualLayout>
      </c:layout>
      <c:scatterChart>
        <c:scatterStyle val="lineMarker"/>
        <c:varyColors val="0"/>
        <c:ser>
          <c:idx val="7"/>
          <c:order val="0"/>
          <c:tx>
            <c:v>AI</c:v>
          </c:tx>
          <c:spPr>
            <a:ln w="12700" cap="rnd">
              <a:solidFill>
                <a:schemeClr val="accent5"/>
              </a:solidFill>
              <a:round/>
            </a:ln>
            <a:effectLst/>
          </c:spPr>
          <c:marker>
            <c:symbol val="none"/>
          </c:marker>
          <c:xVal>
            <c:numRef>
              <c:f>Table!$B$12:$B$13</c:f>
              <c:numCache>
                <c:formatCode>0.00</c:formatCode>
                <c:ptCount val="2"/>
                <c:pt idx="0">
                  <c:v>1.6163586584530094</c:v>
                </c:pt>
                <c:pt idx="1">
                  <c:v>4.7829586584530261</c:v>
                </c:pt>
              </c:numCache>
            </c:numRef>
          </c:xVal>
          <c:yVal>
            <c:numRef>
              <c:f>Table!$C$12:$C$13</c:f>
              <c:numCache>
                <c:formatCode>0.000</c:formatCode>
                <c:ptCount val="2"/>
                <c:pt idx="0">
                  <c:v>1.6493911422653169</c:v>
                </c:pt>
                <c:pt idx="1">
                  <c:v>5.3075186958275811E-4</c:v>
                </c:pt>
              </c:numCache>
            </c:numRef>
          </c:yVal>
          <c:smooth val="0"/>
          <c:extLst>
            <c:ext xmlns:c16="http://schemas.microsoft.com/office/drawing/2014/chart" uri="{C3380CC4-5D6E-409C-BE32-E72D297353CC}">
              <c16:uniqueId val="{00000000-6E8E-413C-9E3B-55060B942376}"/>
            </c:ext>
          </c:extLst>
        </c:ser>
        <c:ser>
          <c:idx val="3"/>
          <c:order val="1"/>
          <c:tx>
            <c:v>Compute</c:v>
          </c:tx>
          <c:spPr>
            <a:ln w="12700" cap="rnd">
              <a:solidFill>
                <a:schemeClr val="accent2"/>
              </a:solidFill>
              <a:round/>
            </a:ln>
            <a:effectLst/>
          </c:spPr>
          <c:marker>
            <c:symbol val="none"/>
          </c:marker>
          <c:xVal>
            <c:numRef>
              <c:f>Compute!$M$22:$M$76</c:f>
              <c:numCache>
                <c:formatCode>General</c:formatCode>
                <c:ptCount val="5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18</c:v>
                </c:pt>
                <c:pt idx="17">
                  <c:v>19</c:v>
                </c:pt>
                <c:pt idx="18">
                  <c:v>20</c:v>
                </c:pt>
                <c:pt idx="19">
                  <c:v>21</c:v>
                </c:pt>
                <c:pt idx="20">
                  <c:v>22</c:v>
                </c:pt>
                <c:pt idx="21">
                  <c:v>23</c:v>
                </c:pt>
                <c:pt idx="22">
                  <c:v>24</c:v>
                </c:pt>
                <c:pt idx="23">
                  <c:v>25</c:v>
                </c:pt>
                <c:pt idx="24">
                  <c:v>26</c:v>
                </c:pt>
                <c:pt idx="25">
                  <c:v>27</c:v>
                </c:pt>
                <c:pt idx="26">
                  <c:v>29</c:v>
                </c:pt>
                <c:pt idx="27">
                  <c:v>30</c:v>
                </c:pt>
                <c:pt idx="28">
                  <c:v>31</c:v>
                </c:pt>
                <c:pt idx="29">
                  <c:v>32</c:v>
                </c:pt>
                <c:pt idx="30">
                  <c:v>33</c:v>
                </c:pt>
                <c:pt idx="31">
                  <c:v>35</c:v>
                </c:pt>
                <c:pt idx="32">
                  <c:v>36</c:v>
                </c:pt>
                <c:pt idx="33">
                  <c:v>37</c:v>
                </c:pt>
                <c:pt idx="34">
                  <c:v>38</c:v>
                </c:pt>
                <c:pt idx="35">
                  <c:v>40</c:v>
                </c:pt>
                <c:pt idx="36">
                  <c:v>42</c:v>
                </c:pt>
                <c:pt idx="37">
                  <c:v>43</c:v>
                </c:pt>
                <c:pt idx="38">
                  <c:v>44</c:v>
                </c:pt>
                <c:pt idx="39">
                  <c:v>45</c:v>
                </c:pt>
                <c:pt idx="40">
                  <c:v>46</c:v>
                </c:pt>
                <c:pt idx="41">
                  <c:v>47</c:v>
                </c:pt>
                <c:pt idx="42">
                  <c:v>48</c:v>
                </c:pt>
                <c:pt idx="43">
                  <c:v>50</c:v>
                </c:pt>
                <c:pt idx="44">
                  <c:v>51</c:v>
                </c:pt>
                <c:pt idx="45">
                  <c:v>52</c:v>
                </c:pt>
                <c:pt idx="46">
                  <c:v>53</c:v>
                </c:pt>
                <c:pt idx="47">
                  <c:v>54</c:v>
                </c:pt>
                <c:pt idx="48">
                  <c:v>55</c:v>
                </c:pt>
                <c:pt idx="49">
                  <c:v>56</c:v>
                </c:pt>
                <c:pt idx="50">
                  <c:v>57</c:v>
                </c:pt>
                <c:pt idx="51">
                  <c:v>58</c:v>
                </c:pt>
                <c:pt idx="52">
                  <c:v>59</c:v>
                </c:pt>
                <c:pt idx="53">
                  <c:v>60</c:v>
                </c:pt>
                <c:pt idx="54">
                  <c:v>61</c:v>
                </c:pt>
              </c:numCache>
            </c:numRef>
          </c:xVal>
          <c:yVal>
            <c:numRef>
              <c:f>Compute!$Q$22:$Q$76</c:f>
              <c:numCache>
                <c:formatCode>General</c:formatCode>
                <c:ptCount val="55"/>
                <c:pt idx="0">
                  <c:v>100</c:v>
                </c:pt>
                <c:pt idx="1">
                  <c:v>100</c:v>
                </c:pt>
                <c:pt idx="2">
                  <c:v>35.11547603886779</c:v>
                </c:pt>
                <c:pt idx="3">
                  <c:v>7.8033172753900661</c:v>
                </c:pt>
                <c:pt idx="4">
                  <c:v>7.8033172753900661</c:v>
                </c:pt>
                <c:pt idx="5">
                  <c:v>7.8033172753900661</c:v>
                </c:pt>
                <c:pt idx="6">
                  <c:v>4.6382056926548554</c:v>
                </c:pt>
                <c:pt idx="7">
                  <c:v>4.6382056926548554</c:v>
                </c:pt>
                <c:pt idx="8">
                  <c:v>4.6382056926548554</c:v>
                </c:pt>
                <c:pt idx="9">
                  <c:v>0.57840715825846489</c:v>
                </c:pt>
                <c:pt idx="10">
                  <c:v>0.57840715825846489</c:v>
                </c:pt>
                <c:pt idx="11">
                  <c:v>0.57840715825846489</c:v>
                </c:pt>
                <c:pt idx="12">
                  <c:v>0.57840715825846489</c:v>
                </c:pt>
                <c:pt idx="13">
                  <c:v>0.11894462989462484</c:v>
                </c:pt>
                <c:pt idx="14">
                  <c:v>0.11894462989462484</c:v>
                </c:pt>
                <c:pt idx="15">
                  <c:v>3.9869035438097035E-2</c:v>
                </c:pt>
                <c:pt idx="16">
                  <c:v>3.9869035438097035E-2</c:v>
                </c:pt>
                <c:pt idx="17">
                  <c:v>3.9869035438097035E-2</c:v>
                </c:pt>
                <c:pt idx="18">
                  <c:v>1.4230696120937077E-2</c:v>
                </c:pt>
                <c:pt idx="19">
                  <c:v>1.3078890527653684E-2</c:v>
                </c:pt>
                <c:pt idx="20">
                  <c:v>1.3078890527653684E-2</c:v>
                </c:pt>
                <c:pt idx="21">
                  <c:v>1.3078890527653684E-2</c:v>
                </c:pt>
                <c:pt idx="22">
                  <c:v>4.4641876916147174E-3</c:v>
                </c:pt>
                <c:pt idx="23">
                  <c:v>4.4641876916147174E-3</c:v>
                </c:pt>
                <c:pt idx="24">
                  <c:v>4.4641876916147174E-3</c:v>
                </c:pt>
                <c:pt idx="25">
                  <c:v>4.4641876916147174E-3</c:v>
                </c:pt>
                <c:pt idx="26">
                  <c:v>2.3236862295869746E-3</c:v>
                </c:pt>
                <c:pt idx="27">
                  <c:v>2.3236862295869746E-3</c:v>
                </c:pt>
                <c:pt idx="28">
                  <c:v>2.3236862295869746E-3</c:v>
                </c:pt>
                <c:pt idx="29">
                  <c:v>2.3236862295869746E-3</c:v>
                </c:pt>
                <c:pt idx="30">
                  <c:v>2.3236862295869746E-3</c:v>
                </c:pt>
                <c:pt idx="31">
                  <c:v>2.3236862295869746E-3</c:v>
                </c:pt>
                <c:pt idx="32">
                  <c:v>3.161819275679901E-4</c:v>
                </c:pt>
                <c:pt idx="33">
                  <c:v>7.2772030948188199E-5</c:v>
                </c:pt>
                <c:pt idx="34">
                  <c:v>7.2772030948188199E-5</c:v>
                </c:pt>
                <c:pt idx="35">
                  <c:v>7.2772030948188199E-5</c:v>
                </c:pt>
                <c:pt idx="36">
                  <c:v>1.2546901887618654E-5</c:v>
                </c:pt>
                <c:pt idx="37">
                  <c:v>1.2546901887618654E-5</c:v>
                </c:pt>
                <c:pt idx="38">
                  <c:v>1.2546901887618654E-5</c:v>
                </c:pt>
                <c:pt idx="39">
                  <c:v>1.2546901887618654E-5</c:v>
                </c:pt>
                <c:pt idx="40">
                  <c:v>2.509380377523731E-6</c:v>
                </c:pt>
                <c:pt idx="41">
                  <c:v>2.509380377523731E-6</c:v>
                </c:pt>
                <c:pt idx="42">
                  <c:v>4.7678227172950892E-7</c:v>
                </c:pt>
                <c:pt idx="43">
                  <c:v>4.7678227172950892E-7</c:v>
                </c:pt>
                <c:pt idx="44">
                  <c:v>1.5056282265142386E-7</c:v>
                </c:pt>
                <c:pt idx="45">
                  <c:v>1.5056282265142386E-7</c:v>
                </c:pt>
                <c:pt idx="46">
                  <c:v>5.0187607550474612E-8</c:v>
                </c:pt>
                <c:pt idx="47">
                  <c:v>2.5093803775237306E-8</c:v>
                </c:pt>
                <c:pt idx="48">
                  <c:v>2.5093803775237306E-8</c:v>
                </c:pt>
                <c:pt idx="49">
                  <c:v>2.5093803775237306E-8</c:v>
                </c:pt>
                <c:pt idx="50">
                  <c:v>2.5093803775237306E-8</c:v>
                </c:pt>
                <c:pt idx="51">
                  <c:v>5.972325298506479E-9</c:v>
                </c:pt>
                <c:pt idx="52">
                  <c:v>3.7389767625103586E-9</c:v>
                </c:pt>
                <c:pt idx="53">
                  <c:v>3.7389767625103586E-9</c:v>
                </c:pt>
                <c:pt idx="54">
                  <c:v>1.0263365744072059E-9</c:v>
                </c:pt>
              </c:numCache>
            </c:numRef>
          </c:yVal>
          <c:smooth val="0"/>
          <c:extLst>
            <c:ext xmlns:c16="http://schemas.microsoft.com/office/drawing/2014/chart" uri="{C3380CC4-5D6E-409C-BE32-E72D297353CC}">
              <c16:uniqueId val="{00000001-6E8E-413C-9E3B-55060B942376}"/>
            </c:ext>
          </c:extLst>
        </c:ser>
        <c:ser>
          <c:idx val="2"/>
          <c:order val="2"/>
          <c:tx>
            <c:v>Lithium batteries</c:v>
          </c:tx>
          <c:spPr>
            <a:ln w="12700" cap="rnd">
              <a:solidFill>
                <a:schemeClr val="accent3"/>
              </a:solidFill>
              <a:round/>
            </a:ln>
            <a:effectLst/>
          </c:spPr>
          <c:marker>
            <c:symbol val="none"/>
          </c:marker>
          <c:xVal>
            <c:numRef>
              <c:f>'Lithium batteries'!$D$4:$D$37</c:f>
              <c:numCache>
                <c:formatCode>General</c:formatCode>
                <c:ptCount val="3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numCache>
            </c:numRef>
          </c:xVal>
          <c:yVal>
            <c:numRef>
              <c:f>'Lithium batteries'!$F$4:$F$37</c:f>
              <c:numCache>
                <c:formatCode>General</c:formatCode>
                <c:ptCount val="34"/>
                <c:pt idx="0">
                  <c:v>100</c:v>
                </c:pt>
                <c:pt idx="1">
                  <c:v>80.216650398524251</c:v>
                </c:pt>
                <c:pt idx="2">
                  <c:v>63.861393255108737</c:v>
                </c:pt>
                <c:pt idx="3">
                  <c:v>72.902084964219142</c:v>
                </c:pt>
                <c:pt idx="4">
                  <c:v>68.422648511492127</c:v>
                </c:pt>
                <c:pt idx="5">
                  <c:v>57.629766031901482</c:v>
                </c:pt>
                <c:pt idx="6">
                  <c:v>49.3504776753675</c:v>
                </c:pt>
                <c:pt idx="7">
                  <c:v>39.704364603272666</c:v>
                </c:pt>
                <c:pt idx="8">
                  <c:v>30.073870033647371</c:v>
                </c:pt>
                <c:pt idx="9">
                  <c:v>29.213463724575828</c:v>
                </c:pt>
                <c:pt idx="10">
                  <c:v>20.390688397575303</c:v>
                </c:pt>
                <c:pt idx="11">
                  <c:v>14.609075994844863</c:v>
                </c:pt>
                <c:pt idx="12">
                  <c:v>11.295786315868334</c:v>
                </c:pt>
                <c:pt idx="13">
                  <c:v>10.107282119990488</c:v>
                </c:pt>
                <c:pt idx="14">
                  <c:v>8.7135380983971089</c:v>
                </c:pt>
                <c:pt idx="15">
                  <c:v>7.4623091931471857</c:v>
                </c:pt>
                <c:pt idx="16">
                  <c:v>7.1207342270497049</c:v>
                </c:pt>
                <c:pt idx="17">
                  <c:v>7.4662293992658171</c:v>
                </c:pt>
                <c:pt idx="18">
                  <c:v>6.6510416135101948</c:v>
                </c:pt>
                <c:pt idx="19">
                  <c:v>5.9794450301458273</c:v>
                </c:pt>
                <c:pt idx="20">
                  <c:v>5.6958182368952777</c:v>
                </c:pt>
                <c:pt idx="21">
                  <c:v>5.8597070865765568</c:v>
                </c:pt>
                <c:pt idx="22">
                  <c:v>5.3298723267497126</c:v>
                </c:pt>
                <c:pt idx="23">
                  <c:v>4.715082033782001</c:v>
                </c:pt>
                <c:pt idx="24">
                  <c:v>3.6040658050884722</c:v>
                </c:pt>
                <c:pt idx="25">
                  <c:v>2.8120904689676589</c:v>
                </c:pt>
                <c:pt idx="26">
                  <c:v>2.0303510335789658</c:v>
                </c:pt>
                <c:pt idx="27">
                  <c:v>1.7046262688336773</c:v>
                </c:pt>
                <c:pt idx="28">
                  <c:v>1.4331889648792702</c:v>
                </c:pt>
                <c:pt idx="29">
                  <c:v>1.3354715354556836</c:v>
                </c:pt>
                <c:pt idx="30">
                  <c:v>1.2920415668229785</c:v>
                </c:pt>
                <c:pt idx="31">
                  <c:v>1.4331889648792702</c:v>
                </c:pt>
                <c:pt idx="32">
                  <c:v>1.2051816295575681</c:v>
                </c:pt>
                <c:pt idx="33">
                  <c:v>0.84688438833775048</c:v>
                </c:pt>
              </c:numCache>
            </c:numRef>
          </c:yVal>
          <c:smooth val="0"/>
          <c:extLst>
            <c:ext xmlns:c16="http://schemas.microsoft.com/office/drawing/2014/chart" uri="{C3380CC4-5D6E-409C-BE32-E72D297353CC}">
              <c16:uniqueId val="{00000002-6E8E-413C-9E3B-55060B942376}"/>
            </c:ext>
          </c:extLst>
        </c:ser>
        <c:ser>
          <c:idx val="0"/>
          <c:order val="3"/>
          <c:tx>
            <c:v>DNA sequencing</c:v>
          </c:tx>
          <c:spPr>
            <a:ln w="12700" cap="rnd">
              <a:solidFill>
                <a:schemeClr val="accent2">
                  <a:lumMod val="40000"/>
                  <a:lumOff val="60000"/>
                </a:schemeClr>
              </a:solidFill>
              <a:round/>
            </a:ln>
            <a:effectLst/>
          </c:spPr>
          <c:marker>
            <c:symbol val="none"/>
          </c:marker>
          <c:xVal>
            <c:numRef>
              <c:f>'DNA sequencing'!$C$6:$C$84</c:f>
              <c:numCache>
                <c:formatCode>0.00</c:formatCode>
                <c:ptCount val="79"/>
                <c:pt idx="0">
                  <c:v>0</c:v>
                </c:pt>
                <c:pt idx="1">
                  <c:v>0.49828884325802392</c:v>
                </c:pt>
                <c:pt idx="2">
                  <c:v>0.99931553730334599</c:v>
                </c:pt>
                <c:pt idx="3">
                  <c:v>1.4976043805613699</c:v>
                </c:pt>
                <c:pt idx="4">
                  <c:v>2.0835044490077053</c:v>
                </c:pt>
                <c:pt idx="5">
                  <c:v>2.3353867214236743</c:v>
                </c:pt>
                <c:pt idx="6">
                  <c:v>2.5817932922657292</c:v>
                </c:pt>
                <c:pt idx="7">
                  <c:v>2.8336755646816982</c:v>
                </c:pt>
                <c:pt idx="8">
                  <c:v>3.0855578370978947</c:v>
                </c:pt>
                <c:pt idx="9">
                  <c:v>3.3374401095140911</c:v>
                </c:pt>
                <c:pt idx="10">
                  <c:v>3.5811088295688478</c:v>
                </c:pt>
                <c:pt idx="11">
                  <c:v>3.8329911019850442</c:v>
                </c:pt>
                <c:pt idx="12">
                  <c:v>4.0848733744012407</c:v>
                </c:pt>
                <c:pt idx="13">
                  <c:v>4.3367556468174371</c:v>
                </c:pt>
                <c:pt idx="14">
                  <c:v>4.5804243668721938</c:v>
                </c:pt>
                <c:pt idx="15">
                  <c:v>4.8323066392881628</c:v>
                </c:pt>
                <c:pt idx="16">
                  <c:v>5.0841889117043593</c:v>
                </c:pt>
                <c:pt idx="17">
                  <c:v>5.3360711841205557</c:v>
                </c:pt>
                <c:pt idx="18">
                  <c:v>5.5797399041753124</c:v>
                </c:pt>
                <c:pt idx="19">
                  <c:v>5.8316221765915088</c:v>
                </c:pt>
                <c:pt idx="20">
                  <c:v>6.0835044490077053</c:v>
                </c:pt>
                <c:pt idx="21">
                  <c:v>6.3353867214236743</c:v>
                </c:pt>
                <c:pt idx="22">
                  <c:v>6.5817932922657292</c:v>
                </c:pt>
                <c:pt idx="23">
                  <c:v>6.8336755646816982</c:v>
                </c:pt>
                <c:pt idx="24">
                  <c:v>7.0855578370978947</c:v>
                </c:pt>
                <c:pt idx="25">
                  <c:v>7.3374401095140911</c:v>
                </c:pt>
                <c:pt idx="26">
                  <c:v>7.5811088295688478</c:v>
                </c:pt>
                <c:pt idx="27">
                  <c:v>7.8329911019850442</c:v>
                </c:pt>
                <c:pt idx="28">
                  <c:v>8.0848733744012407</c:v>
                </c:pt>
                <c:pt idx="29">
                  <c:v>8.3367556468174371</c:v>
                </c:pt>
                <c:pt idx="30">
                  <c:v>8.5804243668721938</c:v>
                </c:pt>
                <c:pt idx="31">
                  <c:v>8.8323066392881628</c:v>
                </c:pt>
                <c:pt idx="32">
                  <c:v>9.0841889117043593</c:v>
                </c:pt>
                <c:pt idx="33">
                  <c:v>9.3360711841205557</c:v>
                </c:pt>
                <c:pt idx="34">
                  <c:v>9.5797399041753124</c:v>
                </c:pt>
                <c:pt idx="35">
                  <c:v>9.8316221765915088</c:v>
                </c:pt>
                <c:pt idx="36">
                  <c:v>10.080766598220407</c:v>
                </c:pt>
                <c:pt idx="37">
                  <c:v>10.335386721423674</c:v>
                </c:pt>
                <c:pt idx="38">
                  <c:v>10.581793292265729</c:v>
                </c:pt>
                <c:pt idx="39">
                  <c:v>10.833675564681698</c:v>
                </c:pt>
                <c:pt idx="40">
                  <c:v>11.085557837097895</c:v>
                </c:pt>
                <c:pt idx="41">
                  <c:v>11.337440109514091</c:v>
                </c:pt>
                <c:pt idx="42">
                  <c:v>11.581108829568848</c:v>
                </c:pt>
                <c:pt idx="43">
                  <c:v>11.832991101985044</c:v>
                </c:pt>
                <c:pt idx="44">
                  <c:v>12.084873374401241</c:v>
                </c:pt>
                <c:pt idx="45">
                  <c:v>12.336755646817437</c:v>
                </c:pt>
                <c:pt idx="46">
                  <c:v>12.580424366872194</c:v>
                </c:pt>
                <c:pt idx="47">
                  <c:v>12.832306639288163</c:v>
                </c:pt>
                <c:pt idx="48">
                  <c:v>13.084188911704359</c:v>
                </c:pt>
                <c:pt idx="49">
                  <c:v>13.336071184120556</c:v>
                </c:pt>
                <c:pt idx="50">
                  <c:v>13.579739904175312</c:v>
                </c:pt>
                <c:pt idx="51">
                  <c:v>13.831622176591509</c:v>
                </c:pt>
                <c:pt idx="52">
                  <c:v>14.083504449007705</c:v>
                </c:pt>
                <c:pt idx="53">
                  <c:v>14.666666666666742</c:v>
                </c:pt>
                <c:pt idx="54">
                  <c:v>14.918548939082939</c:v>
                </c:pt>
                <c:pt idx="55">
                  <c:v>15.167693360711837</c:v>
                </c:pt>
                <c:pt idx="56">
                  <c:v>15.414099931553892</c:v>
                </c:pt>
                <c:pt idx="57">
                  <c:v>15.665982203969861</c:v>
                </c:pt>
                <c:pt idx="58">
                  <c:v>15.917864476386058</c:v>
                </c:pt>
                <c:pt idx="59">
                  <c:v>16.167008898015183</c:v>
                </c:pt>
                <c:pt idx="60">
                  <c:v>16.413415468857011</c:v>
                </c:pt>
                <c:pt idx="61">
                  <c:v>16.665297741273207</c:v>
                </c:pt>
                <c:pt idx="62">
                  <c:v>16.917180013689403</c:v>
                </c:pt>
                <c:pt idx="63">
                  <c:v>17.166324435318302</c:v>
                </c:pt>
                <c:pt idx="64">
                  <c:v>17.412731006160357</c:v>
                </c:pt>
                <c:pt idx="65">
                  <c:v>17.582477754962383</c:v>
                </c:pt>
                <c:pt idx="66">
                  <c:v>17.83436002737858</c:v>
                </c:pt>
                <c:pt idx="67">
                  <c:v>18.165639972621648</c:v>
                </c:pt>
                <c:pt idx="68">
                  <c:v>18.412046543463475</c:v>
                </c:pt>
                <c:pt idx="69">
                  <c:v>18.666666666666742</c:v>
                </c:pt>
                <c:pt idx="70">
                  <c:v>18.918548939082939</c:v>
                </c:pt>
                <c:pt idx="71">
                  <c:v>19.167693360711837</c:v>
                </c:pt>
                <c:pt idx="72">
                  <c:v>19.414099931553892</c:v>
                </c:pt>
                <c:pt idx="73">
                  <c:v>19.665982203969861</c:v>
                </c:pt>
                <c:pt idx="74">
                  <c:v>19.917864476386058</c:v>
                </c:pt>
                <c:pt idx="75">
                  <c:v>20.167008898015183</c:v>
                </c:pt>
                <c:pt idx="76">
                  <c:v>20.413415468857011</c:v>
                </c:pt>
                <c:pt idx="77">
                  <c:v>20.665297741273207</c:v>
                </c:pt>
                <c:pt idx="78">
                  <c:v>23.750855578371102</c:v>
                </c:pt>
              </c:numCache>
            </c:numRef>
          </c:xVal>
          <c:yVal>
            <c:numRef>
              <c:f>'DNA sequencing'!$J$6:$J$84</c:f>
              <c:numCache>
                <c:formatCode>0.000</c:formatCode>
                <c:ptCount val="79"/>
                <c:pt idx="0">
                  <c:v>100</c:v>
                </c:pt>
                <c:pt idx="1">
                  <c:v>72.966450166975193</c:v>
                </c:pt>
                <c:pt idx="2">
                  <c:v>63.222391132945198</c:v>
                </c:pt>
                <c:pt idx="3">
                  <c:v>54.699705192006995</c:v>
                </c:pt>
                <c:pt idx="4">
                  <c:v>40.468201668292465</c:v>
                </c:pt>
                <c:pt idx="5">
                  <c:v>28.73892560087431</c:v>
                </c:pt>
                <c:pt idx="6">
                  <c:v>20.250436288913715</c:v>
                </c:pt>
                <c:pt idx="7">
                  <c:v>19.64261179806801</c:v>
                </c:pt>
                <c:pt idx="8">
                  <c:v>18.010307127461044</c:v>
                </c:pt>
                <c:pt idx="9">
                  <c:v>16.990976065198431</c:v>
                </c:pt>
                <c:pt idx="10">
                  <c:v>15.56131540651009</c:v>
                </c:pt>
                <c:pt idx="11">
                  <c:v>15.382443136010684</c:v>
                </c:pt>
                <c:pt idx="12">
                  <c:v>12.988182068984196</c:v>
                </c:pt>
                <c:pt idx="13">
                  <c:v>11.76709291497095</c:v>
                </c:pt>
                <c:pt idx="14">
                  <c:v>10.865918549877641</c:v>
                </c:pt>
                <c:pt idx="15">
                  <c:v>10.479033872157595</c:v>
                </c:pt>
                <c:pt idx="16">
                  <c:v>9.6672432806743718</c:v>
                </c:pt>
                <c:pt idx="17">
                  <c:v>8.5889241079984053</c:v>
                </c:pt>
                <c:pt idx="18">
                  <c:v>8.1576880020311346</c:v>
                </c:pt>
                <c:pt idx="19">
                  <c:v>8.0144379342313012</c:v>
                </c:pt>
                <c:pt idx="20">
                  <c:v>6.3202787487277767</c:v>
                </c:pt>
                <c:pt idx="21">
                  <c:v>2.6855959871058328</c:v>
                </c:pt>
                <c:pt idx="22">
                  <c:v>1.1720659796107069</c:v>
                </c:pt>
                <c:pt idx="23">
                  <c:v>0.64114083441616443</c:v>
                </c:pt>
                <c:pt idx="24">
                  <c:v>0.29956434297798684</c:v>
                </c:pt>
                <c:pt idx="25">
                  <c:v>0.20398733178367293</c:v>
                </c:pt>
                <c:pt idx="26">
                  <c:v>0.13540116803166066</c:v>
                </c:pt>
                <c:pt idx="27">
                  <c:v>9.351205005827852E-2</c:v>
                </c:pt>
                <c:pt idx="28">
                  <c:v>6.0360355326899352E-2</c:v>
                </c:pt>
                <c:pt idx="29">
                  <c:v>4.0133189210794687E-2</c:v>
                </c:pt>
                <c:pt idx="30">
                  <c:v>2.7036791526076815E-2</c:v>
                </c:pt>
                <c:pt idx="31">
                  <c:v>2.662711554270181E-2</c:v>
                </c:pt>
                <c:pt idx="32">
                  <c:v>2.4698775629687982E-2</c:v>
                </c:pt>
                <c:pt idx="33">
                  <c:v>1.7612212416533383E-2</c:v>
                </c:pt>
                <c:pt idx="34">
                  <c:v>1.3859234684711133E-2</c:v>
                </c:pt>
                <c:pt idx="35">
                  <c:v>8.6550335982576426E-3</c:v>
                </c:pt>
                <c:pt idx="36">
                  <c:v>6.3548184017738268E-3</c:v>
                </c:pt>
                <c:pt idx="37">
                  <c:v>6.259483926466778E-3</c:v>
                </c:pt>
                <c:pt idx="38">
                  <c:v>4.8103278850098871E-3</c:v>
                </c:pt>
                <c:pt idx="39">
                  <c:v>4.85276588713253E-3</c:v>
                </c:pt>
                <c:pt idx="40">
                  <c:v>5.3356606328380223E-3</c:v>
                </c:pt>
                <c:pt idx="41">
                  <c:v>4.5390613351393473E-3</c:v>
                </c:pt>
                <c:pt idx="42">
                  <c:v>4.4621528929781468E-3</c:v>
                </c:pt>
                <c:pt idx="43">
                  <c:v>4.432278548469012E-3</c:v>
                </c:pt>
                <c:pt idx="44">
                  <c:v>4.0583822454023444E-3</c:v>
                </c:pt>
                <c:pt idx="45">
                  <c:v>3.1723427881520981E-3</c:v>
                </c:pt>
                <c:pt idx="46">
                  <c:v>3.8719458844008944E-3</c:v>
                </c:pt>
                <c:pt idx="47">
                  <c:v>3.8508215680075619E-3</c:v>
                </c:pt>
                <c:pt idx="48">
                  <c:v>4.5084089040370572E-3</c:v>
                </c:pt>
                <c:pt idx="49">
                  <c:v>3.1447903655264526E-3</c:v>
                </c:pt>
                <c:pt idx="50">
                  <c:v>3.3123140454630736E-3</c:v>
                </c:pt>
                <c:pt idx="51">
                  <c:v>1.067710707139257E-3</c:v>
                </c:pt>
                <c:pt idx="52">
                  <c:v>9.7541058846892562E-4</c:v>
                </c:pt>
                <c:pt idx="53">
                  <c:v>9.12469670315097E-4</c:v>
                </c:pt>
                <c:pt idx="54">
                  <c:v>1.1655187674886646E-3</c:v>
                </c:pt>
                <c:pt idx="55">
                  <c:v>1.0417268640705677E-3</c:v>
                </c:pt>
                <c:pt idx="56">
                  <c:v>7.7616015133699081E-4</c:v>
                </c:pt>
                <c:pt idx="57">
                  <c:v>1.0181197746957041E-3</c:v>
                </c:pt>
                <c:pt idx="58">
                  <c:v>8.5785382607503542E-4</c:v>
                </c:pt>
                <c:pt idx="59">
                  <c:v>1.3873546008372642E-3</c:v>
                </c:pt>
                <c:pt idx="60">
                  <c:v>9.2049523124533008E-4</c:v>
                </c:pt>
                <c:pt idx="61">
                  <c:v>1.0866685918468429E-3</c:v>
                </c:pt>
                <c:pt idx="62">
                  <c:v>1.0847204116506927E-3</c:v>
                </c:pt>
                <c:pt idx="63">
                  <c:v>1.0264509761350724E-3</c:v>
                </c:pt>
                <c:pt idx="64">
                  <c:v>7.2814851439087123E-4</c:v>
                </c:pt>
                <c:pt idx="65">
                  <c:v>4.4276553363266954E-4</c:v>
                </c:pt>
                <c:pt idx="66">
                  <c:v>6.8601844627310087E-4</c:v>
                </c:pt>
                <c:pt idx="67">
                  <c:v>5.012544478800742E-4</c:v>
                </c:pt>
                <c:pt idx="68">
                  <c:v>4.6566339492538819E-4</c:v>
                </c:pt>
                <c:pt idx="69">
                  <c:v>5.0883900051850264E-4</c:v>
                </c:pt>
                <c:pt idx="70">
                  <c:v>4.9373666442219515E-4</c:v>
                </c:pt>
                <c:pt idx="71">
                  <c:v>3.6423861203251415E-4</c:v>
                </c:pt>
                <c:pt idx="72">
                  <c:v>5.9866651559596358E-4</c:v>
                </c:pt>
                <c:pt idx="73">
                  <c:v>3.1275476067508102E-4</c:v>
                </c:pt>
                <c:pt idx="74">
                  <c:v>3.826328938425051E-4</c:v>
                </c:pt>
                <c:pt idx="75">
                  <c:v>3.6656030166835174E-4</c:v>
                </c:pt>
                <c:pt idx="76">
                  <c:v>3.3999026951282637E-4</c:v>
                </c:pt>
                <c:pt idx="77">
                  <c:v>3.3159531996810655E-4</c:v>
                </c:pt>
              </c:numCache>
            </c:numRef>
          </c:yVal>
          <c:smooth val="0"/>
          <c:extLst>
            <c:ext xmlns:c16="http://schemas.microsoft.com/office/drawing/2014/chart" uri="{C3380CC4-5D6E-409C-BE32-E72D297353CC}">
              <c16:uniqueId val="{00000003-6E8E-413C-9E3B-55060B942376}"/>
            </c:ext>
          </c:extLst>
        </c:ser>
        <c:ser>
          <c:idx val="4"/>
          <c:order val="4"/>
          <c:tx>
            <c:v>AI</c:v>
          </c:tx>
          <c:spPr>
            <a:ln w="12700" cap="rnd">
              <a:solidFill>
                <a:schemeClr val="accent5"/>
              </a:solidFill>
              <a:prstDash val="solid"/>
              <a:round/>
            </a:ln>
            <a:effectLst/>
          </c:spPr>
          <c:marker>
            <c:symbol val="none"/>
          </c:marker>
          <c:xVal>
            <c:numRef>
              <c:f>Table!$B$11:$B$12</c:f>
              <c:numCache>
                <c:formatCode>0.00</c:formatCode>
                <c:ptCount val="2"/>
                <c:pt idx="0">
                  <c:v>0</c:v>
                </c:pt>
                <c:pt idx="1">
                  <c:v>1.6163586584530094</c:v>
                </c:pt>
              </c:numCache>
            </c:numRef>
          </c:xVal>
          <c:yVal>
            <c:numRef>
              <c:f>Table!$C$11:$C$12</c:f>
              <c:numCache>
                <c:formatCode>0.000</c:formatCode>
                <c:ptCount val="2"/>
                <c:pt idx="0" formatCode="0">
                  <c:v>100</c:v>
                </c:pt>
                <c:pt idx="1">
                  <c:v>1.6493911422653169</c:v>
                </c:pt>
              </c:numCache>
            </c:numRef>
          </c:yVal>
          <c:smooth val="0"/>
          <c:extLst>
            <c:ext xmlns:c16="http://schemas.microsoft.com/office/drawing/2014/chart" uri="{C3380CC4-5D6E-409C-BE32-E72D297353CC}">
              <c16:uniqueId val="{00000004-6E8E-413C-9E3B-55060B942376}"/>
            </c:ext>
          </c:extLst>
        </c:ser>
        <c:ser>
          <c:idx val="1"/>
          <c:order val="5"/>
          <c:tx>
            <c:v>Electricity</c:v>
          </c:tx>
          <c:spPr>
            <a:ln w="12700" cap="rnd">
              <a:solidFill>
                <a:srgbClr val="00B0F0"/>
              </a:solidFill>
              <a:round/>
            </a:ln>
            <a:effectLst/>
          </c:spPr>
          <c:marker>
            <c:symbol val="none"/>
          </c:marker>
          <c:xVal>
            <c:numRef>
              <c:f>Electricity!$K$4:$K$58</c:f>
              <c:numCache>
                <c:formatCode>General</c:formatCode>
                <c:ptCount val="55"/>
                <c:pt idx="0">
                  <c:v>0</c:v>
                </c:pt>
                <c:pt idx="1">
                  <c:v>5</c:v>
                </c:pt>
                <c:pt idx="2">
                  <c:v>10</c:v>
                </c:pt>
                <c:pt idx="3">
                  <c:v>15</c:v>
                </c:pt>
                <c:pt idx="4">
                  <c:v>20</c:v>
                </c:pt>
                <c:pt idx="5">
                  <c:v>25</c:v>
                </c:pt>
                <c:pt idx="6">
                  <c:v>30</c:v>
                </c:pt>
                <c:pt idx="7">
                  <c:v>34</c:v>
                </c:pt>
                <c:pt idx="8">
                  <c:v>35</c:v>
                </c:pt>
                <c:pt idx="9">
                  <c:v>36</c:v>
                </c:pt>
                <c:pt idx="10">
                  <c:v>37</c:v>
                </c:pt>
                <c:pt idx="11">
                  <c:v>38</c:v>
                </c:pt>
                <c:pt idx="12">
                  <c:v>39</c:v>
                </c:pt>
                <c:pt idx="13">
                  <c:v>40</c:v>
                </c:pt>
                <c:pt idx="14">
                  <c:v>41</c:v>
                </c:pt>
                <c:pt idx="15">
                  <c:v>42</c:v>
                </c:pt>
                <c:pt idx="16">
                  <c:v>43</c:v>
                </c:pt>
                <c:pt idx="17">
                  <c:v>44</c:v>
                </c:pt>
                <c:pt idx="18">
                  <c:v>45</c:v>
                </c:pt>
                <c:pt idx="19">
                  <c:v>46</c:v>
                </c:pt>
                <c:pt idx="20">
                  <c:v>47</c:v>
                </c:pt>
                <c:pt idx="21">
                  <c:v>48</c:v>
                </c:pt>
                <c:pt idx="22">
                  <c:v>49</c:v>
                </c:pt>
                <c:pt idx="23">
                  <c:v>50</c:v>
                </c:pt>
                <c:pt idx="24">
                  <c:v>51</c:v>
                </c:pt>
                <c:pt idx="25">
                  <c:v>52</c:v>
                </c:pt>
                <c:pt idx="26">
                  <c:v>53</c:v>
                </c:pt>
                <c:pt idx="27">
                  <c:v>54</c:v>
                </c:pt>
                <c:pt idx="28">
                  <c:v>55</c:v>
                </c:pt>
                <c:pt idx="29">
                  <c:v>56</c:v>
                </c:pt>
                <c:pt idx="30">
                  <c:v>57</c:v>
                </c:pt>
                <c:pt idx="31">
                  <c:v>58</c:v>
                </c:pt>
                <c:pt idx="32">
                  <c:v>59</c:v>
                </c:pt>
                <c:pt idx="33">
                  <c:v>60</c:v>
                </c:pt>
                <c:pt idx="34">
                  <c:v>61</c:v>
                </c:pt>
                <c:pt idx="35">
                  <c:v>62</c:v>
                </c:pt>
                <c:pt idx="36">
                  <c:v>63</c:v>
                </c:pt>
                <c:pt idx="37">
                  <c:v>64</c:v>
                </c:pt>
                <c:pt idx="38">
                  <c:v>65</c:v>
                </c:pt>
                <c:pt idx="39">
                  <c:v>66</c:v>
                </c:pt>
                <c:pt idx="40">
                  <c:v>67</c:v>
                </c:pt>
                <c:pt idx="41">
                  <c:v>68</c:v>
                </c:pt>
                <c:pt idx="42">
                  <c:v>69</c:v>
                </c:pt>
                <c:pt idx="43">
                  <c:v>70</c:v>
                </c:pt>
                <c:pt idx="44">
                  <c:v>71</c:v>
                </c:pt>
                <c:pt idx="45">
                  <c:v>72</c:v>
                </c:pt>
                <c:pt idx="46">
                  <c:v>73</c:v>
                </c:pt>
                <c:pt idx="47">
                  <c:v>74</c:v>
                </c:pt>
                <c:pt idx="48">
                  <c:v>75</c:v>
                </c:pt>
                <c:pt idx="49">
                  <c:v>76</c:v>
                </c:pt>
                <c:pt idx="50">
                  <c:v>77</c:v>
                </c:pt>
                <c:pt idx="51">
                  <c:v>78</c:v>
                </c:pt>
                <c:pt idx="52">
                  <c:v>79</c:v>
                </c:pt>
                <c:pt idx="53">
                  <c:v>80</c:v>
                </c:pt>
                <c:pt idx="54">
                  <c:v>81</c:v>
                </c:pt>
              </c:numCache>
            </c:numRef>
          </c:xVal>
          <c:yVal>
            <c:numRef>
              <c:f>Electricity!$L$4:$L$58</c:f>
              <c:numCache>
                <c:formatCode>General</c:formatCode>
                <c:ptCount val="55"/>
                <c:pt idx="0">
                  <c:v>100</c:v>
                </c:pt>
                <c:pt idx="1">
                  <c:v>98.103137396321642</c:v>
                </c:pt>
                <c:pt idx="2">
                  <c:v>77.924442228328303</c:v>
                </c:pt>
                <c:pt idx="3">
                  <c:v>46.036688553442083</c:v>
                </c:pt>
                <c:pt idx="4">
                  <c:v>38.533537553467681</c:v>
                </c:pt>
                <c:pt idx="5">
                  <c:v>24.21568181818181</c:v>
                </c:pt>
                <c:pt idx="6">
                  <c:v>18.106558441558441</c:v>
                </c:pt>
                <c:pt idx="7">
                  <c:v>16.300975860297893</c:v>
                </c:pt>
                <c:pt idx="8">
                  <c:v>16.155632183908043</c:v>
                </c:pt>
                <c:pt idx="9">
                  <c:v>15.98108452950558</c:v>
                </c:pt>
                <c:pt idx="10">
                  <c:v>15.257958532695373</c:v>
                </c:pt>
                <c:pt idx="11">
                  <c:v>14.882972237343495</c:v>
                </c:pt>
                <c:pt idx="12">
                  <c:v>15.673755980861243</c:v>
                </c:pt>
                <c:pt idx="13">
                  <c:v>16.878394160583941</c:v>
                </c:pt>
                <c:pt idx="14">
                  <c:v>17.501874125874121</c:v>
                </c:pt>
                <c:pt idx="15">
                  <c:v>16.394993215739483</c:v>
                </c:pt>
                <c:pt idx="16">
                  <c:v>15.073218314532181</c:v>
                </c:pt>
                <c:pt idx="17">
                  <c:v>13.848122956180505</c:v>
                </c:pt>
                <c:pt idx="18">
                  <c:v>12.279583333333331</c:v>
                </c:pt>
                <c:pt idx="19">
                  <c:v>12.102359767891679</c:v>
                </c:pt>
                <c:pt idx="20">
                  <c:v>11.861347285807716</c:v>
                </c:pt>
                <c:pt idx="21">
                  <c:v>11.305558441558441</c:v>
                </c:pt>
                <c:pt idx="22">
                  <c:v>10.458763141620283</c:v>
                </c:pt>
                <c:pt idx="23">
                  <c:v>9.3056999442275501</c:v>
                </c:pt>
                <c:pt idx="24">
                  <c:v>8.5771939043615344</c:v>
                </c:pt>
                <c:pt idx="25">
                  <c:v>8.2202169421487579</c:v>
                </c:pt>
                <c:pt idx="26">
                  <c:v>7.8085555555555537</c:v>
                </c:pt>
                <c:pt idx="27">
                  <c:v>6.8062843822843817</c:v>
                </c:pt>
                <c:pt idx="28">
                  <c:v>5.7113982878108427</c:v>
                </c:pt>
                <c:pt idx="29">
                  <c:v>5.1479969822708398</c:v>
                </c:pt>
                <c:pt idx="30">
                  <c:v>5.1089763177998471</c:v>
                </c:pt>
                <c:pt idx="31">
                  <c:v>4.925658242172763</c:v>
                </c:pt>
                <c:pt idx="32">
                  <c:v>4.454734265734265</c:v>
                </c:pt>
                <c:pt idx="33">
                  <c:v>4.3084665523156085</c:v>
                </c:pt>
                <c:pt idx="34">
                  <c:v>4.2298808307797069</c:v>
                </c:pt>
                <c:pt idx="35">
                  <c:v>4.1218181818181812</c:v>
                </c:pt>
                <c:pt idx="36">
                  <c:v>4.0602985074626865</c:v>
                </c:pt>
                <c:pt idx="37">
                  <c:v>3.9399732620320855</c:v>
                </c:pt>
                <c:pt idx="38">
                  <c:v>3.7551083791653181</c:v>
                </c:pt>
                <c:pt idx="39">
                  <c:v>3.6083737024221443</c:v>
                </c:pt>
                <c:pt idx="40">
                  <c:v>3.541080912214932</c:v>
                </c:pt>
                <c:pt idx="41">
                  <c:v>3.4394901719901712</c:v>
                </c:pt>
                <c:pt idx="42">
                  <c:v>3.3774095469747647</c:v>
                </c:pt>
                <c:pt idx="43">
                  <c:v>3.2892655027092115</c:v>
                </c:pt>
                <c:pt idx="44">
                  <c:v>3.1923885918003561</c:v>
                </c:pt>
                <c:pt idx="45">
                  <c:v>3.0714193548387092</c:v>
                </c:pt>
                <c:pt idx="46">
                  <c:v>2.9441558441558433</c:v>
                </c:pt>
                <c:pt idx="47">
                  <c:v>2.7987654320987652</c:v>
                </c:pt>
                <c:pt idx="48">
                  <c:v>2.6779477408818719</c:v>
                </c:pt>
                <c:pt idx="49">
                  <c:v>2.5109926854754439</c:v>
                </c:pt>
                <c:pt idx="50">
                  <c:v>2.3473024523160757</c:v>
                </c:pt>
                <c:pt idx="51">
                  <c:v>2.2308809746954079</c:v>
                </c:pt>
                <c:pt idx="52">
                  <c:v>2.2288350168350166</c:v>
                </c:pt>
                <c:pt idx="53">
                  <c:v>2.2581252718573293</c:v>
                </c:pt>
                <c:pt idx="54">
                  <c:v>2.209443079443079</c:v>
                </c:pt>
              </c:numCache>
            </c:numRef>
          </c:yVal>
          <c:smooth val="0"/>
          <c:extLst>
            <c:ext xmlns:c16="http://schemas.microsoft.com/office/drawing/2014/chart" uri="{C3380CC4-5D6E-409C-BE32-E72D297353CC}">
              <c16:uniqueId val="{00000005-6E8E-413C-9E3B-55060B942376}"/>
            </c:ext>
          </c:extLst>
        </c:ser>
        <c:dLbls>
          <c:showLegendKey val="0"/>
          <c:showVal val="0"/>
          <c:showCatName val="0"/>
          <c:showSerName val="0"/>
          <c:showPercent val="0"/>
          <c:showBubbleSize val="0"/>
        </c:dLbls>
        <c:axId val="1131568655"/>
        <c:axId val="1321391791"/>
      </c:scatterChart>
      <c:valAx>
        <c:axId val="113156865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solidFill>
                    <a:latin typeface="Cambria" panose="02040503050406030204" pitchFamily="18" charset="0"/>
                    <a:ea typeface="Cambria" panose="02040503050406030204" pitchFamily="18" charset="0"/>
                    <a:cs typeface="+mn-cs"/>
                  </a:defRPr>
                </a:pPr>
                <a:r>
                  <a:rPr lang="en-US"/>
                  <a:t>Years</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crossAx val="1321391791"/>
        <c:crossesAt val="1.0000000000000005E-9"/>
        <c:crossBetween val="midCat"/>
        <c:majorUnit val="10"/>
      </c:valAx>
      <c:valAx>
        <c:axId val="1321391791"/>
        <c:scaling>
          <c:logBase val="10"/>
          <c:orientation val="minMax"/>
          <c:max val="105"/>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one"/>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crossAx val="1131568655"/>
        <c:crosses val="autoZero"/>
        <c:crossBetween val="midCat"/>
      </c:valAx>
      <c:spPr>
        <a:noFill/>
        <a:ln w="25400">
          <a:noFill/>
        </a:ln>
        <a:effectLst/>
      </c:spPr>
    </c:plotArea>
    <c:plotVisOnly val="1"/>
    <c:dispBlanksAs val="gap"/>
    <c:showDLblsOverMax val="0"/>
    <c:extLst/>
  </c:chart>
  <c:spPr>
    <a:solidFill>
      <a:schemeClr val="bg1"/>
    </a:solidFill>
    <a:ln w="9525" cap="flat" cmpd="sng" algn="ctr">
      <a:noFill/>
      <a:round/>
    </a:ln>
    <a:effectLst/>
  </c:spPr>
  <c:txPr>
    <a:bodyPr/>
    <a:lstStyle/>
    <a:p>
      <a:pPr>
        <a:defRPr sz="1100">
          <a:solidFill>
            <a:schemeClr val="tx1"/>
          </a:solidFill>
          <a:latin typeface="Cambria" panose="02040503050406030204" pitchFamily="18" charset="0"/>
          <a:ea typeface="Cambria" panose="02040503050406030204" pitchFamily="18" charset="0"/>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2"/>
            <c:spPr>
              <a:solidFill>
                <a:schemeClr val="accent1"/>
              </a:solidFill>
              <a:ln w="9525">
                <a:solidFill>
                  <a:schemeClr val="accent1"/>
                </a:solidFill>
              </a:ln>
              <a:effectLst/>
            </c:spPr>
          </c:marker>
          <c:xVal>
            <c:numRef>
              <c:f>Electricity!$I$4:$I$81</c:f>
              <c:numCache>
                <c:formatCode>General</c:formatCode>
                <c:ptCount val="78"/>
                <c:pt idx="0">
                  <c:v>1892</c:v>
                </c:pt>
                <c:pt idx="1">
                  <c:v>1897</c:v>
                </c:pt>
                <c:pt idx="2">
                  <c:v>1902</c:v>
                </c:pt>
                <c:pt idx="3">
                  <c:v>1907</c:v>
                </c:pt>
                <c:pt idx="4">
                  <c:v>1912</c:v>
                </c:pt>
                <c:pt idx="5">
                  <c:v>1917</c:v>
                </c:pt>
                <c:pt idx="6">
                  <c:v>1922</c:v>
                </c:pt>
                <c:pt idx="7">
                  <c:v>1926</c:v>
                </c:pt>
                <c:pt idx="8">
                  <c:v>1927</c:v>
                </c:pt>
                <c:pt idx="9">
                  <c:v>1928</c:v>
                </c:pt>
                <c:pt idx="10">
                  <c:v>1929</c:v>
                </c:pt>
                <c:pt idx="11">
                  <c:v>1930</c:v>
                </c:pt>
                <c:pt idx="12">
                  <c:v>1931</c:v>
                </c:pt>
                <c:pt idx="13">
                  <c:v>1932</c:v>
                </c:pt>
                <c:pt idx="14">
                  <c:v>1933</c:v>
                </c:pt>
                <c:pt idx="15">
                  <c:v>1934</c:v>
                </c:pt>
                <c:pt idx="16">
                  <c:v>1935</c:v>
                </c:pt>
                <c:pt idx="17">
                  <c:v>1936</c:v>
                </c:pt>
                <c:pt idx="18">
                  <c:v>1937</c:v>
                </c:pt>
                <c:pt idx="19">
                  <c:v>1938</c:v>
                </c:pt>
                <c:pt idx="20">
                  <c:v>1939</c:v>
                </c:pt>
                <c:pt idx="21">
                  <c:v>1940</c:v>
                </c:pt>
                <c:pt idx="22">
                  <c:v>1941</c:v>
                </c:pt>
                <c:pt idx="23">
                  <c:v>1942</c:v>
                </c:pt>
                <c:pt idx="24">
                  <c:v>1943</c:v>
                </c:pt>
                <c:pt idx="25">
                  <c:v>1944</c:v>
                </c:pt>
                <c:pt idx="26">
                  <c:v>1945</c:v>
                </c:pt>
                <c:pt idx="27">
                  <c:v>1946</c:v>
                </c:pt>
                <c:pt idx="28">
                  <c:v>1947</c:v>
                </c:pt>
                <c:pt idx="29">
                  <c:v>1948</c:v>
                </c:pt>
                <c:pt idx="30">
                  <c:v>1949</c:v>
                </c:pt>
                <c:pt idx="31">
                  <c:v>1950</c:v>
                </c:pt>
                <c:pt idx="32">
                  <c:v>1951</c:v>
                </c:pt>
                <c:pt idx="33">
                  <c:v>1952</c:v>
                </c:pt>
                <c:pt idx="34">
                  <c:v>1953</c:v>
                </c:pt>
                <c:pt idx="35">
                  <c:v>1954</c:v>
                </c:pt>
                <c:pt idx="36">
                  <c:v>1955</c:v>
                </c:pt>
                <c:pt idx="37">
                  <c:v>1956</c:v>
                </c:pt>
                <c:pt idx="38">
                  <c:v>1957</c:v>
                </c:pt>
                <c:pt idx="39">
                  <c:v>1958</c:v>
                </c:pt>
                <c:pt idx="40">
                  <c:v>1959</c:v>
                </c:pt>
                <c:pt idx="41">
                  <c:v>1960</c:v>
                </c:pt>
                <c:pt idx="42">
                  <c:v>1961</c:v>
                </c:pt>
                <c:pt idx="43">
                  <c:v>1962</c:v>
                </c:pt>
                <c:pt idx="44">
                  <c:v>1963</c:v>
                </c:pt>
                <c:pt idx="45">
                  <c:v>1964</c:v>
                </c:pt>
                <c:pt idx="46">
                  <c:v>1965</c:v>
                </c:pt>
                <c:pt idx="47">
                  <c:v>1966</c:v>
                </c:pt>
                <c:pt idx="48">
                  <c:v>1967</c:v>
                </c:pt>
                <c:pt idx="49">
                  <c:v>1968</c:v>
                </c:pt>
                <c:pt idx="50">
                  <c:v>1969</c:v>
                </c:pt>
                <c:pt idx="51">
                  <c:v>1970</c:v>
                </c:pt>
                <c:pt idx="52">
                  <c:v>1971</c:v>
                </c:pt>
                <c:pt idx="53">
                  <c:v>1972</c:v>
                </c:pt>
                <c:pt idx="54">
                  <c:v>1973</c:v>
                </c:pt>
              </c:numCache>
            </c:numRef>
          </c:xVal>
          <c:yVal>
            <c:numRef>
              <c:f>Electricity!$J$4:$J$81</c:f>
              <c:numCache>
                <c:formatCode>0.00</c:formatCode>
                <c:ptCount val="78"/>
                <c:pt idx="0">
                  <c:v>242.61138067931191</c:v>
                </c:pt>
                <c:pt idx="1">
                  <c:v>238.00937612693832</c:v>
                </c:pt>
                <c:pt idx="2">
                  <c:v>189.05356517680008</c:v>
                </c:pt>
                <c:pt idx="3">
                  <c:v>111.69024571854058</c:v>
                </c:pt>
                <c:pt idx="4">
                  <c:v>93.486747483049101</c:v>
                </c:pt>
                <c:pt idx="5">
                  <c:v>58.749999999999993</c:v>
                </c:pt>
                <c:pt idx="6">
                  <c:v>43.928571428571431</c:v>
                </c:pt>
                <c:pt idx="7">
                  <c:v>39.548022598870055</c:v>
                </c:pt>
                <c:pt idx="8">
                  <c:v>39.195402298850581</c:v>
                </c:pt>
                <c:pt idx="9">
                  <c:v>38.771929824561404</c:v>
                </c:pt>
                <c:pt idx="10">
                  <c:v>37.017543859649123</c:v>
                </c:pt>
                <c:pt idx="11">
                  <c:v>36.107784431137731</c:v>
                </c:pt>
                <c:pt idx="12">
                  <c:v>38.026315789473685</c:v>
                </c:pt>
                <c:pt idx="13">
                  <c:v>40.948905109489054</c:v>
                </c:pt>
                <c:pt idx="14">
                  <c:v>42.461538461538453</c:v>
                </c:pt>
                <c:pt idx="15">
                  <c:v>39.776119402985074</c:v>
                </c:pt>
                <c:pt idx="16">
                  <c:v>36.569343065693431</c:v>
                </c:pt>
                <c:pt idx="17">
                  <c:v>33.597122302158269</c:v>
                </c:pt>
                <c:pt idx="18">
                  <c:v>29.791666666666668</c:v>
                </c:pt>
                <c:pt idx="19">
                  <c:v>29.361702127659573</c:v>
                </c:pt>
                <c:pt idx="20">
                  <c:v>28.776978417266186</c:v>
                </c:pt>
                <c:pt idx="21">
                  <c:v>27.428571428571431</c:v>
                </c:pt>
                <c:pt idx="22">
                  <c:v>25.374149659863949</c:v>
                </c:pt>
                <c:pt idx="23">
                  <c:v>22.576687116564418</c:v>
                </c:pt>
                <c:pt idx="24">
                  <c:v>20.809248554913296</c:v>
                </c:pt>
                <c:pt idx="25">
                  <c:v>19.943181818181817</c:v>
                </c:pt>
                <c:pt idx="26">
                  <c:v>18.944444444444443</c:v>
                </c:pt>
                <c:pt idx="27">
                  <c:v>16.512820512820515</c:v>
                </c:pt>
                <c:pt idx="28">
                  <c:v>13.856502242152466</c:v>
                </c:pt>
                <c:pt idx="29">
                  <c:v>12.489626556016596</c:v>
                </c:pt>
                <c:pt idx="30">
                  <c:v>12.394957983193278</c:v>
                </c:pt>
                <c:pt idx="31">
                  <c:v>11.950207468879666</c:v>
                </c:pt>
                <c:pt idx="32">
                  <c:v>10.807692307692308</c:v>
                </c:pt>
                <c:pt idx="33">
                  <c:v>10.452830188679245</c:v>
                </c:pt>
                <c:pt idx="34">
                  <c:v>10.262172284644196</c:v>
                </c:pt>
                <c:pt idx="35">
                  <c:v>10</c:v>
                </c:pt>
                <c:pt idx="36">
                  <c:v>9.8507462686567173</c:v>
                </c:pt>
                <c:pt idx="37">
                  <c:v>9.5588235294117663</c:v>
                </c:pt>
                <c:pt idx="38">
                  <c:v>9.110320284697508</c:v>
                </c:pt>
                <c:pt idx="39">
                  <c:v>8.7543252595155696</c:v>
                </c:pt>
                <c:pt idx="40">
                  <c:v>8.5910652920962196</c:v>
                </c:pt>
                <c:pt idx="41">
                  <c:v>8.3445945945945947</c:v>
                </c:pt>
                <c:pt idx="42">
                  <c:v>8.19397993311037</c:v>
                </c:pt>
                <c:pt idx="43">
                  <c:v>7.9801324503311264</c:v>
                </c:pt>
                <c:pt idx="44">
                  <c:v>7.7450980392156863</c:v>
                </c:pt>
                <c:pt idx="45">
                  <c:v>7.4516129032258069</c:v>
                </c:pt>
                <c:pt idx="46">
                  <c:v>7.1428571428571423</c:v>
                </c:pt>
                <c:pt idx="47">
                  <c:v>6.7901234567901243</c:v>
                </c:pt>
                <c:pt idx="48">
                  <c:v>6.4970059880239521</c:v>
                </c:pt>
                <c:pt idx="49">
                  <c:v>6.0919540229885065</c:v>
                </c:pt>
                <c:pt idx="50">
                  <c:v>5.6948228882833778</c:v>
                </c:pt>
                <c:pt idx="51">
                  <c:v>5.4123711340206198</c:v>
                </c:pt>
                <c:pt idx="52">
                  <c:v>5.4074074074074074</c:v>
                </c:pt>
                <c:pt idx="53">
                  <c:v>5.4784688995215314</c:v>
                </c:pt>
                <c:pt idx="54">
                  <c:v>5.3603603603603602</c:v>
                </c:pt>
              </c:numCache>
            </c:numRef>
          </c:yVal>
          <c:smooth val="0"/>
          <c:extLst>
            <c:ext xmlns:c16="http://schemas.microsoft.com/office/drawing/2014/chart" uri="{C3380CC4-5D6E-409C-BE32-E72D297353CC}">
              <c16:uniqueId val="{00000000-F5C6-4E78-99BE-F54CCE7D40ED}"/>
            </c:ext>
          </c:extLst>
        </c:ser>
        <c:dLbls>
          <c:showLegendKey val="0"/>
          <c:showVal val="0"/>
          <c:showCatName val="0"/>
          <c:showSerName val="0"/>
          <c:showPercent val="0"/>
          <c:showBubbleSize val="0"/>
        </c:dLbls>
        <c:axId val="1936708207"/>
        <c:axId val="137655504"/>
      </c:scatterChart>
      <c:valAx>
        <c:axId val="1936708207"/>
        <c:scaling>
          <c:orientation val="minMax"/>
          <c:max val="1973"/>
          <c:min val="1892"/>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55504"/>
        <c:crosses val="autoZero"/>
        <c:crossBetween val="midCat"/>
      </c:valAx>
      <c:valAx>
        <c:axId val="137655504"/>
        <c:scaling>
          <c:logBase val="10"/>
          <c:orientation val="minMax"/>
        </c:scaling>
        <c:delete val="0"/>
        <c:axPos val="l"/>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670820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190500</xdr:colOff>
      <xdr:row>0</xdr:row>
      <xdr:rowOff>354330</xdr:rowOff>
    </xdr:from>
    <xdr:to>
      <xdr:col>19</xdr:col>
      <xdr:colOff>487680</xdr:colOff>
      <xdr:row>20</xdr:row>
      <xdr:rowOff>66040</xdr:rowOff>
    </xdr:to>
    <xdr:graphicFrame macro="">
      <xdr:nvGraphicFramePr>
        <xdr:cNvPr id="3" name="Chart 2">
          <a:extLst>
            <a:ext uri="{FF2B5EF4-FFF2-40B4-BE49-F238E27FC236}">
              <a16:creationId xmlns:a16="http://schemas.microsoft.com/office/drawing/2014/main" id="{53144464-D74A-4902-AC44-46ED41BA21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0.67193</cdr:x>
      <cdr:y>0.81426</cdr:y>
    </cdr:from>
    <cdr:to>
      <cdr:x>0.8136</cdr:x>
      <cdr:y>0.92661</cdr:y>
    </cdr:to>
    <cdr:sp macro="" textlink="">
      <cdr:nvSpPr>
        <cdr:cNvPr id="2" name="TextBox 1">
          <a:extLst xmlns:a="http://schemas.openxmlformats.org/drawingml/2006/main">
            <a:ext uri="{FF2B5EF4-FFF2-40B4-BE49-F238E27FC236}">
              <a16:creationId xmlns:a16="http://schemas.microsoft.com/office/drawing/2014/main" id="{2D886207-E4F1-F019-14A4-3966205D2678}"/>
            </a:ext>
          </a:extLst>
        </cdr:cNvPr>
        <cdr:cNvSpPr txBox="1"/>
      </cdr:nvSpPr>
      <cdr:spPr>
        <a:xfrm xmlns:a="http://schemas.openxmlformats.org/drawingml/2006/main">
          <a:off x="4500571" y="3196437"/>
          <a:ext cx="948902" cy="44103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1100" kern="1200">
              <a:latin typeface="Cambria" panose="02040503050406030204" pitchFamily="18" charset="0"/>
              <a:ea typeface="Cambria" panose="02040503050406030204" pitchFamily="18" charset="0"/>
            </a:rPr>
            <a:t>Compute</a:t>
          </a:r>
          <a:r>
            <a:rPr lang="en-US" sz="1100">
              <a:effectLst/>
              <a:latin typeface="Cambria" panose="02040503050406030204" pitchFamily="18" charset="0"/>
              <a:ea typeface="Cambria" panose="02040503050406030204" pitchFamily="18" charset="0"/>
              <a:cs typeface="+mn-cs"/>
            </a:rPr>
            <a:t>,</a:t>
          </a:r>
          <a:br>
            <a:rPr lang="en-US" sz="1100">
              <a:effectLst/>
              <a:latin typeface="Cambria" panose="02040503050406030204" pitchFamily="18" charset="0"/>
              <a:ea typeface="Cambria" panose="02040503050406030204" pitchFamily="18" charset="0"/>
              <a:cs typeface="+mn-cs"/>
            </a:rPr>
          </a:br>
          <a:r>
            <a:rPr lang="en-US" sz="1100">
              <a:effectLst/>
              <a:latin typeface="Cambria" panose="02040503050406030204" pitchFamily="18" charset="0"/>
              <a:ea typeface="Cambria" panose="02040503050406030204" pitchFamily="18" charset="0"/>
              <a:cs typeface="+mn-cs"/>
            </a:rPr>
            <a:t>1940–2001</a:t>
          </a:r>
          <a:endParaRPr lang="en-US" sz="1100" kern="1200">
            <a:latin typeface="Cambria" panose="02040503050406030204" pitchFamily="18" charset="0"/>
            <a:ea typeface="Cambria" panose="02040503050406030204" pitchFamily="18" charset="0"/>
          </a:endParaRPr>
        </a:p>
      </cdr:txBody>
    </cdr:sp>
  </cdr:relSizeAnchor>
  <cdr:relSizeAnchor xmlns:cdr="http://schemas.openxmlformats.org/drawingml/2006/chartDrawing">
    <cdr:from>
      <cdr:x>0.387</cdr:x>
      <cdr:y>0.1999</cdr:y>
    </cdr:from>
    <cdr:to>
      <cdr:x>0.52868</cdr:x>
      <cdr:y>0.2709</cdr:y>
    </cdr:to>
    <cdr:sp macro="" textlink="">
      <cdr:nvSpPr>
        <cdr:cNvPr id="3" name="TextBox 1">
          <a:extLst xmlns:a="http://schemas.openxmlformats.org/drawingml/2006/main">
            <a:ext uri="{FF2B5EF4-FFF2-40B4-BE49-F238E27FC236}">
              <a16:creationId xmlns:a16="http://schemas.microsoft.com/office/drawing/2014/main" id="{A081233B-3C5D-69F2-6F98-E93F2A94B7BA}"/>
            </a:ext>
          </a:extLst>
        </cdr:cNvPr>
        <cdr:cNvSpPr txBox="1"/>
      </cdr:nvSpPr>
      <cdr:spPr>
        <a:xfrm xmlns:a="http://schemas.openxmlformats.org/drawingml/2006/main">
          <a:off x="2592123" y="784726"/>
          <a:ext cx="948970" cy="278716"/>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100" kern="1200">
              <a:latin typeface="Cambria" panose="02040503050406030204" pitchFamily="18" charset="0"/>
              <a:ea typeface="Cambria" panose="02040503050406030204" pitchFamily="18" charset="0"/>
            </a:rPr>
            <a:t>Lithium</a:t>
          </a:r>
          <a:br>
            <a:rPr lang="en-US" sz="1100" kern="1200">
              <a:latin typeface="Cambria" panose="02040503050406030204" pitchFamily="18" charset="0"/>
              <a:ea typeface="Cambria" panose="02040503050406030204" pitchFamily="18" charset="0"/>
            </a:rPr>
          </a:br>
          <a:r>
            <a:rPr lang="en-US" sz="1100" kern="1200">
              <a:latin typeface="Cambria" panose="02040503050406030204" pitchFamily="18" charset="0"/>
              <a:ea typeface="Cambria" panose="02040503050406030204" pitchFamily="18" charset="0"/>
            </a:rPr>
            <a:t>batteries</a:t>
          </a:r>
          <a:r>
            <a:rPr lang="en-US" sz="1100">
              <a:effectLst/>
              <a:latin typeface="Cambria" panose="02040503050406030204" pitchFamily="18" charset="0"/>
              <a:ea typeface="Cambria" panose="02040503050406030204" pitchFamily="18" charset="0"/>
              <a:cs typeface="+mn-cs"/>
            </a:rPr>
            <a:t>,</a:t>
          </a:r>
          <a:br>
            <a:rPr lang="en-US" sz="1100">
              <a:effectLst/>
              <a:latin typeface="Cambria" panose="02040503050406030204" pitchFamily="18" charset="0"/>
              <a:ea typeface="Cambria" panose="02040503050406030204" pitchFamily="18" charset="0"/>
              <a:cs typeface="+mn-cs"/>
            </a:rPr>
          </a:br>
          <a:r>
            <a:rPr lang="en-US" sz="1100">
              <a:effectLst/>
              <a:latin typeface="Cambria" panose="02040503050406030204" pitchFamily="18" charset="0"/>
              <a:ea typeface="Cambria" panose="02040503050406030204" pitchFamily="18" charset="0"/>
              <a:cs typeface="+mn-cs"/>
            </a:rPr>
            <a:t>1991–2024</a:t>
          </a:r>
          <a:endParaRPr lang="en-US" sz="1100" kern="1200">
            <a:latin typeface="Cambria" panose="02040503050406030204" pitchFamily="18" charset="0"/>
            <a:ea typeface="Cambria" panose="02040503050406030204" pitchFamily="18" charset="0"/>
          </a:endParaRPr>
        </a:p>
      </cdr:txBody>
    </cdr:sp>
  </cdr:relSizeAnchor>
  <cdr:relSizeAnchor xmlns:cdr="http://schemas.openxmlformats.org/drawingml/2006/chartDrawing">
    <cdr:from>
      <cdr:x>0.26343</cdr:x>
      <cdr:y>0.42808</cdr:y>
    </cdr:from>
    <cdr:to>
      <cdr:x>0.40511</cdr:x>
      <cdr:y>0.59199</cdr:y>
    </cdr:to>
    <cdr:sp macro="" textlink="">
      <cdr:nvSpPr>
        <cdr:cNvPr id="5" name="TextBox 4">
          <a:extLst xmlns:a="http://schemas.openxmlformats.org/drawingml/2006/main">
            <a:ext uri="{FF2B5EF4-FFF2-40B4-BE49-F238E27FC236}">
              <a16:creationId xmlns:a16="http://schemas.microsoft.com/office/drawing/2014/main" id="{A9E084F5-0B96-630A-2881-BBE3FCD7E1A1}"/>
            </a:ext>
          </a:extLst>
        </cdr:cNvPr>
        <cdr:cNvSpPr txBox="1"/>
      </cdr:nvSpPr>
      <cdr:spPr>
        <a:xfrm xmlns:a="http://schemas.openxmlformats.org/drawingml/2006/main">
          <a:off x="1764462" y="1680456"/>
          <a:ext cx="948970" cy="64344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1100" kern="1200">
              <a:latin typeface="Cambria" panose="02040503050406030204" pitchFamily="18" charset="0"/>
              <a:ea typeface="Cambria" panose="02040503050406030204" pitchFamily="18" charset="0"/>
            </a:rPr>
            <a:t>DNA</a:t>
          </a:r>
          <a:br>
            <a:rPr lang="en-US" sz="1100" kern="1200">
              <a:latin typeface="Cambria" panose="02040503050406030204" pitchFamily="18" charset="0"/>
              <a:ea typeface="Cambria" panose="02040503050406030204" pitchFamily="18" charset="0"/>
            </a:rPr>
          </a:br>
          <a:r>
            <a:rPr lang="en-US" sz="1100" kern="1200">
              <a:latin typeface="Cambria" panose="02040503050406030204" pitchFamily="18" charset="0"/>
              <a:ea typeface="Cambria" panose="02040503050406030204" pitchFamily="18" charset="0"/>
            </a:rPr>
            <a:t>sequencing,</a:t>
          </a:r>
          <a:br>
            <a:rPr lang="en-US" sz="1100" kern="1200">
              <a:latin typeface="Cambria" panose="02040503050406030204" pitchFamily="18" charset="0"/>
              <a:ea typeface="Cambria" panose="02040503050406030204" pitchFamily="18" charset="0"/>
            </a:rPr>
          </a:br>
          <a:r>
            <a:rPr lang="en-US" sz="1100">
              <a:effectLst/>
              <a:latin typeface="Cambria" panose="02040503050406030204" pitchFamily="18" charset="0"/>
              <a:ea typeface="Cambria" panose="02040503050406030204" pitchFamily="18" charset="0"/>
              <a:cs typeface="+mn-cs"/>
            </a:rPr>
            <a:t>2001–25</a:t>
          </a:r>
          <a:endParaRPr lang="en-US" sz="1100" kern="1200">
            <a:latin typeface="Cambria" panose="02040503050406030204" pitchFamily="18" charset="0"/>
            <a:ea typeface="Cambria" panose="02040503050406030204" pitchFamily="18" charset="0"/>
          </a:endParaRPr>
        </a:p>
      </cdr:txBody>
    </cdr:sp>
  </cdr:relSizeAnchor>
  <cdr:relSizeAnchor xmlns:cdr="http://schemas.openxmlformats.org/drawingml/2006/chartDrawing">
    <cdr:from>
      <cdr:x>0.13456</cdr:x>
      <cdr:y>0.42957</cdr:y>
    </cdr:from>
    <cdr:to>
      <cdr:x>0.19182</cdr:x>
      <cdr:y>0.55779</cdr:y>
    </cdr:to>
    <cdr:sp macro="" textlink="">
      <cdr:nvSpPr>
        <cdr:cNvPr id="6" name="TextBox 5">
          <a:extLst xmlns:a="http://schemas.openxmlformats.org/drawingml/2006/main">
            <a:ext uri="{FF2B5EF4-FFF2-40B4-BE49-F238E27FC236}">
              <a16:creationId xmlns:a16="http://schemas.microsoft.com/office/drawing/2014/main" id="{1AE0DB7A-E029-B57F-9D5A-278C5057FA5B}"/>
            </a:ext>
          </a:extLst>
        </cdr:cNvPr>
        <cdr:cNvSpPr txBox="1"/>
      </cdr:nvSpPr>
      <cdr:spPr>
        <a:xfrm xmlns:a="http://schemas.openxmlformats.org/drawingml/2006/main">
          <a:off x="901258" y="1686307"/>
          <a:ext cx="383526" cy="50333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1100" kern="1200">
              <a:latin typeface="Cambria" panose="02040503050406030204" pitchFamily="18" charset="0"/>
              <a:ea typeface="Cambria" panose="02040503050406030204" pitchFamily="18" charset="0"/>
            </a:rPr>
            <a:t>AI</a:t>
          </a:r>
          <a:r>
            <a:rPr lang="en-US" sz="1100">
              <a:effectLst/>
              <a:latin typeface="Cambria" panose="02040503050406030204" pitchFamily="18" charset="0"/>
              <a:ea typeface="Cambria" panose="02040503050406030204" pitchFamily="18" charset="0"/>
              <a:cs typeface="+mn-cs"/>
            </a:rPr>
            <a:t>,</a:t>
          </a:r>
          <a:br>
            <a:rPr lang="en-US" sz="1100">
              <a:effectLst/>
              <a:latin typeface="Cambria" panose="02040503050406030204" pitchFamily="18" charset="0"/>
              <a:ea typeface="Cambria" panose="02040503050406030204" pitchFamily="18" charset="0"/>
              <a:cs typeface="+mn-cs"/>
            </a:rPr>
          </a:br>
          <a:r>
            <a:rPr lang="en-US" sz="1100">
              <a:effectLst/>
              <a:latin typeface="Cambria" panose="02040503050406030204" pitchFamily="18" charset="0"/>
              <a:ea typeface="Cambria" panose="02040503050406030204" pitchFamily="18" charset="0"/>
              <a:cs typeface="+mn-cs"/>
            </a:rPr>
            <a:t>2021–26</a:t>
          </a:r>
          <a:endParaRPr lang="en-US" sz="1100" kern="1200">
            <a:latin typeface="Cambria" panose="02040503050406030204" pitchFamily="18" charset="0"/>
            <a:ea typeface="Cambria" panose="02040503050406030204" pitchFamily="18" charset="0"/>
          </a:endParaRPr>
        </a:p>
      </cdr:txBody>
    </cdr:sp>
  </cdr:relSizeAnchor>
  <cdr:relSizeAnchor xmlns:cdr="http://schemas.openxmlformats.org/drawingml/2006/chartDrawing">
    <cdr:from>
      <cdr:x>0.8706</cdr:x>
      <cdr:y>0.12194</cdr:y>
    </cdr:from>
    <cdr:to>
      <cdr:x>0.99374</cdr:x>
      <cdr:y>0.2462</cdr:y>
    </cdr:to>
    <cdr:sp macro="" textlink="">
      <cdr:nvSpPr>
        <cdr:cNvPr id="7" name="TextBox 6">
          <a:extLst xmlns:a="http://schemas.openxmlformats.org/drawingml/2006/main">
            <a:ext uri="{FF2B5EF4-FFF2-40B4-BE49-F238E27FC236}">
              <a16:creationId xmlns:a16="http://schemas.microsoft.com/office/drawing/2014/main" id="{89558BC0-E47B-44E8-15AA-1CD6C980C277}"/>
            </a:ext>
          </a:extLst>
        </cdr:cNvPr>
        <cdr:cNvSpPr txBox="1"/>
      </cdr:nvSpPr>
      <cdr:spPr>
        <a:xfrm xmlns:a="http://schemas.openxmlformats.org/drawingml/2006/main">
          <a:off x="5831231" y="478680"/>
          <a:ext cx="824839" cy="48779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l"/>
          <a:r>
            <a:rPr lang="en-US" sz="1100" kern="1200">
              <a:latin typeface="Cambria" panose="02040503050406030204" pitchFamily="18" charset="0"/>
              <a:ea typeface="Cambria" panose="02040503050406030204" pitchFamily="18" charset="0"/>
            </a:rPr>
            <a:t>Electricity,</a:t>
          </a:r>
          <a:br>
            <a:rPr lang="en-US" sz="1100" kern="1200">
              <a:latin typeface="Cambria" panose="02040503050406030204" pitchFamily="18" charset="0"/>
              <a:ea typeface="Cambria" panose="02040503050406030204" pitchFamily="18" charset="0"/>
            </a:rPr>
          </a:br>
          <a:r>
            <a:rPr lang="en-US" sz="1100" kern="1200">
              <a:latin typeface="Cambria" panose="02040503050406030204" pitchFamily="18" charset="0"/>
              <a:ea typeface="Cambria" panose="02040503050406030204" pitchFamily="18" charset="0"/>
            </a:rPr>
            <a:t>1892–1973</a:t>
          </a:r>
        </a:p>
      </cdr:txBody>
    </cdr:sp>
  </cdr:relSizeAnchor>
  <cdr:relSizeAnchor xmlns:cdr="http://schemas.openxmlformats.org/drawingml/2006/chartDrawing">
    <cdr:from>
      <cdr:x>0.00796</cdr:x>
      <cdr:y>0</cdr:y>
    </cdr:from>
    <cdr:to>
      <cdr:x>0.08745</cdr:x>
      <cdr:y>0.099</cdr:y>
    </cdr:to>
    <cdr:sp macro="" textlink="">
      <cdr:nvSpPr>
        <cdr:cNvPr id="4" name="TextBox 3">
          <a:extLst xmlns:a="http://schemas.openxmlformats.org/drawingml/2006/main">
            <a:ext uri="{FF2B5EF4-FFF2-40B4-BE49-F238E27FC236}">
              <a16:creationId xmlns:a16="http://schemas.microsoft.com/office/drawing/2014/main" id="{9E6EFF4C-E325-4C3A-AC7D-7A0F249A747B}"/>
            </a:ext>
          </a:extLst>
        </cdr:cNvPr>
        <cdr:cNvSpPr txBox="1"/>
      </cdr:nvSpPr>
      <cdr:spPr>
        <a:xfrm xmlns:a="http://schemas.openxmlformats.org/drawingml/2006/main">
          <a:off x="53340" y="0"/>
          <a:ext cx="532378" cy="388620"/>
        </a:xfrm>
        <a:prstGeom xmlns:a="http://schemas.openxmlformats.org/drawingml/2006/main" prst="rect">
          <a:avLst/>
        </a:prstGeom>
      </cdr:spPr>
      <cdr:txBody>
        <a:bodyPr xmlns:a="http://schemas.openxmlformats.org/drawingml/2006/main" vertOverflow="clip" wrap="none" lIns="0" tIns="0" rIns="0" bIns="0" rtlCol="0"/>
        <a:lstStyle xmlns:a="http://schemas.openxmlformats.org/drawingml/2006/main"/>
        <a:p xmlns:a="http://schemas.openxmlformats.org/drawingml/2006/main">
          <a:pPr algn="r"/>
          <a:r>
            <a:rPr lang="en-US" sz="1100" kern="1200">
              <a:latin typeface="Cambria" panose="02040503050406030204" pitchFamily="18" charset="0"/>
              <a:ea typeface="Cambria" panose="02040503050406030204" pitchFamily="18" charset="0"/>
            </a:rPr>
            <a:t>Starting</a:t>
          </a:r>
          <a:br>
            <a:rPr lang="en-US" sz="1100" kern="1200">
              <a:latin typeface="Cambria" panose="02040503050406030204" pitchFamily="18" charset="0"/>
              <a:ea typeface="Cambria" panose="02040503050406030204" pitchFamily="18" charset="0"/>
            </a:rPr>
          </a:br>
          <a:r>
            <a:rPr lang="en-US" sz="1100" kern="1200">
              <a:latin typeface="Cambria" panose="02040503050406030204" pitchFamily="18" charset="0"/>
              <a:ea typeface="Cambria" panose="02040503050406030204" pitchFamily="18" charset="0"/>
            </a:rPr>
            <a:t>price</a:t>
          </a:r>
        </a:p>
      </cdr:txBody>
    </cdr:sp>
  </cdr:relSizeAnchor>
  <cdr:relSizeAnchor xmlns:cdr="http://schemas.openxmlformats.org/drawingml/2006/chartDrawing">
    <cdr:from>
      <cdr:x>0.04601</cdr:x>
      <cdr:y>0.1028</cdr:y>
    </cdr:from>
    <cdr:to>
      <cdr:x>0.09846</cdr:x>
      <cdr:y>0.17358</cdr:y>
    </cdr:to>
    <cdr:sp macro="" textlink="">
      <cdr:nvSpPr>
        <cdr:cNvPr id="8" name="TextBox 7">
          <a:extLst xmlns:a="http://schemas.openxmlformats.org/drawingml/2006/main">
            <a:ext uri="{FF2B5EF4-FFF2-40B4-BE49-F238E27FC236}">
              <a16:creationId xmlns:a16="http://schemas.microsoft.com/office/drawing/2014/main" id="{D8660BA5-7038-65A7-9FF1-0F500B788276}"/>
            </a:ext>
          </a:extLst>
        </cdr:cNvPr>
        <cdr:cNvSpPr txBox="1"/>
      </cdr:nvSpPr>
      <cdr:spPr>
        <a:xfrm xmlns:a="http://schemas.openxmlformats.org/drawingml/2006/main">
          <a:off x="308164" y="403555"/>
          <a:ext cx="351309" cy="27785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r"/>
          <a:r>
            <a:rPr lang="en-US" sz="1100" kern="1200">
              <a:latin typeface="Cambria" panose="02040503050406030204" pitchFamily="18" charset="0"/>
              <a:ea typeface="Cambria" panose="02040503050406030204" pitchFamily="18" charset="0"/>
            </a:rPr>
            <a:t>10x fall</a:t>
          </a:r>
        </a:p>
      </cdr:txBody>
    </cdr:sp>
  </cdr:relSizeAnchor>
  <cdr:relSizeAnchor xmlns:cdr="http://schemas.openxmlformats.org/drawingml/2006/chartDrawing">
    <cdr:from>
      <cdr:x>0.02446</cdr:x>
      <cdr:y>0.17746</cdr:y>
    </cdr:from>
    <cdr:to>
      <cdr:x>0.09556</cdr:x>
      <cdr:y>0.25212</cdr:y>
    </cdr:to>
    <cdr:sp macro="" textlink="">
      <cdr:nvSpPr>
        <cdr:cNvPr id="9" name="TextBox 8">
          <a:extLst xmlns:a="http://schemas.openxmlformats.org/drawingml/2006/main">
            <a:ext uri="{FF2B5EF4-FFF2-40B4-BE49-F238E27FC236}">
              <a16:creationId xmlns:a16="http://schemas.microsoft.com/office/drawing/2014/main" id="{6B7D3985-CC17-2DF7-E36A-C5B4D9537AAC}"/>
            </a:ext>
          </a:extLst>
        </cdr:cNvPr>
        <cdr:cNvSpPr txBox="1"/>
      </cdr:nvSpPr>
      <cdr:spPr>
        <a:xfrm xmlns:a="http://schemas.openxmlformats.org/drawingml/2006/main">
          <a:off x="163830" y="696634"/>
          <a:ext cx="476227" cy="29308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1100" kern="1200">
              <a:latin typeface="Cambria" panose="02040503050406030204" pitchFamily="18" charset="0"/>
              <a:ea typeface="Cambria" panose="02040503050406030204" pitchFamily="18" charset="0"/>
            </a:rPr>
            <a:t>100x</a:t>
          </a:r>
          <a:br>
            <a:rPr lang="en-US" sz="1100" kern="1200">
              <a:latin typeface="Cambria" panose="02040503050406030204" pitchFamily="18" charset="0"/>
              <a:ea typeface="Cambria" panose="02040503050406030204" pitchFamily="18" charset="0"/>
            </a:rPr>
          </a:br>
          <a:br>
            <a:rPr lang="en-US" sz="1100" kern="1200">
              <a:latin typeface="Cambria" panose="02040503050406030204" pitchFamily="18" charset="0"/>
              <a:ea typeface="Cambria" panose="02040503050406030204" pitchFamily="18" charset="0"/>
            </a:rPr>
          </a:br>
          <a:r>
            <a:rPr lang="en-US" sz="1100" kern="1200">
              <a:latin typeface="Cambria" panose="02040503050406030204" pitchFamily="18" charset="0"/>
              <a:ea typeface="Cambria" panose="02040503050406030204" pitchFamily="18" charset="0"/>
            </a:rPr>
            <a:t>.</a:t>
          </a:r>
          <a:br>
            <a:rPr lang="en-US" sz="1100" kern="1200">
              <a:latin typeface="Cambria" panose="02040503050406030204" pitchFamily="18" charset="0"/>
              <a:ea typeface="Cambria" panose="02040503050406030204" pitchFamily="18" charset="0"/>
            </a:rPr>
          </a:br>
          <a:br>
            <a:rPr lang="en-US" sz="1100" kern="1200">
              <a:latin typeface="Cambria" panose="02040503050406030204" pitchFamily="18" charset="0"/>
              <a:ea typeface="Cambria" panose="02040503050406030204" pitchFamily="18" charset="0"/>
            </a:rPr>
          </a:br>
          <a:r>
            <a:rPr lang="en-US" sz="1100" kern="1200">
              <a:latin typeface="Cambria" panose="02040503050406030204" pitchFamily="18" charset="0"/>
              <a:ea typeface="Cambria" panose="02040503050406030204" pitchFamily="18" charset="0"/>
            </a:rPr>
            <a:t>.</a:t>
          </a:r>
          <a:br>
            <a:rPr lang="en-US" sz="1100" kern="1200">
              <a:latin typeface="Cambria" panose="02040503050406030204" pitchFamily="18" charset="0"/>
              <a:ea typeface="Cambria" panose="02040503050406030204" pitchFamily="18" charset="0"/>
            </a:rPr>
          </a:br>
          <a:br>
            <a:rPr lang="en-US" sz="1100" kern="1200">
              <a:latin typeface="Cambria" panose="02040503050406030204" pitchFamily="18" charset="0"/>
              <a:ea typeface="Cambria" panose="02040503050406030204" pitchFamily="18" charset="0"/>
            </a:rPr>
          </a:br>
          <a:r>
            <a:rPr lang="en-US" sz="1100" kern="1200">
              <a:latin typeface="Cambria" panose="02040503050406030204" pitchFamily="18" charset="0"/>
              <a:ea typeface="Cambria" panose="02040503050406030204" pitchFamily="18" charset="0"/>
            </a:rPr>
            <a:t>.</a:t>
          </a:r>
        </a:p>
      </cdr:txBody>
    </cdr:sp>
  </cdr:relSizeAnchor>
  <cdr:relSizeAnchor xmlns:cdr="http://schemas.openxmlformats.org/drawingml/2006/chartDrawing">
    <cdr:from>
      <cdr:x>0.0599</cdr:x>
      <cdr:y>0.40353</cdr:y>
    </cdr:from>
    <cdr:to>
      <cdr:x>0.0937</cdr:x>
      <cdr:y>0.48983</cdr:y>
    </cdr:to>
    <cdr:sp macro="" textlink="">
      <cdr:nvSpPr>
        <cdr:cNvPr id="10" name="TextBox 9">
          <a:extLst xmlns:a="http://schemas.openxmlformats.org/drawingml/2006/main">
            <a:ext uri="{FF2B5EF4-FFF2-40B4-BE49-F238E27FC236}">
              <a16:creationId xmlns:a16="http://schemas.microsoft.com/office/drawing/2014/main" id="{9E65FA36-95D4-E093-4095-D9E3AA41C5E3}"/>
            </a:ext>
          </a:extLst>
        </cdr:cNvPr>
        <cdr:cNvSpPr txBox="1"/>
      </cdr:nvSpPr>
      <cdr:spPr>
        <a:xfrm xmlns:a="http://schemas.openxmlformats.org/drawingml/2006/main">
          <a:off x="401211" y="1584086"/>
          <a:ext cx="226391" cy="3387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kern="1200">
              <a:latin typeface="Cambria" panose="02040503050406030204" pitchFamily="18" charset="0"/>
              <a:ea typeface="Cambria" panose="02040503050406030204" pitchFamily="18" charset="0"/>
            </a:rPr>
            <a:t>.</a:t>
          </a:r>
        </a:p>
      </cdr:txBody>
    </cdr:sp>
  </cdr:relSizeAnchor>
  <cdr:relSizeAnchor xmlns:cdr="http://schemas.openxmlformats.org/drawingml/2006/chartDrawing">
    <cdr:from>
      <cdr:x>0.06063</cdr:x>
      <cdr:y>0.24666</cdr:y>
    </cdr:from>
    <cdr:to>
      <cdr:x>0.09443</cdr:x>
      <cdr:y>0.3056</cdr:y>
    </cdr:to>
    <cdr:sp macro="" textlink="">
      <cdr:nvSpPr>
        <cdr:cNvPr id="11" name="TextBox 1">
          <a:extLst xmlns:a="http://schemas.openxmlformats.org/drawingml/2006/main">
            <a:ext uri="{FF2B5EF4-FFF2-40B4-BE49-F238E27FC236}">
              <a16:creationId xmlns:a16="http://schemas.microsoft.com/office/drawing/2014/main" id="{C0F0CBBC-B2A7-7545-154C-45F157FD73F0}"/>
            </a:ext>
          </a:extLst>
        </cdr:cNvPr>
        <cdr:cNvSpPr txBox="1"/>
      </cdr:nvSpPr>
      <cdr:spPr>
        <a:xfrm xmlns:a="http://schemas.openxmlformats.org/drawingml/2006/main">
          <a:off x="406077" y="968271"/>
          <a:ext cx="226391" cy="23137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kern="1200">
              <a:latin typeface="Cambria" panose="02040503050406030204" pitchFamily="18" charset="0"/>
              <a:ea typeface="Cambria" panose="02040503050406030204" pitchFamily="18" charset="0"/>
            </a:rPr>
            <a:t>.</a:t>
          </a:r>
        </a:p>
      </cdr:txBody>
    </cdr:sp>
  </cdr:relSizeAnchor>
  <cdr:relSizeAnchor xmlns:cdr="http://schemas.openxmlformats.org/drawingml/2006/chartDrawing">
    <cdr:from>
      <cdr:x>0.05951</cdr:x>
      <cdr:y>0.32509</cdr:y>
    </cdr:from>
    <cdr:to>
      <cdr:x>0.09331</cdr:x>
      <cdr:y>0.38403</cdr:y>
    </cdr:to>
    <cdr:sp macro="" textlink="">
      <cdr:nvSpPr>
        <cdr:cNvPr id="13" name="TextBox 1">
          <a:extLst xmlns:a="http://schemas.openxmlformats.org/drawingml/2006/main">
            <a:ext uri="{FF2B5EF4-FFF2-40B4-BE49-F238E27FC236}">
              <a16:creationId xmlns:a16="http://schemas.microsoft.com/office/drawing/2014/main" id="{7DAA3E2A-F391-FAF9-BA1C-34832F8F390A}"/>
            </a:ext>
          </a:extLst>
        </cdr:cNvPr>
        <cdr:cNvSpPr txBox="1"/>
      </cdr:nvSpPr>
      <cdr:spPr>
        <a:xfrm xmlns:a="http://schemas.openxmlformats.org/drawingml/2006/main">
          <a:off x="398598" y="1276147"/>
          <a:ext cx="226392" cy="231373"/>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kern="1200">
              <a:latin typeface="Cambria" panose="02040503050406030204" pitchFamily="18" charset="0"/>
              <a:ea typeface="Cambria" panose="02040503050406030204" pitchFamily="18" charset="0"/>
            </a:rPr>
            <a:t>.</a:t>
          </a:r>
        </a:p>
      </cdr:txBody>
    </cdr:sp>
  </cdr:relSizeAnchor>
</c:userShapes>
</file>

<file path=xl/drawings/drawing3.xml><?xml version="1.0" encoding="utf-8"?>
<xdr:wsDr xmlns:xdr="http://schemas.openxmlformats.org/drawingml/2006/spreadsheetDrawing" xmlns:a="http://schemas.openxmlformats.org/drawingml/2006/main">
  <xdr:twoCellAnchor editAs="oneCell">
    <xdr:from>
      <xdr:col>20</xdr:col>
      <xdr:colOff>19050</xdr:colOff>
      <xdr:row>3</xdr:row>
      <xdr:rowOff>146050</xdr:rowOff>
    </xdr:from>
    <xdr:to>
      <xdr:col>28</xdr:col>
      <xdr:colOff>292401</xdr:colOff>
      <xdr:row>29</xdr:row>
      <xdr:rowOff>94520</xdr:rowOff>
    </xdr:to>
    <xdr:pic>
      <xdr:nvPicPr>
        <xdr:cNvPr id="2" name="Picture 1">
          <a:extLst>
            <a:ext uri="{FF2B5EF4-FFF2-40B4-BE49-F238E27FC236}">
              <a16:creationId xmlns:a16="http://schemas.microsoft.com/office/drawing/2014/main" id="{E2FA886D-843E-9CEA-4191-6AB0C96291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15250" y="698500"/>
          <a:ext cx="5404151" cy="47363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26670</xdr:colOff>
      <xdr:row>4</xdr:row>
      <xdr:rowOff>120650</xdr:rowOff>
    </xdr:from>
    <xdr:to>
      <xdr:col>19</xdr:col>
      <xdr:colOff>113030</xdr:colOff>
      <xdr:row>18</xdr:row>
      <xdr:rowOff>95250</xdr:rowOff>
    </xdr:to>
    <xdr:graphicFrame macro="">
      <xdr:nvGraphicFramePr>
        <xdr:cNvPr id="5" name="Chart 4">
          <a:extLst>
            <a:ext uri="{FF2B5EF4-FFF2-40B4-BE49-F238E27FC236}">
              <a16:creationId xmlns:a16="http://schemas.microsoft.com/office/drawing/2014/main" id="{E066892B-0417-4B36-AA4F-61D116E3BE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FF95F87-982E-4149-844B-8B53C870D955}" name="Table3" displayName="Table3" ref="A3:F37" totalsRowShown="0">
  <autoFilter ref="A3:F37" xr:uid="{8FF95F87-982E-4149-844B-8B53C870D955}"/>
  <tableColumns count="6">
    <tableColumn id="1" xr3:uid="{0064276F-E5D9-4488-927D-6CB6D9618004}" name="Entity"/>
    <tableColumn id="2" xr3:uid="{2C77FB20-B811-4999-8FC7-B043C369DBF5}" name="Code"/>
    <tableColumn id="3" xr3:uid="{7C6019BB-1474-48C1-9C7F-18CA594FABB9}" name="Year"/>
    <tableColumn id="4" xr3:uid="{99E0E1BE-E4AD-4B32-B081-79A160D4AE04}" name="t">
      <calculatedColumnFormula>C4-$C$4</calculatedColumnFormula>
    </tableColumn>
    <tableColumn id="5" xr3:uid="{43074E63-9B74-4F4A-9989-2D5F1897897B}" name="Price of lithium-ion battery cells"/>
    <tableColumn id="7" xr3:uid="{46CC9DBA-5BD2-4123-B3FC-5F639B3E7938}" name="Index" dataDxfId="9">
      <calculatedColumnFormula>Table3[[#This Row],[Price of lithium-ion battery cells]]/$E$4*100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4F8352-DC10-4706-8B7D-3F7D22C5FD1F}" name="Table1" displayName="Table1" ref="A5:J84" totalsRowShown="0">
  <autoFilter ref="A5:J84" xr:uid="{5C4F8352-DC10-4706-8B7D-3F7D22C5FD1F}"/>
  <tableColumns count="10">
    <tableColumn id="1" xr3:uid="{B8C3BDEE-3529-436E-BD70-364154277711}" name="Date" dataDxfId="8"/>
    <tableColumn id="8" xr3:uid="{E89D90D7-3639-487A-A3FC-2E815DB1A771}" name="Year" dataDxfId="7">
      <calculatedColumnFormula>Table1[[#This Row],[Date]]/365.25+1900</calculatedColumnFormula>
    </tableColumn>
    <tableColumn id="10" xr3:uid="{6E4CEDED-DEA1-46AA-BFC1-FB23A6E8FBC6}" name="t" dataDxfId="6">
      <calculatedColumnFormula>Table1[[#This Row],[Year]]-$B$6</calculatedColumnFormula>
    </tableColumn>
    <tableColumn id="2" xr3:uid="{BB544D70-C016-4B20-ABB3-0B74FA9C10B2}" name="Cost per Mb" dataDxfId="5"/>
    <tableColumn id="3" xr3:uid="{78CB5830-9288-40C6-8F66-FB91C38F6187}" name="Cost per Genome" dataDxfId="4"/>
    <tableColumn id="4" xr3:uid="{3C8C5B09-00F2-456F-9A12-6B031ABB3AB0}" name="CPI">
      <calculatedColumnFormula>VLOOKUP(A6+1,CPI!$A$2:$B$956,2,FALSE)</calculatedColumnFormula>
    </tableColumn>
    <tableColumn id="5" xr3:uid="{40D44296-39E0-477E-9479-7DDAEB1D4901}" name="Cost deflated" dataDxfId="3">
      <calculatedColumnFormula>E6/F6*$F$84</calculatedColumnFormula>
    </tableColumn>
    <tableColumn id="6" xr3:uid="{FD78AEB9-259D-4614-9FE8-02F418B13FE7}" name="Row for X years later" dataDxfId="2">
      <calculatedColumnFormula>_xlfn.XMATCH(Table1[[#This Row],[Date]]+1+Year_span*365.25,Table1[Date],-1,1)</calculatedColumnFormula>
    </tableColumn>
    <tableColumn id="7" xr3:uid="{A57F3833-A979-4CD9-AACD-F5103D080A95}" name="Log points/ short span" dataDxfId="1">
      <calculatedColumnFormula array="1">-LN(INDEX(Table1[Cost deflated],Table1[[#This Row],[Row for X years later]])/Table1[[#This Row],[Cost deflated]])/(INDEX(Table1[Date],Table1[[#This Row],[Row for X years later]])-Table1[[#This Row],[Date]])*365.25/4</calculatedColumnFormula>
    </tableColumn>
    <tableColumn id="9" xr3:uid="{32E0FD77-153E-459B-85DC-E6DCFE2521F2}" name="Index" dataDxfId="0">
      <calculatedColumnFormula>Table1[[#This Row],[Cost deflated]]/$G$6*100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5"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6D776B9-D753-4D5F-9CEE-19A46C7FA9D5}">
  <we:reference id="wa200009404" version="1.0.0.8" store="en-US" storeType="OMEX"/>
  <we:alternateReferences>
    <we:reference id="WA200009404" version="1.0.0.8" store="" storeType="OMEX"/>
  </we:alternateReferences>
  <we:properties>
    <we:property name="claude.fileId" value="&quot;92ebab2c-2bca-4762-ba12-4cf0652975e0&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hyperlink" Target="http://www.dell.com/" TargetMode="External"/><Relationship Id="rId2" Type="http://schemas.openxmlformats.org/officeDocument/2006/relationships/hyperlink" Target="http://www.penguinputnam.com/kurzweil/excerpts/chap1/ch1note19.htm" TargetMode="External"/><Relationship Id="rId1" Type="http://schemas.openxmlformats.org/officeDocument/2006/relationships/hyperlink" Target="http://www.transhumanist.com/volume1/moravec.htm" TargetMode="External"/><Relationship Id="rId5" Type="http://schemas.openxmlformats.org/officeDocument/2006/relationships/hyperlink" Target="http://ed-thelen.org/comp-hist/BRL.html" TargetMode="External"/><Relationship Id="rId4" Type="http://schemas.openxmlformats.org/officeDocument/2006/relationships/hyperlink" Target="http://performance.netlib.org/performance/html/dhrystone.data.col0.html" TargetMode="Externa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B7894-4F69-400D-85CE-13DD92AA35D6}">
  <dimension ref="A1:J13"/>
  <sheetViews>
    <sheetView showGridLines="0" tabSelected="1" topLeftCell="D1" zoomScaleNormal="100" workbookViewId="0">
      <selection activeCell="E17" sqref="E17"/>
    </sheetView>
  </sheetViews>
  <sheetFormatPr defaultRowHeight="14.4" x14ac:dyDescent="0.55000000000000004"/>
  <cols>
    <col min="1" max="1" width="16.41796875" customWidth="1"/>
    <col min="2" max="2" width="11.83984375" customWidth="1"/>
    <col min="3" max="3" width="20.62890625" bestFit="1" customWidth="1"/>
    <col min="4" max="4" width="13.20703125" customWidth="1"/>
    <col min="5" max="5" width="14.26171875" customWidth="1"/>
    <col min="6" max="6" width="1.41796875" customWidth="1"/>
    <col min="7" max="7" width="14.26171875" customWidth="1"/>
    <col min="8" max="8" width="6" customWidth="1"/>
    <col min="9" max="9" width="10.9453125" customWidth="1"/>
  </cols>
  <sheetData>
    <row r="1" spans="1:10" ht="28.8" x14ac:dyDescent="0.55000000000000004">
      <c r="A1" s="49" t="s">
        <v>10</v>
      </c>
      <c r="B1" s="49" t="s">
        <v>11</v>
      </c>
      <c r="C1" s="49" t="s">
        <v>191</v>
      </c>
      <c r="D1" s="50" t="s">
        <v>221</v>
      </c>
      <c r="E1" s="50" t="s">
        <v>201</v>
      </c>
      <c r="F1" s="51"/>
      <c r="G1" s="58" t="s">
        <v>222</v>
      </c>
      <c r="H1" s="58"/>
      <c r="I1" s="58"/>
    </row>
    <row r="2" spans="1:10" x14ac:dyDescent="0.55000000000000004">
      <c r="A2" s="4" t="s">
        <v>197</v>
      </c>
      <c r="B2" s="4" t="s">
        <v>212</v>
      </c>
      <c r="C2" s="4" t="s">
        <v>196</v>
      </c>
      <c r="D2" s="47">
        <f>1-(Electricity!J58/Electricity!J4)^(1/(Electricity!I58-Electricity!I4)/4)</f>
        <v>1.169780077403515E-2</v>
      </c>
      <c r="E2" s="57"/>
      <c r="F2" s="57"/>
      <c r="G2" s="57">
        <f>-LN(1-D2)</f>
        <v>1.1766758340950046E-2</v>
      </c>
      <c r="H2" s="59">
        <f t="shared" ref="H2:H6" si="0">$G$7/G2</f>
        <v>53.955240180849124</v>
      </c>
      <c r="I2" s="61">
        <f t="shared" ref="I2:I6" si="1">(1-D2)^-4</f>
        <v>1.0481922705785034</v>
      </c>
    </row>
    <row r="3" spans="1:10" x14ac:dyDescent="0.55000000000000004">
      <c r="A3" t="s">
        <v>195</v>
      </c>
      <c r="B3" t="s">
        <v>213</v>
      </c>
      <c r="C3" t="s">
        <v>196</v>
      </c>
      <c r="D3" s="47">
        <f>1-('Lithium batteries'!E37/'Lithium batteries'!E4)^(1/('Lithium batteries'!C37-'Lithium batteries'!C4)/4)</f>
        <v>3.550118603545771E-2</v>
      </c>
      <c r="E3" s="47">
        <f>'Lithium batteries'!F1</f>
        <v>7.6129461625195183E-2</v>
      </c>
      <c r="F3" s="47"/>
      <c r="G3" s="57">
        <f t="shared" ref="G3:G7" si="2">-LN(1-D3)</f>
        <v>3.6146676326541921E-2</v>
      </c>
      <c r="H3" s="59">
        <f t="shared" si="0"/>
        <v>17.563946037544497</v>
      </c>
      <c r="I3" s="61">
        <f t="shared" si="1"/>
        <v>1.155561883967176</v>
      </c>
    </row>
    <row r="4" spans="1:10" x14ac:dyDescent="0.55000000000000004">
      <c r="A4" s="4" t="s">
        <v>192</v>
      </c>
      <c r="B4" s="4" t="s">
        <v>214</v>
      </c>
      <c r="C4" s="4" t="s">
        <v>194</v>
      </c>
      <c r="D4" s="47">
        <f>1-(Illumination!D727/Illumination!D504)^(1/((Illumination!C727-Illumination!C504)*4))</f>
        <v>9.2427522728583122E-3</v>
      </c>
      <c r="E4" s="47">
        <f>Illumination!E1</f>
        <v>6.6782094039954276E-2</v>
      </c>
      <c r="F4" s="47"/>
      <c r="G4" s="57">
        <f t="shared" si="2"/>
        <v>9.285731543808835E-3</v>
      </c>
      <c r="H4" s="59">
        <f t="shared" si="0"/>
        <v>68.371379189749248</v>
      </c>
      <c r="I4" s="61">
        <f t="shared" si="1"/>
        <v>1.0378413449321391</v>
      </c>
      <c r="J4" s="4"/>
    </row>
    <row r="5" spans="1:10" x14ac:dyDescent="0.55000000000000004">
      <c r="A5" t="s">
        <v>202</v>
      </c>
      <c r="B5" t="s">
        <v>227</v>
      </c>
      <c r="C5" t="s">
        <v>193</v>
      </c>
      <c r="D5" s="47">
        <f>1-(Compute!P76/Compute!P22)^(1/(Compute!N76-Compute!N22)/4)</f>
        <v>9.8502965405815934E-2</v>
      </c>
      <c r="E5" s="47">
        <f>Compute!P5</f>
        <v>0.25071175800559653</v>
      </c>
      <c r="F5" s="47"/>
      <c r="G5" s="57">
        <f t="shared" si="2"/>
        <v>0.10369852575717127</v>
      </c>
      <c r="H5" s="59">
        <f t="shared" si="0"/>
        <v>6.1223461741650125</v>
      </c>
      <c r="I5" s="61">
        <f t="shared" si="1"/>
        <v>1.5140589684406742</v>
      </c>
    </row>
    <row r="6" spans="1:10" x14ac:dyDescent="0.55000000000000004">
      <c r="A6" t="s">
        <v>9</v>
      </c>
      <c r="B6" s="4" t="s">
        <v>215</v>
      </c>
      <c r="C6" s="4" t="s">
        <v>198</v>
      </c>
      <c r="D6" s="52">
        <f>1-('DNA sequencing'!G83/Table1[[#This Row],[Cost deflated]])^(1/('DNA sequencing'!A83-Table1[[#This Row],[Date]])*365.25/4)</f>
        <v>0.14155466236548164</v>
      </c>
      <c r="E6" s="52">
        <f>'DNA sequencing'!I3</f>
        <v>0.37854053691428768</v>
      </c>
      <c r="F6" s="52"/>
      <c r="G6" s="57">
        <f t="shared" si="2"/>
        <v>0.1526322726175656</v>
      </c>
      <c r="H6" s="59">
        <f t="shared" si="0"/>
        <v>4.1595283982091802</v>
      </c>
      <c r="I6" s="61">
        <f t="shared" si="1"/>
        <v>1.8414054111435121</v>
      </c>
    </row>
    <row r="7" spans="1:10" x14ac:dyDescent="0.55000000000000004">
      <c r="A7" s="48" t="s">
        <v>200</v>
      </c>
      <c r="B7" s="48" t="s">
        <v>216</v>
      </c>
      <c r="C7" s="48" t="s">
        <v>199</v>
      </c>
      <c r="D7" s="53">
        <f>E7</f>
        <v>0.47</v>
      </c>
      <c r="E7" s="53">
        <v>0.47</v>
      </c>
      <c r="F7" s="52"/>
      <c r="G7" s="57">
        <f t="shared" si="2"/>
        <v>0.6348782724359695</v>
      </c>
      <c r="H7" s="59">
        <f>$G$7/G7</f>
        <v>1</v>
      </c>
      <c r="I7" s="61">
        <f>(1-D7)^-4</f>
        <v>12.673498611808327</v>
      </c>
    </row>
    <row r="8" spans="1:10" ht="43.8" customHeight="1" x14ac:dyDescent="0.55000000000000004">
      <c r="A8" s="62" t="s">
        <v>217</v>
      </c>
      <c r="B8" s="62"/>
      <c r="C8" s="62"/>
      <c r="D8" s="62"/>
      <c r="E8" s="62"/>
      <c r="F8" s="4"/>
      <c r="G8" s="4"/>
      <c r="H8" s="4"/>
      <c r="I8" s="4"/>
    </row>
    <row r="10" spans="1:10" x14ac:dyDescent="0.55000000000000004">
      <c r="A10" t="s">
        <v>22</v>
      </c>
      <c r="B10" t="s">
        <v>218</v>
      </c>
      <c r="C10" t="s">
        <v>200</v>
      </c>
    </row>
    <row r="11" spans="1:10" x14ac:dyDescent="0.55000000000000004">
      <c r="A11" s="6">
        <f>DATEVALUE("2021-11-18")/365.25+1900</f>
        <v>2021.883641341547</v>
      </c>
      <c r="B11" s="6">
        <f>A11-$A$11</f>
        <v>0</v>
      </c>
      <c r="C11" s="55">
        <v>100</v>
      </c>
    </row>
    <row r="12" spans="1:10" x14ac:dyDescent="0.55000000000000004">
      <c r="A12" s="6">
        <v>2023.5</v>
      </c>
      <c r="B12" s="6">
        <f>A12-$A$11</f>
        <v>1.6163586584530094</v>
      </c>
      <c r="C12" s="5">
        <f>$C$11*(1-47%)^(4*(A12-$A$11))</f>
        <v>1.6493911422653169</v>
      </c>
    </row>
    <row r="13" spans="1:10" x14ac:dyDescent="0.55000000000000004">
      <c r="A13" s="6">
        <v>2026.6666</v>
      </c>
      <c r="B13" s="6">
        <f>A13-$A$11</f>
        <v>4.7829586584530261</v>
      </c>
      <c r="C13" s="5">
        <f>$C$11*(1-47%)^(4*(A13-$A$11))</f>
        <v>5.3075186958275811E-4</v>
      </c>
    </row>
  </sheetData>
  <mergeCells count="1">
    <mergeCell ref="A8:E8"/>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39435-1293-4532-BF1C-F08882A43A51}">
  <dimension ref="A2:U84"/>
  <sheetViews>
    <sheetView showGridLines="0" topLeftCell="D9" workbookViewId="0">
      <selection activeCell="J58" sqref="J58"/>
    </sheetView>
  </sheetViews>
  <sheetFormatPr defaultRowHeight="14.4" x14ac:dyDescent="0.55000000000000004"/>
  <cols>
    <col min="3" max="3" width="9.89453125" customWidth="1"/>
    <col min="7" max="7" width="10.3671875" customWidth="1"/>
    <col min="8" max="8" width="2.20703125" customWidth="1"/>
    <col min="9" max="10" width="10.3671875" customWidth="1"/>
  </cols>
  <sheetData>
    <row r="2" spans="1:12" x14ac:dyDescent="0.55000000000000004">
      <c r="B2" s="63" t="s">
        <v>224</v>
      </c>
      <c r="C2" s="63"/>
      <c r="E2" s="63" t="s">
        <v>223</v>
      </c>
      <c r="F2" s="63"/>
      <c r="G2" s="63"/>
      <c r="H2" s="60"/>
      <c r="I2" s="63" t="s">
        <v>226</v>
      </c>
      <c r="J2" s="63"/>
    </row>
    <row r="3" spans="1:12" ht="28.8" x14ac:dyDescent="0.55000000000000004">
      <c r="A3" t="s">
        <v>22</v>
      </c>
      <c r="B3" t="s">
        <v>205</v>
      </c>
      <c r="C3" s="51" t="s">
        <v>209</v>
      </c>
      <c r="D3" s="51"/>
      <c r="E3" t="s">
        <v>22</v>
      </c>
      <c r="F3" t="s">
        <v>205</v>
      </c>
      <c r="G3" s="51" t="s">
        <v>209</v>
      </c>
      <c r="H3" s="51"/>
      <c r="I3" s="51" t="s">
        <v>22</v>
      </c>
      <c r="J3" s="51" t="s">
        <v>225</v>
      </c>
      <c r="K3" s="51"/>
      <c r="L3" t="s">
        <v>203</v>
      </c>
    </row>
    <row r="4" spans="1:12" x14ac:dyDescent="0.55000000000000004">
      <c r="A4">
        <v>1892</v>
      </c>
      <c r="B4">
        <v>22</v>
      </c>
      <c r="C4" s="6">
        <f>B4/VLOOKUP(A4,CPI!$D$2:$E$231,2,FALSE)*100</f>
        <v>242.61138067931191</v>
      </c>
      <c r="I4">
        <v>1892</v>
      </c>
      <c r="J4" s="6">
        <f>C4</f>
        <v>242.61138067931191</v>
      </c>
      <c r="K4">
        <f>I4-$I$4</f>
        <v>0</v>
      </c>
      <c r="L4">
        <f>J4/$J$4*100</f>
        <v>100</v>
      </c>
    </row>
    <row r="5" spans="1:12" x14ac:dyDescent="0.55000000000000004">
      <c r="A5">
        <v>1897</v>
      </c>
      <c r="B5">
        <v>19.8</v>
      </c>
      <c r="C5" s="6">
        <f>B5/VLOOKUP(A5,CPI!$D$2:$E$231,2,FALSE)*100</f>
        <v>238.00937612693832</v>
      </c>
      <c r="I5">
        <v>1897</v>
      </c>
      <c r="J5" s="6">
        <f t="shared" ref="J5:J10" si="0">C5</f>
        <v>238.00937612693832</v>
      </c>
      <c r="K5">
        <f t="shared" ref="K5:K58" si="1">I5-$I$4</f>
        <v>5</v>
      </c>
      <c r="L5">
        <f t="shared" ref="L5:L58" si="2">J5/$J$4*100</f>
        <v>98.103137396321642</v>
      </c>
    </row>
    <row r="6" spans="1:12" x14ac:dyDescent="0.55000000000000004">
      <c r="A6">
        <v>1902</v>
      </c>
      <c r="B6">
        <v>16.2</v>
      </c>
      <c r="C6" s="6">
        <f>B6/VLOOKUP(A6,CPI!$D$2:$E$231,2,FALSE)*100</f>
        <v>189.05356517680008</v>
      </c>
      <c r="I6">
        <v>1902</v>
      </c>
      <c r="J6" s="6">
        <f t="shared" si="0"/>
        <v>189.05356517680008</v>
      </c>
      <c r="K6">
        <f t="shared" si="1"/>
        <v>10</v>
      </c>
      <c r="L6">
        <f t="shared" si="2"/>
        <v>77.924442228328303</v>
      </c>
    </row>
    <row r="7" spans="1:12" x14ac:dyDescent="0.55000000000000004">
      <c r="A7">
        <v>1907</v>
      </c>
      <c r="B7">
        <v>10.5</v>
      </c>
      <c r="C7" s="6">
        <f>B7/VLOOKUP(A7,CPI!$D$2:$E$231,2,FALSE)*100</f>
        <v>111.69024571854058</v>
      </c>
      <c r="I7">
        <v>1907</v>
      </c>
      <c r="J7" s="6">
        <f t="shared" si="0"/>
        <v>111.69024571854058</v>
      </c>
      <c r="K7">
        <f t="shared" si="1"/>
        <v>15</v>
      </c>
      <c r="L7">
        <f t="shared" si="2"/>
        <v>46.036688553442083</v>
      </c>
    </row>
    <row r="8" spans="1:12" x14ac:dyDescent="0.55000000000000004">
      <c r="A8">
        <v>1912</v>
      </c>
      <c r="B8">
        <v>9.1</v>
      </c>
      <c r="C8" s="6">
        <f>B8/VLOOKUP(A8,CPI!$D$2:$E$231,2,FALSE)*100</f>
        <v>93.486747483049101</v>
      </c>
      <c r="I8">
        <v>1912</v>
      </c>
      <c r="J8" s="6">
        <f t="shared" si="0"/>
        <v>93.486747483049101</v>
      </c>
      <c r="K8">
        <f t="shared" si="1"/>
        <v>20</v>
      </c>
      <c r="L8">
        <f t="shared" si="2"/>
        <v>38.533537553467681</v>
      </c>
    </row>
    <row r="9" spans="1:12" x14ac:dyDescent="0.55000000000000004">
      <c r="A9">
        <v>1917</v>
      </c>
      <c r="B9">
        <v>7.52</v>
      </c>
      <c r="C9" s="6">
        <f>B9/VLOOKUP(A9,CPI!$D$2:$E$231,2,FALSE)*100</f>
        <v>58.749999999999993</v>
      </c>
      <c r="I9">
        <v>1917</v>
      </c>
      <c r="J9" s="6">
        <f t="shared" si="0"/>
        <v>58.749999999999993</v>
      </c>
      <c r="K9">
        <f t="shared" si="1"/>
        <v>25</v>
      </c>
      <c r="L9">
        <f t="shared" si="2"/>
        <v>24.21568181818181</v>
      </c>
    </row>
    <row r="10" spans="1:12" x14ac:dyDescent="0.55000000000000004">
      <c r="A10">
        <v>1922</v>
      </c>
      <c r="B10">
        <v>7.38</v>
      </c>
      <c r="C10" s="6">
        <f>B10/VLOOKUP(A10,CPI!$D$2:$E$231,2,FALSE)*100</f>
        <v>43.928571428571431</v>
      </c>
      <c r="H10" s="6"/>
      <c r="I10">
        <v>1922</v>
      </c>
      <c r="J10" s="6">
        <f t="shared" si="0"/>
        <v>43.928571428571431</v>
      </c>
      <c r="K10">
        <f t="shared" si="1"/>
        <v>30</v>
      </c>
      <c r="L10">
        <f t="shared" si="2"/>
        <v>18.106558441558441</v>
      </c>
    </row>
    <row r="11" spans="1:12" x14ac:dyDescent="0.55000000000000004">
      <c r="A11">
        <v>1927</v>
      </c>
      <c r="B11">
        <v>6.82</v>
      </c>
      <c r="C11" s="6">
        <f>B11/VLOOKUP(A11,CPI!$D$2:$E$231,2,FALSE)*100</f>
        <v>39.195402298850581</v>
      </c>
      <c r="E11">
        <v>1926</v>
      </c>
      <c r="F11">
        <v>7</v>
      </c>
      <c r="G11" s="6">
        <f>F11/VLOOKUP(E11,CPI!$D$2:$E$231,2,FALSE)*100</f>
        <v>39.548022598870055</v>
      </c>
      <c r="H11" s="6"/>
      <c r="I11">
        <v>1926</v>
      </c>
      <c r="J11" s="6">
        <f>G11</f>
        <v>39.548022598870055</v>
      </c>
      <c r="K11">
        <f t="shared" si="1"/>
        <v>34</v>
      </c>
      <c r="L11">
        <f t="shared" si="2"/>
        <v>16.300975860297893</v>
      </c>
    </row>
    <row r="12" spans="1:12" x14ac:dyDescent="0.55000000000000004">
      <c r="A12">
        <v>1932</v>
      </c>
      <c r="B12">
        <v>5.6</v>
      </c>
      <c r="C12" s="6">
        <f>B12/VLOOKUP(A12,CPI!$D$2:$E$231,2,FALSE)*100</f>
        <v>40.875912408759127</v>
      </c>
      <c r="E12">
        <v>1927</v>
      </c>
      <c r="F12">
        <v>6.82</v>
      </c>
      <c r="G12" s="6">
        <f>F12/VLOOKUP(E12,CPI!$D$2:$E$231,2,FALSE)*100</f>
        <v>39.195402298850581</v>
      </c>
      <c r="H12" s="6"/>
      <c r="I12">
        <v>1927</v>
      </c>
      <c r="J12" s="6">
        <f t="shared" ref="J12:J58" si="3">G12</f>
        <v>39.195402298850581</v>
      </c>
      <c r="K12">
        <f t="shared" si="1"/>
        <v>35</v>
      </c>
      <c r="L12">
        <f t="shared" si="2"/>
        <v>16.155632183908043</v>
      </c>
    </row>
    <row r="13" spans="1:12" x14ac:dyDescent="0.55000000000000004">
      <c r="A13">
        <v>1937</v>
      </c>
      <c r="B13">
        <v>4.3</v>
      </c>
      <c r="C13" s="6">
        <f>B13/VLOOKUP(A13,CPI!$D$2:$E$231,2,FALSE)*100</f>
        <v>29.861111111111111</v>
      </c>
      <c r="E13">
        <v>1928</v>
      </c>
      <c r="F13">
        <v>6.63</v>
      </c>
      <c r="G13" s="6">
        <f>F13/VLOOKUP(E13,CPI!$D$2:$E$231,2,FALSE)*100</f>
        <v>38.771929824561404</v>
      </c>
      <c r="H13" s="6"/>
      <c r="I13">
        <v>1928</v>
      </c>
      <c r="J13" s="6">
        <f t="shared" si="3"/>
        <v>38.771929824561404</v>
      </c>
      <c r="K13">
        <f t="shared" si="1"/>
        <v>36</v>
      </c>
      <c r="L13">
        <f t="shared" si="2"/>
        <v>15.98108452950558</v>
      </c>
    </row>
    <row r="14" spans="1:12" x14ac:dyDescent="0.55000000000000004">
      <c r="A14">
        <v>1940</v>
      </c>
      <c r="B14">
        <v>3.84</v>
      </c>
      <c r="C14" s="6">
        <f>B14/VLOOKUP(A14,CPI!$D$2:$E$231,2,FALSE)*100</f>
        <v>27.428571428571431</v>
      </c>
      <c r="E14">
        <v>1929</v>
      </c>
      <c r="F14">
        <v>6.33</v>
      </c>
      <c r="G14" s="6">
        <f>F14/VLOOKUP(E14,CPI!$D$2:$E$231,2,FALSE)*100</f>
        <v>37.017543859649123</v>
      </c>
      <c r="H14" s="6"/>
      <c r="I14">
        <v>1929</v>
      </c>
      <c r="J14" s="6">
        <f t="shared" si="3"/>
        <v>37.017543859649123</v>
      </c>
      <c r="K14">
        <f t="shared" si="1"/>
        <v>37</v>
      </c>
      <c r="L14">
        <f t="shared" si="2"/>
        <v>15.257958532695373</v>
      </c>
    </row>
    <row r="15" spans="1:12" x14ac:dyDescent="0.55000000000000004">
      <c r="A15">
        <v>1947</v>
      </c>
      <c r="B15">
        <v>3.09</v>
      </c>
      <c r="C15" s="6">
        <f>B15/VLOOKUP(A15,CPI!$D$2:$E$231,2,FALSE)*100</f>
        <v>13.856502242152466</v>
      </c>
      <c r="E15">
        <v>1930</v>
      </c>
      <c r="F15">
        <v>6.03</v>
      </c>
      <c r="G15" s="6">
        <f>F15/VLOOKUP(E15,CPI!$D$2:$E$231,2,FALSE)*100</f>
        <v>36.107784431137731</v>
      </c>
      <c r="H15" s="6"/>
      <c r="I15">
        <v>1930</v>
      </c>
      <c r="J15" s="6">
        <f t="shared" si="3"/>
        <v>36.107784431137731</v>
      </c>
      <c r="K15">
        <f t="shared" si="1"/>
        <v>38</v>
      </c>
      <c r="L15">
        <f t="shared" si="2"/>
        <v>14.882972237343495</v>
      </c>
    </row>
    <row r="16" spans="1:12" x14ac:dyDescent="0.55000000000000004">
      <c r="A16">
        <v>1952</v>
      </c>
      <c r="B16">
        <v>2.77</v>
      </c>
      <c r="C16" s="6">
        <f>B16/VLOOKUP(A16,CPI!$D$2:$E$231,2,FALSE)*100</f>
        <v>10.452830188679245</v>
      </c>
      <c r="E16">
        <v>1931</v>
      </c>
      <c r="F16">
        <v>5.78</v>
      </c>
      <c r="G16" s="6">
        <f>F16/VLOOKUP(E16,CPI!$D$2:$E$231,2,FALSE)*100</f>
        <v>38.026315789473685</v>
      </c>
      <c r="H16" s="6"/>
      <c r="I16">
        <v>1931</v>
      </c>
      <c r="J16" s="6">
        <f t="shared" si="3"/>
        <v>38.026315789473685</v>
      </c>
      <c r="K16">
        <f t="shared" si="1"/>
        <v>39</v>
      </c>
      <c r="L16">
        <f t="shared" si="2"/>
        <v>15.673755980861243</v>
      </c>
    </row>
    <row r="17" spans="1:21" x14ac:dyDescent="0.55000000000000004">
      <c r="A17">
        <v>1956</v>
      </c>
      <c r="B17">
        <v>2.61</v>
      </c>
      <c r="C17" s="6">
        <f>B17/VLOOKUP(A17,CPI!$D$2:$E$231,2,FALSE)*100</f>
        <v>9.595588235294116</v>
      </c>
      <c r="E17">
        <v>1932</v>
      </c>
      <c r="F17">
        <v>5.61</v>
      </c>
      <c r="G17" s="6">
        <f>F17/VLOOKUP(E17,CPI!$D$2:$E$231,2,FALSE)*100</f>
        <v>40.948905109489054</v>
      </c>
      <c r="H17" s="6"/>
      <c r="I17">
        <v>1932</v>
      </c>
      <c r="J17" s="6">
        <f t="shared" si="3"/>
        <v>40.948905109489054</v>
      </c>
      <c r="K17">
        <f t="shared" si="1"/>
        <v>40</v>
      </c>
      <c r="L17">
        <f t="shared" si="2"/>
        <v>16.878394160583941</v>
      </c>
    </row>
    <row r="18" spans="1:21" x14ac:dyDescent="0.55000000000000004">
      <c r="A18">
        <v>1962</v>
      </c>
      <c r="B18">
        <v>2.41</v>
      </c>
      <c r="C18" s="6">
        <f>B18/VLOOKUP(A18,CPI!$D$2:$E$231,2,FALSE)*100</f>
        <v>7.9801324503311264</v>
      </c>
      <c r="E18">
        <v>1933</v>
      </c>
      <c r="F18">
        <v>5.52</v>
      </c>
      <c r="G18" s="6">
        <f>F18/VLOOKUP(E18,CPI!$D$2:$E$231,2,FALSE)*100</f>
        <v>42.461538461538453</v>
      </c>
      <c r="H18" s="6"/>
      <c r="I18">
        <v>1933</v>
      </c>
      <c r="J18" s="6">
        <f t="shared" si="3"/>
        <v>42.461538461538453</v>
      </c>
      <c r="K18">
        <f t="shared" si="1"/>
        <v>41</v>
      </c>
      <c r="L18">
        <f t="shared" si="2"/>
        <v>17.501874125874121</v>
      </c>
    </row>
    <row r="19" spans="1:21" x14ac:dyDescent="0.55000000000000004">
      <c r="A19">
        <v>1963</v>
      </c>
      <c r="B19">
        <v>2.37</v>
      </c>
      <c r="C19" s="6">
        <f>B19/VLOOKUP(A19,CPI!$D$2:$E$231,2,FALSE)*100</f>
        <v>7.7450980392156863</v>
      </c>
      <c r="E19">
        <v>1934</v>
      </c>
      <c r="F19">
        <v>5.33</v>
      </c>
      <c r="G19" s="6">
        <f>F19/VLOOKUP(E19,CPI!$D$2:$E$231,2,FALSE)*100</f>
        <v>39.776119402985074</v>
      </c>
      <c r="H19" s="6"/>
      <c r="I19">
        <v>1934</v>
      </c>
      <c r="J19" s="6">
        <f t="shared" si="3"/>
        <v>39.776119402985074</v>
      </c>
      <c r="K19">
        <f t="shared" si="1"/>
        <v>42</v>
      </c>
      <c r="L19">
        <f t="shared" si="2"/>
        <v>16.394993215739483</v>
      </c>
    </row>
    <row r="20" spans="1:21" x14ac:dyDescent="0.55000000000000004">
      <c r="A20">
        <v>1964</v>
      </c>
      <c r="B20">
        <v>2.31</v>
      </c>
      <c r="C20" s="6">
        <f>B20/VLOOKUP(A20,CPI!$D$2:$E$231,2,FALSE)*100</f>
        <v>7.4516129032258069</v>
      </c>
      <c r="E20">
        <v>1935</v>
      </c>
      <c r="F20">
        <v>5.01</v>
      </c>
      <c r="G20" s="6">
        <f>F20/VLOOKUP(E20,CPI!$D$2:$E$231,2,FALSE)*100</f>
        <v>36.569343065693431</v>
      </c>
      <c r="H20" s="6"/>
      <c r="I20">
        <v>1935</v>
      </c>
      <c r="J20" s="6">
        <f t="shared" si="3"/>
        <v>36.569343065693431</v>
      </c>
      <c r="K20">
        <f t="shared" si="1"/>
        <v>43</v>
      </c>
      <c r="L20">
        <f t="shared" si="2"/>
        <v>15.073218314532181</v>
      </c>
    </row>
    <row r="21" spans="1:21" x14ac:dyDescent="0.55000000000000004">
      <c r="A21">
        <v>1965</v>
      </c>
      <c r="B21">
        <v>2.25</v>
      </c>
      <c r="C21" s="6">
        <f>B21/VLOOKUP(A21,CPI!$D$2:$E$231,2,FALSE)*100</f>
        <v>7.1428571428571423</v>
      </c>
      <c r="E21">
        <v>1936</v>
      </c>
      <c r="F21">
        <v>4.67</v>
      </c>
      <c r="G21" s="6">
        <f>F21/VLOOKUP(E21,CPI!$D$2:$E$231,2,FALSE)*100</f>
        <v>33.597122302158269</v>
      </c>
      <c r="H21" s="6"/>
      <c r="I21">
        <v>1936</v>
      </c>
      <c r="J21" s="6">
        <f t="shared" si="3"/>
        <v>33.597122302158269</v>
      </c>
      <c r="K21">
        <f t="shared" si="1"/>
        <v>44</v>
      </c>
      <c r="L21">
        <f t="shared" si="2"/>
        <v>13.848122956180505</v>
      </c>
    </row>
    <row r="22" spans="1:21" x14ac:dyDescent="0.55000000000000004">
      <c r="A22">
        <v>1966</v>
      </c>
      <c r="B22">
        <v>2.2000000000000002</v>
      </c>
      <c r="C22" s="6">
        <f>B22/VLOOKUP(A22,CPI!$D$2:$E$231,2,FALSE)*100</f>
        <v>6.7901234567901243</v>
      </c>
      <c r="E22">
        <v>1937</v>
      </c>
      <c r="F22">
        <v>4.29</v>
      </c>
      <c r="G22" s="6">
        <f>F22/VLOOKUP(E22,CPI!$D$2:$E$231,2,FALSE)*100</f>
        <v>29.791666666666668</v>
      </c>
      <c r="H22" s="6"/>
      <c r="I22">
        <v>1937</v>
      </c>
      <c r="J22" s="6">
        <f t="shared" si="3"/>
        <v>29.791666666666668</v>
      </c>
      <c r="K22">
        <f t="shared" si="1"/>
        <v>45</v>
      </c>
      <c r="L22">
        <f t="shared" si="2"/>
        <v>12.279583333333331</v>
      </c>
    </row>
    <row r="23" spans="1:21" x14ac:dyDescent="0.55000000000000004">
      <c r="A23">
        <v>1967</v>
      </c>
      <c r="B23">
        <v>2.17</v>
      </c>
      <c r="C23" s="6">
        <f>B23/VLOOKUP(A23,CPI!$D$2:$E$231,2,FALSE)*100</f>
        <v>6.4970059880239521</v>
      </c>
      <c r="E23">
        <v>1938</v>
      </c>
      <c r="F23">
        <v>4.1399999999999997</v>
      </c>
      <c r="G23" s="6">
        <f>F23/VLOOKUP(E23,CPI!$D$2:$E$231,2,FALSE)*100</f>
        <v>29.361702127659573</v>
      </c>
      <c r="H23" s="6"/>
      <c r="I23">
        <v>1938</v>
      </c>
      <c r="J23" s="6">
        <f t="shared" si="3"/>
        <v>29.361702127659573</v>
      </c>
      <c r="K23">
        <f t="shared" si="1"/>
        <v>46</v>
      </c>
      <c r="L23">
        <f t="shared" si="2"/>
        <v>12.102359767891679</v>
      </c>
    </row>
    <row r="24" spans="1:21" x14ac:dyDescent="0.55000000000000004">
      <c r="A24">
        <v>1968</v>
      </c>
      <c r="B24">
        <v>2.12</v>
      </c>
      <c r="C24" s="6">
        <f>B24/VLOOKUP(A24,CPI!$D$2:$E$231,2,FALSE)*100</f>
        <v>6.0919540229885065</v>
      </c>
      <c r="E24">
        <v>1939</v>
      </c>
      <c r="F24">
        <v>4</v>
      </c>
      <c r="G24" s="6">
        <f>F24/VLOOKUP(E24,CPI!$D$2:$E$231,2,FALSE)*100</f>
        <v>28.776978417266186</v>
      </c>
      <c r="H24" s="6"/>
      <c r="I24">
        <v>1939</v>
      </c>
      <c r="J24" s="6">
        <f t="shared" si="3"/>
        <v>28.776978417266186</v>
      </c>
      <c r="K24">
        <f t="shared" si="1"/>
        <v>47</v>
      </c>
      <c r="L24">
        <f t="shared" si="2"/>
        <v>11.861347285807716</v>
      </c>
    </row>
    <row r="25" spans="1:21" x14ac:dyDescent="0.55000000000000004">
      <c r="A25">
        <v>1969</v>
      </c>
      <c r="B25">
        <v>2.09</v>
      </c>
      <c r="C25" s="6">
        <f>B25/VLOOKUP(A25,CPI!$D$2:$E$231,2,FALSE)*100</f>
        <v>5.6948228882833778</v>
      </c>
      <c r="E25">
        <v>1940</v>
      </c>
      <c r="F25">
        <v>3.84</v>
      </c>
      <c r="G25" s="6">
        <f>F25/VLOOKUP(E25,CPI!$D$2:$E$231,2,FALSE)*100</f>
        <v>27.428571428571431</v>
      </c>
      <c r="H25" s="6"/>
      <c r="I25">
        <v>1940</v>
      </c>
      <c r="J25" s="6">
        <f t="shared" si="3"/>
        <v>27.428571428571431</v>
      </c>
      <c r="K25">
        <f t="shared" si="1"/>
        <v>48</v>
      </c>
      <c r="L25">
        <f t="shared" si="2"/>
        <v>11.305558441558441</v>
      </c>
    </row>
    <row r="26" spans="1:21" x14ac:dyDescent="0.55000000000000004">
      <c r="A26">
        <v>1970</v>
      </c>
      <c r="B26">
        <v>2.1</v>
      </c>
      <c r="C26" s="6">
        <f>B26/VLOOKUP(A26,CPI!$D$2:$E$231,2,FALSE)*100</f>
        <v>5.4123711340206198</v>
      </c>
      <c r="E26">
        <v>1941</v>
      </c>
      <c r="F26">
        <v>3.73</v>
      </c>
      <c r="G26" s="6">
        <f>F26/VLOOKUP(E26,CPI!$D$2:$E$231,2,FALSE)*100</f>
        <v>25.374149659863949</v>
      </c>
      <c r="H26" s="6"/>
      <c r="I26">
        <v>1941</v>
      </c>
      <c r="J26" s="6">
        <f t="shared" si="3"/>
        <v>25.374149659863949</v>
      </c>
      <c r="K26">
        <f t="shared" si="1"/>
        <v>49</v>
      </c>
      <c r="L26">
        <f t="shared" si="2"/>
        <v>10.458763141620283</v>
      </c>
    </row>
    <row r="27" spans="1:21" x14ac:dyDescent="0.55000000000000004">
      <c r="A27">
        <v>1971</v>
      </c>
      <c r="B27">
        <v>2.19</v>
      </c>
      <c r="C27" s="6">
        <f>B27/VLOOKUP(A27,CPI!$D$2:$E$231,2,FALSE)*100</f>
        <v>5.4074074074074074</v>
      </c>
      <c r="E27">
        <v>1942</v>
      </c>
      <c r="F27">
        <v>3.68</v>
      </c>
      <c r="G27" s="6">
        <f>F27/VLOOKUP(E27,CPI!$D$2:$E$231,2,FALSE)*100</f>
        <v>22.576687116564418</v>
      </c>
      <c r="H27" s="6"/>
      <c r="I27">
        <v>1942</v>
      </c>
      <c r="J27" s="6">
        <f t="shared" si="3"/>
        <v>22.576687116564418</v>
      </c>
      <c r="K27">
        <f t="shared" si="1"/>
        <v>50</v>
      </c>
      <c r="L27">
        <f t="shared" si="2"/>
        <v>9.3056999442275501</v>
      </c>
    </row>
    <row r="28" spans="1:21" x14ac:dyDescent="0.55000000000000004">
      <c r="A28">
        <v>1972</v>
      </c>
      <c r="B28">
        <v>2.29</v>
      </c>
      <c r="C28" s="6">
        <f>B28/VLOOKUP(A28,CPI!$D$2:$E$231,2,FALSE)*100</f>
        <v>5.4784688995215314</v>
      </c>
      <c r="E28">
        <v>1943</v>
      </c>
      <c r="F28">
        <v>3.6</v>
      </c>
      <c r="G28" s="6">
        <f>F28/VLOOKUP(E28,CPI!$D$2:$E$231,2,FALSE)*100</f>
        <v>20.809248554913296</v>
      </c>
      <c r="H28" s="6"/>
      <c r="I28">
        <v>1943</v>
      </c>
      <c r="J28" s="6">
        <f t="shared" si="3"/>
        <v>20.809248554913296</v>
      </c>
      <c r="K28">
        <f t="shared" si="1"/>
        <v>51</v>
      </c>
      <c r="L28">
        <f t="shared" si="2"/>
        <v>8.5771939043615344</v>
      </c>
    </row>
    <row r="29" spans="1:21" x14ac:dyDescent="0.55000000000000004">
      <c r="A29">
        <v>1973</v>
      </c>
      <c r="B29">
        <v>2.38</v>
      </c>
      <c r="C29" s="6">
        <f>B29/VLOOKUP(A29,CPI!$D$2:$E$231,2,FALSE)*100</f>
        <v>5.3603603603603602</v>
      </c>
      <c r="E29">
        <v>1944</v>
      </c>
      <c r="F29">
        <v>3.51</v>
      </c>
      <c r="G29" s="6">
        <f>F29/VLOOKUP(E29,CPI!$D$2:$E$231,2,FALSE)*100</f>
        <v>19.943181818181817</v>
      </c>
      <c r="H29" s="6"/>
      <c r="I29">
        <v>1944</v>
      </c>
      <c r="J29" s="6">
        <f t="shared" si="3"/>
        <v>19.943181818181817</v>
      </c>
      <c r="K29">
        <f t="shared" si="1"/>
        <v>52</v>
      </c>
      <c r="L29">
        <f t="shared" si="2"/>
        <v>8.2202169421487579</v>
      </c>
    </row>
    <row r="30" spans="1:21" x14ac:dyDescent="0.55000000000000004">
      <c r="A30">
        <v>1974</v>
      </c>
      <c r="B30">
        <v>2.83</v>
      </c>
      <c r="C30" s="6">
        <f>B30/VLOOKUP(A30,CPI!$D$2:$E$231,2,FALSE)*100</f>
        <v>5.740365111561867</v>
      </c>
      <c r="E30">
        <v>1945</v>
      </c>
      <c r="F30">
        <v>3.41</v>
      </c>
      <c r="G30" s="6">
        <f>F30/VLOOKUP(E30,CPI!$D$2:$E$231,2,FALSE)*100</f>
        <v>18.944444444444443</v>
      </c>
      <c r="H30" s="6"/>
      <c r="I30">
        <v>1945</v>
      </c>
      <c r="J30" s="6">
        <f t="shared" si="3"/>
        <v>18.944444444444443</v>
      </c>
      <c r="K30">
        <f t="shared" si="1"/>
        <v>53</v>
      </c>
      <c r="L30">
        <f t="shared" si="2"/>
        <v>7.8085555555555537</v>
      </c>
    </row>
    <row r="31" spans="1:21" x14ac:dyDescent="0.55000000000000004">
      <c r="A31">
        <v>1975</v>
      </c>
      <c r="B31">
        <v>3.21</v>
      </c>
      <c r="C31" s="6">
        <f>B31/VLOOKUP(A31,CPI!$D$2:$E$231,2,FALSE)*100</f>
        <v>5.966542750929368</v>
      </c>
      <c r="E31">
        <v>1946</v>
      </c>
      <c r="F31">
        <v>3.22</v>
      </c>
      <c r="G31" s="6">
        <f>F31/VLOOKUP(E31,CPI!$D$2:$E$231,2,FALSE)*100</f>
        <v>16.512820512820515</v>
      </c>
      <c r="H31" s="6"/>
      <c r="I31">
        <v>1946</v>
      </c>
      <c r="J31" s="6">
        <f t="shared" si="3"/>
        <v>16.512820512820515</v>
      </c>
      <c r="K31">
        <f t="shared" si="1"/>
        <v>54</v>
      </c>
      <c r="L31">
        <f t="shared" si="2"/>
        <v>6.8062843822843817</v>
      </c>
    </row>
    <row r="32" spans="1:21" x14ac:dyDescent="0.55000000000000004">
      <c r="A32">
        <v>1976</v>
      </c>
      <c r="B32">
        <v>3.45</v>
      </c>
      <c r="C32" s="6">
        <f>B32/VLOOKUP(A32,CPI!$D$2:$E$231,2,FALSE)*100</f>
        <v>6.063268892794377</v>
      </c>
      <c r="E32">
        <v>1947</v>
      </c>
      <c r="F32">
        <v>3.09</v>
      </c>
      <c r="G32" s="6">
        <f>F32/VLOOKUP(E32,CPI!$D$2:$E$231,2,FALSE)*100</f>
        <v>13.856502242152466</v>
      </c>
      <c r="H32" s="6"/>
      <c r="I32">
        <v>1947</v>
      </c>
      <c r="J32" s="6">
        <f t="shared" si="3"/>
        <v>13.856502242152466</v>
      </c>
      <c r="K32">
        <f t="shared" si="1"/>
        <v>55</v>
      </c>
      <c r="L32">
        <f t="shared" si="2"/>
        <v>5.7113982878108427</v>
      </c>
      <c r="U32" t="s">
        <v>204</v>
      </c>
    </row>
    <row r="33" spans="1:21" x14ac:dyDescent="0.55000000000000004">
      <c r="A33">
        <v>1977</v>
      </c>
      <c r="B33">
        <v>3.78</v>
      </c>
      <c r="C33" s="6">
        <f>B33/VLOOKUP(A33,CPI!$D$2:$E$231,2,FALSE)*100</f>
        <v>6.2376237623762369</v>
      </c>
      <c r="E33">
        <v>1948</v>
      </c>
      <c r="F33">
        <v>3.01</v>
      </c>
      <c r="G33" s="6">
        <f>F33/VLOOKUP(E33,CPI!$D$2:$E$231,2,FALSE)*100</f>
        <v>12.489626556016596</v>
      </c>
      <c r="H33" s="6"/>
      <c r="I33">
        <v>1948</v>
      </c>
      <c r="J33" s="6">
        <f t="shared" si="3"/>
        <v>12.489626556016596</v>
      </c>
      <c r="K33">
        <f t="shared" si="1"/>
        <v>56</v>
      </c>
      <c r="L33">
        <f t="shared" si="2"/>
        <v>5.1479969822708398</v>
      </c>
      <c r="U33" t="s">
        <v>211</v>
      </c>
    </row>
    <row r="34" spans="1:21" x14ac:dyDescent="0.55000000000000004">
      <c r="A34">
        <v>1978</v>
      </c>
      <c r="B34">
        <v>4.03</v>
      </c>
      <c r="C34" s="6">
        <f>B34/VLOOKUP(A34,CPI!$D$2:$E$231,2,FALSE)*100</f>
        <v>6.1809815950920246</v>
      </c>
      <c r="E34">
        <v>1949</v>
      </c>
      <c r="F34">
        <v>2.95</v>
      </c>
      <c r="G34" s="6">
        <f>F34/VLOOKUP(E34,CPI!$D$2:$E$231,2,FALSE)*100</f>
        <v>12.394957983193278</v>
      </c>
      <c r="H34" s="6"/>
      <c r="I34">
        <v>1949</v>
      </c>
      <c r="J34" s="6">
        <f t="shared" si="3"/>
        <v>12.394957983193278</v>
      </c>
      <c r="K34">
        <f t="shared" si="1"/>
        <v>57</v>
      </c>
      <c r="L34">
        <f t="shared" si="2"/>
        <v>5.1089763177998471</v>
      </c>
      <c r="U34" t="s">
        <v>210</v>
      </c>
    </row>
    <row r="35" spans="1:21" x14ac:dyDescent="0.55000000000000004">
      <c r="A35">
        <v>1979</v>
      </c>
      <c r="B35">
        <v>4.43</v>
      </c>
      <c r="C35" s="6">
        <f>B35/VLOOKUP(A35,CPI!$D$2:$E$231,2,FALSE)*100</f>
        <v>6.1019283746556479</v>
      </c>
      <c r="E35">
        <v>1950</v>
      </c>
      <c r="F35">
        <v>2.88</v>
      </c>
      <c r="G35" s="6">
        <f>F35/VLOOKUP(E35,CPI!$D$2:$E$231,2,FALSE)*100</f>
        <v>11.950207468879666</v>
      </c>
      <c r="H35" s="6"/>
      <c r="I35">
        <v>1950</v>
      </c>
      <c r="J35" s="6">
        <f t="shared" si="3"/>
        <v>11.950207468879666</v>
      </c>
      <c r="K35">
        <f t="shared" si="1"/>
        <v>58</v>
      </c>
      <c r="L35">
        <f t="shared" si="2"/>
        <v>4.925658242172763</v>
      </c>
    </row>
    <row r="36" spans="1:21" x14ac:dyDescent="0.55000000000000004">
      <c r="A36">
        <v>1980</v>
      </c>
      <c r="B36">
        <v>5.12</v>
      </c>
      <c r="C36" s="6">
        <f>B36/VLOOKUP(A36,CPI!$D$2:$E$231,2,FALSE)*100</f>
        <v>6.2135922330097086</v>
      </c>
      <c r="E36">
        <v>1951</v>
      </c>
      <c r="F36">
        <v>2.81</v>
      </c>
      <c r="G36" s="6">
        <f>F36/VLOOKUP(E36,CPI!$D$2:$E$231,2,FALSE)*100</f>
        <v>10.807692307692308</v>
      </c>
      <c r="H36" s="6"/>
      <c r="I36">
        <v>1951</v>
      </c>
      <c r="J36" s="6">
        <f t="shared" si="3"/>
        <v>10.807692307692308</v>
      </c>
      <c r="K36">
        <f t="shared" si="1"/>
        <v>59</v>
      </c>
      <c r="L36">
        <f t="shared" si="2"/>
        <v>4.454734265734265</v>
      </c>
    </row>
    <row r="37" spans="1:21" x14ac:dyDescent="0.55000000000000004">
      <c r="A37">
        <v>1981</v>
      </c>
      <c r="B37">
        <v>5.86</v>
      </c>
      <c r="C37" s="6">
        <f>B37/VLOOKUP(A37,CPI!$D$2:$E$231,2,FALSE)*100</f>
        <v>6.4466446644664472</v>
      </c>
      <c r="E37">
        <v>1952</v>
      </c>
      <c r="F37">
        <v>2.77</v>
      </c>
      <c r="G37" s="6">
        <f>F37/VLOOKUP(E37,CPI!$D$2:$E$231,2,FALSE)*100</f>
        <v>10.452830188679245</v>
      </c>
      <c r="H37" s="6"/>
      <c r="I37">
        <v>1952</v>
      </c>
      <c r="J37" s="6">
        <f t="shared" si="3"/>
        <v>10.452830188679245</v>
      </c>
      <c r="K37">
        <f t="shared" si="1"/>
        <v>60</v>
      </c>
      <c r="L37">
        <f t="shared" si="2"/>
        <v>4.3084665523156085</v>
      </c>
    </row>
    <row r="38" spans="1:21" x14ac:dyDescent="0.55000000000000004">
      <c r="A38">
        <v>1982</v>
      </c>
      <c r="B38">
        <v>6.44</v>
      </c>
      <c r="C38" s="6">
        <f>B38/VLOOKUP(A38,CPI!$D$2:$E$231,2,FALSE)*100</f>
        <v>6.6735751295336794</v>
      </c>
      <c r="E38">
        <v>1953</v>
      </c>
      <c r="F38">
        <v>2.74</v>
      </c>
      <c r="G38" s="6">
        <f>F38/VLOOKUP(E38,CPI!$D$2:$E$231,2,FALSE)*100</f>
        <v>10.262172284644196</v>
      </c>
      <c r="H38" s="6"/>
      <c r="I38">
        <v>1953</v>
      </c>
      <c r="J38" s="6">
        <f t="shared" si="3"/>
        <v>10.262172284644196</v>
      </c>
      <c r="K38">
        <f t="shared" si="1"/>
        <v>61</v>
      </c>
      <c r="L38">
        <f t="shared" si="2"/>
        <v>4.2298808307797069</v>
      </c>
    </row>
    <row r="39" spans="1:21" x14ac:dyDescent="0.55000000000000004">
      <c r="A39">
        <v>1983</v>
      </c>
      <c r="B39">
        <v>6.83</v>
      </c>
      <c r="C39" s="6">
        <f>B39/VLOOKUP(A39,CPI!$D$2:$E$231,2,FALSE)*100</f>
        <v>6.857429718875502</v>
      </c>
      <c r="E39">
        <v>1954</v>
      </c>
      <c r="F39">
        <v>2.69</v>
      </c>
      <c r="G39" s="6">
        <f>F39/VLOOKUP(E39,CPI!$D$2:$E$231,2,FALSE)*100</f>
        <v>10</v>
      </c>
      <c r="H39" s="6"/>
      <c r="I39">
        <v>1954</v>
      </c>
      <c r="J39" s="6">
        <f t="shared" si="3"/>
        <v>10</v>
      </c>
      <c r="K39">
        <f t="shared" si="1"/>
        <v>62</v>
      </c>
      <c r="L39">
        <f t="shared" si="2"/>
        <v>4.1218181818181812</v>
      </c>
    </row>
    <row r="40" spans="1:21" x14ac:dyDescent="0.55000000000000004">
      <c r="A40">
        <v>1984</v>
      </c>
      <c r="B40">
        <v>7.17</v>
      </c>
      <c r="C40" s="6">
        <f>B40/VLOOKUP(A40,CPI!$D$2:$E$231,2,FALSE)*100</f>
        <v>6.9008662175168416</v>
      </c>
      <c r="E40">
        <v>1955</v>
      </c>
      <c r="F40">
        <v>2.64</v>
      </c>
      <c r="G40" s="6">
        <f>F40/VLOOKUP(E40,CPI!$D$2:$E$231,2,FALSE)*100</f>
        <v>9.8507462686567173</v>
      </c>
      <c r="H40" s="6"/>
      <c r="I40">
        <v>1955</v>
      </c>
      <c r="J40" s="6">
        <f t="shared" si="3"/>
        <v>9.8507462686567173</v>
      </c>
      <c r="K40">
        <f t="shared" si="1"/>
        <v>63</v>
      </c>
      <c r="L40">
        <f t="shared" si="2"/>
        <v>4.0602985074626865</v>
      </c>
    </row>
    <row r="41" spans="1:21" x14ac:dyDescent="0.55000000000000004">
      <c r="A41">
        <v>1985</v>
      </c>
      <c r="B41">
        <v>7.39</v>
      </c>
      <c r="C41" s="6">
        <f>B41/VLOOKUP(A41,CPI!$D$2:$E$231,2,FALSE)*100</f>
        <v>6.8680297397769516</v>
      </c>
      <c r="E41">
        <v>1956</v>
      </c>
      <c r="F41">
        <v>2.6</v>
      </c>
      <c r="G41" s="6">
        <f>F41/VLOOKUP(E41,CPI!$D$2:$E$231,2,FALSE)*100</f>
        <v>9.5588235294117663</v>
      </c>
      <c r="H41" s="6"/>
      <c r="I41">
        <v>1956</v>
      </c>
      <c r="J41" s="6">
        <f t="shared" si="3"/>
        <v>9.5588235294117663</v>
      </c>
      <c r="K41">
        <f t="shared" si="1"/>
        <v>64</v>
      </c>
      <c r="L41">
        <f t="shared" si="2"/>
        <v>3.9399732620320855</v>
      </c>
    </row>
    <row r="42" spans="1:21" x14ac:dyDescent="0.55000000000000004">
      <c r="A42">
        <v>1986</v>
      </c>
      <c r="B42">
        <v>7.43</v>
      </c>
      <c r="C42" s="6">
        <f>B42/VLOOKUP(A42,CPI!$D$2:$E$231,2,FALSE)*100</f>
        <v>6.7791970802919712</v>
      </c>
      <c r="E42">
        <v>1957</v>
      </c>
      <c r="F42">
        <v>2.56</v>
      </c>
      <c r="G42" s="6">
        <f>F42/VLOOKUP(E42,CPI!$D$2:$E$231,2,FALSE)*100</f>
        <v>9.110320284697508</v>
      </c>
      <c r="H42" s="6"/>
      <c r="I42">
        <v>1957</v>
      </c>
      <c r="J42" s="6">
        <f t="shared" si="3"/>
        <v>9.110320284697508</v>
      </c>
      <c r="K42">
        <f t="shared" si="1"/>
        <v>65</v>
      </c>
      <c r="L42">
        <f t="shared" si="2"/>
        <v>3.7551083791653181</v>
      </c>
    </row>
    <row r="43" spans="1:21" x14ac:dyDescent="0.55000000000000004">
      <c r="A43">
        <v>1987</v>
      </c>
      <c r="B43">
        <v>7.45</v>
      </c>
      <c r="C43" s="6">
        <f>B43/VLOOKUP(A43,CPI!$D$2:$E$231,2,FALSE)*100</f>
        <v>6.5580985915492969</v>
      </c>
      <c r="E43">
        <v>1958</v>
      </c>
      <c r="F43">
        <v>2.5299999999999998</v>
      </c>
      <c r="G43" s="6">
        <f>F43/VLOOKUP(E43,CPI!$D$2:$E$231,2,FALSE)*100</f>
        <v>8.7543252595155696</v>
      </c>
      <c r="H43" s="6"/>
      <c r="I43">
        <v>1958</v>
      </c>
      <c r="J43" s="6">
        <f t="shared" si="3"/>
        <v>8.7543252595155696</v>
      </c>
      <c r="K43">
        <f t="shared" si="1"/>
        <v>66</v>
      </c>
      <c r="L43">
        <f t="shared" si="2"/>
        <v>3.6083737024221443</v>
      </c>
    </row>
    <row r="44" spans="1:21" x14ac:dyDescent="0.55000000000000004">
      <c r="A44">
        <v>1988</v>
      </c>
      <c r="B44">
        <v>7.49</v>
      </c>
      <c r="C44" s="6">
        <f>B44/VLOOKUP(A44,CPI!$D$2:$E$231,2,FALSE)*100</f>
        <v>6.331360946745562</v>
      </c>
      <c r="E44">
        <v>1959</v>
      </c>
      <c r="F44">
        <v>2.5</v>
      </c>
      <c r="G44" s="6">
        <f>F44/VLOOKUP(E44,CPI!$D$2:$E$231,2,FALSE)*100</f>
        <v>8.5910652920962196</v>
      </c>
      <c r="H44" s="6"/>
      <c r="I44">
        <v>1959</v>
      </c>
      <c r="J44" s="6">
        <f t="shared" si="3"/>
        <v>8.5910652920962196</v>
      </c>
      <c r="K44">
        <f t="shared" si="1"/>
        <v>67</v>
      </c>
      <c r="L44">
        <f t="shared" si="2"/>
        <v>3.541080912214932</v>
      </c>
    </row>
    <row r="45" spans="1:21" x14ac:dyDescent="0.55000000000000004">
      <c r="A45">
        <v>1989</v>
      </c>
      <c r="B45">
        <v>7.65</v>
      </c>
      <c r="C45" s="6">
        <f>B45/VLOOKUP(A45,CPI!$D$2:$E$231,2,FALSE)*100</f>
        <v>6.1693548387096779</v>
      </c>
      <c r="E45">
        <v>1960</v>
      </c>
      <c r="F45">
        <v>2.4700000000000002</v>
      </c>
      <c r="G45" s="6">
        <f>F45/VLOOKUP(E45,CPI!$D$2:$E$231,2,FALSE)*100</f>
        <v>8.3445945945945947</v>
      </c>
      <c r="H45" s="6"/>
      <c r="I45">
        <v>1960</v>
      </c>
      <c r="J45" s="6">
        <f t="shared" si="3"/>
        <v>8.3445945945945947</v>
      </c>
      <c r="K45">
        <f t="shared" si="1"/>
        <v>68</v>
      </c>
      <c r="L45">
        <f t="shared" si="2"/>
        <v>3.4394901719901712</v>
      </c>
    </row>
    <row r="46" spans="1:21" x14ac:dyDescent="0.55000000000000004">
      <c r="A46">
        <v>1990</v>
      </c>
      <c r="B46">
        <v>7.83</v>
      </c>
      <c r="C46" s="6">
        <f>B46/VLOOKUP(A46,CPI!$D$2:$E$231,2,FALSE)*100</f>
        <v>5.9908186687069636</v>
      </c>
      <c r="E46">
        <v>1961</v>
      </c>
      <c r="F46">
        <v>2.4500000000000002</v>
      </c>
      <c r="G46" s="6">
        <f>F46/VLOOKUP(E46,CPI!$D$2:$E$231,2,FALSE)*100</f>
        <v>8.19397993311037</v>
      </c>
      <c r="H46" s="6"/>
      <c r="I46">
        <v>1961</v>
      </c>
      <c r="J46" s="6">
        <f t="shared" si="3"/>
        <v>8.19397993311037</v>
      </c>
      <c r="K46">
        <f t="shared" si="1"/>
        <v>69</v>
      </c>
      <c r="L46">
        <f t="shared" si="2"/>
        <v>3.3774095469747647</v>
      </c>
    </row>
    <row r="47" spans="1:21" x14ac:dyDescent="0.55000000000000004">
      <c r="A47">
        <v>1991</v>
      </c>
      <c r="B47">
        <v>8.0500000000000007</v>
      </c>
      <c r="C47" s="6">
        <f>B47/VLOOKUP(A47,CPI!$D$2:$E$231,2,FALSE)*100</f>
        <v>5.9104258443465501</v>
      </c>
      <c r="E47">
        <v>1962</v>
      </c>
      <c r="F47">
        <v>2.41</v>
      </c>
      <c r="G47" s="6">
        <f>F47/VLOOKUP(E47,CPI!$D$2:$E$231,2,FALSE)*100</f>
        <v>7.9801324503311264</v>
      </c>
      <c r="H47" s="6"/>
      <c r="I47">
        <v>1962</v>
      </c>
      <c r="J47" s="6">
        <f t="shared" si="3"/>
        <v>7.9801324503311264</v>
      </c>
      <c r="K47">
        <f t="shared" si="1"/>
        <v>70</v>
      </c>
      <c r="L47">
        <f t="shared" si="2"/>
        <v>3.2892655027092115</v>
      </c>
    </row>
    <row r="48" spans="1:21" x14ac:dyDescent="0.55000000000000004">
      <c r="A48">
        <v>1992</v>
      </c>
      <c r="B48">
        <v>8.2200000000000006</v>
      </c>
      <c r="C48" s="6">
        <f>B48/VLOOKUP(A48,CPI!$D$2:$E$231,2,FALSE)*100</f>
        <v>5.8588738417676405</v>
      </c>
      <c r="E48">
        <v>1963</v>
      </c>
      <c r="F48">
        <v>2.37</v>
      </c>
      <c r="G48" s="6">
        <f>F48/VLOOKUP(E48,CPI!$D$2:$E$231,2,FALSE)*100</f>
        <v>7.7450980392156863</v>
      </c>
      <c r="H48" s="6"/>
      <c r="I48">
        <v>1963</v>
      </c>
      <c r="J48" s="6">
        <f t="shared" si="3"/>
        <v>7.7450980392156863</v>
      </c>
      <c r="K48">
        <f t="shared" si="1"/>
        <v>71</v>
      </c>
      <c r="L48">
        <f t="shared" si="2"/>
        <v>3.1923885918003561</v>
      </c>
    </row>
    <row r="49" spans="1:12" x14ac:dyDescent="0.55000000000000004">
      <c r="A49">
        <v>1993</v>
      </c>
      <c r="B49">
        <v>8.2899999999999991</v>
      </c>
      <c r="C49" s="6">
        <f>B49/VLOOKUP(A49,CPI!$D$2:$E$231,2,FALSE)*100</f>
        <v>5.7370242214532867</v>
      </c>
      <c r="E49">
        <v>1964</v>
      </c>
      <c r="F49">
        <v>2.31</v>
      </c>
      <c r="G49" s="6">
        <f>F49/VLOOKUP(E49,CPI!$D$2:$E$231,2,FALSE)*100</f>
        <v>7.4516129032258069</v>
      </c>
      <c r="H49" s="6"/>
      <c r="I49">
        <v>1964</v>
      </c>
      <c r="J49" s="6">
        <f t="shared" si="3"/>
        <v>7.4516129032258069</v>
      </c>
      <c r="K49">
        <f t="shared" si="1"/>
        <v>72</v>
      </c>
      <c r="L49">
        <f t="shared" si="2"/>
        <v>3.0714193548387092</v>
      </c>
    </row>
    <row r="50" spans="1:12" x14ac:dyDescent="0.55000000000000004">
      <c r="A50">
        <v>1994</v>
      </c>
      <c r="B50">
        <v>8.3800000000000008</v>
      </c>
      <c r="C50" s="6">
        <f>B50/VLOOKUP(A50,CPI!$D$2:$E$231,2,FALSE)*100</f>
        <v>5.6545209176788136</v>
      </c>
      <c r="E50">
        <v>1965</v>
      </c>
      <c r="F50">
        <v>2.25</v>
      </c>
      <c r="G50" s="6">
        <f>F50/VLOOKUP(E50,CPI!$D$2:$E$231,2,FALSE)*100</f>
        <v>7.1428571428571423</v>
      </c>
      <c r="H50" s="6"/>
      <c r="I50">
        <v>1965</v>
      </c>
      <c r="J50" s="6">
        <f t="shared" si="3"/>
        <v>7.1428571428571423</v>
      </c>
      <c r="K50">
        <f t="shared" si="1"/>
        <v>73</v>
      </c>
      <c r="L50">
        <f t="shared" si="2"/>
        <v>2.9441558441558433</v>
      </c>
    </row>
    <row r="51" spans="1:12" x14ac:dyDescent="0.55000000000000004">
      <c r="A51">
        <v>1995</v>
      </c>
      <c r="B51">
        <v>8.4</v>
      </c>
      <c r="C51" s="6">
        <f>B51/VLOOKUP(A51,CPI!$D$2:$E$231,2,FALSE)*100</f>
        <v>5.5118110236220472</v>
      </c>
      <c r="E51">
        <v>1966</v>
      </c>
      <c r="F51">
        <v>2.2000000000000002</v>
      </c>
      <c r="G51" s="6">
        <f>F51/VLOOKUP(E51,CPI!$D$2:$E$231,2,FALSE)*100</f>
        <v>6.7901234567901243</v>
      </c>
      <c r="H51" s="6"/>
      <c r="I51">
        <v>1966</v>
      </c>
      <c r="J51" s="6">
        <f t="shared" si="3"/>
        <v>6.7901234567901243</v>
      </c>
      <c r="K51">
        <f t="shared" si="1"/>
        <v>74</v>
      </c>
      <c r="L51">
        <f t="shared" si="2"/>
        <v>2.7987654320987652</v>
      </c>
    </row>
    <row r="52" spans="1:12" x14ac:dyDescent="0.55000000000000004">
      <c r="A52">
        <v>1996</v>
      </c>
      <c r="B52">
        <v>8.36</v>
      </c>
      <c r="C52" s="6">
        <f>B52/VLOOKUP(A52,CPI!$D$2:$E$231,2,FALSE)*100</f>
        <v>5.3282345442957286</v>
      </c>
      <c r="E52">
        <v>1967</v>
      </c>
      <c r="F52">
        <v>2.17</v>
      </c>
      <c r="G52" s="6">
        <f>F52/VLOOKUP(E52,CPI!$D$2:$E$231,2,FALSE)*100</f>
        <v>6.4970059880239521</v>
      </c>
      <c r="H52" s="6"/>
      <c r="I52">
        <v>1967</v>
      </c>
      <c r="J52" s="6">
        <f t="shared" si="3"/>
        <v>6.4970059880239521</v>
      </c>
      <c r="K52">
        <f t="shared" si="1"/>
        <v>75</v>
      </c>
      <c r="L52">
        <f t="shared" si="2"/>
        <v>2.6779477408818719</v>
      </c>
    </row>
    <row r="53" spans="1:12" x14ac:dyDescent="0.55000000000000004">
      <c r="A53">
        <v>1997</v>
      </c>
      <c r="B53">
        <v>8.43</v>
      </c>
      <c r="C53" s="6">
        <f>B53/VLOOKUP(A53,CPI!$D$2:$E$231,2,FALSE)*100</f>
        <v>5.2523364485981308</v>
      </c>
      <c r="E53">
        <v>1968</v>
      </c>
      <c r="F53">
        <v>2.12</v>
      </c>
      <c r="G53" s="6">
        <f>F53/VLOOKUP(E53,CPI!$D$2:$E$231,2,FALSE)*100</f>
        <v>6.0919540229885065</v>
      </c>
      <c r="H53" s="6"/>
      <c r="I53">
        <v>1968</v>
      </c>
      <c r="J53" s="6">
        <f t="shared" si="3"/>
        <v>6.0919540229885065</v>
      </c>
      <c r="K53">
        <f t="shared" si="1"/>
        <v>76</v>
      </c>
      <c r="L53">
        <f t="shared" si="2"/>
        <v>2.5109926854754439</v>
      </c>
    </row>
    <row r="54" spans="1:12" x14ac:dyDescent="0.55000000000000004">
      <c r="A54">
        <v>1998</v>
      </c>
      <c r="B54">
        <v>8.26</v>
      </c>
      <c r="C54" s="6">
        <f>B54/VLOOKUP(A54,CPI!$D$2:$E$231,2,FALSE)*100</f>
        <v>5.0674846625766872</v>
      </c>
      <c r="E54">
        <v>1969</v>
      </c>
      <c r="F54">
        <v>2.09</v>
      </c>
      <c r="G54" s="6">
        <f>F54/VLOOKUP(E54,CPI!$D$2:$E$231,2,FALSE)*100</f>
        <v>5.6948228882833778</v>
      </c>
      <c r="H54" s="6"/>
      <c r="I54">
        <v>1969</v>
      </c>
      <c r="J54" s="6">
        <f t="shared" si="3"/>
        <v>5.6948228882833778</v>
      </c>
      <c r="K54">
        <f t="shared" si="1"/>
        <v>77</v>
      </c>
      <c r="L54">
        <f t="shared" si="2"/>
        <v>2.3473024523160757</v>
      </c>
    </row>
    <row r="55" spans="1:12" x14ac:dyDescent="0.55000000000000004">
      <c r="A55">
        <v>1999</v>
      </c>
      <c r="B55">
        <v>8.16</v>
      </c>
      <c r="C55" s="6">
        <f>B55/VLOOKUP(A55,CPI!$D$2:$E$231,2,FALSE)*100</f>
        <v>4.8979591836734695</v>
      </c>
      <c r="E55">
        <v>1970</v>
      </c>
      <c r="F55">
        <v>2.1</v>
      </c>
      <c r="G55" s="6">
        <f>F55/VLOOKUP(E55,CPI!$D$2:$E$231,2,FALSE)*100</f>
        <v>5.4123711340206198</v>
      </c>
      <c r="H55" s="6"/>
      <c r="I55">
        <v>1970</v>
      </c>
      <c r="J55" s="6">
        <f t="shared" si="3"/>
        <v>5.4123711340206198</v>
      </c>
      <c r="K55">
        <f t="shared" si="1"/>
        <v>78</v>
      </c>
      <c r="L55">
        <f t="shared" si="2"/>
        <v>2.2308809746954079</v>
      </c>
    </row>
    <row r="56" spans="1:12" x14ac:dyDescent="0.55000000000000004">
      <c r="A56">
        <v>2000</v>
      </c>
      <c r="B56">
        <v>8.24</v>
      </c>
      <c r="C56" s="6">
        <f>B56/VLOOKUP(A56,CPI!$D$2:$E$231,2,FALSE)*100</f>
        <v>4.7851335656213712</v>
      </c>
      <c r="E56">
        <v>1971</v>
      </c>
      <c r="F56">
        <v>2.19</v>
      </c>
      <c r="G56" s="6">
        <f>F56/VLOOKUP(E56,CPI!$D$2:$E$231,2,FALSE)*100</f>
        <v>5.4074074074074074</v>
      </c>
      <c r="H56" s="6"/>
      <c r="I56">
        <v>1971</v>
      </c>
      <c r="J56" s="6">
        <f t="shared" si="3"/>
        <v>5.4074074074074074</v>
      </c>
      <c r="K56">
        <f t="shared" si="1"/>
        <v>79</v>
      </c>
      <c r="L56">
        <f t="shared" si="2"/>
        <v>2.2288350168350166</v>
      </c>
    </row>
    <row r="57" spans="1:12" x14ac:dyDescent="0.55000000000000004">
      <c r="A57">
        <v>2001</v>
      </c>
      <c r="B57">
        <v>8.6199999999999992</v>
      </c>
      <c r="C57" s="6">
        <f>B57/VLOOKUP(A57,CPI!$D$2:$E$231,2,FALSE)*100</f>
        <v>4.8673066064370412</v>
      </c>
      <c r="E57">
        <v>1972</v>
      </c>
      <c r="F57">
        <v>2.29</v>
      </c>
      <c r="G57" s="6">
        <f>F57/VLOOKUP(E57,CPI!$D$2:$E$231,2,FALSE)*100</f>
        <v>5.4784688995215314</v>
      </c>
      <c r="H57" s="6"/>
      <c r="I57">
        <v>1972</v>
      </c>
      <c r="J57" s="6">
        <f t="shared" si="3"/>
        <v>5.4784688995215314</v>
      </c>
      <c r="K57">
        <f t="shared" si="1"/>
        <v>80</v>
      </c>
      <c r="L57">
        <f t="shared" si="2"/>
        <v>2.2581252718573293</v>
      </c>
    </row>
    <row r="58" spans="1:12" x14ac:dyDescent="0.55000000000000004">
      <c r="A58">
        <v>2002</v>
      </c>
      <c r="B58">
        <v>8.4600000000000009</v>
      </c>
      <c r="C58" s="6">
        <f>B58/VLOOKUP(A58,CPI!$D$2:$E$231,2,FALSE)*100</f>
        <v>4.7026125625347426</v>
      </c>
      <c r="E58">
        <v>1973</v>
      </c>
      <c r="F58">
        <v>2.38</v>
      </c>
      <c r="G58" s="6">
        <f>F58/VLOOKUP(E58,CPI!$D$2:$E$231,2,FALSE)*100</f>
        <v>5.3603603603603602</v>
      </c>
      <c r="I58">
        <v>1973</v>
      </c>
      <c r="J58" s="6">
        <f t="shared" si="3"/>
        <v>5.3603603603603602</v>
      </c>
      <c r="K58">
        <f t="shared" si="1"/>
        <v>81</v>
      </c>
      <c r="L58">
        <f t="shared" si="2"/>
        <v>2.209443079443079</v>
      </c>
    </row>
    <row r="59" spans="1:12" x14ac:dyDescent="0.55000000000000004">
      <c r="A59">
        <v>2003</v>
      </c>
      <c r="B59">
        <v>8.6999999999999993</v>
      </c>
      <c r="C59" s="6">
        <f>B59/VLOOKUP(A59,CPI!$D$2:$E$231,2,FALSE)*100</f>
        <v>4.7282608695652169</v>
      </c>
    </row>
    <row r="60" spans="1:12" x14ac:dyDescent="0.55000000000000004">
      <c r="A60">
        <v>2004</v>
      </c>
      <c r="B60">
        <v>8.9499999999999993</v>
      </c>
      <c r="C60" s="6" t="e">
        <f>B60/VLOOKUP(A60,CPI!$D$2:$E$231,2,FALSE)*100</f>
        <v>#N/A</v>
      </c>
    </row>
    <row r="61" spans="1:12" x14ac:dyDescent="0.55000000000000004">
      <c r="A61">
        <v>2005</v>
      </c>
      <c r="B61">
        <v>9.4499999999999993</v>
      </c>
      <c r="C61" s="6" t="e">
        <f>B61/VLOOKUP(A61,CPI!$D$2:$E$231,2,FALSE)*100</f>
        <v>#N/A</v>
      </c>
    </row>
    <row r="62" spans="1:12" x14ac:dyDescent="0.55000000000000004">
      <c r="A62">
        <v>2006</v>
      </c>
      <c r="B62">
        <v>10.4</v>
      </c>
      <c r="C62" s="6" t="e">
        <f>B62/VLOOKUP(A62,CPI!$D$2:$E$231,2,FALSE)*100</f>
        <v>#N/A</v>
      </c>
    </row>
    <row r="63" spans="1:12" x14ac:dyDescent="0.55000000000000004">
      <c r="A63">
        <v>2007</v>
      </c>
      <c r="B63">
        <v>10.65</v>
      </c>
      <c r="C63" s="6" t="e">
        <f>B63/VLOOKUP(A63,CPI!$D$2:$E$231,2,FALSE)*100</f>
        <v>#N/A</v>
      </c>
    </row>
    <row r="64" spans="1:12" x14ac:dyDescent="0.55000000000000004">
      <c r="A64">
        <v>2008</v>
      </c>
      <c r="B64">
        <v>11.26</v>
      </c>
      <c r="C64" s="6" t="e">
        <f>B64/VLOOKUP(A64,CPI!$D$2:$E$231,2,FALSE)*100</f>
        <v>#N/A</v>
      </c>
    </row>
    <row r="65" spans="1:3" x14ac:dyDescent="0.55000000000000004">
      <c r="A65">
        <v>2009</v>
      </c>
      <c r="B65">
        <v>11.51</v>
      </c>
      <c r="C65" s="6" t="e">
        <f>B65/VLOOKUP(A65,CPI!$D$2:$E$231,2,FALSE)*100</f>
        <v>#N/A</v>
      </c>
    </row>
    <row r="66" spans="1:3" x14ac:dyDescent="0.55000000000000004">
      <c r="A66">
        <v>2010</v>
      </c>
      <c r="B66">
        <v>11.54</v>
      </c>
      <c r="C66" s="6" t="e">
        <f>B66/VLOOKUP(A66,CPI!$D$2:$E$231,2,FALSE)*100</f>
        <v>#N/A</v>
      </c>
    </row>
    <row r="67" spans="1:3" x14ac:dyDescent="0.55000000000000004">
      <c r="A67">
        <v>2011</v>
      </c>
      <c r="B67">
        <v>11.72</v>
      </c>
      <c r="C67" s="6" t="e">
        <f>B67/VLOOKUP(A67,CPI!$D$2:$E$231,2,FALSE)*100</f>
        <v>#N/A</v>
      </c>
    </row>
    <row r="68" spans="1:3" x14ac:dyDescent="0.55000000000000004">
      <c r="A68">
        <v>2012</v>
      </c>
      <c r="B68">
        <v>11.88</v>
      </c>
      <c r="C68" s="6" t="e">
        <f>B68/VLOOKUP(A68,CPI!$D$2:$E$231,2,FALSE)*100</f>
        <v>#N/A</v>
      </c>
    </row>
    <row r="69" spans="1:3" x14ac:dyDescent="0.55000000000000004">
      <c r="A69">
        <v>2013</v>
      </c>
      <c r="B69">
        <v>12.13</v>
      </c>
      <c r="C69" s="6" t="e">
        <f>B69/VLOOKUP(A69,CPI!$D$2:$E$231,2,FALSE)*100</f>
        <v>#N/A</v>
      </c>
    </row>
    <row r="70" spans="1:3" x14ac:dyDescent="0.55000000000000004">
      <c r="A70">
        <v>2014</v>
      </c>
      <c r="B70">
        <v>12.52</v>
      </c>
      <c r="C70" s="6" t="e">
        <f>B70/VLOOKUP(A70,CPI!$D$2:$E$231,2,FALSE)*100</f>
        <v>#N/A</v>
      </c>
    </row>
    <row r="71" spans="1:3" x14ac:dyDescent="0.55000000000000004">
      <c r="A71">
        <v>2015</v>
      </c>
      <c r="B71">
        <v>12.65</v>
      </c>
      <c r="C71" s="6" t="e">
        <f>B71/VLOOKUP(A71,CPI!$D$2:$E$231,2,FALSE)*100</f>
        <v>#N/A</v>
      </c>
    </row>
    <row r="72" spans="1:3" x14ac:dyDescent="0.55000000000000004">
      <c r="A72">
        <v>2016</v>
      </c>
      <c r="B72">
        <v>12.55</v>
      </c>
      <c r="C72" s="6" t="e">
        <f>B72/VLOOKUP(A72,CPI!$D$2:$E$231,2,FALSE)*100</f>
        <v>#N/A</v>
      </c>
    </row>
    <row r="73" spans="1:3" x14ac:dyDescent="0.55000000000000004">
      <c r="A73">
        <v>2017</v>
      </c>
      <c r="B73">
        <v>12.89</v>
      </c>
      <c r="C73" s="6" t="e">
        <f>B73/VLOOKUP(A73,CPI!$D$2:$E$231,2,FALSE)*100</f>
        <v>#N/A</v>
      </c>
    </row>
    <row r="74" spans="1:3" x14ac:dyDescent="0.55000000000000004">
      <c r="A74">
        <v>2018</v>
      </c>
      <c r="B74">
        <v>12.87</v>
      </c>
      <c r="C74" s="6" t="e">
        <f>B74/VLOOKUP(A74,CPI!$D$2:$E$231,2,FALSE)*100</f>
        <v>#N/A</v>
      </c>
    </row>
    <row r="75" spans="1:3" x14ac:dyDescent="0.55000000000000004">
      <c r="A75">
        <v>2019</v>
      </c>
      <c r="B75">
        <v>13.01</v>
      </c>
      <c r="C75" s="6" t="e">
        <f>B75/VLOOKUP(A75,CPI!$D$2:$E$231,2,FALSE)*100</f>
        <v>#N/A</v>
      </c>
    </row>
    <row r="76" spans="1:3" x14ac:dyDescent="0.55000000000000004">
      <c r="A76">
        <v>2020</v>
      </c>
      <c r="B76">
        <v>13.15</v>
      </c>
      <c r="C76" s="6" t="e">
        <f>B76/VLOOKUP(A76,CPI!$D$2:$E$231,2,FALSE)*100</f>
        <v>#N/A</v>
      </c>
    </row>
    <row r="77" spans="1:3" x14ac:dyDescent="0.55000000000000004">
      <c r="A77">
        <v>2021</v>
      </c>
      <c r="B77">
        <v>13.66</v>
      </c>
      <c r="C77" s="6" t="e">
        <f>B77/VLOOKUP(A77,CPI!$D$2:$E$231,2,FALSE)*100</f>
        <v>#N/A</v>
      </c>
    </row>
    <row r="78" spans="1:3" x14ac:dyDescent="0.55000000000000004">
      <c r="A78">
        <v>2022</v>
      </c>
      <c r="B78">
        <v>15.04</v>
      </c>
      <c r="C78" s="6" t="e">
        <f>B78/VLOOKUP(A78,CPI!$D$2:$E$231,2,FALSE)*100</f>
        <v>#N/A</v>
      </c>
    </row>
    <row r="79" spans="1:3" x14ac:dyDescent="0.55000000000000004">
      <c r="A79">
        <v>2023</v>
      </c>
      <c r="B79">
        <v>16</v>
      </c>
      <c r="C79" s="6" t="e">
        <f>B79/VLOOKUP(A79,CPI!$D$2:$E$231,2,FALSE)*100</f>
        <v>#N/A</v>
      </c>
    </row>
    <row r="80" spans="1:3" x14ac:dyDescent="0.55000000000000004">
      <c r="A80">
        <v>2024</v>
      </c>
      <c r="B80">
        <v>16.48</v>
      </c>
      <c r="C80" s="6" t="e">
        <f>B80/VLOOKUP(A80,CPI!$D$2:$E$231,2,FALSE)*100</f>
        <v>#N/A</v>
      </c>
    </row>
    <row r="81" spans="1:3" x14ac:dyDescent="0.55000000000000004">
      <c r="A81">
        <v>2025</v>
      </c>
      <c r="B81">
        <v>17.3</v>
      </c>
      <c r="C81" s="6" t="e">
        <f>B81/VLOOKUP(A81,CPI!$D$2:$E$231,2,FALSE)*100</f>
        <v>#N/A</v>
      </c>
    </row>
    <row r="84" spans="1:3" x14ac:dyDescent="0.55000000000000004">
      <c r="B84" s="56"/>
    </row>
  </sheetData>
  <mergeCells count="3">
    <mergeCell ref="B2:C2"/>
    <mergeCell ref="E2:G2"/>
    <mergeCell ref="I2:J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EF588-3858-4344-9891-009C77F9B845}">
  <dimension ref="A1:F727"/>
  <sheetViews>
    <sheetView workbookViewId="0"/>
  </sheetViews>
  <sheetFormatPr defaultRowHeight="14.4" x14ac:dyDescent="0.55000000000000004"/>
  <sheetData>
    <row r="1" spans="1:6" x14ac:dyDescent="0.55000000000000004">
      <c r="D1" t="s">
        <v>25</v>
      </c>
      <c r="E1" s="47" cm="1">
        <f t="array" ref="E1">1-EXP(LN(MIN(D7:D727/D4:D724))/12)</f>
        <v>6.6782094039954276E-2</v>
      </c>
      <c r="F1" s="10" t="s">
        <v>16</v>
      </c>
    </row>
    <row r="3" spans="1:6" x14ac:dyDescent="0.55000000000000004">
      <c r="A3" t="s">
        <v>20</v>
      </c>
      <c r="B3" t="s">
        <v>21</v>
      </c>
      <c r="C3" t="s">
        <v>22</v>
      </c>
      <c r="D3" t="s">
        <v>26</v>
      </c>
    </row>
    <row r="4" spans="1:6" x14ac:dyDescent="0.55000000000000004">
      <c r="A4" t="s">
        <v>27</v>
      </c>
      <c r="B4" t="s">
        <v>28</v>
      </c>
      <c r="C4">
        <v>1300</v>
      </c>
      <c r="D4">
        <v>29674.293000000001</v>
      </c>
    </row>
    <row r="5" spans="1:6" x14ac:dyDescent="0.55000000000000004">
      <c r="A5" t="s">
        <v>27</v>
      </c>
      <c r="B5" t="s">
        <v>28</v>
      </c>
      <c r="C5">
        <v>1301</v>
      </c>
      <c r="D5">
        <v>30558.923999999999</v>
      </c>
    </row>
    <row r="6" spans="1:6" x14ac:dyDescent="0.55000000000000004">
      <c r="A6" t="s">
        <v>27</v>
      </c>
      <c r="B6" t="s">
        <v>28</v>
      </c>
      <c r="C6">
        <v>1302</v>
      </c>
      <c r="D6">
        <v>31341.666000000001</v>
      </c>
    </row>
    <row r="7" spans="1:6" x14ac:dyDescent="0.55000000000000004">
      <c r="A7" t="s">
        <v>27</v>
      </c>
      <c r="B7" t="s">
        <v>28</v>
      </c>
      <c r="C7">
        <v>1303</v>
      </c>
      <c r="D7">
        <v>32197.186000000002</v>
      </c>
    </row>
    <row r="8" spans="1:6" x14ac:dyDescent="0.55000000000000004">
      <c r="A8" t="s">
        <v>27</v>
      </c>
      <c r="B8" t="s">
        <v>28</v>
      </c>
      <c r="C8">
        <v>1304</v>
      </c>
      <c r="D8">
        <v>33004.741999999998</v>
      </c>
    </row>
    <row r="9" spans="1:6" x14ac:dyDescent="0.55000000000000004">
      <c r="A9" t="s">
        <v>27</v>
      </c>
      <c r="B9" t="s">
        <v>28</v>
      </c>
      <c r="C9">
        <v>1305</v>
      </c>
      <c r="D9">
        <v>33554.906000000003</v>
      </c>
    </row>
    <row r="10" spans="1:6" x14ac:dyDescent="0.55000000000000004">
      <c r="A10" t="s">
        <v>27</v>
      </c>
      <c r="B10" t="s">
        <v>28</v>
      </c>
      <c r="C10">
        <v>1306</v>
      </c>
      <c r="D10">
        <v>33659.79</v>
      </c>
    </row>
    <row r="11" spans="1:6" x14ac:dyDescent="0.55000000000000004">
      <c r="A11" t="s">
        <v>27</v>
      </c>
      <c r="B11" t="s">
        <v>28</v>
      </c>
      <c r="C11">
        <v>1307</v>
      </c>
      <c r="D11">
        <v>33764.491999999998</v>
      </c>
    </row>
    <row r="12" spans="1:6" x14ac:dyDescent="0.55000000000000004">
      <c r="A12" t="s">
        <v>27</v>
      </c>
      <c r="B12" t="s">
        <v>28</v>
      </c>
      <c r="C12">
        <v>1308</v>
      </c>
      <c r="D12">
        <v>33118.44</v>
      </c>
    </row>
    <row r="13" spans="1:6" x14ac:dyDescent="0.55000000000000004">
      <c r="A13" t="s">
        <v>27</v>
      </c>
      <c r="B13" t="s">
        <v>28</v>
      </c>
      <c r="C13">
        <v>1309</v>
      </c>
      <c r="D13">
        <v>31314.613000000001</v>
      </c>
    </row>
    <row r="14" spans="1:6" x14ac:dyDescent="0.55000000000000004">
      <c r="A14" t="s">
        <v>27</v>
      </c>
      <c r="B14" t="s">
        <v>28</v>
      </c>
      <c r="C14">
        <v>1310</v>
      </c>
      <c r="D14">
        <v>29988.13</v>
      </c>
    </row>
    <row r="15" spans="1:6" x14ac:dyDescent="0.55000000000000004">
      <c r="A15" t="s">
        <v>27</v>
      </c>
      <c r="B15" t="s">
        <v>28</v>
      </c>
      <c r="C15">
        <v>1311</v>
      </c>
      <c r="D15">
        <v>28459.63</v>
      </c>
    </row>
    <row r="16" spans="1:6" x14ac:dyDescent="0.55000000000000004">
      <c r="A16" t="s">
        <v>27</v>
      </c>
      <c r="B16" t="s">
        <v>28</v>
      </c>
      <c r="C16">
        <v>1312</v>
      </c>
      <c r="D16">
        <v>27720.973000000002</v>
      </c>
    </row>
    <row r="17" spans="1:4" x14ac:dyDescent="0.55000000000000004">
      <c r="A17" t="s">
        <v>27</v>
      </c>
      <c r="B17" t="s">
        <v>28</v>
      </c>
      <c r="C17">
        <v>1313</v>
      </c>
      <c r="D17">
        <v>27506.12</v>
      </c>
    </row>
    <row r="18" spans="1:4" x14ac:dyDescent="0.55000000000000004">
      <c r="A18" t="s">
        <v>27</v>
      </c>
      <c r="B18" t="s">
        <v>28</v>
      </c>
      <c r="C18">
        <v>1314</v>
      </c>
      <c r="D18">
        <v>27668.377</v>
      </c>
    </row>
    <row r="19" spans="1:4" x14ac:dyDescent="0.55000000000000004">
      <c r="A19" t="s">
        <v>27</v>
      </c>
      <c r="B19" t="s">
        <v>28</v>
      </c>
      <c r="C19">
        <v>1315</v>
      </c>
      <c r="D19">
        <v>27747.465</v>
      </c>
    </row>
    <row r="20" spans="1:4" x14ac:dyDescent="0.55000000000000004">
      <c r="A20" t="s">
        <v>27</v>
      </c>
      <c r="B20" t="s">
        <v>28</v>
      </c>
      <c r="C20">
        <v>1316</v>
      </c>
      <c r="D20">
        <v>26577.963</v>
      </c>
    </row>
    <row r="21" spans="1:4" x14ac:dyDescent="0.55000000000000004">
      <c r="A21" t="s">
        <v>27</v>
      </c>
      <c r="B21" t="s">
        <v>28</v>
      </c>
      <c r="C21">
        <v>1317</v>
      </c>
      <c r="D21">
        <v>24262.004000000001</v>
      </c>
    </row>
    <row r="22" spans="1:4" x14ac:dyDescent="0.55000000000000004">
      <c r="A22" t="s">
        <v>27</v>
      </c>
      <c r="B22" t="s">
        <v>28</v>
      </c>
      <c r="C22">
        <v>1318</v>
      </c>
      <c r="D22">
        <v>23047.846000000001</v>
      </c>
    </row>
    <row r="23" spans="1:4" x14ac:dyDescent="0.55000000000000004">
      <c r="A23" t="s">
        <v>27</v>
      </c>
      <c r="B23" t="s">
        <v>28</v>
      </c>
      <c r="C23">
        <v>1319</v>
      </c>
      <c r="D23">
        <v>23931.77</v>
      </c>
    </row>
    <row r="24" spans="1:4" x14ac:dyDescent="0.55000000000000004">
      <c r="A24" t="s">
        <v>27</v>
      </c>
      <c r="B24" t="s">
        <v>28</v>
      </c>
      <c r="C24">
        <v>1320</v>
      </c>
      <c r="D24">
        <v>25177.365000000002</v>
      </c>
    </row>
    <row r="25" spans="1:4" x14ac:dyDescent="0.55000000000000004">
      <c r="A25" t="s">
        <v>27</v>
      </c>
      <c r="B25" t="s">
        <v>28</v>
      </c>
      <c r="C25">
        <v>1321</v>
      </c>
      <c r="D25">
        <v>25515.293000000001</v>
      </c>
    </row>
    <row r="26" spans="1:4" x14ac:dyDescent="0.55000000000000004">
      <c r="A26" t="s">
        <v>27</v>
      </c>
      <c r="B26" t="s">
        <v>28</v>
      </c>
      <c r="C26">
        <v>1322</v>
      </c>
      <c r="D26">
        <v>25867.853999999999</v>
      </c>
    </row>
    <row r="27" spans="1:4" x14ac:dyDescent="0.55000000000000004">
      <c r="A27" t="s">
        <v>27</v>
      </c>
      <c r="B27" t="s">
        <v>28</v>
      </c>
      <c r="C27">
        <v>1323</v>
      </c>
      <c r="D27">
        <v>26190.95</v>
      </c>
    </row>
    <row r="28" spans="1:4" x14ac:dyDescent="0.55000000000000004">
      <c r="A28" t="s">
        <v>27</v>
      </c>
      <c r="B28" t="s">
        <v>28</v>
      </c>
      <c r="C28">
        <v>1324</v>
      </c>
      <c r="D28">
        <v>26000.186000000002</v>
      </c>
    </row>
    <row r="29" spans="1:4" x14ac:dyDescent="0.55000000000000004">
      <c r="A29" t="s">
        <v>27</v>
      </c>
      <c r="B29" t="s">
        <v>28</v>
      </c>
      <c r="C29">
        <v>1325</v>
      </c>
      <c r="D29">
        <v>24530.046999999999</v>
      </c>
    </row>
    <row r="30" spans="1:4" x14ac:dyDescent="0.55000000000000004">
      <c r="A30" t="s">
        <v>27</v>
      </c>
      <c r="B30" t="s">
        <v>28</v>
      </c>
      <c r="C30">
        <v>1326</v>
      </c>
      <c r="D30">
        <v>26400.219000000001</v>
      </c>
    </row>
    <row r="31" spans="1:4" x14ac:dyDescent="0.55000000000000004">
      <c r="A31" t="s">
        <v>27</v>
      </c>
      <c r="B31" t="s">
        <v>28</v>
      </c>
      <c r="C31">
        <v>1327</v>
      </c>
      <c r="D31">
        <v>27859.33</v>
      </c>
    </row>
    <row r="32" spans="1:4" x14ac:dyDescent="0.55000000000000004">
      <c r="A32" t="s">
        <v>27</v>
      </c>
      <c r="B32" t="s">
        <v>28</v>
      </c>
      <c r="C32">
        <v>1328</v>
      </c>
      <c r="D32">
        <v>28874.65</v>
      </c>
    </row>
    <row r="33" spans="1:4" x14ac:dyDescent="0.55000000000000004">
      <c r="A33" t="s">
        <v>27</v>
      </c>
      <c r="B33" t="s">
        <v>28</v>
      </c>
      <c r="C33">
        <v>1329</v>
      </c>
      <c r="D33">
        <v>28188.23</v>
      </c>
    </row>
    <row r="34" spans="1:4" x14ac:dyDescent="0.55000000000000004">
      <c r="A34" t="s">
        <v>27</v>
      </c>
      <c r="B34" t="s">
        <v>28</v>
      </c>
      <c r="C34">
        <v>1330</v>
      </c>
      <c r="D34">
        <v>28750.63</v>
      </c>
    </row>
    <row r="35" spans="1:4" x14ac:dyDescent="0.55000000000000004">
      <c r="A35" t="s">
        <v>27</v>
      </c>
      <c r="B35" t="s">
        <v>28</v>
      </c>
      <c r="C35">
        <v>1331</v>
      </c>
      <c r="D35">
        <v>27376.793000000001</v>
      </c>
    </row>
    <row r="36" spans="1:4" x14ac:dyDescent="0.55000000000000004">
      <c r="A36" t="s">
        <v>27</v>
      </c>
      <c r="B36" t="s">
        <v>28</v>
      </c>
      <c r="C36">
        <v>1332</v>
      </c>
      <c r="D36">
        <v>25738.937999999998</v>
      </c>
    </row>
    <row r="37" spans="1:4" x14ac:dyDescent="0.55000000000000004">
      <c r="A37" t="s">
        <v>27</v>
      </c>
      <c r="B37" t="s">
        <v>28</v>
      </c>
      <c r="C37">
        <v>1333</v>
      </c>
      <c r="D37">
        <v>25661.638999999999</v>
      </c>
    </row>
    <row r="38" spans="1:4" x14ac:dyDescent="0.55000000000000004">
      <c r="A38" t="s">
        <v>27</v>
      </c>
      <c r="B38" t="s">
        <v>28</v>
      </c>
      <c r="C38">
        <v>1334</v>
      </c>
      <c r="D38">
        <v>26554.366999999998</v>
      </c>
    </row>
    <row r="39" spans="1:4" x14ac:dyDescent="0.55000000000000004">
      <c r="A39" t="s">
        <v>27</v>
      </c>
      <c r="B39" t="s">
        <v>28</v>
      </c>
      <c r="C39">
        <v>1335</v>
      </c>
      <c r="D39">
        <v>27530.463</v>
      </c>
    </row>
    <row r="40" spans="1:4" x14ac:dyDescent="0.55000000000000004">
      <c r="A40" t="s">
        <v>27</v>
      </c>
      <c r="B40" t="s">
        <v>28</v>
      </c>
      <c r="C40">
        <v>1336</v>
      </c>
      <c r="D40">
        <v>28945.506000000001</v>
      </c>
    </row>
    <row r="41" spans="1:4" x14ac:dyDescent="0.55000000000000004">
      <c r="A41" t="s">
        <v>27</v>
      </c>
      <c r="B41" t="s">
        <v>28</v>
      </c>
      <c r="C41">
        <v>1337</v>
      </c>
      <c r="D41">
        <v>31816.025000000001</v>
      </c>
    </row>
    <row r="42" spans="1:4" x14ac:dyDescent="0.55000000000000004">
      <c r="A42" t="s">
        <v>27</v>
      </c>
      <c r="B42" t="s">
        <v>28</v>
      </c>
      <c r="C42">
        <v>1338</v>
      </c>
      <c r="D42">
        <v>31214.563999999998</v>
      </c>
    </row>
    <row r="43" spans="1:4" x14ac:dyDescent="0.55000000000000004">
      <c r="A43" t="s">
        <v>27</v>
      </c>
      <c r="B43" t="s">
        <v>28</v>
      </c>
      <c r="C43">
        <v>1339</v>
      </c>
      <c r="D43">
        <v>32764.888999999999</v>
      </c>
    </row>
    <row r="44" spans="1:4" x14ac:dyDescent="0.55000000000000004">
      <c r="A44" t="s">
        <v>27</v>
      </c>
      <c r="B44" t="s">
        <v>28</v>
      </c>
      <c r="C44">
        <v>1340</v>
      </c>
      <c r="D44">
        <v>31155.14</v>
      </c>
    </row>
    <row r="45" spans="1:4" x14ac:dyDescent="0.55000000000000004">
      <c r="A45" t="s">
        <v>27</v>
      </c>
      <c r="B45" t="s">
        <v>28</v>
      </c>
      <c r="C45">
        <v>1341</v>
      </c>
      <c r="D45">
        <v>31725.55</v>
      </c>
    </row>
    <row r="46" spans="1:4" x14ac:dyDescent="0.55000000000000004">
      <c r="A46" t="s">
        <v>27</v>
      </c>
      <c r="B46" t="s">
        <v>28</v>
      </c>
      <c r="C46">
        <v>1342</v>
      </c>
      <c r="D46">
        <v>30230.78</v>
      </c>
    </row>
    <row r="47" spans="1:4" x14ac:dyDescent="0.55000000000000004">
      <c r="A47" t="s">
        <v>27</v>
      </c>
      <c r="B47" t="s">
        <v>28</v>
      </c>
      <c r="C47">
        <v>1343</v>
      </c>
      <c r="D47">
        <v>31050.793000000001</v>
      </c>
    </row>
    <row r="48" spans="1:4" x14ac:dyDescent="0.55000000000000004">
      <c r="A48" t="s">
        <v>27</v>
      </c>
      <c r="B48" t="s">
        <v>28</v>
      </c>
      <c r="C48">
        <v>1344</v>
      </c>
      <c r="D48">
        <v>29306.5</v>
      </c>
    </row>
    <row r="49" spans="1:4" x14ac:dyDescent="0.55000000000000004">
      <c r="A49" t="s">
        <v>27</v>
      </c>
      <c r="B49" t="s">
        <v>28</v>
      </c>
      <c r="C49">
        <v>1345</v>
      </c>
      <c r="D49">
        <v>30608.28</v>
      </c>
    </row>
    <row r="50" spans="1:4" x14ac:dyDescent="0.55000000000000004">
      <c r="A50" t="s">
        <v>27</v>
      </c>
      <c r="B50" t="s">
        <v>28</v>
      </c>
      <c r="C50">
        <v>1346</v>
      </c>
      <c r="D50">
        <v>30870.842000000001</v>
      </c>
    </row>
    <row r="51" spans="1:4" x14ac:dyDescent="0.55000000000000004">
      <c r="A51" t="s">
        <v>27</v>
      </c>
      <c r="B51" t="s">
        <v>28</v>
      </c>
      <c r="C51">
        <v>1347</v>
      </c>
      <c r="D51">
        <v>29832.835999999999</v>
      </c>
    </row>
    <row r="52" spans="1:4" x14ac:dyDescent="0.55000000000000004">
      <c r="A52" t="s">
        <v>27</v>
      </c>
      <c r="B52" t="s">
        <v>28</v>
      </c>
      <c r="C52">
        <v>1348</v>
      </c>
      <c r="D52">
        <v>29005.668000000001</v>
      </c>
    </row>
    <row r="53" spans="1:4" x14ac:dyDescent="0.55000000000000004">
      <c r="A53" t="s">
        <v>27</v>
      </c>
      <c r="B53" t="s">
        <v>28</v>
      </c>
      <c r="C53">
        <v>1349</v>
      </c>
      <c r="D53">
        <v>29638.184000000001</v>
      </c>
    </row>
    <row r="54" spans="1:4" x14ac:dyDescent="0.55000000000000004">
      <c r="A54" t="s">
        <v>27</v>
      </c>
      <c r="B54" t="s">
        <v>28</v>
      </c>
      <c r="C54">
        <v>1350</v>
      </c>
      <c r="D54">
        <v>28759.583999999999</v>
      </c>
    </row>
    <row r="55" spans="1:4" x14ac:dyDescent="0.55000000000000004">
      <c r="A55" t="s">
        <v>27</v>
      </c>
      <c r="B55" t="s">
        <v>28</v>
      </c>
      <c r="C55">
        <v>1351</v>
      </c>
      <c r="D55">
        <v>26602.713</v>
      </c>
    </row>
    <row r="56" spans="1:4" x14ac:dyDescent="0.55000000000000004">
      <c r="A56" t="s">
        <v>27</v>
      </c>
      <c r="B56" t="s">
        <v>28</v>
      </c>
      <c r="C56">
        <v>1352</v>
      </c>
      <c r="D56">
        <v>26727.934000000001</v>
      </c>
    </row>
    <row r="57" spans="1:4" x14ac:dyDescent="0.55000000000000004">
      <c r="A57" t="s">
        <v>27</v>
      </c>
      <c r="B57" t="s">
        <v>28</v>
      </c>
      <c r="C57">
        <v>1353</v>
      </c>
      <c r="D57">
        <v>26975.085999999999</v>
      </c>
    </row>
    <row r="58" spans="1:4" x14ac:dyDescent="0.55000000000000004">
      <c r="A58" t="s">
        <v>27</v>
      </c>
      <c r="B58" t="s">
        <v>28</v>
      </c>
      <c r="C58">
        <v>1354</v>
      </c>
      <c r="D58">
        <v>26009.815999999999</v>
      </c>
    </row>
    <row r="59" spans="1:4" x14ac:dyDescent="0.55000000000000004">
      <c r="A59" t="s">
        <v>27</v>
      </c>
      <c r="B59" t="s">
        <v>28</v>
      </c>
      <c r="C59">
        <v>1355</v>
      </c>
      <c r="D59">
        <v>26479.403999999999</v>
      </c>
    </row>
    <row r="60" spans="1:4" x14ac:dyDescent="0.55000000000000004">
      <c r="A60" t="s">
        <v>27</v>
      </c>
      <c r="B60" t="s">
        <v>28</v>
      </c>
      <c r="C60">
        <v>1356</v>
      </c>
      <c r="D60">
        <v>27306.627</v>
      </c>
    </row>
    <row r="61" spans="1:4" x14ac:dyDescent="0.55000000000000004">
      <c r="A61" t="s">
        <v>27</v>
      </c>
      <c r="B61" t="s">
        <v>28</v>
      </c>
      <c r="C61">
        <v>1357</v>
      </c>
      <c r="D61">
        <v>28301.940999999999</v>
      </c>
    </row>
    <row r="62" spans="1:4" x14ac:dyDescent="0.55000000000000004">
      <c r="A62" t="s">
        <v>27</v>
      </c>
      <c r="B62" t="s">
        <v>28</v>
      </c>
      <c r="C62">
        <v>1358</v>
      </c>
      <c r="D62">
        <v>27479.506000000001</v>
      </c>
    </row>
    <row r="63" spans="1:4" x14ac:dyDescent="0.55000000000000004">
      <c r="A63" t="s">
        <v>27</v>
      </c>
      <c r="B63" t="s">
        <v>28</v>
      </c>
      <c r="C63">
        <v>1359</v>
      </c>
      <c r="D63">
        <v>27181.738000000001</v>
      </c>
    </row>
    <row r="64" spans="1:4" x14ac:dyDescent="0.55000000000000004">
      <c r="A64" t="s">
        <v>27</v>
      </c>
      <c r="B64" t="s">
        <v>28</v>
      </c>
      <c r="C64">
        <v>1360</v>
      </c>
      <c r="D64">
        <v>26533.373</v>
      </c>
    </row>
    <row r="65" spans="1:4" x14ac:dyDescent="0.55000000000000004">
      <c r="A65" t="s">
        <v>27</v>
      </c>
      <c r="B65" t="s">
        <v>28</v>
      </c>
      <c r="C65">
        <v>1361</v>
      </c>
      <c r="D65">
        <v>26949.842000000001</v>
      </c>
    </row>
    <row r="66" spans="1:4" x14ac:dyDescent="0.55000000000000004">
      <c r="A66" t="s">
        <v>27</v>
      </c>
      <c r="B66" t="s">
        <v>28</v>
      </c>
      <c r="C66">
        <v>1362</v>
      </c>
      <c r="D66">
        <v>27131.313999999998</v>
      </c>
    </row>
    <row r="67" spans="1:4" x14ac:dyDescent="0.55000000000000004">
      <c r="A67" t="s">
        <v>27</v>
      </c>
      <c r="B67" t="s">
        <v>28</v>
      </c>
      <c r="C67">
        <v>1363</v>
      </c>
      <c r="D67">
        <v>27064.013999999999</v>
      </c>
    </row>
    <row r="68" spans="1:4" x14ac:dyDescent="0.55000000000000004">
      <c r="A68" t="s">
        <v>27</v>
      </c>
      <c r="B68" t="s">
        <v>28</v>
      </c>
      <c r="C68">
        <v>1364</v>
      </c>
      <c r="D68">
        <v>26325.736000000001</v>
      </c>
    </row>
    <row r="69" spans="1:4" x14ac:dyDescent="0.55000000000000004">
      <c r="A69" t="s">
        <v>27</v>
      </c>
      <c r="B69" t="s">
        <v>28</v>
      </c>
      <c r="C69">
        <v>1365</v>
      </c>
      <c r="D69">
        <v>25959.75</v>
      </c>
    </row>
    <row r="70" spans="1:4" x14ac:dyDescent="0.55000000000000004">
      <c r="A70" t="s">
        <v>27</v>
      </c>
      <c r="B70" t="s">
        <v>28</v>
      </c>
      <c r="C70">
        <v>1366</v>
      </c>
      <c r="D70">
        <v>26665.916000000001</v>
      </c>
    </row>
    <row r="71" spans="1:4" x14ac:dyDescent="0.55000000000000004">
      <c r="A71" t="s">
        <v>27</v>
      </c>
      <c r="B71" t="s">
        <v>28</v>
      </c>
      <c r="C71">
        <v>1367</v>
      </c>
      <c r="D71">
        <v>27652.51</v>
      </c>
    </row>
    <row r="72" spans="1:4" x14ac:dyDescent="0.55000000000000004">
      <c r="A72" t="s">
        <v>27</v>
      </c>
      <c r="B72" t="s">
        <v>28</v>
      </c>
      <c r="C72">
        <v>1368</v>
      </c>
      <c r="D72">
        <v>28287.048999999999</v>
      </c>
    </row>
    <row r="73" spans="1:4" x14ac:dyDescent="0.55000000000000004">
      <c r="A73" t="s">
        <v>27</v>
      </c>
      <c r="B73" t="s">
        <v>28</v>
      </c>
      <c r="C73">
        <v>1369</v>
      </c>
      <c r="D73">
        <v>28234.395</v>
      </c>
    </row>
    <row r="74" spans="1:4" x14ac:dyDescent="0.55000000000000004">
      <c r="A74" t="s">
        <v>27</v>
      </c>
      <c r="B74" t="s">
        <v>28</v>
      </c>
      <c r="C74">
        <v>1370</v>
      </c>
      <c r="D74">
        <v>27050</v>
      </c>
    </row>
    <row r="75" spans="1:4" x14ac:dyDescent="0.55000000000000004">
      <c r="A75" t="s">
        <v>27</v>
      </c>
      <c r="B75" t="s">
        <v>28</v>
      </c>
      <c r="C75">
        <v>1371</v>
      </c>
      <c r="D75">
        <v>25027.01</v>
      </c>
    </row>
    <row r="76" spans="1:4" x14ac:dyDescent="0.55000000000000004">
      <c r="A76" t="s">
        <v>27</v>
      </c>
      <c r="B76" t="s">
        <v>28</v>
      </c>
      <c r="C76">
        <v>1372</v>
      </c>
      <c r="D76">
        <v>23585.407999999999</v>
      </c>
    </row>
    <row r="77" spans="1:4" x14ac:dyDescent="0.55000000000000004">
      <c r="A77" t="s">
        <v>27</v>
      </c>
      <c r="B77" t="s">
        <v>28</v>
      </c>
      <c r="C77">
        <v>1373</v>
      </c>
      <c r="D77">
        <v>22926.206999999999</v>
      </c>
    </row>
    <row r="78" spans="1:4" x14ac:dyDescent="0.55000000000000004">
      <c r="A78" t="s">
        <v>27</v>
      </c>
      <c r="B78" t="s">
        <v>28</v>
      </c>
      <c r="C78">
        <v>1374</v>
      </c>
      <c r="D78">
        <v>23216.813999999998</v>
      </c>
    </row>
    <row r="79" spans="1:4" x14ac:dyDescent="0.55000000000000004">
      <c r="A79" t="s">
        <v>27</v>
      </c>
      <c r="B79" t="s">
        <v>28</v>
      </c>
      <c r="C79">
        <v>1375</v>
      </c>
      <c r="D79">
        <v>24132.016</v>
      </c>
    </row>
    <row r="80" spans="1:4" x14ac:dyDescent="0.55000000000000004">
      <c r="A80" t="s">
        <v>27</v>
      </c>
      <c r="B80" t="s">
        <v>28</v>
      </c>
      <c r="C80">
        <v>1376</v>
      </c>
      <c r="D80">
        <v>24025.434000000001</v>
      </c>
    </row>
    <row r="81" spans="1:4" x14ac:dyDescent="0.55000000000000004">
      <c r="A81" t="s">
        <v>27</v>
      </c>
      <c r="B81" t="s">
        <v>28</v>
      </c>
      <c r="C81">
        <v>1377</v>
      </c>
      <c r="D81">
        <v>24710.178</v>
      </c>
    </row>
    <row r="82" spans="1:4" x14ac:dyDescent="0.55000000000000004">
      <c r="A82" t="s">
        <v>27</v>
      </c>
      <c r="B82" t="s">
        <v>28</v>
      </c>
      <c r="C82">
        <v>1378</v>
      </c>
      <c r="D82">
        <v>26310.45</v>
      </c>
    </row>
    <row r="83" spans="1:4" x14ac:dyDescent="0.55000000000000004">
      <c r="A83" t="s">
        <v>27</v>
      </c>
      <c r="B83" t="s">
        <v>28</v>
      </c>
      <c r="C83">
        <v>1379</v>
      </c>
      <c r="D83">
        <v>27449.93</v>
      </c>
    </row>
    <row r="84" spans="1:4" x14ac:dyDescent="0.55000000000000004">
      <c r="A84" t="s">
        <v>27</v>
      </c>
      <c r="B84" t="s">
        <v>28</v>
      </c>
      <c r="C84">
        <v>1380</v>
      </c>
      <c r="D84">
        <v>28154.984</v>
      </c>
    </row>
    <row r="85" spans="1:4" x14ac:dyDescent="0.55000000000000004">
      <c r="A85" t="s">
        <v>27</v>
      </c>
      <c r="B85" t="s">
        <v>28</v>
      </c>
      <c r="C85">
        <v>1381</v>
      </c>
      <c r="D85">
        <v>28891.127</v>
      </c>
    </row>
    <row r="86" spans="1:4" x14ac:dyDescent="0.55000000000000004">
      <c r="A86" t="s">
        <v>27</v>
      </c>
      <c r="B86" t="s">
        <v>28</v>
      </c>
      <c r="C86">
        <v>1382</v>
      </c>
      <c r="D86">
        <v>28130.41</v>
      </c>
    </row>
    <row r="87" spans="1:4" x14ac:dyDescent="0.55000000000000004">
      <c r="A87" t="s">
        <v>27</v>
      </c>
      <c r="B87" t="s">
        <v>28</v>
      </c>
      <c r="C87">
        <v>1383</v>
      </c>
      <c r="D87">
        <v>26771.055</v>
      </c>
    </row>
    <row r="88" spans="1:4" x14ac:dyDescent="0.55000000000000004">
      <c r="A88" t="s">
        <v>27</v>
      </c>
      <c r="B88" t="s">
        <v>28</v>
      </c>
      <c r="C88">
        <v>1384</v>
      </c>
      <c r="D88">
        <v>26071.423999999999</v>
      </c>
    </row>
    <row r="89" spans="1:4" x14ac:dyDescent="0.55000000000000004">
      <c r="A89" t="s">
        <v>27</v>
      </c>
      <c r="B89" t="s">
        <v>28</v>
      </c>
      <c r="C89">
        <v>1385</v>
      </c>
      <c r="D89">
        <v>26309.620999999999</v>
      </c>
    </row>
    <row r="90" spans="1:4" x14ac:dyDescent="0.55000000000000004">
      <c r="A90" t="s">
        <v>27</v>
      </c>
      <c r="B90" t="s">
        <v>28</v>
      </c>
      <c r="C90">
        <v>1386</v>
      </c>
      <c r="D90">
        <v>25817.23</v>
      </c>
    </row>
    <row r="91" spans="1:4" x14ac:dyDescent="0.55000000000000004">
      <c r="A91" t="s">
        <v>27</v>
      </c>
      <c r="B91" t="s">
        <v>28</v>
      </c>
      <c r="C91">
        <v>1387</v>
      </c>
      <c r="D91">
        <v>25804.780999999999</v>
      </c>
    </row>
    <row r="92" spans="1:4" x14ac:dyDescent="0.55000000000000004">
      <c r="A92" t="s">
        <v>27</v>
      </c>
      <c r="B92" t="s">
        <v>28</v>
      </c>
      <c r="C92">
        <v>1388</v>
      </c>
      <c r="D92">
        <v>26263.956999999999</v>
      </c>
    </row>
    <row r="93" spans="1:4" x14ac:dyDescent="0.55000000000000004">
      <c r="A93" t="s">
        <v>27</v>
      </c>
      <c r="B93" t="s">
        <v>28</v>
      </c>
      <c r="C93">
        <v>1389</v>
      </c>
      <c r="D93">
        <v>26601.11</v>
      </c>
    </row>
    <row r="94" spans="1:4" x14ac:dyDescent="0.55000000000000004">
      <c r="A94" t="s">
        <v>27</v>
      </c>
      <c r="B94" t="s">
        <v>28</v>
      </c>
      <c r="C94">
        <v>1390</v>
      </c>
      <c r="D94">
        <v>25531.414000000001</v>
      </c>
    </row>
    <row r="95" spans="1:4" x14ac:dyDescent="0.55000000000000004">
      <c r="A95" t="s">
        <v>27</v>
      </c>
      <c r="B95" t="s">
        <v>28</v>
      </c>
      <c r="C95">
        <v>1391</v>
      </c>
      <c r="D95">
        <v>24820.918000000001</v>
      </c>
    </row>
    <row r="96" spans="1:4" x14ac:dyDescent="0.55000000000000004">
      <c r="A96" t="s">
        <v>27</v>
      </c>
      <c r="B96" t="s">
        <v>28</v>
      </c>
      <c r="C96">
        <v>1392</v>
      </c>
      <c r="D96">
        <v>24563.05</v>
      </c>
    </row>
    <row r="97" spans="1:4" x14ac:dyDescent="0.55000000000000004">
      <c r="A97" t="s">
        <v>27</v>
      </c>
      <c r="B97" t="s">
        <v>28</v>
      </c>
      <c r="C97">
        <v>1393</v>
      </c>
      <c r="D97">
        <v>25067.338</v>
      </c>
    </row>
    <row r="98" spans="1:4" x14ac:dyDescent="0.55000000000000004">
      <c r="A98" t="s">
        <v>27</v>
      </c>
      <c r="B98" t="s">
        <v>28</v>
      </c>
      <c r="C98">
        <v>1394</v>
      </c>
      <c r="D98">
        <v>23800.002</v>
      </c>
    </row>
    <row r="99" spans="1:4" x14ac:dyDescent="0.55000000000000004">
      <c r="A99" t="s">
        <v>27</v>
      </c>
      <c r="B99" t="s">
        <v>28</v>
      </c>
      <c r="C99">
        <v>1395</v>
      </c>
      <c r="D99">
        <v>23920.145</v>
      </c>
    </row>
    <row r="100" spans="1:4" x14ac:dyDescent="0.55000000000000004">
      <c r="A100" t="s">
        <v>27</v>
      </c>
      <c r="B100" t="s">
        <v>28</v>
      </c>
      <c r="C100">
        <v>1396</v>
      </c>
      <c r="D100">
        <v>24453.447</v>
      </c>
    </row>
    <row r="101" spans="1:4" x14ac:dyDescent="0.55000000000000004">
      <c r="A101" t="s">
        <v>27</v>
      </c>
      <c r="B101" t="s">
        <v>28</v>
      </c>
      <c r="C101">
        <v>1397</v>
      </c>
      <c r="D101">
        <v>23643.224999999999</v>
      </c>
    </row>
    <row r="102" spans="1:4" x14ac:dyDescent="0.55000000000000004">
      <c r="A102" t="s">
        <v>27</v>
      </c>
      <c r="B102" t="s">
        <v>28</v>
      </c>
      <c r="C102">
        <v>1398</v>
      </c>
      <c r="D102">
        <v>22403.919999999998</v>
      </c>
    </row>
    <row r="103" spans="1:4" x14ac:dyDescent="0.55000000000000004">
      <c r="A103" t="s">
        <v>27</v>
      </c>
      <c r="B103" t="s">
        <v>28</v>
      </c>
      <c r="C103">
        <v>1399</v>
      </c>
      <c r="D103">
        <v>21816.87</v>
      </c>
    </row>
    <row r="104" spans="1:4" x14ac:dyDescent="0.55000000000000004">
      <c r="A104" t="s">
        <v>27</v>
      </c>
      <c r="B104" t="s">
        <v>28</v>
      </c>
      <c r="C104">
        <v>1400</v>
      </c>
      <c r="D104">
        <v>21262.875</v>
      </c>
    </row>
    <row r="105" spans="1:4" x14ac:dyDescent="0.55000000000000004">
      <c r="A105" t="s">
        <v>27</v>
      </c>
      <c r="B105" t="s">
        <v>28</v>
      </c>
      <c r="C105">
        <v>1401</v>
      </c>
      <c r="D105">
        <v>20780.942999999999</v>
      </c>
    </row>
    <row r="106" spans="1:4" x14ac:dyDescent="0.55000000000000004">
      <c r="A106" t="s">
        <v>27</v>
      </c>
      <c r="B106" t="s">
        <v>28</v>
      </c>
      <c r="C106">
        <v>1402</v>
      </c>
      <c r="D106">
        <v>20434.425999999999</v>
      </c>
    </row>
    <row r="107" spans="1:4" x14ac:dyDescent="0.55000000000000004">
      <c r="A107" t="s">
        <v>27</v>
      </c>
      <c r="B107" t="s">
        <v>28</v>
      </c>
      <c r="C107">
        <v>1403</v>
      </c>
      <c r="D107">
        <v>19753.171999999999</v>
      </c>
    </row>
    <row r="108" spans="1:4" x14ac:dyDescent="0.55000000000000004">
      <c r="A108" t="s">
        <v>27</v>
      </c>
      <c r="B108" t="s">
        <v>28</v>
      </c>
      <c r="C108">
        <v>1404</v>
      </c>
      <c r="D108">
        <v>20105.41</v>
      </c>
    </row>
    <row r="109" spans="1:4" x14ac:dyDescent="0.55000000000000004">
      <c r="A109" t="s">
        <v>27</v>
      </c>
      <c r="B109" t="s">
        <v>28</v>
      </c>
      <c r="C109">
        <v>1405</v>
      </c>
      <c r="D109">
        <v>20529.365000000002</v>
      </c>
    </row>
    <row r="110" spans="1:4" x14ac:dyDescent="0.55000000000000004">
      <c r="A110" t="s">
        <v>27</v>
      </c>
      <c r="B110" t="s">
        <v>28</v>
      </c>
      <c r="C110">
        <v>1406</v>
      </c>
      <c r="D110">
        <v>21227.8</v>
      </c>
    </row>
    <row r="111" spans="1:4" x14ac:dyDescent="0.55000000000000004">
      <c r="A111" t="s">
        <v>27</v>
      </c>
      <c r="B111" t="s">
        <v>28</v>
      </c>
      <c r="C111">
        <v>1407</v>
      </c>
      <c r="D111">
        <v>22250.333999999999</v>
      </c>
    </row>
    <row r="112" spans="1:4" x14ac:dyDescent="0.55000000000000004">
      <c r="A112" t="s">
        <v>27</v>
      </c>
      <c r="B112" t="s">
        <v>28</v>
      </c>
      <c r="C112">
        <v>1408</v>
      </c>
      <c r="D112">
        <v>22010.28</v>
      </c>
    </row>
    <row r="113" spans="1:4" x14ac:dyDescent="0.55000000000000004">
      <c r="A113" t="s">
        <v>27</v>
      </c>
      <c r="B113" t="s">
        <v>28</v>
      </c>
      <c r="C113">
        <v>1409</v>
      </c>
      <c r="D113">
        <v>21161.986000000001</v>
      </c>
    </row>
    <row r="114" spans="1:4" x14ac:dyDescent="0.55000000000000004">
      <c r="A114" t="s">
        <v>27</v>
      </c>
      <c r="B114" t="s">
        <v>28</v>
      </c>
      <c r="C114">
        <v>1410</v>
      </c>
      <c r="D114">
        <v>20062.740000000002</v>
      </c>
    </row>
    <row r="115" spans="1:4" x14ac:dyDescent="0.55000000000000004">
      <c r="A115" t="s">
        <v>27</v>
      </c>
      <c r="B115" t="s">
        <v>28</v>
      </c>
      <c r="C115">
        <v>1411</v>
      </c>
      <c r="D115">
        <v>19182.004000000001</v>
      </c>
    </row>
    <row r="116" spans="1:4" x14ac:dyDescent="0.55000000000000004">
      <c r="A116" t="s">
        <v>27</v>
      </c>
      <c r="B116" t="s">
        <v>28</v>
      </c>
      <c r="C116">
        <v>1412</v>
      </c>
      <c r="D116">
        <v>18822.657999999999</v>
      </c>
    </row>
    <row r="117" spans="1:4" x14ac:dyDescent="0.55000000000000004">
      <c r="A117" t="s">
        <v>27</v>
      </c>
      <c r="B117" t="s">
        <v>28</v>
      </c>
      <c r="C117">
        <v>1413</v>
      </c>
      <c r="D117">
        <v>19204.7</v>
      </c>
    </row>
    <row r="118" spans="1:4" x14ac:dyDescent="0.55000000000000004">
      <c r="A118" t="s">
        <v>27</v>
      </c>
      <c r="B118" t="s">
        <v>28</v>
      </c>
      <c r="C118">
        <v>1414</v>
      </c>
      <c r="D118">
        <v>20012.715</v>
      </c>
    </row>
    <row r="119" spans="1:4" x14ac:dyDescent="0.55000000000000004">
      <c r="A119" t="s">
        <v>27</v>
      </c>
      <c r="B119" t="s">
        <v>28</v>
      </c>
      <c r="C119">
        <v>1415</v>
      </c>
      <c r="D119">
        <v>20887.407999999999</v>
      </c>
    </row>
    <row r="120" spans="1:4" x14ac:dyDescent="0.55000000000000004">
      <c r="A120" t="s">
        <v>27</v>
      </c>
      <c r="B120" t="s">
        <v>28</v>
      </c>
      <c r="C120">
        <v>1416</v>
      </c>
      <c r="D120">
        <v>20767.888999999999</v>
      </c>
    </row>
    <row r="121" spans="1:4" x14ac:dyDescent="0.55000000000000004">
      <c r="A121" t="s">
        <v>27</v>
      </c>
      <c r="B121" t="s">
        <v>28</v>
      </c>
      <c r="C121">
        <v>1417</v>
      </c>
      <c r="D121">
        <v>19850.523000000001</v>
      </c>
    </row>
    <row r="122" spans="1:4" x14ac:dyDescent="0.55000000000000004">
      <c r="A122" t="s">
        <v>27</v>
      </c>
      <c r="B122" t="s">
        <v>28</v>
      </c>
      <c r="C122">
        <v>1418</v>
      </c>
      <c r="D122">
        <v>19172.23</v>
      </c>
    </row>
    <row r="123" spans="1:4" x14ac:dyDescent="0.55000000000000004">
      <c r="A123" t="s">
        <v>27</v>
      </c>
      <c r="B123" t="s">
        <v>28</v>
      </c>
      <c r="C123">
        <v>1419</v>
      </c>
      <c r="D123">
        <v>18181.081999999999</v>
      </c>
    </row>
    <row r="124" spans="1:4" x14ac:dyDescent="0.55000000000000004">
      <c r="A124" t="s">
        <v>27</v>
      </c>
      <c r="B124" t="s">
        <v>28</v>
      </c>
      <c r="C124">
        <v>1420</v>
      </c>
      <c r="D124">
        <v>17965.099999999999</v>
      </c>
    </row>
    <row r="125" spans="1:4" x14ac:dyDescent="0.55000000000000004">
      <c r="A125" t="s">
        <v>27</v>
      </c>
      <c r="B125" t="s">
        <v>28</v>
      </c>
      <c r="C125">
        <v>1421</v>
      </c>
      <c r="D125">
        <v>18124.793000000001</v>
      </c>
    </row>
    <row r="126" spans="1:4" x14ac:dyDescent="0.55000000000000004">
      <c r="A126" t="s">
        <v>27</v>
      </c>
      <c r="B126" t="s">
        <v>28</v>
      </c>
      <c r="C126">
        <v>1422</v>
      </c>
      <c r="D126">
        <v>18970.572</v>
      </c>
    </row>
    <row r="127" spans="1:4" x14ac:dyDescent="0.55000000000000004">
      <c r="A127" t="s">
        <v>27</v>
      </c>
      <c r="B127" t="s">
        <v>28</v>
      </c>
      <c r="C127">
        <v>1423</v>
      </c>
      <c r="D127">
        <v>19027.22</v>
      </c>
    </row>
    <row r="128" spans="1:4" x14ac:dyDescent="0.55000000000000004">
      <c r="A128" t="s">
        <v>27</v>
      </c>
      <c r="B128" t="s">
        <v>28</v>
      </c>
      <c r="C128">
        <v>1424</v>
      </c>
      <c r="D128">
        <v>19961.719000000001</v>
      </c>
    </row>
    <row r="129" spans="1:4" x14ac:dyDescent="0.55000000000000004">
      <c r="A129" t="s">
        <v>27</v>
      </c>
      <c r="B129" t="s">
        <v>28</v>
      </c>
      <c r="C129">
        <v>1425</v>
      </c>
      <c r="D129">
        <v>20078.080000000002</v>
      </c>
    </row>
    <row r="130" spans="1:4" x14ac:dyDescent="0.55000000000000004">
      <c r="A130" t="s">
        <v>27</v>
      </c>
      <c r="B130" t="s">
        <v>28</v>
      </c>
      <c r="C130">
        <v>1426</v>
      </c>
      <c r="D130">
        <v>20393.057000000001</v>
      </c>
    </row>
    <row r="131" spans="1:4" x14ac:dyDescent="0.55000000000000004">
      <c r="A131" t="s">
        <v>27</v>
      </c>
      <c r="B131" t="s">
        <v>28</v>
      </c>
      <c r="C131">
        <v>1427</v>
      </c>
      <c r="D131">
        <v>20700.252</v>
      </c>
    </row>
    <row r="132" spans="1:4" x14ac:dyDescent="0.55000000000000004">
      <c r="A132" t="s">
        <v>27</v>
      </c>
      <c r="B132" t="s">
        <v>28</v>
      </c>
      <c r="C132">
        <v>1428</v>
      </c>
      <c r="D132">
        <v>22265.851999999999</v>
      </c>
    </row>
    <row r="133" spans="1:4" x14ac:dyDescent="0.55000000000000004">
      <c r="A133" t="s">
        <v>27</v>
      </c>
      <c r="B133" t="s">
        <v>28</v>
      </c>
      <c r="C133">
        <v>1429</v>
      </c>
      <c r="D133">
        <v>21931.213</v>
      </c>
    </row>
    <row r="134" spans="1:4" x14ac:dyDescent="0.55000000000000004">
      <c r="A134" t="s">
        <v>27</v>
      </c>
      <c r="B134" t="s">
        <v>28</v>
      </c>
      <c r="C134">
        <v>1430</v>
      </c>
      <c r="D134">
        <v>21540.563999999998</v>
      </c>
    </row>
    <row r="135" spans="1:4" x14ac:dyDescent="0.55000000000000004">
      <c r="A135" t="s">
        <v>27</v>
      </c>
      <c r="B135" t="s">
        <v>28</v>
      </c>
      <c r="C135">
        <v>1431</v>
      </c>
      <c r="D135">
        <v>21225.055</v>
      </c>
    </row>
    <row r="136" spans="1:4" x14ac:dyDescent="0.55000000000000004">
      <c r="A136" t="s">
        <v>27</v>
      </c>
      <c r="B136" t="s">
        <v>28</v>
      </c>
      <c r="C136">
        <v>1432</v>
      </c>
      <c r="D136">
        <v>21447.736000000001</v>
      </c>
    </row>
    <row r="137" spans="1:4" x14ac:dyDescent="0.55000000000000004">
      <c r="A137" t="s">
        <v>27</v>
      </c>
      <c r="B137" t="s">
        <v>28</v>
      </c>
      <c r="C137">
        <v>1433</v>
      </c>
      <c r="D137">
        <v>19913.063999999998</v>
      </c>
    </row>
    <row r="138" spans="1:4" x14ac:dyDescent="0.55000000000000004">
      <c r="A138" t="s">
        <v>27</v>
      </c>
      <c r="B138" t="s">
        <v>28</v>
      </c>
      <c r="C138">
        <v>1434</v>
      </c>
      <c r="D138">
        <v>19861.440999999999</v>
      </c>
    </row>
    <row r="139" spans="1:4" x14ac:dyDescent="0.55000000000000004">
      <c r="A139" t="s">
        <v>27</v>
      </c>
      <c r="B139" t="s">
        <v>28</v>
      </c>
      <c r="C139">
        <v>1435</v>
      </c>
      <c r="D139">
        <v>20325.951000000001</v>
      </c>
    </row>
    <row r="140" spans="1:4" x14ac:dyDescent="0.55000000000000004">
      <c r="A140" t="s">
        <v>27</v>
      </c>
      <c r="B140" t="s">
        <v>28</v>
      </c>
      <c r="C140">
        <v>1436</v>
      </c>
      <c r="D140">
        <v>20129.164000000001</v>
      </c>
    </row>
    <row r="141" spans="1:4" x14ac:dyDescent="0.55000000000000004">
      <c r="A141" t="s">
        <v>27</v>
      </c>
      <c r="B141" t="s">
        <v>28</v>
      </c>
      <c r="C141">
        <v>1437</v>
      </c>
      <c r="D141">
        <v>19339.416000000001</v>
      </c>
    </row>
    <row r="142" spans="1:4" x14ac:dyDescent="0.55000000000000004">
      <c r="A142" t="s">
        <v>27</v>
      </c>
      <c r="B142" t="s">
        <v>28</v>
      </c>
      <c r="C142">
        <v>1438</v>
      </c>
      <c r="D142">
        <v>18677.965</v>
      </c>
    </row>
    <row r="143" spans="1:4" x14ac:dyDescent="0.55000000000000004">
      <c r="A143" t="s">
        <v>27</v>
      </c>
      <c r="B143" t="s">
        <v>28</v>
      </c>
      <c r="C143">
        <v>1439</v>
      </c>
      <c r="D143">
        <v>17592.914000000001</v>
      </c>
    </row>
    <row r="144" spans="1:4" x14ac:dyDescent="0.55000000000000004">
      <c r="A144" t="s">
        <v>27</v>
      </c>
      <c r="B144" t="s">
        <v>28</v>
      </c>
      <c r="C144">
        <v>1440</v>
      </c>
      <c r="D144">
        <v>17261.901999999998</v>
      </c>
    </row>
    <row r="145" spans="1:4" x14ac:dyDescent="0.55000000000000004">
      <c r="A145" t="s">
        <v>27</v>
      </c>
      <c r="B145" t="s">
        <v>28</v>
      </c>
      <c r="C145">
        <v>1441</v>
      </c>
      <c r="D145">
        <v>17968.68</v>
      </c>
    </row>
    <row r="146" spans="1:4" x14ac:dyDescent="0.55000000000000004">
      <c r="A146" t="s">
        <v>27</v>
      </c>
      <c r="B146" t="s">
        <v>28</v>
      </c>
      <c r="C146">
        <v>1442</v>
      </c>
      <c r="D146">
        <v>19285.817999999999</v>
      </c>
    </row>
    <row r="147" spans="1:4" x14ac:dyDescent="0.55000000000000004">
      <c r="A147" t="s">
        <v>27</v>
      </c>
      <c r="B147" t="s">
        <v>28</v>
      </c>
      <c r="C147">
        <v>1443</v>
      </c>
      <c r="D147">
        <v>20576.078000000001</v>
      </c>
    </row>
    <row r="148" spans="1:4" x14ac:dyDescent="0.55000000000000004">
      <c r="A148" t="s">
        <v>27</v>
      </c>
      <c r="B148" t="s">
        <v>28</v>
      </c>
      <c r="C148">
        <v>1444</v>
      </c>
      <c r="D148">
        <v>22066.923999999999</v>
      </c>
    </row>
    <row r="149" spans="1:4" x14ac:dyDescent="0.55000000000000004">
      <c r="A149" t="s">
        <v>27</v>
      </c>
      <c r="B149" t="s">
        <v>28</v>
      </c>
      <c r="C149">
        <v>1445</v>
      </c>
      <c r="D149">
        <v>22643.988000000001</v>
      </c>
    </row>
    <row r="150" spans="1:4" x14ac:dyDescent="0.55000000000000004">
      <c r="A150" t="s">
        <v>27</v>
      </c>
      <c r="B150" t="s">
        <v>28</v>
      </c>
      <c r="C150">
        <v>1446</v>
      </c>
      <c r="D150">
        <v>21572.85</v>
      </c>
    </row>
    <row r="151" spans="1:4" x14ac:dyDescent="0.55000000000000004">
      <c r="A151" t="s">
        <v>27</v>
      </c>
      <c r="B151" t="s">
        <v>28</v>
      </c>
      <c r="C151">
        <v>1447</v>
      </c>
      <c r="D151">
        <v>19642.493999999999</v>
      </c>
    </row>
    <row r="152" spans="1:4" x14ac:dyDescent="0.55000000000000004">
      <c r="A152" t="s">
        <v>27</v>
      </c>
      <c r="B152" t="s">
        <v>28</v>
      </c>
      <c r="C152">
        <v>1448</v>
      </c>
      <c r="D152">
        <v>19267.986000000001</v>
      </c>
    </row>
    <row r="153" spans="1:4" x14ac:dyDescent="0.55000000000000004">
      <c r="A153" t="s">
        <v>27</v>
      </c>
      <c r="B153" t="s">
        <v>28</v>
      </c>
      <c r="C153">
        <v>1449</v>
      </c>
      <c r="D153">
        <v>17835</v>
      </c>
    </row>
    <row r="154" spans="1:4" x14ac:dyDescent="0.55000000000000004">
      <c r="A154" t="s">
        <v>27</v>
      </c>
      <c r="B154" t="s">
        <v>28</v>
      </c>
      <c r="C154">
        <v>1450</v>
      </c>
      <c r="D154">
        <v>16380.541999999999</v>
      </c>
    </row>
    <row r="155" spans="1:4" x14ac:dyDescent="0.55000000000000004">
      <c r="A155" t="s">
        <v>27</v>
      </c>
      <c r="B155" t="s">
        <v>28</v>
      </c>
      <c r="C155">
        <v>1451</v>
      </c>
      <c r="D155">
        <v>15823.51</v>
      </c>
    </row>
    <row r="156" spans="1:4" x14ac:dyDescent="0.55000000000000004">
      <c r="A156" t="s">
        <v>27</v>
      </c>
      <c r="B156" t="s">
        <v>28</v>
      </c>
      <c r="C156">
        <v>1452</v>
      </c>
      <c r="D156">
        <v>16499.5</v>
      </c>
    </row>
    <row r="157" spans="1:4" x14ac:dyDescent="0.55000000000000004">
      <c r="A157" t="s">
        <v>27</v>
      </c>
      <c r="B157" t="s">
        <v>28</v>
      </c>
      <c r="C157">
        <v>1453</v>
      </c>
      <c r="D157">
        <v>16528.588</v>
      </c>
    </row>
    <row r="158" spans="1:4" x14ac:dyDescent="0.55000000000000004">
      <c r="A158" t="s">
        <v>27</v>
      </c>
      <c r="B158" t="s">
        <v>28</v>
      </c>
      <c r="C158">
        <v>1454</v>
      </c>
      <c r="D158">
        <v>17840.060000000001</v>
      </c>
    </row>
    <row r="159" spans="1:4" x14ac:dyDescent="0.55000000000000004">
      <c r="A159" t="s">
        <v>27</v>
      </c>
      <c r="B159" t="s">
        <v>28</v>
      </c>
      <c r="C159">
        <v>1455</v>
      </c>
      <c r="D159">
        <v>17807.021000000001</v>
      </c>
    </row>
    <row r="160" spans="1:4" x14ac:dyDescent="0.55000000000000004">
      <c r="A160" t="s">
        <v>27</v>
      </c>
      <c r="B160" t="s">
        <v>28</v>
      </c>
      <c r="C160">
        <v>1456</v>
      </c>
      <c r="D160">
        <v>17801.636999999999</v>
      </c>
    </row>
    <row r="161" spans="1:4" x14ac:dyDescent="0.55000000000000004">
      <c r="A161" t="s">
        <v>27</v>
      </c>
      <c r="B161" t="s">
        <v>28</v>
      </c>
      <c r="C161">
        <v>1457</v>
      </c>
      <c r="D161">
        <v>17127.011999999999</v>
      </c>
    </row>
    <row r="162" spans="1:4" x14ac:dyDescent="0.55000000000000004">
      <c r="A162" t="s">
        <v>27</v>
      </c>
      <c r="B162" t="s">
        <v>28</v>
      </c>
      <c r="C162">
        <v>1458</v>
      </c>
      <c r="D162">
        <v>17129.293000000001</v>
      </c>
    </row>
    <row r="163" spans="1:4" x14ac:dyDescent="0.55000000000000004">
      <c r="A163" t="s">
        <v>27</v>
      </c>
      <c r="B163" t="s">
        <v>28</v>
      </c>
      <c r="C163">
        <v>1459</v>
      </c>
      <c r="D163">
        <v>16495.330000000002</v>
      </c>
    </row>
    <row r="164" spans="1:4" x14ac:dyDescent="0.55000000000000004">
      <c r="A164" t="s">
        <v>27</v>
      </c>
      <c r="B164" t="s">
        <v>28</v>
      </c>
      <c r="C164">
        <v>1460</v>
      </c>
      <c r="D164">
        <v>17128.226999999999</v>
      </c>
    </row>
    <row r="165" spans="1:4" x14ac:dyDescent="0.55000000000000004">
      <c r="A165" t="s">
        <v>27</v>
      </c>
      <c r="B165" t="s">
        <v>28</v>
      </c>
      <c r="C165">
        <v>1461</v>
      </c>
      <c r="D165">
        <v>17110.467000000001</v>
      </c>
    </row>
    <row r="166" spans="1:4" x14ac:dyDescent="0.55000000000000004">
      <c r="A166" t="s">
        <v>27</v>
      </c>
      <c r="B166" t="s">
        <v>28</v>
      </c>
      <c r="C166">
        <v>1462</v>
      </c>
      <c r="D166">
        <v>16212.656999999999</v>
      </c>
    </row>
    <row r="167" spans="1:4" x14ac:dyDescent="0.55000000000000004">
      <c r="A167" t="s">
        <v>27</v>
      </c>
      <c r="B167" t="s">
        <v>28</v>
      </c>
      <c r="C167">
        <v>1463</v>
      </c>
      <c r="D167">
        <v>14975.893</v>
      </c>
    </row>
    <row r="168" spans="1:4" x14ac:dyDescent="0.55000000000000004">
      <c r="A168" t="s">
        <v>27</v>
      </c>
      <c r="B168" t="s">
        <v>28</v>
      </c>
      <c r="C168">
        <v>1464</v>
      </c>
      <c r="D168">
        <v>15943.736999999999</v>
      </c>
    </row>
    <row r="169" spans="1:4" x14ac:dyDescent="0.55000000000000004">
      <c r="A169" t="s">
        <v>27</v>
      </c>
      <c r="B169" t="s">
        <v>28</v>
      </c>
      <c r="C169">
        <v>1465</v>
      </c>
      <c r="D169">
        <v>16084.518</v>
      </c>
    </row>
    <row r="170" spans="1:4" x14ac:dyDescent="0.55000000000000004">
      <c r="A170" t="s">
        <v>27</v>
      </c>
      <c r="B170" t="s">
        <v>28</v>
      </c>
      <c r="C170">
        <v>1466</v>
      </c>
      <c r="D170">
        <v>16977.991999999998</v>
      </c>
    </row>
    <row r="171" spans="1:4" x14ac:dyDescent="0.55000000000000004">
      <c r="A171" t="s">
        <v>27</v>
      </c>
      <c r="B171" t="s">
        <v>28</v>
      </c>
      <c r="C171">
        <v>1467</v>
      </c>
      <c r="D171">
        <v>18191.678</v>
      </c>
    </row>
    <row r="172" spans="1:4" x14ac:dyDescent="0.55000000000000004">
      <c r="A172" t="s">
        <v>27</v>
      </c>
      <c r="B172" t="s">
        <v>28</v>
      </c>
      <c r="C172">
        <v>1468</v>
      </c>
      <c r="D172">
        <v>18811.312000000002</v>
      </c>
    </row>
    <row r="173" spans="1:4" x14ac:dyDescent="0.55000000000000004">
      <c r="A173" t="s">
        <v>27</v>
      </c>
      <c r="B173" t="s">
        <v>28</v>
      </c>
      <c r="C173">
        <v>1469</v>
      </c>
      <c r="D173">
        <v>17384.79</v>
      </c>
    </row>
    <row r="174" spans="1:4" x14ac:dyDescent="0.55000000000000004">
      <c r="A174" t="s">
        <v>27</v>
      </c>
      <c r="B174" t="s">
        <v>28</v>
      </c>
      <c r="C174">
        <v>1470</v>
      </c>
      <c r="D174">
        <v>16766.953000000001</v>
      </c>
    </row>
    <row r="175" spans="1:4" x14ac:dyDescent="0.55000000000000004">
      <c r="A175" t="s">
        <v>27</v>
      </c>
      <c r="B175" t="s">
        <v>28</v>
      </c>
      <c r="C175">
        <v>1471</v>
      </c>
      <c r="D175">
        <v>16365.414000000001</v>
      </c>
    </row>
    <row r="176" spans="1:4" x14ac:dyDescent="0.55000000000000004">
      <c r="A176" t="s">
        <v>27</v>
      </c>
      <c r="B176" t="s">
        <v>28</v>
      </c>
      <c r="C176">
        <v>1472</v>
      </c>
      <c r="D176">
        <v>16063.387000000001</v>
      </c>
    </row>
    <row r="177" spans="1:4" x14ac:dyDescent="0.55000000000000004">
      <c r="A177" t="s">
        <v>27</v>
      </c>
      <c r="B177" t="s">
        <v>28</v>
      </c>
      <c r="C177">
        <v>1473</v>
      </c>
      <c r="D177">
        <v>16285.074000000001</v>
      </c>
    </row>
    <row r="178" spans="1:4" x14ac:dyDescent="0.55000000000000004">
      <c r="A178" t="s">
        <v>27</v>
      </c>
      <c r="B178" t="s">
        <v>28</v>
      </c>
      <c r="C178">
        <v>1474</v>
      </c>
      <c r="D178">
        <v>16649.062000000002</v>
      </c>
    </row>
    <row r="179" spans="1:4" x14ac:dyDescent="0.55000000000000004">
      <c r="A179" t="s">
        <v>27</v>
      </c>
      <c r="B179" t="s">
        <v>28</v>
      </c>
      <c r="C179">
        <v>1475</v>
      </c>
      <c r="D179">
        <v>16799.313999999998</v>
      </c>
    </row>
    <row r="180" spans="1:4" x14ac:dyDescent="0.55000000000000004">
      <c r="A180" t="s">
        <v>27</v>
      </c>
      <c r="B180" t="s">
        <v>28</v>
      </c>
      <c r="C180">
        <v>1476</v>
      </c>
      <c r="D180">
        <v>16463.953000000001</v>
      </c>
    </row>
    <row r="181" spans="1:4" x14ac:dyDescent="0.55000000000000004">
      <c r="A181" t="s">
        <v>27</v>
      </c>
      <c r="B181" t="s">
        <v>28</v>
      </c>
      <c r="C181">
        <v>1477</v>
      </c>
      <c r="D181">
        <v>16369.604499999999</v>
      </c>
    </row>
    <row r="182" spans="1:4" x14ac:dyDescent="0.55000000000000004">
      <c r="A182" t="s">
        <v>27</v>
      </c>
      <c r="B182" t="s">
        <v>28</v>
      </c>
      <c r="C182">
        <v>1478</v>
      </c>
      <c r="D182">
        <v>15675.819</v>
      </c>
    </row>
    <row r="183" spans="1:4" x14ac:dyDescent="0.55000000000000004">
      <c r="A183" t="s">
        <v>27</v>
      </c>
      <c r="B183" t="s">
        <v>28</v>
      </c>
      <c r="C183">
        <v>1479</v>
      </c>
      <c r="D183">
        <v>15017.454</v>
      </c>
    </row>
    <row r="184" spans="1:4" x14ac:dyDescent="0.55000000000000004">
      <c r="A184" t="s">
        <v>27</v>
      </c>
      <c r="B184" t="s">
        <v>28</v>
      </c>
      <c r="C184">
        <v>1480</v>
      </c>
      <c r="D184">
        <v>15565.136</v>
      </c>
    </row>
    <row r="185" spans="1:4" x14ac:dyDescent="0.55000000000000004">
      <c r="A185" t="s">
        <v>27</v>
      </c>
      <c r="B185" t="s">
        <v>28</v>
      </c>
      <c r="C185">
        <v>1481</v>
      </c>
      <c r="D185">
        <v>15846.634</v>
      </c>
    </row>
    <row r="186" spans="1:4" x14ac:dyDescent="0.55000000000000004">
      <c r="A186" t="s">
        <v>27</v>
      </c>
      <c r="B186" t="s">
        <v>28</v>
      </c>
      <c r="C186">
        <v>1482</v>
      </c>
      <c r="D186">
        <v>15876.36</v>
      </c>
    </row>
    <row r="187" spans="1:4" x14ac:dyDescent="0.55000000000000004">
      <c r="A187" t="s">
        <v>27</v>
      </c>
      <c r="B187" t="s">
        <v>28</v>
      </c>
      <c r="C187">
        <v>1483</v>
      </c>
      <c r="D187">
        <v>15819.503000000001</v>
      </c>
    </row>
    <row r="188" spans="1:4" x14ac:dyDescent="0.55000000000000004">
      <c r="A188" t="s">
        <v>27</v>
      </c>
      <c r="B188" t="s">
        <v>28</v>
      </c>
      <c r="C188">
        <v>1484</v>
      </c>
      <c r="D188">
        <v>15275.241</v>
      </c>
    </row>
    <row r="189" spans="1:4" x14ac:dyDescent="0.55000000000000004">
      <c r="A189" t="s">
        <v>27</v>
      </c>
      <c r="B189" t="s">
        <v>28</v>
      </c>
      <c r="C189">
        <v>1485</v>
      </c>
      <c r="D189">
        <v>14522.438</v>
      </c>
    </row>
    <row r="190" spans="1:4" x14ac:dyDescent="0.55000000000000004">
      <c r="A190" t="s">
        <v>27</v>
      </c>
      <c r="B190" t="s">
        <v>28</v>
      </c>
      <c r="C190">
        <v>1486</v>
      </c>
      <c r="D190">
        <v>14381.376</v>
      </c>
    </row>
    <row r="191" spans="1:4" x14ac:dyDescent="0.55000000000000004">
      <c r="A191" t="s">
        <v>27</v>
      </c>
      <c r="B191" t="s">
        <v>28</v>
      </c>
      <c r="C191">
        <v>1487</v>
      </c>
      <c r="D191">
        <v>14110.565000000001</v>
      </c>
    </row>
    <row r="192" spans="1:4" x14ac:dyDescent="0.55000000000000004">
      <c r="A192" t="s">
        <v>27</v>
      </c>
      <c r="B192" t="s">
        <v>28</v>
      </c>
      <c r="C192">
        <v>1488</v>
      </c>
      <c r="D192">
        <v>14001.861999999999</v>
      </c>
    </row>
    <row r="193" spans="1:4" x14ac:dyDescent="0.55000000000000004">
      <c r="A193" t="s">
        <v>27</v>
      </c>
      <c r="B193" t="s">
        <v>28</v>
      </c>
      <c r="C193">
        <v>1489</v>
      </c>
      <c r="D193">
        <v>14555.587</v>
      </c>
    </row>
    <row r="194" spans="1:4" x14ac:dyDescent="0.55000000000000004">
      <c r="A194" t="s">
        <v>27</v>
      </c>
      <c r="B194" t="s">
        <v>28</v>
      </c>
      <c r="C194">
        <v>1490</v>
      </c>
      <c r="D194">
        <v>14265.509</v>
      </c>
    </row>
    <row r="195" spans="1:4" x14ac:dyDescent="0.55000000000000004">
      <c r="A195" t="s">
        <v>27</v>
      </c>
      <c r="B195" t="s">
        <v>28</v>
      </c>
      <c r="C195">
        <v>1491</v>
      </c>
      <c r="D195">
        <v>13801.165000000001</v>
      </c>
    </row>
    <row r="196" spans="1:4" x14ac:dyDescent="0.55000000000000004">
      <c r="A196" t="s">
        <v>27</v>
      </c>
      <c r="B196" t="s">
        <v>28</v>
      </c>
      <c r="C196">
        <v>1492</v>
      </c>
      <c r="D196">
        <v>13681.973</v>
      </c>
    </row>
    <row r="197" spans="1:4" x14ac:dyDescent="0.55000000000000004">
      <c r="A197" t="s">
        <v>27</v>
      </c>
      <c r="B197" t="s">
        <v>28</v>
      </c>
      <c r="C197">
        <v>1493</v>
      </c>
      <c r="D197">
        <v>13818.15</v>
      </c>
    </row>
    <row r="198" spans="1:4" x14ac:dyDescent="0.55000000000000004">
      <c r="A198" t="s">
        <v>27</v>
      </c>
      <c r="B198" t="s">
        <v>28</v>
      </c>
      <c r="C198">
        <v>1494</v>
      </c>
      <c r="D198">
        <v>13867.027</v>
      </c>
    </row>
    <row r="199" spans="1:4" x14ac:dyDescent="0.55000000000000004">
      <c r="A199" t="s">
        <v>27</v>
      </c>
      <c r="B199" t="s">
        <v>28</v>
      </c>
      <c r="C199">
        <v>1495</v>
      </c>
      <c r="D199">
        <v>13930.102000000001</v>
      </c>
    </row>
    <row r="200" spans="1:4" x14ac:dyDescent="0.55000000000000004">
      <c r="A200" t="s">
        <v>27</v>
      </c>
      <c r="B200" t="s">
        <v>28</v>
      </c>
      <c r="C200">
        <v>1496</v>
      </c>
      <c r="D200">
        <v>14332.688</v>
      </c>
    </row>
    <row r="201" spans="1:4" x14ac:dyDescent="0.55000000000000004">
      <c r="A201" t="s">
        <v>27</v>
      </c>
      <c r="B201" t="s">
        <v>28</v>
      </c>
      <c r="C201">
        <v>1497</v>
      </c>
      <c r="D201">
        <v>14419.934999999999</v>
      </c>
    </row>
    <row r="202" spans="1:4" x14ac:dyDescent="0.55000000000000004">
      <c r="A202" t="s">
        <v>27</v>
      </c>
      <c r="B202" t="s">
        <v>28</v>
      </c>
      <c r="C202">
        <v>1498</v>
      </c>
      <c r="D202">
        <v>14292.02</v>
      </c>
    </row>
    <row r="203" spans="1:4" x14ac:dyDescent="0.55000000000000004">
      <c r="A203" t="s">
        <v>27</v>
      </c>
      <c r="B203" t="s">
        <v>28</v>
      </c>
      <c r="C203">
        <v>1499</v>
      </c>
      <c r="D203">
        <v>14042.358</v>
      </c>
    </row>
    <row r="204" spans="1:4" x14ac:dyDescent="0.55000000000000004">
      <c r="A204" t="s">
        <v>27</v>
      </c>
      <c r="B204" t="s">
        <v>28</v>
      </c>
      <c r="C204">
        <v>1500</v>
      </c>
      <c r="D204">
        <v>14087.045</v>
      </c>
    </row>
    <row r="205" spans="1:4" x14ac:dyDescent="0.55000000000000004">
      <c r="A205" t="s">
        <v>27</v>
      </c>
      <c r="B205" t="s">
        <v>28</v>
      </c>
      <c r="C205">
        <v>1501</v>
      </c>
      <c r="D205">
        <v>13514.972</v>
      </c>
    </row>
    <row r="206" spans="1:4" x14ac:dyDescent="0.55000000000000004">
      <c r="A206" t="s">
        <v>27</v>
      </c>
      <c r="B206" t="s">
        <v>28</v>
      </c>
      <c r="C206">
        <v>1502</v>
      </c>
      <c r="D206">
        <v>13286.11</v>
      </c>
    </row>
    <row r="207" spans="1:4" x14ac:dyDescent="0.55000000000000004">
      <c r="A207" t="s">
        <v>27</v>
      </c>
      <c r="B207" t="s">
        <v>28</v>
      </c>
      <c r="C207">
        <v>1503</v>
      </c>
      <c r="D207">
        <v>13307.797</v>
      </c>
    </row>
    <row r="208" spans="1:4" x14ac:dyDescent="0.55000000000000004">
      <c r="A208" t="s">
        <v>27</v>
      </c>
      <c r="B208" t="s">
        <v>28</v>
      </c>
      <c r="C208">
        <v>1504</v>
      </c>
      <c r="D208">
        <v>13303.835999999999</v>
      </c>
    </row>
    <row r="209" spans="1:4" x14ac:dyDescent="0.55000000000000004">
      <c r="A209" t="s">
        <v>27</v>
      </c>
      <c r="B209" t="s">
        <v>28</v>
      </c>
      <c r="C209">
        <v>1505</v>
      </c>
      <c r="D209">
        <v>13086.785</v>
      </c>
    </row>
    <row r="210" spans="1:4" x14ac:dyDescent="0.55000000000000004">
      <c r="A210" t="s">
        <v>27</v>
      </c>
      <c r="B210" t="s">
        <v>28</v>
      </c>
      <c r="C210">
        <v>1506</v>
      </c>
      <c r="D210">
        <v>13509.832</v>
      </c>
    </row>
    <row r="211" spans="1:4" x14ac:dyDescent="0.55000000000000004">
      <c r="A211" t="s">
        <v>27</v>
      </c>
      <c r="B211" t="s">
        <v>28</v>
      </c>
      <c r="C211">
        <v>1507</v>
      </c>
      <c r="D211">
        <v>13604.031000000001</v>
      </c>
    </row>
    <row r="212" spans="1:4" x14ac:dyDescent="0.55000000000000004">
      <c r="A212" t="s">
        <v>27</v>
      </c>
      <c r="B212" t="s">
        <v>28</v>
      </c>
      <c r="C212">
        <v>1508</v>
      </c>
      <c r="D212">
        <v>13633.303</v>
      </c>
    </row>
    <row r="213" spans="1:4" x14ac:dyDescent="0.55000000000000004">
      <c r="A213" t="s">
        <v>27</v>
      </c>
      <c r="B213" t="s">
        <v>28</v>
      </c>
      <c r="C213">
        <v>1509</v>
      </c>
      <c r="D213">
        <v>14067.486000000001</v>
      </c>
    </row>
    <row r="214" spans="1:4" x14ac:dyDescent="0.55000000000000004">
      <c r="A214" t="s">
        <v>27</v>
      </c>
      <c r="B214" t="s">
        <v>28</v>
      </c>
      <c r="C214">
        <v>1510</v>
      </c>
      <c r="D214">
        <v>14432.571</v>
      </c>
    </row>
    <row r="215" spans="1:4" x14ac:dyDescent="0.55000000000000004">
      <c r="A215" t="s">
        <v>27</v>
      </c>
      <c r="B215" t="s">
        <v>28</v>
      </c>
      <c r="C215">
        <v>1511</v>
      </c>
      <c r="D215">
        <v>14594.74</v>
      </c>
    </row>
    <row r="216" spans="1:4" x14ac:dyDescent="0.55000000000000004">
      <c r="A216" t="s">
        <v>27</v>
      </c>
      <c r="B216" t="s">
        <v>28</v>
      </c>
      <c r="C216">
        <v>1512</v>
      </c>
      <c r="D216">
        <v>14505.654</v>
      </c>
    </row>
    <row r="217" spans="1:4" x14ac:dyDescent="0.55000000000000004">
      <c r="A217" t="s">
        <v>27</v>
      </c>
      <c r="B217" t="s">
        <v>28</v>
      </c>
      <c r="C217">
        <v>1513</v>
      </c>
      <c r="D217">
        <v>13879.142</v>
      </c>
    </row>
    <row r="218" spans="1:4" x14ac:dyDescent="0.55000000000000004">
      <c r="A218" t="s">
        <v>27</v>
      </c>
      <c r="B218" t="s">
        <v>28</v>
      </c>
      <c r="C218">
        <v>1514</v>
      </c>
      <c r="D218">
        <v>14292.854499999999</v>
      </c>
    </row>
    <row r="219" spans="1:4" x14ac:dyDescent="0.55000000000000004">
      <c r="A219" t="s">
        <v>27</v>
      </c>
      <c r="B219" t="s">
        <v>28</v>
      </c>
      <c r="C219">
        <v>1515</v>
      </c>
      <c r="D219">
        <v>14128.915999999999</v>
      </c>
    </row>
    <row r="220" spans="1:4" x14ac:dyDescent="0.55000000000000004">
      <c r="A220" t="s">
        <v>27</v>
      </c>
      <c r="B220" t="s">
        <v>28</v>
      </c>
      <c r="C220">
        <v>1516</v>
      </c>
      <c r="D220">
        <v>13728.717000000001</v>
      </c>
    </row>
    <row r="221" spans="1:4" x14ac:dyDescent="0.55000000000000004">
      <c r="A221" t="s">
        <v>27</v>
      </c>
      <c r="B221" t="s">
        <v>28</v>
      </c>
      <c r="C221">
        <v>1517</v>
      </c>
      <c r="D221">
        <v>14118.766</v>
      </c>
    </row>
    <row r="222" spans="1:4" x14ac:dyDescent="0.55000000000000004">
      <c r="A222" t="s">
        <v>27</v>
      </c>
      <c r="B222" t="s">
        <v>28</v>
      </c>
      <c r="C222">
        <v>1518</v>
      </c>
      <c r="D222">
        <v>14645.4375</v>
      </c>
    </row>
    <row r="223" spans="1:4" x14ac:dyDescent="0.55000000000000004">
      <c r="A223" t="s">
        <v>27</v>
      </c>
      <c r="B223" t="s">
        <v>28</v>
      </c>
      <c r="C223">
        <v>1519</v>
      </c>
      <c r="D223">
        <v>13493.945</v>
      </c>
    </row>
    <row r="224" spans="1:4" x14ac:dyDescent="0.55000000000000004">
      <c r="A224" t="s">
        <v>27</v>
      </c>
      <c r="B224" t="s">
        <v>28</v>
      </c>
      <c r="C224">
        <v>1520</v>
      </c>
      <c r="D224">
        <v>13041.675999999999</v>
      </c>
    </row>
    <row r="225" spans="1:4" x14ac:dyDescent="0.55000000000000004">
      <c r="A225" t="s">
        <v>27</v>
      </c>
      <c r="B225" t="s">
        <v>28</v>
      </c>
      <c r="C225">
        <v>1521</v>
      </c>
      <c r="D225">
        <v>12574.55</v>
      </c>
    </row>
    <row r="226" spans="1:4" x14ac:dyDescent="0.55000000000000004">
      <c r="A226" t="s">
        <v>27</v>
      </c>
      <c r="B226" t="s">
        <v>28</v>
      </c>
      <c r="C226">
        <v>1522</v>
      </c>
      <c r="D226">
        <v>11897.602999999999</v>
      </c>
    </row>
    <row r="227" spans="1:4" x14ac:dyDescent="0.55000000000000004">
      <c r="A227" t="s">
        <v>27</v>
      </c>
      <c r="B227" t="s">
        <v>28</v>
      </c>
      <c r="C227">
        <v>1523</v>
      </c>
      <c r="D227">
        <v>11352.2</v>
      </c>
    </row>
    <row r="228" spans="1:4" x14ac:dyDescent="0.55000000000000004">
      <c r="A228" t="s">
        <v>27</v>
      </c>
      <c r="B228" t="s">
        <v>28</v>
      </c>
      <c r="C228">
        <v>1524</v>
      </c>
      <c r="D228">
        <v>11419.267</v>
      </c>
    </row>
    <row r="229" spans="1:4" x14ac:dyDescent="0.55000000000000004">
      <c r="A229" t="s">
        <v>27</v>
      </c>
      <c r="B229" t="s">
        <v>28</v>
      </c>
      <c r="C229">
        <v>1525</v>
      </c>
      <c r="D229">
        <v>11622.912</v>
      </c>
    </row>
    <row r="230" spans="1:4" x14ac:dyDescent="0.55000000000000004">
      <c r="A230" t="s">
        <v>27</v>
      </c>
      <c r="B230" t="s">
        <v>28</v>
      </c>
      <c r="C230">
        <v>1526</v>
      </c>
      <c r="D230">
        <v>12096.270500000001</v>
      </c>
    </row>
    <row r="231" spans="1:4" x14ac:dyDescent="0.55000000000000004">
      <c r="A231" t="s">
        <v>27</v>
      </c>
      <c r="B231" t="s">
        <v>28</v>
      </c>
      <c r="C231">
        <v>1527</v>
      </c>
      <c r="D231">
        <v>12265.179</v>
      </c>
    </row>
    <row r="232" spans="1:4" x14ac:dyDescent="0.55000000000000004">
      <c r="A232" t="s">
        <v>27</v>
      </c>
      <c r="B232" t="s">
        <v>28</v>
      </c>
      <c r="C232">
        <v>1528</v>
      </c>
      <c r="D232">
        <v>11651.307000000001</v>
      </c>
    </row>
    <row r="233" spans="1:4" x14ac:dyDescent="0.55000000000000004">
      <c r="A233" t="s">
        <v>27</v>
      </c>
      <c r="B233" t="s">
        <v>28</v>
      </c>
      <c r="C233">
        <v>1529</v>
      </c>
      <c r="D233">
        <v>11241.196</v>
      </c>
    </row>
    <row r="234" spans="1:4" x14ac:dyDescent="0.55000000000000004">
      <c r="A234" t="s">
        <v>27</v>
      </c>
      <c r="B234" t="s">
        <v>28</v>
      </c>
      <c r="C234">
        <v>1530</v>
      </c>
      <c r="D234">
        <v>10787.165999999999</v>
      </c>
    </row>
    <row r="235" spans="1:4" x14ac:dyDescent="0.55000000000000004">
      <c r="A235" t="s">
        <v>27</v>
      </c>
      <c r="B235" t="s">
        <v>28</v>
      </c>
      <c r="C235">
        <v>1531</v>
      </c>
      <c r="D235">
        <v>10549.002</v>
      </c>
    </row>
    <row r="236" spans="1:4" x14ac:dyDescent="0.55000000000000004">
      <c r="A236" t="s">
        <v>27</v>
      </c>
      <c r="B236" t="s">
        <v>28</v>
      </c>
      <c r="C236">
        <v>1532</v>
      </c>
      <c r="D236">
        <v>10310.888999999999</v>
      </c>
    </row>
    <row r="237" spans="1:4" x14ac:dyDescent="0.55000000000000004">
      <c r="A237" t="s">
        <v>27</v>
      </c>
      <c r="B237" t="s">
        <v>28</v>
      </c>
      <c r="C237">
        <v>1533</v>
      </c>
      <c r="D237">
        <v>10951.145500000001</v>
      </c>
    </row>
    <row r="238" spans="1:4" x14ac:dyDescent="0.55000000000000004">
      <c r="A238" t="s">
        <v>27</v>
      </c>
      <c r="B238" t="s">
        <v>28</v>
      </c>
      <c r="C238">
        <v>1534</v>
      </c>
      <c r="D238">
        <v>11492.364</v>
      </c>
    </row>
    <row r="239" spans="1:4" x14ac:dyDescent="0.55000000000000004">
      <c r="A239" t="s">
        <v>27</v>
      </c>
      <c r="B239" t="s">
        <v>28</v>
      </c>
      <c r="C239">
        <v>1535</v>
      </c>
      <c r="D239">
        <v>11485.248</v>
      </c>
    </row>
    <row r="240" spans="1:4" x14ac:dyDescent="0.55000000000000004">
      <c r="A240" t="s">
        <v>27</v>
      </c>
      <c r="B240" t="s">
        <v>28</v>
      </c>
      <c r="C240">
        <v>1536</v>
      </c>
      <c r="D240">
        <v>11328.466</v>
      </c>
    </row>
    <row r="241" spans="1:4" x14ac:dyDescent="0.55000000000000004">
      <c r="A241" t="s">
        <v>27</v>
      </c>
      <c r="B241" t="s">
        <v>28</v>
      </c>
      <c r="C241">
        <v>1537</v>
      </c>
      <c r="D241">
        <v>11030.597</v>
      </c>
    </row>
    <row r="242" spans="1:4" x14ac:dyDescent="0.55000000000000004">
      <c r="A242" t="s">
        <v>27</v>
      </c>
      <c r="B242" t="s">
        <v>28</v>
      </c>
      <c r="C242">
        <v>1538</v>
      </c>
      <c r="D242">
        <v>11261.4375</v>
      </c>
    </row>
    <row r="243" spans="1:4" x14ac:dyDescent="0.55000000000000004">
      <c r="A243" t="s">
        <v>27</v>
      </c>
      <c r="B243" t="s">
        <v>28</v>
      </c>
      <c r="C243">
        <v>1539</v>
      </c>
      <c r="D243">
        <v>11039.906000000001</v>
      </c>
    </row>
    <row r="244" spans="1:4" x14ac:dyDescent="0.55000000000000004">
      <c r="A244" t="s">
        <v>27</v>
      </c>
      <c r="B244" t="s">
        <v>28</v>
      </c>
      <c r="C244">
        <v>1540</v>
      </c>
      <c r="D244">
        <v>11158.397999999999</v>
      </c>
    </row>
    <row r="245" spans="1:4" x14ac:dyDescent="0.55000000000000004">
      <c r="A245" t="s">
        <v>27</v>
      </c>
      <c r="B245" t="s">
        <v>28</v>
      </c>
      <c r="C245">
        <v>1541</v>
      </c>
      <c r="D245">
        <v>11233.229499999999</v>
      </c>
    </row>
    <row r="246" spans="1:4" x14ac:dyDescent="0.55000000000000004">
      <c r="A246" t="s">
        <v>27</v>
      </c>
      <c r="B246" t="s">
        <v>28</v>
      </c>
      <c r="C246">
        <v>1542</v>
      </c>
      <c r="D246">
        <v>11495.821</v>
      </c>
    </row>
    <row r="247" spans="1:4" x14ac:dyDescent="0.55000000000000004">
      <c r="A247" t="s">
        <v>27</v>
      </c>
      <c r="B247" t="s">
        <v>28</v>
      </c>
      <c r="C247">
        <v>1543</v>
      </c>
      <c r="D247">
        <v>11052.788</v>
      </c>
    </row>
    <row r="248" spans="1:4" x14ac:dyDescent="0.55000000000000004">
      <c r="A248" t="s">
        <v>27</v>
      </c>
      <c r="B248" t="s">
        <v>28</v>
      </c>
      <c r="C248">
        <v>1544</v>
      </c>
      <c r="D248">
        <v>10826.979499999999</v>
      </c>
    </row>
    <row r="249" spans="1:4" x14ac:dyDescent="0.55000000000000004">
      <c r="A249" t="s">
        <v>27</v>
      </c>
      <c r="B249" t="s">
        <v>28</v>
      </c>
      <c r="C249">
        <v>1545</v>
      </c>
      <c r="D249">
        <v>10659.013999999999</v>
      </c>
    </row>
    <row r="250" spans="1:4" x14ac:dyDescent="0.55000000000000004">
      <c r="A250" t="s">
        <v>27</v>
      </c>
      <c r="B250" t="s">
        <v>28</v>
      </c>
      <c r="C250">
        <v>1546</v>
      </c>
      <c r="D250">
        <v>10258.374</v>
      </c>
    </row>
    <row r="251" spans="1:4" x14ac:dyDescent="0.55000000000000004">
      <c r="A251" t="s">
        <v>27</v>
      </c>
      <c r="B251" t="s">
        <v>28</v>
      </c>
      <c r="C251">
        <v>1547</v>
      </c>
      <c r="D251">
        <v>10752.86</v>
      </c>
    </row>
    <row r="252" spans="1:4" x14ac:dyDescent="0.55000000000000004">
      <c r="A252" t="s">
        <v>27</v>
      </c>
      <c r="B252" t="s">
        <v>28</v>
      </c>
      <c r="C252">
        <v>1548</v>
      </c>
      <c r="D252">
        <v>11803.428</v>
      </c>
    </row>
    <row r="253" spans="1:4" x14ac:dyDescent="0.55000000000000004">
      <c r="A253" t="s">
        <v>27</v>
      </c>
      <c r="B253" t="s">
        <v>28</v>
      </c>
      <c r="C253">
        <v>1549</v>
      </c>
      <c r="D253">
        <v>12209.290999999999</v>
      </c>
    </row>
    <row r="254" spans="1:4" x14ac:dyDescent="0.55000000000000004">
      <c r="A254" t="s">
        <v>27</v>
      </c>
      <c r="B254" t="s">
        <v>28</v>
      </c>
      <c r="C254">
        <v>1550</v>
      </c>
      <c r="D254">
        <v>12206.290999999999</v>
      </c>
    </row>
    <row r="255" spans="1:4" x14ac:dyDescent="0.55000000000000004">
      <c r="A255" t="s">
        <v>27</v>
      </c>
      <c r="B255" t="s">
        <v>28</v>
      </c>
      <c r="C255">
        <v>1551</v>
      </c>
      <c r="D255">
        <v>11976.197</v>
      </c>
    </row>
    <row r="256" spans="1:4" x14ac:dyDescent="0.55000000000000004">
      <c r="A256" t="s">
        <v>27</v>
      </c>
      <c r="B256" t="s">
        <v>28</v>
      </c>
      <c r="C256">
        <v>1552</v>
      </c>
      <c r="D256">
        <v>11644.075000000001</v>
      </c>
    </row>
    <row r="257" spans="1:4" x14ac:dyDescent="0.55000000000000004">
      <c r="A257" t="s">
        <v>27</v>
      </c>
      <c r="B257" t="s">
        <v>28</v>
      </c>
      <c r="C257">
        <v>1553</v>
      </c>
      <c r="D257">
        <v>11077.029</v>
      </c>
    </row>
    <row r="258" spans="1:4" x14ac:dyDescent="0.55000000000000004">
      <c r="A258" t="s">
        <v>27</v>
      </c>
      <c r="B258" t="s">
        <v>28</v>
      </c>
      <c r="C258">
        <v>1554</v>
      </c>
      <c r="D258">
        <v>11014.781999999999</v>
      </c>
    </row>
    <row r="259" spans="1:4" x14ac:dyDescent="0.55000000000000004">
      <c r="A259" t="s">
        <v>27</v>
      </c>
      <c r="B259" t="s">
        <v>28</v>
      </c>
      <c r="C259">
        <v>1555</v>
      </c>
      <c r="D259">
        <v>10998.885</v>
      </c>
    </row>
    <row r="260" spans="1:4" x14ac:dyDescent="0.55000000000000004">
      <c r="A260" t="s">
        <v>27</v>
      </c>
      <c r="B260" t="s">
        <v>28</v>
      </c>
      <c r="C260">
        <v>1556</v>
      </c>
      <c r="D260">
        <v>11435.404</v>
      </c>
    </row>
    <row r="261" spans="1:4" x14ac:dyDescent="0.55000000000000004">
      <c r="A261" t="s">
        <v>27</v>
      </c>
      <c r="B261" t="s">
        <v>28</v>
      </c>
      <c r="C261">
        <v>1557</v>
      </c>
      <c r="D261">
        <v>11118.409</v>
      </c>
    </row>
    <row r="262" spans="1:4" x14ac:dyDescent="0.55000000000000004">
      <c r="A262" t="s">
        <v>27</v>
      </c>
      <c r="B262" t="s">
        <v>28</v>
      </c>
      <c r="C262">
        <v>1558</v>
      </c>
      <c r="D262">
        <v>11921.259</v>
      </c>
    </row>
    <row r="263" spans="1:4" x14ac:dyDescent="0.55000000000000004">
      <c r="A263" t="s">
        <v>27</v>
      </c>
      <c r="B263" t="s">
        <v>28</v>
      </c>
      <c r="C263">
        <v>1559</v>
      </c>
      <c r="D263">
        <v>12550.933000000001</v>
      </c>
    </row>
    <row r="264" spans="1:4" x14ac:dyDescent="0.55000000000000004">
      <c r="A264" t="s">
        <v>27</v>
      </c>
      <c r="B264" t="s">
        <v>28</v>
      </c>
      <c r="C264">
        <v>1560</v>
      </c>
      <c r="D264">
        <v>13461.376</v>
      </c>
    </row>
    <row r="265" spans="1:4" x14ac:dyDescent="0.55000000000000004">
      <c r="A265" t="s">
        <v>27</v>
      </c>
      <c r="B265" t="s">
        <v>28</v>
      </c>
      <c r="C265">
        <v>1561</v>
      </c>
      <c r="D265">
        <v>13875.172</v>
      </c>
    </row>
    <row r="266" spans="1:4" x14ac:dyDescent="0.55000000000000004">
      <c r="A266" t="s">
        <v>27</v>
      </c>
      <c r="B266" t="s">
        <v>28</v>
      </c>
      <c r="C266">
        <v>1562</v>
      </c>
      <c r="D266">
        <v>14290.107</v>
      </c>
    </row>
    <row r="267" spans="1:4" x14ac:dyDescent="0.55000000000000004">
      <c r="A267" t="s">
        <v>27</v>
      </c>
      <c r="B267" t="s">
        <v>28</v>
      </c>
      <c r="C267">
        <v>1563</v>
      </c>
      <c r="D267">
        <v>13456.949000000001</v>
      </c>
    </row>
    <row r="268" spans="1:4" x14ac:dyDescent="0.55000000000000004">
      <c r="A268" t="s">
        <v>27</v>
      </c>
      <c r="B268" t="s">
        <v>28</v>
      </c>
      <c r="C268">
        <v>1564</v>
      </c>
      <c r="D268">
        <v>12703.361999999999</v>
      </c>
    </row>
    <row r="269" spans="1:4" x14ac:dyDescent="0.55000000000000004">
      <c r="A269" t="s">
        <v>27</v>
      </c>
      <c r="B269" t="s">
        <v>28</v>
      </c>
      <c r="C269">
        <v>1565</v>
      </c>
      <c r="D269">
        <v>12561.329</v>
      </c>
    </row>
    <row r="270" spans="1:4" x14ac:dyDescent="0.55000000000000004">
      <c r="A270" t="s">
        <v>27</v>
      </c>
      <c r="B270" t="s">
        <v>28</v>
      </c>
      <c r="C270">
        <v>1566</v>
      </c>
      <c r="D270">
        <v>12748.975</v>
      </c>
    </row>
    <row r="271" spans="1:4" x14ac:dyDescent="0.55000000000000004">
      <c r="A271" t="s">
        <v>27</v>
      </c>
      <c r="B271" t="s">
        <v>28</v>
      </c>
      <c r="C271">
        <v>1567</v>
      </c>
      <c r="D271">
        <v>13034.540999999999</v>
      </c>
    </row>
    <row r="272" spans="1:4" x14ac:dyDescent="0.55000000000000004">
      <c r="A272" t="s">
        <v>27</v>
      </c>
      <c r="B272" t="s">
        <v>28</v>
      </c>
      <c r="C272">
        <v>1568</v>
      </c>
      <c r="D272">
        <v>13398.561</v>
      </c>
    </row>
    <row r="273" spans="1:4" x14ac:dyDescent="0.55000000000000004">
      <c r="A273" t="s">
        <v>27</v>
      </c>
      <c r="B273" t="s">
        <v>28</v>
      </c>
      <c r="C273">
        <v>1569</v>
      </c>
      <c r="D273">
        <v>13659.116</v>
      </c>
    </row>
    <row r="274" spans="1:4" x14ac:dyDescent="0.55000000000000004">
      <c r="A274" t="s">
        <v>27</v>
      </c>
      <c r="B274" t="s">
        <v>28</v>
      </c>
      <c r="C274">
        <v>1570</v>
      </c>
      <c r="D274">
        <v>13477.31</v>
      </c>
    </row>
    <row r="275" spans="1:4" x14ac:dyDescent="0.55000000000000004">
      <c r="A275" t="s">
        <v>27</v>
      </c>
      <c r="B275" t="s">
        <v>28</v>
      </c>
      <c r="C275">
        <v>1571</v>
      </c>
      <c r="D275">
        <v>13634.67</v>
      </c>
    </row>
    <row r="276" spans="1:4" x14ac:dyDescent="0.55000000000000004">
      <c r="A276" t="s">
        <v>27</v>
      </c>
      <c r="B276" t="s">
        <v>28</v>
      </c>
      <c r="C276">
        <v>1572</v>
      </c>
      <c r="D276">
        <v>13327.169</v>
      </c>
    </row>
    <row r="277" spans="1:4" x14ac:dyDescent="0.55000000000000004">
      <c r="A277" t="s">
        <v>27</v>
      </c>
      <c r="B277" t="s">
        <v>28</v>
      </c>
      <c r="C277">
        <v>1573</v>
      </c>
      <c r="D277">
        <v>13150.119000000001</v>
      </c>
    </row>
    <row r="278" spans="1:4" x14ac:dyDescent="0.55000000000000004">
      <c r="A278" t="s">
        <v>27</v>
      </c>
      <c r="B278" t="s">
        <v>28</v>
      </c>
      <c r="C278">
        <v>1574</v>
      </c>
      <c r="D278">
        <v>12858.619000000001</v>
      </c>
    </row>
    <row r="279" spans="1:4" x14ac:dyDescent="0.55000000000000004">
      <c r="A279" t="s">
        <v>27</v>
      </c>
      <c r="B279" t="s">
        <v>28</v>
      </c>
      <c r="C279">
        <v>1575</v>
      </c>
      <c r="D279">
        <v>12777.84</v>
      </c>
    </row>
    <row r="280" spans="1:4" x14ac:dyDescent="0.55000000000000004">
      <c r="A280" t="s">
        <v>27</v>
      </c>
      <c r="B280" t="s">
        <v>28</v>
      </c>
      <c r="C280">
        <v>1576</v>
      </c>
      <c r="D280">
        <v>12463.284</v>
      </c>
    </row>
    <row r="281" spans="1:4" x14ac:dyDescent="0.55000000000000004">
      <c r="A281" t="s">
        <v>27</v>
      </c>
      <c r="B281" t="s">
        <v>28</v>
      </c>
      <c r="C281">
        <v>1577</v>
      </c>
      <c r="D281">
        <v>12391.643</v>
      </c>
    </row>
    <row r="282" spans="1:4" x14ac:dyDescent="0.55000000000000004">
      <c r="A282" t="s">
        <v>27</v>
      </c>
      <c r="B282" t="s">
        <v>28</v>
      </c>
      <c r="C282">
        <v>1578</v>
      </c>
      <c r="D282">
        <v>12425.766</v>
      </c>
    </row>
    <row r="283" spans="1:4" x14ac:dyDescent="0.55000000000000004">
      <c r="A283" t="s">
        <v>27</v>
      </c>
      <c r="B283" t="s">
        <v>28</v>
      </c>
      <c r="C283">
        <v>1579</v>
      </c>
      <c r="D283">
        <v>12810.354499999999</v>
      </c>
    </row>
    <row r="284" spans="1:4" x14ac:dyDescent="0.55000000000000004">
      <c r="A284" t="s">
        <v>27</v>
      </c>
      <c r="B284" t="s">
        <v>28</v>
      </c>
      <c r="C284">
        <v>1580</v>
      </c>
      <c r="D284">
        <v>13029.093999999999</v>
      </c>
    </row>
    <row r="285" spans="1:4" x14ac:dyDescent="0.55000000000000004">
      <c r="A285" t="s">
        <v>27</v>
      </c>
      <c r="B285" t="s">
        <v>28</v>
      </c>
      <c r="C285">
        <v>1581</v>
      </c>
      <c r="D285">
        <v>12858.949000000001</v>
      </c>
    </row>
    <row r="286" spans="1:4" x14ac:dyDescent="0.55000000000000004">
      <c r="A286" t="s">
        <v>27</v>
      </c>
      <c r="B286" t="s">
        <v>28</v>
      </c>
      <c r="C286">
        <v>1582</v>
      </c>
      <c r="D286">
        <v>12866.63</v>
      </c>
    </row>
    <row r="287" spans="1:4" x14ac:dyDescent="0.55000000000000004">
      <c r="A287" t="s">
        <v>27</v>
      </c>
      <c r="B287" t="s">
        <v>28</v>
      </c>
      <c r="C287">
        <v>1583</v>
      </c>
      <c r="D287">
        <v>12842.689</v>
      </c>
    </row>
    <row r="288" spans="1:4" x14ac:dyDescent="0.55000000000000004">
      <c r="A288" t="s">
        <v>27</v>
      </c>
      <c r="B288" t="s">
        <v>28</v>
      </c>
      <c r="C288">
        <v>1584</v>
      </c>
      <c r="D288">
        <v>12979.424999999999</v>
      </c>
    </row>
    <row r="289" spans="1:4" x14ac:dyDescent="0.55000000000000004">
      <c r="A289" t="s">
        <v>27</v>
      </c>
      <c r="B289" t="s">
        <v>28</v>
      </c>
      <c r="C289">
        <v>1585</v>
      </c>
      <c r="D289">
        <v>12938.007</v>
      </c>
    </row>
    <row r="290" spans="1:4" x14ac:dyDescent="0.55000000000000004">
      <c r="A290" t="s">
        <v>27</v>
      </c>
      <c r="B290" t="s">
        <v>28</v>
      </c>
      <c r="C290">
        <v>1586</v>
      </c>
      <c r="D290">
        <v>12838.181</v>
      </c>
    </row>
    <row r="291" spans="1:4" x14ac:dyDescent="0.55000000000000004">
      <c r="A291" t="s">
        <v>27</v>
      </c>
      <c r="B291" t="s">
        <v>28</v>
      </c>
      <c r="C291">
        <v>1587</v>
      </c>
      <c r="D291">
        <v>12815.49</v>
      </c>
    </row>
    <row r="292" spans="1:4" x14ac:dyDescent="0.55000000000000004">
      <c r="A292" t="s">
        <v>27</v>
      </c>
      <c r="B292" t="s">
        <v>28</v>
      </c>
      <c r="C292">
        <v>1588</v>
      </c>
      <c r="D292">
        <v>13201.902</v>
      </c>
    </row>
    <row r="293" spans="1:4" x14ac:dyDescent="0.55000000000000004">
      <c r="A293" t="s">
        <v>27</v>
      </c>
      <c r="B293" t="s">
        <v>28</v>
      </c>
      <c r="C293">
        <v>1589</v>
      </c>
      <c r="D293">
        <v>13240.312</v>
      </c>
    </row>
    <row r="294" spans="1:4" x14ac:dyDescent="0.55000000000000004">
      <c r="A294" t="s">
        <v>27</v>
      </c>
      <c r="B294" t="s">
        <v>28</v>
      </c>
      <c r="C294">
        <v>1590</v>
      </c>
      <c r="D294">
        <v>13066.723</v>
      </c>
    </row>
    <row r="295" spans="1:4" x14ac:dyDescent="0.55000000000000004">
      <c r="A295" t="s">
        <v>27</v>
      </c>
      <c r="B295" t="s">
        <v>28</v>
      </c>
      <c r="C295">
        <v>1591</v>
      </c>
      <c r="D295">
        <v>13528.57</v>
      </c>
    </row>
    <row r="296" spans="1:4" x14ac:dyDescent="0.55000000000000004">
      <c r="A296" t="s">
        <v>27</v>
      </c>
      <c r="B296" t="s">
        <v>28</v>
      </c>
      <c r="C296">
        <v>1592</v>
      </c>
      <c r="D296">
        <v>14034.164000000001</v>
      </c>
    </row>
    <row r="297" spans="1:4" x14ac:dyDescent="0.55000000000000004">
      <c r="A297" t="s">
        <v>27</v>
      </c>
      <c r="B297" t="s">
        <v>28</v>
      </c>
      <c r="C297">
        <v>1593</v>
      </c>
      <c r="D297">
        <v>13848.004000000001</v>
      </c>
    </row>
    <row r="298" spans="1:4" x14ac:dyDescent="0.55000000000000004">
      <c r="A298" t="s">
        <v>27</v>
      </c>
      <c r="B298" t="s">
        <v>28</v>
      </c>
      <c r="C298">
        <v>1594</v>
      </c>
      <c r="D298">
        <v>13270.825000000001</v>
      </c>
    </row>
    <row r="299" spans="1:4" x14ac:dyDescent="0.55000000000000004">
      <c r="A299" t="s">
        <v>27</v>
      </c>
      <c r="B299" t="s">
        <v>28</v>
      </c>
      <c r="C299">
        <v>1595</v>
      </c>
      <c r="D299">
        <v>12908.048000000001</v>
      </c>
    </row>
    <row r="300" spans="1:4" x14ac:dyDescent="0.55000000000000004">
      <c r="A300" t="s">
        <v>27</v>
      </c>
      <c r="B300" t="s">
        <v>28</v>
      </c>
      <c r="C300">
        <v>1596</v>
      </c>
      <c r="D300">
        <v>12286.225</v>
      </c>
    </row>
    <row r="301" spans="1:4" x14ac:dyDescent="0.55000000000000004">
      <c r="A301" t="s">
        <v>27</v>
      </c>
      <c r="B301" t="s">
        <v>28</v>
      </c>
      <c r="C301">
        <v>1597</v>
      </c>
      <c r="D301">
        <v>11293.387000000001</v>
      </c>
    </row>
    <row r="302" spans="1:4" x14ac:dyDescent="0.55000000000000004">
      <c r="A302" t="s">
        <v>27</v>
      </c>
      <c r="B302" t="s">
        <v>28</v>
      </c>
      <c r="C302">
        <v>1598</v>
      </c>
      <c r="D302">
        <v>10671.491</v>
      </c>
    </row>
    <row r="303" spans="1:4" x14ac:dyDescent="0.55000000000000004">
      <c r="A303" t="s">
        <v>27</v>
      </c>
      <c r="B303" t="s">
        <v>28</v>
      </c>
      <c r="C303">
        <v>1599</v>
      </c>
      <c r="D303">
        <v>10992.709000000001</v>
      </c>
    </row>
    <row r="304" spans="1:4" x14ac:dyDescent="0.55000000000000004">
      <c r="A304" t="s">
        <v>27</v>
      </c>
      <c r="B304" t="s">
        <v>28</v>
      </c>
      <c r="C304">
        <v>1600</v>
      </c>
      <c r="D304">
        <v>11492.944</v>
      </c>
    </row>
    <row r="305" spans="1:4" x14ac:dyDescent="0.55000000000000004">
      <c r="A305" t="s">
        <v>27</v>
      </c>
      <c r="B305" t="s">
        <v>28</v>
      </c>
      <c r="C305">
        <v>1601</v>
      </c>
      <c r="D305">
        <v>12003.549000000001</v>
      </c>
    </row>
    <row r="306" spans="1:4" x14ac:dyDescent="0.55000000000000004">
      <c r="A306" t="s">
        <v>27</v>
      </c>
      <c r="B306" t="s">
        <v>28</v>
      </c>
      <c r="C306">
        <v>1602</v>
      </c>
      <c r="D306">
        <v>12588.239</v>
      </c>
    </row>
    <row r="307" spans="1:4" x14ac:dyDescent="0.55000000000000004">
      <c r="A307" t="s">
        <v>27</v>
      </c>
      <c r="B307" t="s">
        <v>28</v>
      </c>
      <c r="C307">
        <v>1603</v>
      </c>
      <c r="D307">
        <v>12897.179</v>
      </c>
    </row>
    <row r="308" spans="1:4" x14ac:dyDescent="0.55000000000000004">
      <c r="A308" t="s">
        <v>27</v>
      </c>
      <c r="B308" t="s">
        <v>28</v>
      </c>
      <c r="C308">
        <v>1604</v>
      </c>
      <c r="D308">
        <v>13051.537</v>
      </c>
    </row>
    <row r="309" spans="1:4" x14ac:dyDescent="0.55000000000000004">
      <c r="A309" t="s">
        <v>27</v>
      </c>
      <c r="B309" t="s">
        <v>28</v>
      </c>
      <c r="C309">
        <v>1605</v>
      </c>
      <c r="D309">
        <v>12746.575999999999</v>
      </c>
    </row>
    <row r="310" spans="1:4" x14ac:dyDescent="0.55000000000000004">
      <c r="A310" t="s">
        <v>27</v>
      </c>
      <c r="B310" t="s">
        <v>28</v>
      </c>
      <c r="C310">
        <v>1606</v>
      </c>
      <c r="D310">
        <v>12546.584000000001</v>
      </c>
    </row>
    <row r="311" spans="1:4" x14ac:dyDescent="0.55000000000000004">
      <c r="A311" t="s">
        <v>27</v>
      </c>
      <c r="B311" t="s">
        <v>28</v>
      </c>
      <c r="C311">
        <v>1607</v>
      </c>
      <c r="D311">
        <v>12447.948</v>
      </c>
    </row>
    <row r="312" spans="1:4" x14ac:dyDescent="0.55000000000000004">
      <c r="A312" t="s">
        <v>27</v>
      </c>
      <c r="B312" t="s">
        <v>28</v>
      </c>
      <c r="C312">
        <v>1608</v>
      </c>
      <c r="D312">
        <v>12048.165000000001</v>
      </c>
    </row>
    <row r="313" spans="1:4" x14ac:dyDescent="0.55000000000000004">
      <c r="A313" t="s">
        <v>27</v>
      </c>
      <c r="B313" t="s">
        <v>28</v>
      </c>
      <c r="C313">
        <v>1609</v>
      </c>
      <c r="D313">
        <v>11327.544</v>
      </c>
    </row>
    <row r="314" spans="1:4" x14ac:dyDescent="0.55000000000000004">
      <c r="A314" t="s">
        <v>27</v>
      </c>
      <c r="B314" t="s">
        <v>28</v>
      </c>
      <c r="C314">
        <v>1610</v>
      </c>
      <c r="D314">
        <v>11570.270500000001</v>
      </c>
    </row>
    <row r="315" spans="1:4" x14ac:dyDescent="0.55000000000000004">
      <c r="A315" t="s">
        <v>27</v>
      </c>
      <c r="B315" t="s">
        <v>28</v>
      </c>
      <c r="C315">
        <v>1611</v>
      </c>
      <c r="D315">
        <v>11468.65</v>
      </c>
    </row>
    <row r="316" spans="1:4" x14ac:dyDescent="0.55000000000000004">
      <c r="A316" t="s">
        <v>27</v>
      </c>
      <c r="B316" t="s">
        <v>28</v>
      </c>
      <c r="C316">
        <v>1612</v>
      </c>
      <c r="D316">
        <v>11322.050999999999</v>
      </c>
    </row>
    <row r="317" spans="1:4" x14ac:dyDescent="0.55000000000000004">
      <c r="A317" t="s">
        <v>27</v>
      </c>
      <c r="B317" t="s">
        <v>28</v>
      </c>
      <c r="C317">
        <v>1613</v>
      </c>
      <c r="D317">
        <v>11332.633</v>
      </c>
    </row>
    <row r="318" spans="1:4" x14ac:dyDescent="0.55000000000000004">
      <c r="A318" t="s">
        <v>27</v>
      </c>
      <c r="B318" t="s">
        <v>28</v>
      </c>
      <c r="C318">
        <v>1614</v>
      </c>
      <c r="D318">
        <v>11480.745999999999</v>
      </c>
    </row>
    <row r="319" spans="1:4" x14ac:dyDescent="0.55000000000000004">
      <c r="A319" t="s">
        <v>27</v>
      </c>
      <c r="B319" t="s">
        <v>28</v>
      </c>
      <c r="C319">
        <v>1615</v>
      </c>
      <c r="D319">
        <v>11198.011</v>
      </c>
    </row>
    <row r="320" spans="1:4" x14ac:dyDescent="0.55000000000000004">
      <c r="A320" t="s">
        <v>27</v>
      </c>
      <c r="B320" t="s">
        <v>28</v>
      </c>
      <c r="C320">
        <v>1616</v>
      </c>
      <c r="D320">
        <v>11124.986000000001</v>
      </c>
    </row>
    <row r="321" spans="1:4" x14ac:dyDescent="0.55000000000000004">
      <c r="A321" t="s">
        <v>27</v>
      </c>
      <c r="B321" t="s">
        <v>28</v>
      </c>
      <c r="C321">
        <v>1617</v>
      </c>
      <c r="D321">
        <v>10977.147000000001</v>
      </c>
    </row>
    <row r="322" spans="1:4" x14ac:dyDescent="0.55000000000000004">
      <c r="A322" t="s">
        <v>27</v>
      </c>
      <c r="B322" t="s">
        <v>28</v>
      </c>
      <c r="C322">
        <v>1618</v>
      </c>
      <c r="D322">
        <v>11036.183000000001</v>
      </c>
    </row>
    <row r="323" spans="1:4" x14ac:dyDescent="0.55000000000000004">
      <c r="A323" t="s">
        <v>27</v>
      </c>
      <c r="B323" t="s">
        <v>28</v>
      </c>
      <c r="C323">
        <v>1619</v>
      </c>
      <c r="D323">
        <v>11240.296</v>
      </c>
    </row>
    <row r="324" spans="1:4" x14ac:dyDescent="0.55000000000000004">
      <c r="A324" t="s">
        <v>27</v>
      </c>
      <c r="B324" t="s">
        <v>28</v>
      </c>
      <c r="C324">
        <v>1620</v>
      </c>
      <c r="D324">
        <v>11453.928</v>
      </c>
    </row>
    <row r="325" spans="1:4" x14ac:dyDescent="0.55000000000000004">
      <c r="A325" t="s">
        <v>27</v>
      </c>
      <c r="B325" t="s">
        <v>28</v>
      </c>
      <c r="C325">
        <v>1621</v>
      </c>
      <c r="D325">
        <v>11538.609</v>
      </c>
    </row>
    <row r="326" spans="1:4" x14ac:dyDescent="0.55000000000000004">
      <c r="A326" t="s">
        <v>27</v>
      </c>
      <c r="B326" t="s">
        <v>28</v>
      </c>
      <c r="C326">
        <v>1622</v>
      </c>
      <c r="D326">
        <v>11333.281000000001</v>
      </c>
    </row>
    <row r="327" spans="1:4" x14ac:dyDescent="0.55000000000000004">
      <c r="A327" t="s">
        <v>27</v>
      </c>
      <c r="B327" t="s">
        <v>28</v>
      </c>
      <c r="C327">
        <v>1623</v>
      </c>
      <c r="D327">
        <v>11184.539000000001</v>
      </c>
    </row>
    <row r="328" spans="1:4" x14ac:dyDescent="0.55000000000000004">
      <c r="A328" t="s">
        <v>27</v>
      </c>
      <c r="B328" t="s">
        <v>28</v>
      </c>
      <c r="C328">
        <v>1624</v>
      </c>
      <c r="D328">
        <v>11158.429</v>
      </c>
    </row>
    <row r="329" spans="1:4" x14ac:dyDescent="0.55000000000000004">
      <c r="A329" t="s">
        <v>27</v>
      </c>
      <c r="B329" t="s">
        <v>28</v>
      </c>
      <c r="C329">
        <v>1625</v>
      </c>
      <c r="D329">
        <v>10677.0625</v>
      </c>
    </row>
    <row r="330" spans="1:4" x14ac:dyDescent="0.55000000000000004">
      <c r="A330" t="s">
        <v>27</v>
      </c>
      <c r="B330" t="s">
        <v>28</v>
      </c>
      <c r="C330">
        <v>1626</v>
      </c>
      <c r="D330">
        <v>10482.205</v>
      </c>
    </row>
    <row r="331" spans="1:4" x14ac:dyDescent="0.55000000000000004">
      <c r="A331" t="s">
        <v>27</v>
      </c>
      <c r="B331" t="s">
        <v>28</v>
      </c>
      <c r="C331">
        <v>1627</v>
      </c>
      <c r="D331">
        <v>10579.694</v>
      </c>
    </row>
    <row r="332" spans="1:4" x14ac:dyDescent="0.55000000000000004">
      <c r="A332" t="s">
        <v>27</v>
      </c>
      <c r="B332" t="s">
        <v>28</v>
      </c>
      <c r="C332">
        <v>1628</v>
      </c>
      <c r="D332">
        <v>10932.979499999999</v>
      </c>
    </row>
    <row r="333" spans="1:4" x14ac:dyDescent="0.55000000000000004">
      <c r="A333" t="s">
        <v>27</v>
      </c>
      <c r="B333" t="s">
        <v>28</v>
      </c>
      <c r="C333">
        <v>1629</v>
      </c>
      <c r="D333">
        <v>10809.371999999999</v>
      </c>
    </row>
    <row r="334" spans="1:4" x14ac:dyDescent="0.55000000000000004">
      <c r="A334" t="s">
        <v>27</v>
      </c>
      <c r="B334" t="s">
        <v>28</v>
      </c>
      <c r="C334">
        <v>1630</v>
      </c>
      <c r="D334">
        <v>10712.924000000001</v>
      </c>
    </row>
    <row r="335" spans="1:4" x14ac:dyDescent="0.55000000000000004">
      <c r="A335" t="s">
        <v>27</v>
      </c>
      <c r="B335" t="s">
        <v>28</v>
      </c>
      <c r="C335">
        <v>1631</v>
      </c>
      <c r="D335">
        <v>10475.404</v>
      </c>
    </row>
    <row r="336" spans="1:4" x14ac:dyDescent="0.55000000000000004">
      <c r="A336" t="s">
        <v>27</v>
      </c>
      <c r="B336" t="s">
        <v>28</v>
      </c>
      <c r="C336">
        <v>1632</v>
      </c>
      <c r="D336">
        <v>10484.476000000001</v>
      </c>
    </row>
    <row r="337" spans="1:4" x14ac:dyDescent="0.55000000000000004">
      <c r="A337" t="s">
        <v>27</v>
      </c>
      <c r="B337" t="s">
        <v>28</v>
      </c>
      <c r="C337">
        <v>1633</v>
      </c>
      <c r="D337">
        <v>10218.379999999999</v>
      </c>
    </row>
    <row r="338" spans="1:4" x14ac:dyDescent="0.55000000000000004">
      <c r="A338" t="s">
        <v>27</v>
      </c>
      <c r="B338" t="s">
        <v>28</v>
      </c>
      <c r="C338">
        <v>1634</v>
      </c>
      <c r="D338">
        <v>10242.614</v>
      </c>
    </row>
    <row r="339" spans="1:4" x14ac:dyDescent="0.55000000000000004">
      <c r="A339" t="s">
        <v>27</v>
      </c>
      <c r="B339" t="s">
        <v>28</v>
      </c>
      <c r="C339">
        <v>1635</v>
      </c>
      <c r="D339">
        <v>10460.406000000001</v>
      </c>
    </row>
    <row r="340" spans="1:4" x14ac:dyDescent="0.55000000000000004">
      <c r="A340" t="s">
        <v>27</v>
      </c>
      <c r="B340" t="s">
        <v>28</v>
      </c>
      <c r="C340">
        <v>1636</v>
      </c>
      <c r="D340">
        <v>10610.726000000001</v>
      </c>
    </row>
    <row r="341" spans="1:4" x14ac:dyDescent="0.55000000000000004">
      <c r="A341" t="s">
        <v>27</v>
      </c>
      <c r="B341" t="s">
        <v>28</v>
      </c>
      <c r="C341">
        <v>1637</v>
      </c>
      <c r="D341">
        <v>10611.270500000001</v>
      </c>
    </row>
    <row r="342" spans="1:4" x14ac:dyDescent="0.55000000000000004">
      <c r="A342" t="s">
        <v>27</v>
      </c>
      <c r="B342" t="s">
        <v>28</v>
      </c>
      <c r="C342">
        <v>1638</v>
      </c>
      <c r="D342">
        <v>10466.235000000001</v>
      </c>
    </row>
    <row r="343" spans="1:4" x14ac:dyDescent="0.55000000000000004">
      <c r="A343" t="s">
        <v>27</v>
      </c>
      <c r="B343" t="s">
        <v>28</v>
      </c>
      <c r="C343">
        <v>1639</v>
      </c>
      <c r="D343">
        <v>10384.31</v>
      </c>
    </row>
    <row r="344" spans="1:4" x14ac:dyDescent="0.55000000000000004">
      <c r="A344" t="s">
        <v>27</v>
      </c>
      <c r="B344" t="s">
        <v>28</v>
      </c>
      <c r="C344">
        <v>1640</v>
      </c>
      <c r="D344">
        <v>10554.894</v>
      </c>
    </row>
    <row r="345" spans="1:4" x14ac:dyDescent="0.55000000000000004">
      <c r="A345" t="s">
        <v>27</v>
      </c>
      <c r="B345" t="s">
        <v>28</v>
      </c>
      <c r="C345">
        <v>1641</v>
      </c>
      <c r="D345">
        <v>10868.575000000001</v>
      </c>
    </row>
    <row r="346" spans="1:4" x14ac:dyDescent="0.55000000000000004">
      <c r="A346" t="s">
        <v>27</v>
      </c>
      <c r="B346" t="s">
        <v>28</v>
      </c>
      <c r="C346">
        <v>1642</v>
      </c>
      <c r="D346">
        <v>11527.683999999999</v>
      </c>
    </row>
    <row r="347" spans="1:4" x14ac:dyDescent="0.55000000000000004">
      <c r="A347" t="s">
        <v>27</v>
      </c>
      <c r="B347" t="s">
        <v>28</v>
      </c>
      <c r="C347">
        <v>1643</v>
      </c>
      <c r="D347">
        <v>11694.892</v>
      </c>
    </row>
    <row r="348" spans="1:4" x14ac:dyDescent="0.55000000000000004">
      <c r="A348" t="s">
        <v>27</v>
      </c>
      <c r="B348" t="s">
        <v>28</v>
      </c>
      <c r="C348">
        <v>1644</v>
      </c>
      <c r="D348">
        <v>11776.296</v>
      </c>
    </row>
    <row r="349" spans="1:4" x14ac:dyDescent="0.55000000000000004">
      <c r="A349" t="s">
        <v>27</v>
      </c>
      <c r="B349" t="s">
        <v>28</v>
      </c>
      <c r="C349">
        <v>1645</v>
      </c>
      <c r="D349">
        <v>11715.641</v>
      </c>
    </row>
    <row r="350" spans="1:4" x14ac:dyDescent="0.55000000000000004">
      <c r="A350" t="s">
        <v>27</v>
      </c>
      <c r="B350" t="s">
        <v>28</v>
      </c>
      <c r="C350">
        <v>1646</v>
      </c>
      <c r="D350">
        <v>11896.651</v>
      </c>
    </row>
    <row r="351" spans="1:4" x14ac:dyDescent="0.55000000000000004">
      <c r="A351" t="s">
        <v>27</v>
      </c>
      <c r="B351" t="s">
        <v>28</v>
      </c>
      <c r="C351">
        <v>1647</v>
      </c>
      <c r="D351">
        <v>11372.227999999999</v>
      </c>
    </row>
    <row r="352" spans="1:4" x14ac:dyDescent="0.55000000000000004">
      <c r="A352" t="s">
        <v>27</v>
      </c>
      <c r="B352" t="s">
        <v>28</v>
      </c>
      <c r="C352">
        <v>1648</v>
      </c>
      <c r="D352">
        <v>11142.907999999999</v>
      </c>
    </row>
    <row r="353" spans="1:4" x14ac:dyDescent="0.55000000000000004">
      <c r="A353" t="s">
        <v>27</v>
      </c>
      <c r="B353" t="s">
        <v>28</v>
      </c>
      <c r="C353">
        <v>1649</v>
      </c>
      <c r="D353">
        <v>10865.575999999999</v>
      </c>
    </row>
    <row r="354" spans="1:4" x14ac:dyDescent="0.55000000000000004">
      <c r="A354" t="s">
        <v>27</v>
      </c>
      <c r="B354" t="s">
        <v>28</v>
      </c>
      <c r="C354">
        <v>1650</v>
      </c>
      <c r="D354">
        <v>10517.034</v>
      </c>
    </row>
    <row r="355" spans="1:4" x14ac:dyDescent="0.55000000000000004">
      <c r="A355" t="s">
        <v>27</v>
      </c>
      <c r="B355" t="s">
        <v>28</v>
      </c>
      <c r="C355">
        <v>1651</v>
      </c>
      <c r="D355">
        <v>10010.59</v>
      </c>
    </row>
    <row r="356" spans="1:4" x14ac:dyDescent="0.55000000000000004">
      <c r="A356" t="s">
        <v>27</v>
      </c>
      <c r="B356" t="s">
        <v>28</v>
      </c>
      <c r="C356">
        <v>1652</v>
      </c>
      <c r="D356">
        <v>10129.909</v>
      </c>
    </row>
    <row r="357" spans="1:4" x14ac:dyDescent="0.55000000000000004">
      <c r="A357" t="s">
        <v>27</v>
      </c>
      <c r="B357" t="s">
        <v>28</v>
      </c>
      <c r="C357">
        <v>1653</v>
      </c>
      <c r="D357">
        <v>10514.572</v>
      </c>
    </row>
    <row r="358" spans="1:4" x14ac:dyDescent="0.55000000000000004">
      <c r="A358" t="s">
        <v>27</v>
      </c>
      <c r="B358" t="s">
        <v>28</v>
      </c>
      <c r="C358">
        <v>1654</v>
      </c>
      <c r="D358">
        <v>10926.143</v>
      </c>
    </row>
    <row r="359" spans="1:4" x14ac:dyDescent="0.55000000000000004">
      <c r="A359" t="s">
        <v>27</v>
      </c>
      <c r="B359" t="s">
        <v>28</v>
      </c>
      <c r="C359">
        <v>1655</v>
      </c>
      <c r="D359">
        <v>11353.918</v>
      </c>
    </row>
    <row r="360" spans="1:4" x14ac:dyDescent="0.55000000000000004">
      <c r="A360" t="s">
        <v>27</v>
      </c>
      <c r="B360" t="s">
        <v>28</v>
      </c>
      <c r="C360">
        <v>1656</v>
      </c>
      <c r="D360">
        <v>11674.916999999999</v>
      </c>
    </row>
    <row r="361" spans="1:4" x14ac:dyDescent="0.55000000000000004">
      <c r="A361" t="s">
        <v>27</v>
      </c>
      <c r="B361" t="s">
        <v>28</v>
      </c>
      <c r="C361">
        <v>1657</v>
      </c>
      <c r="D361">
        <v>11594.08</v>
      </c>
    </row>
    <row r="362" spans="1:4" x14ac:dyDescent="0.55000000000000004">
      <c r="A362" t="s">
        <v>27</v>
      </c>
      <c r="B362" t="s">
        <v>28</v>
      </c>
      <c r="C362">
        <v>1658</v>
      </c>
      <c r="D362">
        <v>11369.293</v>
      </c>
    </row>
    <row r="363" spans="1:4" x14ac:dyDescent="0.55000000000000004">
      <c r="A363" t="s">
        <v>27</v>
      </c>
      <c r="B363" t="s">
        <v>28</v>
      </c>
      <c r="C363">
        <v>1659</v>
      </c>
      <c r="D363">
        <v>10941.124</v>
      </c>
    </row>
    <row r="364" spans="1:4" x14ac:dyDescent="0.55000000000000004">
      <c r="A364" t="s">
        <v>27</v>
      </c>
      <c r="B364" t="s">
        <v>28</v>
      </c>
      <c r="C364">
        <v>1660</v>
      </c>
      <c r="D364">
        <v>10808.494000000001</v>
      </c>
    </row>
    <row r="365" spans="1:4" x14ac:dyDescent="0.55000000000000004">
      <c r="A365" t="s">
        <v>27</v>
      </c>
      <c r="B365" t="s">
        <v>28</v>
      </c>
      <c r="C365">
        <v>1661</v>
      </c>
      <c r="D365">
        <v>10505.13</v>
      </c>
    </row>
    <row r="366" spans="1:4" x14ac:dyDescent="0.55000000000000004">
      <c r="A366" t="s">
        <v>27</v>
      </c>
      <c r="B366" t="s">
        <v>28</v>
      </c>
      <c r="C366">
        <v>1662</v>
      </c>
      <c r="D366">
        <v>10200.922</v>
      </c>
    </row>
    <row r="367" spans="1:4" x14ac:dyDescent="0.55000000000000004">
      <c r="A367" t="s">
        <v>27</v>
      </c>
      <c r="B367" t="s">
        <v>28</v>
      </c>
      <c r="C367">
        <v>1663</v>
      </c>
      <c r="D367">
        <v>10153.264999999999</v>
      </c>
    </row>
    <row r="368" spans="1:4" x14ac:dyDescent="0.55000000000000004">
      <c r="A368" t="s">
        <v>27</v>
      </c>
      <c r="B368" t="s">
        <v>28</v>
      </c>
      <c r="C368">
        <v>1664</v>
      </c>
      <c r="D368">
        <v>10277.892</v>
      </c>
    </row>
    <row r="369" spans="1:4" x14ac:dyDescent="0.55000000000000004">
      <c r="A369" t="s">
        <v>27</v>
      </c>
      <c r="B369" t="s">
        <v>28</v>
      </c>
      <c r="C369">
        <v>1665</v>
      </c>
      <c r="D369">
        <v>10067.795</v>
      </c>
    </row>
    <row r="370" spans="1:4" x14ac:dyDescent="0.55000000000000004">
      <c r="A370" t="s">
        <v>27</v>
      </c>
      <c r="B370" t="s">
        <v>28</v>
      </c>
      <c r="C370">
        <v>1666</v>
      </c>
      <c r="D370">
        <v>10168.040999999999</v>
      </c>
    </row>
    <row r="371" spans="1:4" x14ac:dyDescent="0.55000000000000004">
      <c r="A371" t="s">
        <v>27</v>
      </c>
      <c r="B371" t="s">
        <v>28</v>
      </c>
      <c r="C371">
        <v>1667</v>
      </c>
      <c r="D371">
        <v>10425.853999999999</v>
      </c>
    </row>
    <row r="372" spans="1:4" x14ac:dyDescent="0.55000000000000004">
      <c r="A372" t="s">
        <v>27</v>
      </c>
      <c r="B372" t="s">
        <v>28</v>
      </c>
      <c r="C372">
        <v>1668</v>
      </c>
      <c r="D372">
        <v>10455.406000000001</v>
      </c>
    </row>
    <row r="373" spans="1:4" x14ac:dyDescent="0.55000000000000004">
      <c r="A373" t="s">
        <v>27</v>
      </c>
      <c r="B373" t="s">
        <v>28</v>
      </c>
      <c r="C373">
        <v>1669</v>
      </c>
      <c r="D373">
        <v>10412.41</v>
      </c>
    </row>
    <row r="374" spans="1:4" x14ac:dyDescent="0.55000000000000004">
      <c r="A374" t="s">
        <v>27</v>
      </c>
      <c r="B374" t="s">
        <v>28</v>
      </c>
      <c r="C374">
        <v>1670</v>
      </c>
      <c r="D374">
        <v>10441.713</v>
      </c>
    </row>
    <row r="375" spans="1:4" x14ac:dyDescent="0.55000000000000004">
      <c r="A375" t="s">
        <v>27</v>
      </c>
      <c r="B375" t="s">
        <v>28</v>
      </c>
      <c r="C375">
        <v>1671</v>
      </c>
      <c r="D375">
        <v>10278.084000000001</v>
      </c>
    </row>
    <row r="376" spans="1:4" x14ac:dyDescent="0.55000000000000004">
      <c r="A376" t="s">
        <v>27</v>
      </c>
      <c r="B376" t="s">
        <v>28</v>
      </c>
      <c r="C376">
        <v>1672</v>
      </c>
      <c r="D376">
        <v>10156.449000000001</v>
      </c>
    </row>
    <row r="377" spans="1:4" x14ac:dyDescent="0.55000000000000004">
      <c r="A377" t="s">
        <v>27</v>
      </c>
      <c r="B377" t="s">
        <v>28</v>
      </c>
      <c r="C377">
        <v>1673</v>
      </c>
      <c r="D377">
        <v>10329.884</v>
      </c>
    </row>
    <row r="378" spans="1:4" x14ac:dyDescent="0.55000000000000004">
      <c r="A378" t="s">
        <v>27</v>
      </c>
      <c r="B378" t="s">
        <v>28</v>
      </c>
      <c r="C378">
        <v>1674</v>
      </c>
      <c r="D378">
        <v>10397.933999999999</v>
      </c>
    </row>
    <row r="379" spans="1:4" x14ac:dyDescent="0.55000000000000004">
      <c r="A379" t="s">
        <v>27</v>
      </c>
      <c r="B379" t="s">
        <v>28</v>
      </c>
      <c r="C379">
        <v>1675</v>
      </c>
      <c r="D379">
        <v>10297.634</v>
      </c>
    </row>
    <row r="380" spans="1:4" x14ac:dyDescent="0.55000000000000004">
      <c r="A380" t="s">
        <v>27</v>
      </c>
      <c r="B380" t="s">
        <v>28</v>
      </c>
      <c r="C380">
        <v>1676</v>
      </c>
      <c r="D380">
        <v>10480.925999999999</v>
      </c>
    </row>
    <row r="381" spans="1:4" x14ac:dyDescent="0.55000000000000004">
      <c r="A381" t="s">
        <v>27</v>
      </c>
      <c r="B381" t="s">
        <v>28</v>
      </c>
      <c r="C381">
        <v>1677</v>
      </c>
      <c r="D381">
        <v>10745.475</v>
      </c>
    </row>
    <row r="382" spans="1:4" x14ac:dyDescent="0.55000000000000004">
      <c r="A382" t="s">
        <v>27</v>
      </c>
      <c r="B382" t="s">
        <v>28</v>
      </c>
      <c r="C382">
        <v>1678</v>
      </c>
      <c r="D382">
        <v>10765.584999999999</v>
      </c>
    </row>
    <row r="383" spans="1:4" x14ac:dyDescent="0.55000000000000004">
      <c r="A383" t="s">
        <v>27</v>
      </c>
      <c r="B383" t="s">
        <v>28</v>
      </c>
      <c r="C383">
        <v>1679</v>
      </c>
      <c r="D383">
        <v>10711.478999999999</v>
      </c>
    </row>
    <row r="384" spans="1:4" x14ac:dyDescent="0.55000000000000004">
      <c r="A384" t="s">
        <v>27</v>
      </c>
      <c r="B384" t="s">
        <v>28</v>
      </c>
      <c r="C384">
        <v>1680</v>
      </c>
      <c r="D384">
        <v>10751.153</v>
      </c>
    </row>
    <row r="385" spans="1:4" x14ac:dyDescent="0.55000000000000004">
      <c r="A385" t="s">
        <v>27</v>
      </c>
      <c r="B385" t="s">
        <v>28</v>
      </c>
      <c r="C385">
        <v>1681</v>
      </c>
      <c r="D385">
        <v>10542.647999999999</v>
      </c>
    </row>
    <row r="386" spans="1:4" x14ac:dyDescent="0.55000000000000004">
      <c r="A386" t="s">
        <v>27</v>
      </c>
      <c r="B386" t="s">
        <v>28</v>
      </c>
      <c r="C386">
        <v>1682</v>
      </c>
      <c r="D386">
        <v>10131.902</v>
      </c>
    </row>
    <row r="387" spans="1:4" x14ac:dyDescent="0.55000000000000004">
      <c r="A387" t="s">
        <v>27</v>
      </c>
      <c r="B387" t="s">
        <v>28</v>
      </c>
      <c r="C387">
        <v>1683</v>
      </c>
      <c r="D387">
        <v>10047.661</v>
      </c>
    </row>
    <row r="388" spans="1:4" x14ac:dyDescent="0.55000000000000004">
      <c r="A388" t="s">
        <v>27</v>
      </c>
      <c r="B388" t="s">
        <v>28</v>
      </c>
      <c r="C388">
        <v>1684</v>
      </c>
      <c r="D388">
        <v>10253.486000000001</v>
      </c>
    </row>
    <row r="389" spans="1:4" x14ac:dyDescent="0.55000000000000004">
      <c r="A389" t="s">
        <v>27</v>
      </c>
      <c r="B389" t="s">
        <v>28</v>
      </c>
      <c r="C389">
        <v>1685</v>
      </c>
      <c r="D389">
        <v>10345.0625</v>
      </c>
    </row>
    <row r="390" spans="1:4" x14ac:dyDescent="0.55000000000000004">
      <c r="A390" t="s">
        <v>27</v>
      </c>
      <c r="B390" t="s">
        <v>28</v>
      </c>
      <c r="C390">
        <v>1686</v>
      </c>
      <c r="D390">
        <v>10361.983</v>
      </c>
    </row>
    <row r="391" spans="1:4" x14ac:dyDescent="0.55000000000000004">
      <c r="A391" t="s">
        <v>27</v>
      </c>
      <c r="B391" t="s">
        <v>28</v>
      </c>
      <c r="C391">
        <v>1687</v>
      </c>
      <c r="D391">
        <v>10713.553</v>
      </c>
    </row>
    <row r="392" spans="1:4" x14ac:dyDescent="0.55000000000000004">
      <c r="A392" t="s">
        <v>27</v>
      </c>
      <c r="B392" t="s">
        <v>28</v>
      </c>
      <c r="C392">
        <v>1688</v>
      </c>
      <c r="D392">
        <v>10877.457</v>
      </c>
    </row>
    <row r="393" spans="1:4" x14ac:dyDescent="0.55000000000000004">
      <c r="A393" t="s">
        <v>27</v>
      </c>
      <c r="B393" t="s">
        <v>28</v>
      </c>
      <c r="C393">
        <v>1689</v>
      </c>
      <c r="D393">
        <v>10999.674000000001</v>
      </c>
    </row>
    <row r="394" spans="1:4" x14ac:dyDescent="0.55000000000000004">
      <c r="A394" t="s">
        <v>27</v>
      </c>
      <c r="B394" t="s">
        <v>28</v>
      </c>
      <c r="C394">
        <v>1690</v>
      </c>
      <c r="D394">
        <v>11129.145</v>
      </c>
    </row>
    <row r="395" spans="1:4" x14ac:dyDescent="0.55000000000000004">
      <c r="A395" t="s">
        <v>27</v>
      </c>
      <c r="B395" t="s">
        <v>28</v>
      </c>
      <c r="C395">
        <v>1691</v>
      </c>
      <c r="D395">
        <v>11303.114</v>
      </c>
    </row>
    <row r="396" spans="1:4" x14ac:dyDescent="0.55000000000000004">
      <c r="A396" t="s">
        <v>27</v>
      </c>
      <c r="B396" t="s">
        <v>28</v>
      </c>
      <c r="C396">
        <v>1692</v>
      </c>
      <c r="D396">
        <v>11358.342000000001</v>
      </c>
    </row>
    <row r="397" spans="1:4" x14ac:dyDescent="0.55000000000000004">
      <c r="A397" t="s">
        <v>27</v>
      </c>
      <c r="B397" t="s">
        <v>28</v>
      </c>
      <c r="C397">
        <v>1693</v>
      </c>
      <c r="D397">
        <v>11479.339</v>
      </c>
    </row>
    <row r="398" spans="1:4" x14ac:dyDescent="0.55000000000000004">
      <c r="A398" t="s">
        <v>27</v>
      </c>
      <c r="B398" t="s">
        <v>28</v>
      </c>
      <c r="C398">
        <v>1694</v>
      </c>
      <c r="D398">
        <v>11483.895</v>
      </c>
    </row>
    <row r="399" spans="1:4" x14ac:dyDescent="0.55000000000000004">
      <c r="A399" t="s">
        <v>27</v>
      </c>
      <c r="B399" t="s">
        <v>28</v>
      </c>
      <c r="C399">
        <v>1695</v>
      </c>
      <c r="D399">
        <v>11534.357</v>
      </c>
    </row>
    <row r="400" spans="1:4" x14ac:dyDescent="0.55000000000000004">
      <c r="A400" t="s">
        <v>27</v>
      </c>
      <c r="B400" t="s">
        <v>28</v>
      </c>
      <c r="C400">
        <v>1696</v>
      </c>
      <c r="D400">
        <v>11590.552</v>
      </c>
    </row>
    <row r="401" spans="1:4" x14ac:dyDescent="0.55000000000000004">
      <c r="A401" t="s">
        <v>27</v>
      </c>
      <c r="B401" t="s">
        <v>28</v>
      </c>
      <c r="C401">
        <v>1697</v>
      </c>
      <c r="D401">
        <v>11487.471</v>
      </c>
    </row>
    <row r="402" spans="1:4" x14ac:dyDescent="0.55000000000000004">
      <c r="A402" t="s">
        <v>27</v>
      </c>
      <c r="B402" t="s">
        <v>28</v>
      </c>
      <c r="C402">
        <v>1698</v>
      </c>
      <c r="D402">
        <v>11086.204</v>
      </c>
    </row>
    <row r="403" spans="1:4" x14ac:dyDescent="0.55000000000000004">
      <c r="A403" t="s">
        <v>27</v>
      </c>
      <c r="B403" t="s">
        <v>28</v>
      </c>
      <c r="C403">
        <v>1699</v>
      </c>
      <c r="D403">
        <v>10592.552</v>
      </c>
    </row>
    <row r="404" spans="1:4" x14ac:dyDescent="0.55000000000000004">
      <c r="A404" t="s">
        <v>27</v>
      </c>
      <c r="B404" t="s">
        <v>28</v>
      </c>
      <c r="C404">
        <v>1700</v>
      </c>
      <c r="D404">
        <v>10581.076999999999</v>
      </c>
    </row>
    <row r="405" spans="1:4" x14ac:dyDescent="0.55000000000000004">
      <c r="A405" t="s">
        <v>27</v>
      </c>
      <c r="B405" t="s">
        <v>28</v>
      </c>
      <c r="C405">
        <v>1701</v>
      </c>
      <c r="D405">
        <v>11033.880999999999</v>
      </c>
    </row>
    <row r="406" spans="1:4" x14ac:dyDescent="0.55000000000000004">
      <c r="A406" t="s">
        <v>27</v>
      </c>
      <c r="B406" t="s">
        <v>28</v>
      </c>
      <c r="C406">
        <v>1702</v>
      </c>
      <c r="D406">
        <v>11447.893</v>
      </c>
    </row>
    <row r="407" spans="1:4" x14ac:dyDescent="0.55000000000000004">
      <c r="A407" t="s">
        <v>27</v>
      </c>
      <c r="B407" t="s">
        <v>28</v>
      </c>
      <c r="C407">
        <v>1703</v>
      </c>
      <c r="D407">
        <v>11631.662</v>
      </c>
    </row>
    <row r="408" spans="1:4" x14ac:dyDescent="0.55000000000000004">
      <c r="A408" t="s">
        <v>27</v>
      </c>
      <c r="B408" t="s">
        <v>28</v>
      </c>
      <c r="C408">
        <v>1704</v>
      </c>
      <c r="D408">
        <v>11719.831</v>
      </c>
    </row>
    <row r="409" spans="1:4" x14ac:dyDescent="0.55000000000000004">
      <c r="A409" t="s">
        <v>27</v>
      </c>
      <c r="B409" t="s">
        <v>28</v>
      </c>
      <c r="C409">
        <v>1705</v>
      </c>
      <c r="D409">
        <v>11495.625</v>
      </c>
    </row>
    <row r="410" spans="1:4" x14ac:dyDescent="0.55000000000000004">
      <c r="A410" t="s">
        <v>27</v>
      </c>
      <c r="B410" t="s">
        <v>28</v>
      </c>
      <c r="C410">
        <v>1706</v>
      </c>
      <c r="D410">
        <v>10646.85</v>
      </c>
    </row>
    <row r="411" spans="1:4" x14ac:dyDescent="0.55000000000000004">
      <c r="A411" t="s">
        <v>27</v>
      </c>
      <c r="B411" t="s">
        <v>28</v>
      </c>
      <c r="C411">
        <v>1707</v>
      </c>
      <c r="D411">
        <v>10149.865</v>
      </c>
    </row>
    <row r="412" spans="1:4" x14ac:dyDescent="0.55000000000000004">
      <c r="A412" t="s">
        <v>27</v>
      </c>
      <c r="B412" t="s">
        <v>28</v>
      </c>
      <c r="C412">
        <v>1708</v>
      </c>
      <c r="D412">
        <v>10266.852999999999</v>
      </c>
    </row>
    <row r="413" spans="1:4" x14ac:dyDescent="0.55000000000000004">
      <c r="A413" t="s">
        <v>27</v>
      </c>
      <c r="B413" t="s">
        <v>28</v>
      </c>
      <c r="C413">
        <v>1709</v>
      </c>
      <c r="D413">
        <v>10388.058999999999</v>
      </c>
    </row>
    <row r="414" spans="1:4" x14ac:dyDescent="0.55000000000000004">
      <c r="A414" t="s">
        <v>27</v>
      </c>
      <c r="B414" t="s">
        <v>28</v>
      </c>
      <c r="C414">
        <v>1710</v>
      </c>
      <c r="D414">
        <v>10547.675999999999</v>
      </c>
    </row>
    <row r="415" spans="1:4" x14ac:dyDescent="0.55000000000000004">
      <c r="A415" t="s">
        <v>27</v>
      </c>
      <c r="B415" t="s">
        <v>28</v>
      </c>
      <c r="C415">
        <v>1711</v>
      </c>
      <c r="D415">
        <v>10870.791999999999</v>
      </c>
    </row>
    <row r="416" spans="1:4" x14ac:dyDescent="0.55000000000000004">
      <c r="A416" t="s">
        <v>27</v>
      </c>
      <c r="B416" t="s">
        <v>28</v>
      </c>
      <c r="C416">
        <v>1712</v>
      </c>
      <c r="D416">
        <v>11578.601000000001</v>
      </c>
    </row>
    <row r="417" spans="1:4" x14ac:dyDescent="0.55000000000000004">
      <c r="A417" t="s">
        <v>27</v>
      </c>
      <c r="B417" t="s">
        <v>28</v>
      </c>
      <c r="C417">
        <v>1713</v>
      </c>
      <c r="D417">
        <v>12132.255999999999</v>
      </c>
    </row>
    <row r="418" spans="1:4" x14ac:dyDescent="0.55000000000000004">
      <c r="A418" t="s">
        <v>27</v>
      </c>
      <c r="B418" t="s">
        <v>28</v>
      </c>
      <c r="C418">
        <v>1714</v>
      </c>
      <c r="D418">
        <v>12676.958000000001</v>
      </c>
    </row>
    <row r="419" spans="1:4" x14ac:dyDescent="0.55000000000000004">
      <c r="A419" t="s">
        <v>27</v>
      </c>
      <c r="B419" t="s">
        <v>28</v>
      </c>
      <c r="C419">
        <v>1715</v>
      </c>
      <c r="D419">
        <v>13025.284</v>
      </c>
    </row>
    <row r="420" spans="1:4" x14ac:dyDescent="0.55000000000000004">
      <c r="A420" t="s">
        <v>27</v>
      </c>
      <c r="B420" t="s">
        <v>28</v>
      </c>
      <c r="C420">
        <v>1716</v>
      </c>
      <c r="D420">
        <v>13585.977000000001</v>
      </c>
    </row>
    <row r="421" spans="1:4" x14ac:dyDescent="0.55000000000000004">
      <c r="A421" t="s">
        <v>27</v>
      </c>
      <c r="B421" t="s">
        <v>28</v>
      </c>
      <c r="C421">
        <v>1717</v>
      </c>
      <c r="D421">
        <v>13584.591</v>
      </c>
    </row>
    <row r="422" spans="1:4" x14ac:dyDescent="0.55000000000000004">
      <c r="A422" t="s">
        <v>27</v>
      </c>
      <c r="B422" t="s">
        <v>28</v>
      </c>
      <c r="C422">
        <v>1718</v>
      </c>
      <c r="D422">
        <v>13533.177</v>
      </c>
    </row>
    <row r="423" spans="1:4" x14ac:dyDescent="0.55000000000000004">
      <c r="A423" t="s">
        <v>27</v>
      </c>
      <c r="B423" t="s">
        <v>28</v>
      </c>
      <c r="C423">
        <v>1719</v>
      </c>
      <c r="D423">
        <v>13600.272999999999</v>
      </c>
    </row>
    <row r="424" spans="1:4" x14ac:dyDescent="0.55000000000000004">
      <c r="A424" t="s">
        <v>27</v>
      </c>
      <c r="B424" t="s">
        <v>28</v>
      </c>
      <c r="C424">
        <v>1720</v>
      </c>
      <c r="D424">
        <v>13571.994000000001</v>
      </c>
    </row>
    <row r="425" spans="1:4" x14ac:dyDescent="0.55000000000000004">
      <c r="A425" t="s">
        <v>27</v>
      </c>
      <c r="B425" t="s">
        <v>28</v>
      </c>
      <c r="C425">
        <v>1721</v>
      </c>
      <c r="D425">
        <v>13391.407999999999</v>
      </c>
    </row>
    <row r="426" spans="1:4" x14ac:dyDescent="0.55000000000000004">
      <c r="A426" t="s">
        <v>27</v>
      </c>
      <c r="B426" t="s">
        <v>28</v>
      </c>
      <c r="C426">
        <v>1722</v>
      </c>
      <c r="D426">
        <v>13145.566999999999</v>
      </c>
    </row>
    <row r="427" spans="1:4" x14ac:dyDescent="0.55000000000000004">
      <c r="A427" t="s">
        <v>27</v>
      </c>
      <c r="B427" t="s">
        <v>28</v>
      </c>
      <c r="C427">
        <v>1723</v>
      </c>
      <c r="D427">
        <v>12817.011</v>
      </c>
    </row>
    <row r="428" spans="1:4" x14ac:dyDescent="0.55000000000000004">
      <c r="A428" t="s">
        <v>27</v>
      </c>
      <c r="B428" t="s">
        <v>28</v>
      </c>
      <c r="C428">
        <v>1724</v>
      </c>
      <c r="D428">
        <v>12516.499</v>
      </c>
    </row>
    <row r="429" spans="1:4" x14ac:dyDescent="0.55000000000000004">
      <c r="A429" t="s">
        <v>27</v>
      </c>
      <c r="B429" t="s">
        <v>28</v>
      </c>
      <c r="C429">
        <v>1725</v>
      </c>
      <c r="D429">
        <v>12431.172</v>
      </c>
    </row>
    <row r="430" spans="1:4" x14ac:dyDescent="0.55000000000000004">
      <c r="A430" t="s">
        <v>27</v>
      </c>
      <c r="B430" t="s">
        <v>28</v>
      </c>
      <c r="C430">
        <v>1726</v>
      </c>
      <c r="D430">
        <v>12322.338</v>
      </c>
    </row>
    <row r="431" spans="1:4" x14ac:dyDescent="0.55000000000000004">
      <c r="A431" t="s">
        <v>27</v>
      </c>
      <c r="B431" t="s">
        <v>28</v>
      </c>
      <c r="C431">
        <v>1727</v>
      </c>
      <c r="D431">
        <v>12615.977999999999</v>
      </c>
    </row>
    <row r="432" spans="1:4" x14ac:dyDescent="0.55000000000000004">
      <c r="A432" t="s">
        <v>27</v>
      </c>
      <c r="B432" t="s">
        <v>28</v>
      </c>
      <c r="C432">
        <v>1728</v>
      </c>
      <c r="D432">
        <v>12903.678</v>
      </c>
    </row>
    <row r="433" spans="1:4" x14ac:dyDescent="0.55000000000000004">
      <c r="A433" t="s">
        <v>27</v>
      </c>
      <c r="B433" t="s">
        <v>28</v>
      </c>
      <c r="C433">
        <v>1729</v>
      </c>
      <c r="D433">
        <v>13108.24</v>
      </c>
    </row>
    <row r="434" spans="1:4" x14ac:dyDescent="0.55000000000000004">
      <c r="A434" t="s">
        <v>27</v>
      </c>
      <c r="B434" t="s">
        <v>28</v>
      </c>
      <c r="C434">
        <v>1730</v>
      </c>
      <c r="D434">
        <v>13469.794</v>
      </c>
    </row>
    <row r="435" spans="1:4" x14ac:dyDescent="0.55000000000000004">
      <c r="A435" t="s">
        <v>27</v>
      </c>
      <c r="B435" t="s">
        <v>28</v>
      </c>
      <c r="C435">
        <v>1731</v>
      </c>
      <c r="D435">
        <v>14038.281000000001</v>
      </c>
    </row>
    <row r="436" spans="1:4" x14ac:dyDescent="0.55000000000000004">
      <c r="A436" t="s">
        <v>27</v>
      </c>
      <c r="B436" t="s">
        <v>28</v>
      </c>
      <c r="C436">
        <v>1732</v>
      </c>
      <c r="D436">
        <v>14101.782999999999</v>
      </c>
    </row>
    <row r="437" spans="1:4" x14ac:dyDescent="0.55000000000000004">
      <c r="A437" t="s">
        <v>27</v>
      </c>
      <c r="B437" t="s">
        <v>28</v>
      </c>
      <c r="C437">
        <v>1733</v>
      </c>
      <c r="D437">
        <v>14028.95</v>
      </c>
    </row>
    <row r="438" spans="1:4" x14ac:dyDescent="0.55000000000000004">
      <c r="A438" t="s">
        <v>27</v>
      </c>
      <c r="B438" t="s">
        <v>28</v>
      </c>
      <c r="C438">
        <v>1734</v>
      </c>
      <c r="D438">
        <v>13676.875</v>
      </c>
    </row>
    <row r="439" spans="1:4" x14ac:dyDescent="0.55000000000000004">
      <c r="A439" t="s">
        <v>27</v>
      </c>
      <c r="B439" t="s">
        <v>28</v>
      </c>
      <c r="C439">
        <v>1735</v>
      </c>
      <c r="D439">
        <v>12929.251</v>
      </c>
    </row>
    <row r="440" spans="1:4" x14ac:dyDescent="0.55000000000000004">
      <c r="A440" t="s">
        <v>27</v>
      </c>
      <c r="B440" t="s">
        <v>28</v>
      </c>
      <c r="C440">
        <v>1736</v>
      </c>
      <c r="D440">
        <v>12259.557000000001</v>
      </c>
    </row>
    <row r="441" spans="1:4" x14ac:dyDescent="0.55000000000000004">
      <c r="A441" t="s">
        <v>27</v>
      </c>
      <c r="B441" t="s">
        <v>28</v>
      </c>
      <c r="C441">
        <v>1737</v>
      </c>
      <c r="D441">
        <v>11570.88</v>
      </c>
    </row>
    <row r="442" spans="1:4" x14ac:dyDescent="0.55000000000000004">
      <c r="A442" t="s">
        <v>27</v>
      </c>
      <c r="B442" t="s">
        <v>28</v>
      </c>
      <c r="C442">
        <v>1738</v>
      </c>
      <c r="D442">
        <v>11195.123</v>
      </c>
    </row>
    <row r="443" spans="1:4" x14ac:dyDescent="0.55000000000000004">
      <c r="A443" t="s">
        <v>27</v>
      </c>
      <c r="B443" t="s">
        <v>28</v>
      </c>
      <c r="C443">
        <v>1739</v>
      </c>
      <c r="D443">
        <v>11723.608</v>
      </c>
    </row>
    <row r="444" spans="1:4" x14ac:dyDescent="0.55000000000000004">
      <c r="A444" t="s">
        <v>27</v>
      </c>
      <c r="B444" t="s">
        <v>28</v>
      </c>
      <c r="C444">
        <v>1740</v>
      </c>
      <c r="D444">
        <v>12428.434999999999</v>
      </c>
    </row>
    <row r="445" spans="1:4" x14ac:dyDescent="0.55000000000000004">
      <c r="A445" t="s">
        <v>27</v>
      </c>
      <c r="B445" t="s">
        <v>28</v>
      </c>
      <c r="C445">
        <v>1741</v>
      </c>
      <c r="D445">
        <v>12938.989</v>
      </c>
    </row>
    <row r="446" spans="1:4" x14ac:dyDescent="0.55000000000000004">
      <c r="A446" t="s">
        <v>27</v>
      </c>
      <c r="B446" t="s">
        <v>28</v>
      </c>
      <c r="C446">
        <v>1742</v>
      </c>
      <c r="D446">
        <v>13621.298000000001</v>
      </c>
    </row>
    <row r="447" spans="1:4" x14ac:dyDescent="0.55000000000000004">
      <c r="A447" t="s">
        <v>27</v>
      </c>
      <c r="B447" t="s">
        <v>28</v>
      </c>
      <c r="C447">
        <v>1743</v>
      </c>
      <c r="D447">
        <v>14204.906999999999</v>
      </c>
    </row>
    <row r="448" spans="1:4" x14ac:dyDescent="0.55000000000000004">
      <c r="A448" t="s">
        <v>27</v>
      </c>
      <c r="B448" t="s">
        <v>28</v>
      </c>
      <c r="C448">
        <v>1744</v>
      </c>
      <c r="D448">
        <v>14596.716</v>
      </c>
    </row>
    <row r="449" spans="1:4" x14ac:dyDescent="0.55000000000000004">
      <c r="A449" t="s">
        <v>27</v>
      </c>
      <c r="B449" t="s">
        <v>28</v>
      </c>
      <c r="C449">
        <v>1745</v>
      </c>
      <c r="D449">
        <v>15063.237999999999</v>
      </c>
    </row>
    <row r="450" spans="1:4" x14ac:dyDescent="0.55000000000000004">
      <c r="A450" t="s">
        <v>27</v>
      </c>
      <c r="B450" t="s">
        <v>28</v>
      </c>
      <c r="C450">
        <v>1746</v>
      </c>
      <c r="D450">
        <v>15163.957</v>
      </c>
    </row>
    <row r="451" spans="1:4" x14ac:dyDescent="0.55000000000000004">
      <c r="A451" t="s">
        <v>27</v>
      </c>
      <c r="B451" t="s">
        <v>28</v>
      </c>
      <c r="C451">
        <v>1747</v>
      </c>
      <c r="D451">
        <v>15278.477999999999</v>
      </c>
    </row>
    <row r="452" spans="1:4" x14ac:dyDescent="0.55000000000000004">
      <c r="A452" t="s">
        <v>27</v>
      </c>
      <c r="B452" t="s">
        <v>28</v>
      </c>
      <c r="C452">
        <v>1748</v>
      </c>
      <c r="D452">
        <v>15281.053</v>
      </c>
    </row>
    <row r="453" spans="1:4" x14ac:dyDescent="0.55000000000000004">
      <c r="A453" t="s">
        <v>27</v>
      </c>
      <c r="B453" t="s">
        <v>28</v>
      </c>
      <c r="C453">
        <v>1749</v>
      </c>
      <c r="D453">
        <v>14923.162</v>
      </c>
    </row>
    <row r="454" spans="1:4" x14ac:dyDescent="0.55000000000000004">
      <c r="A454" t="s">
        <v>27</v>
      </c>
      <c r="B454" t="s">
        <v>28</v>
      </c>
      <c r="C454">
        <v>1750</v>
      </c>
      <c r="D454">
        <v>14408.9375</v>
      </c>
    </row>
    <row r="455" spans="1:4" x14ac:dyDescent="0.55000000000000004">
      <c r="A455" t="s">
        <v>27</v>
      </c>
      <c r="B455" t="s">
        <v>28</v>
      </c>
      <c r="C455">
        <v>1751</v>
      </c>
      <c r="D455">
        <v>13764.053</v>
      </c>
    </row>
    <row r="456" spans="1:4" x14ac:dyDescent="0.55000000000000004">
      <c r="A456" t="s">
        <v>27</v>
      </c>
      <c r="B456" t="s">
        <v>28</v>
      </c>
      <c r="C456">
        <v>1752</v>
      </c>
      <c r="D456">
        <v>12952.197</v>
      </c>
    </row>
    <row r="457" spans="1:4" x14ac:dyDescent="0.55000000000000004">
      <c r="A457" t="s">
        <v>27</v>
      </c>
      <c r="B457" t="s">
        <v>28</v>
      </c>
      <c r="C457">
        <v>1753</v>
      </c>
      <c r="D457">
        <v>12549.937</v>
      </c>
    </row>
    <row r="458" spans="1:4" x14ac:dyDescent="0.55000000000000004">
      <c r="A458" t="s">
        <v>27</v>
      </c>
      <c r="B458" t="s">
        <v>28</v>
      </c>
      <c r="C458">
        <v>1754</v>
      </c>
      <c r="D458">
        <v>12494.87</v>
      </c>
    </row>
    <row r="459" spans="1:4" x14ac:dyDescent="0.55000000000000004">
      <c r="A459" t="s">
        <v>27</v>
      </c>
      <c r="B459" t="s">
        <v>28</v>
      </c>
      <c r="C459">
        <v>1755</v>
      </c>
      <c r="D459">
        <v>12683.569</v>
      </c>
    </row>
    <row r="460" spans="1:4" x14ac:dyDescent="0.55000000000000004">
      <c r="A460" t="s">
        <v>27</v>
      </c>
      <c r="B460" t="s">
        <v>28</v>
      </c>
      <c r="C460">
        <v>1756</v>
      </c>
      <c r="D460">
        <v>13044.963</v>
      </c>
    </row>
    <row r="461" spans="1:4" x14ac:dyDescent="0.55000000000000004">
      <c r="A461" t="s">
        <v>27</v>
      </c>
      <c r="B461" t="s">
        <v>28</v>
      </c>
      <c r="C461">
        <v>1757</v>
      </c>
      <c r="D461">
        <v>12878.37</v>
      </c>
    </row>
    <row r="462" spans="1:4" x14ac:dyDescent="0.55000000000000004">
      <c r="A462" t="s">
        <v>27</v>
      </c>
      <c r="B462" t="s">
        <v>28</v>
      </c>
      <c r="C462">
        <v>1758</v>
      </c>
      <c r="D462">
        <v>12502.906000000001</v>
      </c>
    </row>
    <row r="463" spans="1:4" x14ac:dyDescent="0.55000000000000004">
      <c r="A463" t="s">
        <v>27</v>
      </c>
      <c r="B463" t="s">
        <v>28</v>
      </c>
      <c r="C463">
        <v>1759</v>
      </c>
      <c r="D463">
        <v>12258.478999999999</v>
      </c>
    </row>
    <row r="464" spans="1:4" x14ac:dyDescent="0.55000000000000004">
      <c r="A464" t="s">
        <v>27</v>
      </c>
      <c r="B464" t="s">
        <v>28</v>
      </c>
      <c r="C464">
        <v>1760</v>
      </c>
      <c r="D464">
        <v>12141.749</v>
      </c>
    </row>
    <row r="465" spans="1:4" x14ac:dyDescent="0.55000000000000004">
      <c r="A465" t="s">
        <v>27</v>
      </c>
      <c r="B465" t="s">
        <v>28</v>
      </c>
      <c r="C465">
        <v>1761</v>
      </c>
      <c r="D465">
        <v>12349.148999999999</v>
      </c>
    </row>
    <row r="466" spans="1:4" x14ac:dyDescent="0.55000000000000004">
      <c r="A466" t="s">
        <v>27</v>
      </c>
      <c r="B466" t="s">
        <v>28</v>
      </c>
      <c r="C466">
        <v>1762</v>
      </c>
      <c r="D466">
        <v>12914.776</v>
      </c>
    </row>
    <row r="467" spans="1:4" x14ac:dyDescent="0.55000000000000004">
      <c r="A467" t="s">
        <v>27</v>
      </c>
      <c r="B467" t="s">
        <v>28</v>
      </c>
      <c r="C467">
        <v>1763</v>
      </c>
      <c r="D467">
        <v>13223.093999999999</v>
      </c>
    </row>
    <row r="468" spans="1:4" x14ac:dyDescent="0.55000000000000004">
      <c r="A468" t="s">
        <v>27</v>
      </c>
      <c r="B468" t="s">
        <v>28</v>
      </c>
      <c r="C468">
        <v>1764</v>
      </c>
      <c r="D468">
        <v>12891.847</v>
      </c>
    </row>
    <row r="469" spans="1:4" x14ac:dyDescent="0.55000000000000004">
      <c r="A469" t="s">
        <v>27</v>
      </c>
      <c r="B469" t="s">
        <v>28</v>
      </c>
      <c r="C469">
        <v>1765</v>
      </c>
      <c r="D469">
        <v>12291.476000000001</v>
      </c>
    </row>
    <row r="470" spans="1:4" x14ac:dyDescent="0.55000000000000004">
      <c r="A470" t="s">
        <v>27</v>
      </c>
      <c r="B470" t="s">
        <v>28</v>
      </c>
      <c r="C470">
        <v>1766</v>
      </c>
      <c r="D470">
        <v>11748.183999999999</v>
      </c>
    </row>
    <row r="471" spans="1:4" x14ac:dyDescent="0.55000000000000004">
      <c r="A471" t="s">
        <v>27</v>
      </c>
      <c r="B471" t="s">
        <v>28</v>
      </c>
      <c r="C471">
        <v>1767</v>
      </c>
      <c r="D471">
        <v>11188.681</v>
      </c>
    </row>
    <row r="472" spans="1:4" x14ac:dyDescent="0.55000000000000004">
      <c r="A472" t="s">
        <v>27</v>
      </c>
      <c r="B472" t="s">
        <v>28</v>
      </c>
      <c r="C472">
        <v>1768</v>
      </c>
      <c r="D472">
        <v>10818.245000000001</v>
      </c>
    </row>
    <row r="473" spans="1:4" x14ac:dyDescent="0.55000000000000004">
      <c r="A473" t="s">
        <v>27</v>
      </c>
      <c r="B473" t="s">
        <v>28</v>
      </c>
      <c r="C473">
        <v>1769</v>
      </c>
      <c r="D473">
        <v>11021.031999999999</v>
      </c>
    </row>
    <row r="474" spans="1:4" x14ac:dyDescent="0.55000000000000004">
      <c r="A474" t="s">
        <v>27</v>
      </c>
      <c r="B474" t="s">
        <v>28</v>
      </c>
      <c r="C474">
        <v>1770</v>
      </c>
      <c r="D474">
        <v>11189.038</v>
      </c>
    </row>
    <row r="475" spans="1:4" x14ac:dyDescent="0.55000000000000004">
      <c r="A475" t="s">
        <v>27</v>
      </c>
      <c r="B475" t="s">
        <v>28</v>
      </c>
      <c r="C475">
        <v>1771</v>
      </c>
      <c r="D475">
        <v>11221.343999999999</v>
      </c>
    </row>
    <row r="476" spans="1:4" x14ac:dyDescent="0.55000000000000004">
      <c r="A476" t="s">
        <v>27</v>
      </c>
      <c r="B476" t="s">
        <v>28</v>
      </c>
      <c r="C476">
        <v>1772</v>
      </c>
      <c r="D476">
        <v>11418.880999999999</v>
      </c>
    </row>
    <row r="477" spans="1:4" x14ac:dyDescent="0.55000000000000004">
      <c r="A477" t="s">
        <v>27</v>
      </c>
      <c r="B477" t="s">
        <v>28</v>
      </c>
      <c r="C477">
        <v>1773</v>
      </c>
      <c r="D477">
        <v>11413.6875</v>
      </c>
    </row>
    <row r="478" spans="1:4" x14ac:dyDescent="0.55000000000000004">
      <c r="A478" t="s">
        <v>27</v>
      </c>
      <c r="B478" t="s">
        <v>28</v>
      </c>
      <c r="C478">
        <v>1774</v>
      </c>
      <c r="D478">
        <v>11072.561</v>
      </c>
    </row>
    <row r="479" spans="1:4" x14ac:dyDescent="0.55000000000000004">
      <c r="A479" t="s">
        <v>27</v>
      </c>
      <c r="B479" t="s">
        <v>28</v>
      </c>
      <c r="C479">
        <v>1775</v>
      </c>
      <c r="D479">
        <v>10832.788</v>
      </c>
    </row>
    <row r="480" spans="1:4" x14ac:dyDescent="0.55000000000000004">
      <c r="A480" t="s">
        <v>27</v>
      </c>
      <c r="B480" t="s">
        <v>28</v>
      </c>
      <c r="C480">
        <v>1776</v>
      </c>
      <c r="D480">
        <v>10769.544</v>
      </c>
    </row>
    <row r="481" spans="1:4" x14ac:dyDescent="0.55000000000000004">
      <c r="A481" t="s">
        <v>27</v>
      </c>
      <c r="B481" t="s">
        <v>28</v>
      </c>
      <c r="C481">
        <v>1777</v>
      </c>
      <c r="D481">
        <v>10675.074000000001</v>
      </c>
    </row>
    <row r="482" spans="1:4" x14ac:dyDescent="0.55000000000000004">
      <c r="A482" t="s">
        <v>27</v>
      </c>
      <c r="B482" t="s">
        <v>28</v>
      </c>
      <c r="C482">
        <v>1778</v>
      </c>
      <c r="D482">
        <v>10690.504999999999</v>
      </c>
    </row>
    <row r="483" spans="1:4" x14ac:dyDescent="0.55000000000000004">
      <c r="A483" t="s">
        <v>27</v>
      </c>
      <c r="B483" t="s">
        <v>28</v>
      </c>
      <c r="C483">
        <v>1779</v>
      </c>
      <c r="D483">
        <v>10879.947</v>
      </c>
    </row>
    <row r="484" spans="1:4" x14ac:dyDescent="0.55000000000000004">
      <c r="A484" t="s">
        <v>27</v>
      </c>
      <c r="B484" t="s">
        <v>28</v>
      </c>
      <c r="C484">
        <v>1780</v>
      </c>
      <c r="D484">
        <v>11068.724</v>
      </c>
    </row>
    <row r="485" spans="1:4" x14ac:dyDescent="0.55000000000000004">
      <c r="A485" t="s">
        <v>27</v>
      </c>
      <c r="B485" t="s">
        <v>28</v>
      </c>
      <c r="C485">
        <v>1781</v>
      </c>
      <c r="D485">
        <v>10908.24</v>
      </c>
    </row>
    <row r="486" spans="1:4" x14ac:dyDescent="0.55000000000000004">
      <c r="A486" t="s">
        <v>27</v>
      </c>
      <c r="B486" t="s">
        <v>28</v>
      </c>
      <c r="C486">
        <v>1782</v>
      </c>
      <c r="D486">
        <v>10716.9</v>
      </c>
    </row>
    <row r="487" spans="1:4" x14ac:dyDescent="0.55000000000000004">
      <c r="A487" t="s">
        <v>27</v>
      </c>
      <c r="B487" t="s">
        <v>28</v>
      </c>
      <c r="C487">
        <v>1783</v>
      </c>
      <c r="D487">
        <v>10579.19</v>
      </c>
    </row>
    <row r="488" spans="1:4" x14ac:dyDescent="0.55000000000000004">
      <c r="A488" t="s">
        <v>27</v>
      </c>
      <c r="B488" t="s">
        <v>28</v>
      </c>
      <c r="C488">
        <v>1784</v>
      </c>
      <c r="D488">
        <v>10382.611999999999</v>
      </c>
    </row>
    <row r="489" spans="1:4" x14ac:dyDescent="0.55000000000000004">
      <c r="A489" t="s">
        <v>27</v>
      </c>
      <c r="B489" t="s">
        <v>28</v>
      </c>
      <c r="C489">
        <v>1785</v>
      </c>
      <c r="D489">
        <v>10308.867</v>
      </c>
    </row>
    <row r="490" spans="1:4" x14ac:dyDescent="0.55000000000000004">
      <c r="A490" t="s">
        <v>27</v>
      </c>
      <c r="B490" t="s">
        <v>28</v>
      </c>
      <c r="C490">
        <v>1786</v>
      </c>
      <c r="D490">
        <v>10551.403</v>
      </c>
    </row>
    <row r="491" spans="1:4" x14ac:dyDescent="0.55000000000000004">
      <c r="A491" t="s">
        <v>27</v>
      </c>
      <c r="B491" t="s">
        <v>28</v>
      </c>
      <c r="C491">
        <v>1787</v>
      </c>
      <c r="D491">
        <v>10787.641</v>
      </c>
    </row>
    <row r="492" spans="1:4" x14ac:dyDescent="0.55000000000000004">
      <c r="A492" t="s">
        <v>27</v>
      </c>
      <c r="B492" t="s">
        <v>28</v>
      </c>
      <c r="C492">
        <v>1788</v>
      </c>
      <c r="D492">
        <v>11004.972</v>
      </c>
    </row>
    <row r="493" spans="1:4" x14ac:dyDescent="0.55000000000000004">
      <c r="A493" t="s">
        <v>27</v>
      </c>
      <c r="B493" t="s">
        <v>28</v>
      </c>
      <c r="C493">
        <v>1789</v>
      </c>
      <c r="D493">
        <v>11036.58</v>
      </c>
    </row>
    <row r="494" spans="1:4" x14ac:dyDescent="0.55000000000000004">
      <c r="A494" t="s">
        <v>27</v>
      </c>
      <c r="B494" t="s">
        <v>28</v>
      </c>
      <c r="C494">
        <v>1790</v>
      </c>
      <c r="D494">
        <v>10711.1</v>
      </c>
    </row>
    <row r="495" spans="1:4" x14ac:dyDescent="0.55000000000000004">
      <c r="A495" t="s">
        <v>27</v>
      </c>
      <c r="B495" t="s">
        <v>28</v>
      </c>
      <c r="C495">
        <v>1791</v>
      </c>
      <c r="D495">
        <v>10267.728999999999</v>
      </c>
    </row>
    <row r="496" spans="1:4" x14ac:dyDescent="0.55000000000000004">
      <c r="A496" t="s">
        <v>27</v>
      </c>
      <c r="B496" t="s">
        <v>28</v>
      </c>
      <c r="C496">
        <v>1792</v>
      </c>
      <c r="D496">
        <v>10014.107</v>
      </c>
    </row>
    <row r="497" spans="1:5" x14ac:dyDescent="0.55000000000000004">
      <c r="A497" t="s">
        <v>27</v>
      </c>
      <c r="B497" t="s">
        <v>28</v>
      </c>
      <c r="C497">
        <v>1793</v>
      </c>
      <c r="D497">
        <v>9656.0820000000003</v>
      </c>
    </row>
    <row r="498" spans="1:5" x14ac:dyDescent="0.55000000000000004">
      <c r="A498" t="s">
        <v>27</v>
      </c>
      <c r="B498" t="s">
        <v>28</v>
      </c>
      <c r="C498">
        <v>1794</v>
      </c>
      <c r="D498">
        <v>9568.52</v>
      </c>
    </row>
    <row r="499" spans="1:5" x14ac:dyDescent="0.55000000000000004">
      <c r="A499" t="s">
        <v>27</v>
      </c>
      <c r="B499" t="s">
        <v>28</v>
      </c>
      <c r="C499">
        <v>1795</v>
      </c>
      <c r="D499">
        <v>9484.5769999999993</v>
      </c>
    </row>
    <row r="500" spans="1:5" x14ac:dyDescent="0.55000000000000004">
      <c r="A500" t="s">
        <v>27</v>
      </c>
      <c r="B500" t="s">
        <v>28</v>
      </c>
      <c r="C500">
        <v>1796</v>
      </c>
      <c r="D500">
        <v>9308.357</v>
      </c>
    </row>
    <row r="501" spans="1:5" x14ac:dyDescent="0.55000000000000004">
      <c r="A501" t="s">
        <v>27</v>
      </c>
      <c r="B501" t="s">
        <v>28</v>
      </c>
      <c r="C501">
        <v>1797</v>
      </c>
      <c r="D501">
        <v>9247.8539999999994</v>
      </c>
    </row>
    <row r="502" spans="1:5" x14ac:dyDescent="0.55000000000000004">
      <c r="A502" t="s">
        <v>27</v>
      </c>
      <c r="B502" t="s">
        <v>28</v>
      </c>
      <c r="C502">
        <v>1798</v>
      </c>
      <c r="D502">
        <v>9329.8250000000007</v>
      </c>
    </row>
    <row r="503" spans="1:5" x14ac:dyDescent="0.55000000000000004">
      <c r="A503" t="s">
        <v>27</v>
      </c>
      <c r="B503" t="s">
        <v>28</v>
      </c>
      <c r="C503">
        <v>1799</v>
      </c>
      <c r="D503">
        <v>8989.2829999999994</v>
      </c>
    </row>
    <row r="504" spans="1:5" x14ac:dyDescent="0.55000000000000004">
      <c r="A504" t="s">
        <v>27</v>
      </c>
      <c r="B504" t="s">
        <v>28</v>
      </c>
      <c r="C504">
        <v>1800</v>
      </c>
      <c r="D504">
        <v>8497.482</v>
      </c>
      <c r="E504">
        <f>1-(D505/D504)^(1/3)</f>
        <v>1.0079344982575011E-2</v>
      </c>
    </row>
    <row r="505" spans="1:5" x14ac:dyDescent="0.55000000000000004">
      <c r="A505" t="s">
        <v>27</v>
      </c>
      <c r="B505" t="s">
        <v>28</v>
      </c>
      <c r="C505">
        <v>1801</v>
      </c>
      <c r="D505">
        <v>8243.116</v>
      </c>
      <c r="E505">
        <f t="shared" ref="E505:E568" si="0">1-(D506/D505)^(1/3)</f>
        <v>6.6106897136974929E-4</v>
      </c>
    </row>
    <row r="506" spans="1:5" x14ac:dyDescent="0.55000000000000004">
      <c r="A506" t="s">
        <v>27</v>
      </c>
      <c r="B506" t="s">
        <v>28</v>
      </c>
      <c r="C506">
        <v>1802</v>
      </c>
      <c r="D506">
        <v>8226.7790000000005</v>
      </c>
      <c r="E506">
        <f t="shared" si="0"/>
        <v>2.1600422300164235E-3</v>
      </c>
    </row>
    <row r="507" spans="1:5" x14ac:dyDescent="0.55000000000000004">
      <c r="A507" t="s">
        <v>27</v>
      </c>
      <c r="B507" t="s">
        <v>28</v>
      </c>
      <c r="C507">
        <v>1803</v>
      </c>
      <c r="D507">
        <v>8173.5834999999997</v>
      </c>
      <c r="E507">
        <f t="shared" si="0"/>
        <v>-3.9362580786894696E-4</v>
      </c>
    </row>
    <row r="508" spans="1:5" x14ac:dyDescent="0.55000000000000004">
      <c r="A508" t="s">
        <v>27</v>
      </c>
      <c r="B508" t="s">
        <v>28</v>
      </c>
      <c r="C508">
        <v>1804</v>
      </c>
      <c r="D508">
        <v>8183.2393000000002</v>
      </c>
      <c r="E508">
        <f t="shared" si="0"/>
        <v>-5.4642726719495993E-3</v>
      </c>
    </row>
    <row r="509" spans="1:5" x14ac:dyDescent="0.55000000000000004">
      <c r="A509" t="s">
        <v>27</v>
      </c>
      <c r="B509" t="s">
        <v>28</v>
      </c>
      <c r="C509">
        <v>1805</v>
      </c>
      <c r="D509">
        <v>8318.1200000000008</v>
      </c>
      <c r="E509">
        <f t="shared" si="0"/>
        <v>1.9711864206861662E-4</v>
      </c>
    </row>
    <row r="510" spans="1:5" x14ac:dyDescent="0.55000000000000004">
      <c r="A510" t="s">
        <v>27</v>
      </c>
      <c r="B510" t="s">
        <v>28</v>
      </c>
      <c r="C510">
        <v>1806</v>
      </c>
      <c r="D510">
        <v>8313.2019999999993</v>
      </c>
      <c r="E510">
        <f t="shared" si="0"/>
        <v>6.644285341191547E-3</v>
      </c>
    </row>
    <row r="511" spans="1:5" x14ac:dyDescent="0.55000000000000004">
      <c r="A511" t="s">
        <v>27</v>
      </c>
      <c r="B511" t="s">
        <v>28</v>
      </c>
      <c r="C511">
        <v>1807</v>
      </c>
      <c r="D511">
        <v>8148.5946999999996</v>
      </c>
      <c r="E511">
        <f t="shared" si="0"/>
        <v>-9.800368003388682E-3</v>
      </c>
    </row>
    <row r="512" spans="1:5" x14ac:dyDescent="0.55000000000000004">
      <c r="A512" t="s">
        <v>27</v>
      </c>
      <c r="B512" t="s">
        <v>28</v>
      </c>
      <c r="C512">
        <v>1808</v>
      </c>
      <c r="D512">
        <v>8390.5280000000002</v>
      </c>
      <c r="E512">
        <f t="shared" si="0"/>
        <v>3.9936274441947361E-3</v>
      </c>
    </row>
    <row r="513" spans="1:5" x14ac:dyDescent="0.55000000000000004">
      <c r="A513" t="s">
        <v>27</v>
      </c>
      <c r="B513" t="s">
        <v>28</v>
      </c>
      <c r="C513">
        <v>1809</v>
      </c>
      <c r="D513">
        <v>8290.4030000000002</v>
      </c>
      <c r="E513">
        <f t="shared" si="0"/>
        <v>-4.2259938465893931E-4</v>
      </c>
    </row>
    <row r="514" spans="1:5" x14ac:dyDescent="0.55000000000000004">
      <c r="A514" t="s">
        <v>27</v>
      </c>
      <c r="B514" t="s">
        <v>28</v>
      </c>
      <c r="C514">
        <v>1810</v>
      </c>
      <c r="D514">
        <v>8300.9179999999997</v>
      </c>
      <c r="E514">
        <f t="shared" si="0"/>
        <v>-5.8163013787009277E-3</v>
      </c>
    </row>
    <row r="515" spans="1:5" x14ac:dyDescent="0.55000000000000004">
      <c r="A515" t="s">
        <v>27</v>
      </c>
      <c r="B515" t="s">
        <v>28</v>
      </c>
      <c r="C515">
        <v>1811</v>
      </c>
      <c r="D515">
        <v>8446.6039999999994</v>
      </c>
      <c r="E515">
        <f t="shared" si="0"/>
        <v>7.4757713703020867E-3</v>
      </c>
    </row>
    <row r="516" spans="1:5" x14ac:dyDescent="0.55000000000000004">
      <c r="A516" t="s">
        <v>27</v>
      </c>
      <c r="B516" t="s">
        <v>28</v>
      </c>
      <c r="C516">
        <v>1812</v>
      </c>
      <c r="D516">
        <v>8258.5820000000003</v>
      </c>
      <c r="E516">
        <f t="shared" si="0"/>
        <v>2.6607967947166911E-2</v>
      </c>
    </row>
    <row r="517" spans="1:5" x14ac:dyDescent="0.55000000000000004">
      <c r="A517" t="s">
        <v>27</v>
      </c>
      <c r="B517" t="s">
        <v>28</v>
      </c>
      <c r="C517">
        <v>1813</v>
      </c>
      <c r="D517">
        <v>7616.7349999999997</v>
      </c>
      <c r="E517">
        <f t="shared" si="0"/>
        <v>1.2379153487399375E-2</v>
      </c>
    </row>
    <row r="518" spans="1:5" x14ac:dyDescent="0.55000000000000004">
      <c r="A518" t="s">
        <v>27</v>
      </c>
      <c r="B518" t="s">
        <v>28</v>
      </c>
      <c r="C518">
        <v>1814</v>
      </c>
      <c r="D518">
        <v>7337.3559999999998</v>
      </c>
      <c r="E518">
        <f t="shared" si="0"/>
        <v>1.5851427430322196E-2</v>
      </c>
    </row>
    <row r="519" spans="1:5" x14ac:dyDescent="0.55000000000000004">
      <c r="A519" t="s">
        <v>27</v>
      </c>
      <c r="B519" t="s">
        <v>28</v>
      </c>
      <c r="C519">
        <v>1815</v>
      </c>
      <c r="D519">
        <v>6993.9350000000004</v>
      </c>
      <c r="E519">
        <f t="shared" si="0"/>
        <v>2.6048505200692129E-2</v>
      </c>
    </row>
    <row r="520" spans="1:5" x14ac:dyDescent="0.55000000000000004">
      <c r="A520" t="s">
        <v>27</v>
      </c>
      <c r="B520" t="s">
        <v>28</v>
      </c>
      <c r="C520">
        <v>1816</v>
      </c>
      <c r="D520">
        <v>6461.5033999999996</v>
      </c>
      <c r="E520">
        <f t="shared" si="0"/>
        <v>8.8957382211077851E-3</v>
      </c>
    </row>
    <row r="521" spans="1:5" x14ac:dyDescent="0.55000000000000004">
      <c r="A521" t="s">
        <v>27</v>
      </c>
      <c r="B521" t="s">
        <v>28</v>
      </c>
      <c r="C521">
        <v>1817</v>
      </c>
      <c r="D521">
        <v>6290.5933000000005</v>
      </c>
      <c r="E521">
        <f t="shared" si="0"/>
        <v>2.0942329265250303E-2</v>
      </c>
    </row>
    <row r="522" spans="1:5" x14ac:dyDescent="0.55000000000000004">
      <c r="A522" t="s">
        <v>27</v>
      </c>
      <c r="B522" t="s">
        <v>28</v>
      </c>
      <c r="C522">
        <v>1818</v>
      </c>
      <c r="D522">
        <v>5903.5933000000005</v>
      </c>
      <c r="E522">
        <f t="shared" si="0"/>
        <v>1.927328287786445E-2</v>
      </c>
    </row>
    <row r="523" spans="1:5" x14ac:dyDescent="0.55000000000000004">
      <c r="A523" t="s">
        <v>27</v>
      </c>
      <c r="B523" t="s">
        <v>28</v>
      </c>
      <c r="C523">
        <v>1819</v>
      </c>
      <c r="D523">
        <v>5568.7849999999999</v>
      </c>
      <c r="E523">
        <f t="shared" si="0"/>
        <v>1.5203868823600919E-2</v>
      </c>
    </row>
    <row r="524" spans="1:5" x14ac:dyDescent="0.55000000000000004">
      <c r="A524" t="s">
        <v>27</v>
      </c>
      <c r="B524" t="s">
        <v>28</v>
      </c>
      <c r="C524">
        <v>1820</v>
      </c>
      <c r="D524">
        <v>5318.6260000000002</v>
      </c>
      <c r="E524">
        <f t="shared" si="0"/>
        <v>1.6702268754859473E-2</v>
      </c>
    </row>
    <row r="525" spans="1:5" x14ac:dyDescent="0.55000000000000004">
      <c r="A525" t="s">
        <v>27</v>
      </c>
      <c r="B525" t="s">
        <v>28</v>
      </c>
      <c r="C525">
        <v>1821</v>
      </c>
      <c r="D525">
        <v>5056.5529999999999</v>
      </c>
      <c r="E525">
        <f t="shared" si="0"/>
        <v>3.4611780836439454E-2</v>
      </c>
    </row>
    <row r="526" spans="1:5" x14ac:dyDescent="0.55000000000000004">
      <c r="A526" t="s">
        <v>27</v>
      </c>
      <c r="B526" t="s">
        <v>28</v>
      </c>
      <c r="C526">
        <v>1822</v>
      </c>
      <c r="D526">
        <v>4549.4673000000003</v>
      </c>
      <c r="E526">
        <f t="shared" si="0"/>
        <v>2.934202290222232E-2</v>
      </c>
    </row>
    <row r="527" spans="1:5" x14ac:dyDescent="0.55000000000000004">
      <c r="A527" t="s">
        <v>27</v>
      </c>
      <c r="B527" t="s">
        <v>28</v>
      </c>
      <c r="C527">
        <v>1823</v>
      </c>
      <c r="D527">
        <v>4160.6313</v>
      </c>
      <c r="E527">
        <f t="shared" si="0"/>
        <v>2.4852295029400784E-2</v>
      </c>
    </row>
    <row r="528" spans="1:5" x14ac:dyDescent="0.55000000000000004">
      <c r="A528" t="s">
        <v>27</v>
      </c>
      <c r="B528" t="s">
        <v>28</v>
      </c>
      <c r="C528">
        <v>1824</v>
      </c>
      <c r="D528">
        <v>3858.0729999999999</v>
      </c>
      <c r="E528">
        <f t="shared" si="0"/>
        <v>2.2175815310383151E-2</v>
      </c>
    </row>
    <row r="529" spans="1:5" x14ac:dyDescent="0.55000000000000004">
      <c r="A529" t="s">
        <v>27</v>
      </c>
      <c r="B529" t="s">
        <v>28</v>
      </c>
      <c r="C529">
        <v>1825</v>
      </c>
      <c r="D529">
        <v>3607.0549999999998</v>
      </c>
      <c r="E529">
        <f t="shared" si="0"/>
        <v>1.5800435157237169E-2</v>
      </c>
    </row>
    <row r="530" spans="1:5" x14ac:dyDescent="0.55000000000000004">
      <c r="A530" t="s">
        <v>27</v>
      </c>
      <c r="B530" t="s">
        <v>28</v>
      </c>
      <c r="C530">
        <v>1826</v>
      </c>
      <c r="D530">
        <v>3438.7631999999999</v>
      </c>
      <c r="E530">
        <f t="shared" si="0"/>
        <v>1.5210064747600893E-2</v>
      </c>
    </row>
    <row r="531" spans="1:5" x14ac:dyDescent="0.55000000000000004">
      <c r="A531" t="s">
        <v>27</v>
      </c>
      <c r="B531" t="s">
        <v>28</v>
      </c>
      <c r="C531">
        <v>1827</v>
      </c>
      <c r="D531">
        <v>3284.2262999999998</v>
      </c>
      <c r="E531">
        <f t="shared" si="0"/>
        <v>3.9055766313118578E-3</v>
      </c>
    </row>
    <row r="532" spans="1:5" x14ac:dyDescent="0.55000000000000004">
      <c r="A532" t="s">
        <v>27</v>
      </c>
      <c r="B532" t="s">
        <v>28</v>
      </c>
      <c r="C532">
        <v>1828</v>
      </c>
      <c r="D532">
        <v>3245.8960000000002</v>
      </c>
      <c r="E532">
        <f t="shared" si="0"/>
        <v>3.165894900707622E-3</v>
      </c>
    </row>
    <row r="533" spans="1:5" x14ac:dyDescent="0.55000000000000004">
      <c r="A533" t="s">
        <v>27</v>
      </c>
      <c r="B533" t="s">
        <v>28</v>
      </c>
      <c r="C533">
        <v>1829</v>
      </c>
      <c r="D533">
        <v>3215.165</v>
      </c>
      <c r="E533">
        <f t="shared" si="0"/>
        <v>-6.2178269786883344E-3</v>
      </c>
    </row>
    <row r="534" spans="1:5" x14ac:dyDescent="0.55000000000000004">
      <c r="A534" t="s">
        <v>27</v>
      </c>
      <c r="B534" t="s">
        <v>28</v>
      </c>
      <c r="C534">
        <v>1830</v>
      </c>
      <c r="D534">
        <v>3275.5127000000002</v>
      </c>
      <c r="E534">
        <f t="shared" si="0"/>
        <v>-2.6898120285014926E-3</v>
      </c>
    </row>
    <row r="535" spans="1:5" x14ac:dyDescent="0.55000000000000004">
      <c r="A535" t="s">
        <v>27</v>
      </c>
      <c r="B535" t="s">
        <v>28</v>
      </c>
      <c r="C535">
        <v>1831</v>
      </c>
      <c r="D535">
        <v>3302.0154000000002</v>
      </c>
      <c r="E535">
        <f t="shared" si="0"/>
        <v>-1.9147154709566738E-3</v>
      </c>
    </row>
    <row r="536" spans="1:5" x14ac:dyDescent="0.55000000000000004">
      <c r="A536" t="s">
        <v>27</v>
      </c>
      <c r="B536" t="s">
        <v>28</v>
      </c>
      <c r="C536">
        <v>1832</v>
      </c>
      <c r="D536">
        <v>3321.0189999999998</v>
      </c>
      <c r="E536">
        <f t="shared" si="0"/>
        <v>-5.0952338931209429E-3</v>
      </c>
    </row>
    <row r="537" spans="1:5" x14ac:dyDescent="0.55000000000000004">
      <c r="A537" t="s">
        <v>27</v>
      </c>
      <c r="B537" t="s">
        <v>28</v>
      </c>
      <c r="C537">
        <v>1833</v>
      </c>
      <c r="D537">
        <v>3372.0421999999999</v>
      </c>
      <c r="E537">
        <f t="shared" si="0"/>
        <v>-5.1413490023375363E-3</v>
      </c>
    </row>
    <row r="538" spans="1:5" x14ac:dyDescent="0.55000000000000004">
      <c r="A538" t="s">
        <v>27</v>
      </c>
      <c r="B538" t="s">
        <v>28</v>
      </c>
      <c r="C538">
        <v>1834</v>
      </c>
      <c r="D538">
        <v>3424.3206</v>
      </c>
      <c r="E538">
        <f t="shared" si="0"/>
        <v>-4.3448622646136137E-4</v>
      </c>
    </row>
    <row r="539" spans="1:5" x14ac:dyDescent="0.55000000000000004">
      <c r="A539" t="s">
        <v>27</v>
      </c>
      <c r="B539" t="s">
        <v>28</v>
      </c>
      <c r="C539">
        <v>1835</v>
      </c>
      <c r="D539">
        <v>3428.7860000000001</v>
      </c>
      <c r="E539">
        <f t="shared" si="0"/>
        <v>4.2965466919382411E-3</v>
      </c>
    </row>
    <row r="540" spans="1:5" x14ac:dyDescent="0.55000000000000004">
      <c r="A540" t="s">
        <v>27</v>
      </c>
      <c r="B540" t="s">
        <v>28</v>
      </c>
      <c r="C540">
        <v>1836</v>
      </c>
      <c r="D540">
        <v>3384.7797999999998</v>
      </c>
      <c r="E540">
        <f t="shared" si="0"/>
        <v>8.869735273384749E-3</v>
      </c>
    </row>
    <row r="541" spans="1:5" x14ac:dyDescent="0.55000000000000004">
      <c r="A541" t="s">
        <v>27</v>
      </c>
      <c r="B541" t="s">
        <v>28</v>
      </c>
      <c r="C541">
        <v>1837</v>
      </c>
      <c r="D541">
        <v>3295.51</v>
      </c>
      <c r="E541">
        <f t="shared" si="0"/>
        <v>1.3329696200710006E-2</v>
      </c>
    </row>
    <row r="542" spans="1:5" x14ac:dyDescent="0.55000000000000004">
      <c r="A542" t="s">
        <v>27</v>
      </c>
      <c r="B542" t="s">
        <v>28</v>
      </c>
      <c r="C542">
        <v>1838</v>
      </c>
      <c r="D542">
        <v>3165.4744000000001</v>
      </c>
      <c r="E542">
        <f t="shared" si="0"/>
        <v>1.7288242377500374E-2</v>
      </c>
    </row>
    <row r="543" spans="1:5" x14ac:dyDescent="0.55000000000000004">
      <c r="A543" t="s">
        <v>27</v>
      </c>
      <c r="B543" t="s">
        <v>28</v>
      </c>
      <c r="C543">
        <v>1839</v>
      </c>
      <c r="D543">
        <v>3004.1199000000001</v>
      </c>
      <c r="E543">
        <f t="shared" si="0"/>
        <v>2.2641704804096885E-2</v>
      </c>
    </row>
    <row r="544" spans="1:5" x14ac:dyDescent="0.55000000000000004">
      <c r="A544" t="s">
        <v>27</v>
      </c>
      <c r="B544" t="s">
        <v>28</v>
      </c>
      <c r="C544">
        <v>1840</v>
      </c>
      <c r="D544">
        <v>2804.65</v>
      </c>
      <c r="E544">
        <f t="shared" si="0"/>
        <v>1.6257256398612197E-2</v>
      </c>
    </row>
    <row r="545" spans="1:5" x14ac:dyDescent="0.55000000000000004">
      <c r="A545" t="s">
        <v>27</v>
      </c>
      <c r="B545" t="s">
        <v>28</v>
      </c>
      <c r="C545">
        <v>1841</v>
      </c>
      <c r="D545">
        <v>2670.0740000000001</v>
      </c>
      <c r="E545">
        <f t="shared" si="0"/>
        <v>1.1294440030524378E-2</v>
      </c>
    </row>
    <row r="546" spans="1:5" x14ac:dyDescent="0.55000000000000004">
      <c r="A546" t="s">
        <v>27</v>
      </c>
      <c r="B546" t="s">
        <v>28</v>
      </c>
      <c r="C546">
        <v>1842</v>
      </c>
      <c r="D546">
        <v>2580.6210000000001</v>
      </c>
      <c r="E546">
        <f t="shared" si="0"/>
        <v>3.9894601630936499E-3</v>
      </c>
    </row>
    <row r="547" spans="1:5" x14ac:dyDescent="0.55000000000000004">
      <c r="A547" t="s">
        <v>27</v>
      </c>
      <c r="B547" t="s">
        <v>28</v>
      </c>
      <c r="C547">
        <v>1843</v>
      </c>
      <c r="D547">
        <v>2549.8582000000001</v>
      </c>
      <c r="E547">
        <f t="shared" si="0"/>
        <v>2.7418853389846731E-3</v>
      </c>
    </row>
    <row r="548" spans="1:5" x14ac:dyDescent="0.55000000000000004">
      <c r="A548" t="s">
        <v>27</v>
      </c>
      <c r="B548" t="s">
        <v>28</v>
      </c>
      <c r="C548">
        <v>1844</v>
      </c>
      <c r="D548">
        <v>2528.9414000000002</v>
      </c>
      <c r="E548">
        <f t="shared" si="0"/>
        <v>-3.5060660477093109E-6</v>
      </c>
    </row>
    <row r="549" spans="1:5" x14ac:dyDescent="0.55000000000000004">
      <c r="A549" t="s">
        <v>27</v>
      </c>
      <c r="B549" t="s">
        <v>28</v>
      </c>
      <c r="C549">
        <v>1845</v>
      </c>
      <c r="D549">
        <v>2528.9679999999998</v>
      </c>
      <c r="E549">
        <f t="shared" si="0"/>
        <v>5.7820231995111548E-3</v>
      </c>
    </row>
    <row r="550" spans="1:5" x14ac:dyDescent="0.55000000000000004">
      <c r="A550" t="s">
        <v>27</v>
      </c>
      <c r="B550" t="s">
        <v>28</v>
      </c>
      <c r="C550">
        <v>1846</v>
      </c>
      <c r="D550">
        <v>2485.3535000000002</v>
      </c>
      <c r="E550">
        <f t="shared" si="0"/>
        <v>1.0860255581131129E-2</v>
      </c>
    </row>
    <row r="551" spans="1:5" x14ac:dyDescent="0.55000000000000004">
      <c r="A551" t="s">
        <v>27</v>
      </c>
      <c r="B551" t="s">
        <v>28</v>
      </c>
      <c r="C551">
        <v>1847</v>
      </c>
      <c r="D551">
        <v>2405.2550000000001</v>
      </c>
      <c r="E551">
        <f t="shared" si="0"/>
        <v>8.3102684722251574E-3</v>
      </c>
    </row>
    <row r="552" spans="1:5" x14ac:dyDescent="0.55000000000000004">
      <c r="A552" t="s">
        <v>27</v>
      </c>
      <c r="B552" t="s">
        <v>28</v>
      </c>
      <c r="C552">
        <v>1848</v>
      </c>
      <c r="D552">
        <v>2345.7869999999998</v>
      </c>
      <c r="E552">
        <f t="shared" si="0"/>
        <v>1.0973247982679624E-3</v>
      </c>
    </row>
    <row r="553" spans="1:5" x14ac:dyDescent="0.55000000000000004">
      <c r="A553" t="s">
        <v>27</v>
      </c>
      <c r="B553" t="s">
        <v>28</v>
      </c>
      <c r="C553">
        <v>1849</v>
      </c>
      <c r="D553">
        <v>2338.0731999999998</v>
      </c>
      <c r="E553">
        <f t="shared" si="0"/>
        <v>-6.0134459467131585E-4</v>
      </c>
    </row>
    <row r="554" spans="1:5" x14ac:dyDescent="0.55000000000000004">
      <c r="A554" t="s">
        <v>27</v>
      </c>
      <c r="B554" t="s">
        <v>28</v>
      </c>
      <c r="C554">
        <v>1850</v>
      </c>
      <c r="D554">
        <v>2342.2937000000002</v>
      </c>
      <c r="E554">
        <f t="shared" si="0"/>
        <v>-6.4536461258175581E-3</v>
      </c>
    </row>
    <row r="555" spans="1:5" x14ac:dyDescent="0.55000000000000004">
      <c r="A555" t="s">
        <v>27</v>
      </c>
      <c r="B555" t="s">
        <v>28</v>
      </c>
      <c r="C555">
        <v>1851</v>
      </c>
      <c r="D555">
        <v>2387.9360000000001</v>
      </c>
      <c r="E555">
        <f t="shared" si="0"/>
        <v>-3.7392003696332665E-3</v>
      </c>
    </row>
    <row r="556" spans="1:5" x14ac:dyDescent="0.55000000000000004">
      <c r="A556" t="s">
        <v>27</v>
      </c>
      <c r="B556" t="s">
        <v>28</v>
      </c>
      <c r="C556">
        <v>1852</v>
      </c>
      <c r="D556">
        <v>2414.8231999999998</v>
      </c>
      <c r="E556">
        <f t="shared" si="0"/>
        <v>1.1565016388873084E-2</v>
      </c>
    </row>
    <row r="557" spans="1:5" x14ac:dyDescent="0.55000000000000004">
      <c r="A557" t="s">
        <v>27</v>
      </c>
      <c r="B557" t="s">
        <v>28</v>
      </c>
      <c r="C557">
        <v>1853</v>
      </c>
      <c r="D557">
        <v>2332.0059999999999</v>
      </c>
      <c r="E557">
        <f t="shared" si="0"/>
        <v>3.0321822656213193E-2</v>
      </c>
    </row>
    <row r="558" spans="1:5" x14ac:dyDescent="0.55000000000000004">
      <c r="A558" t="s">
        <v>27</v>
      </c>
      <c r="B558" t="s">
        <v>28</v>
      </c>
      <c r="C558">
        <v>1854</v>
      </c>
      <c r="D558">
        <v>2126.2411999999999</v>
      </c>
      <c r="E558">
        <f t="shared" si="0"/>
        <v>3.9115869511425538E-2</v>
      </c>
    </row>
    <row r="559" spans="1:5" x14ac:dyDescent="0.55000000000000004">
      <c r="A559" t="s">
        <v>27</v>
      </c>
      <c r="B559" t="s">
        <v>28</v>
      </c>
      <c r="C559">
        <v>1855</v>
      </c>
      <c r="D559">
        <v>1886.3643999999999</v>
      </c>
      <c r="E559">
        <f t="shared" si="0"/>
        <v>4.493480198314137E-2</v>
      </c>
    </row>
    <row r="560" spans="1:5" x14ac:dyDescent="0.55000000000000004">
      <c r="A560" t="s">
        <v>27</v>
      </c>
      <c r="B560" t="s">
        <v>28</v>
      </c>
      <c r="C560">
        <v>1856</v>
      </c>
      <c r="D560">
        <v>1643.3295000000001</v>
      </c>
      <c r="E560">
        <f t="shared" si="0"/>
        <v>3.5601578085311947E-2</v>
      </c>
    </row>
    <row r="561" spans="1:5" x14ac:dyDescent="0.55000000000000004">
      <c r="A561" t="s">
        <v>27</v>
      </c>
      <c r="B561" t="s">
        <v>28</v>
      </c>
      <c r="C561">
        <v>1857</v>
      </c>
      <c r="D561">
        <v>1473.9885999999999</v>
      </c>
      <c r="E561">
        <f t="shared" si="0"/>
        <v>2.7017395661157129E-2</v>
      </c>
    </row>
    <row r="562" spans="1:5" x14ac:dyDescent="0.55000000000000004">
      <c r="A562" t="s">
        <v>27</v>
      </c>
      <c r="B562" t="s">
        <v>28</v>
      </c>
      <c r="C562">
        <v>1858</v>
      </c>
      <c r="D562">
        <v>1357.7173</v>
      </c>
      <c r="E562">
        <f t="shared" si="0"/>
        <v>4.3188086105070411E-3</v>
      </c>
    </row>
    <row r="563" spans="1:5" x14ac:dyDescent="0.55000000000000004">
      <c r="A563" t="s">
        <v>27</v>
      </c>
      <c r="B563" t="s">
        <v>28</v>
      </c>
      <c r="C563">
        <v>1859</v>
      </c>
      <c r="D563">
        <v>1340.202</v>
      </c>
      <c r="E563">
        <f t="shared" si="0"/>
        <v>-4.8545651681961566E-3</v>
      </c>
    </row>
    <row r="564" spans="1:5" x14ac:dyDescent="0.55000000000000004">
      <c r="A564" t="s">
        <v>27</v>
      </c>
      <c r="B564" t="s">
        <v>28</v>
      </c>
      <c r="C564">
        <v>1860</v>
      </c>
      <c r="D564">
        <v>1359.8152</v>
      </c>
      <c r="E564">
        <f t="shared" si="0"/>
        <v>6.1328732975290956E-3</v>
      </c>
    </row>
    <row r="565" spans="1:5" x14ac:dyDescent="0.55000000000000004">
      <c r="A565" t="s">
        <v>27</v>
      </c>
      <c r="B565" t="s">
        <v>28</v>
      </c>
      <c r="C565">
        <v>1861</v>
      </c>
      <c r="D565">
        <v>1334.9495999999999</v>
      </c>
      <c r="E565">
        <f t="shared" si="0"/>
        <v>2.3978235265527115E-2</v>
      </c>
    </row>
    <row r="566" spans="1:5" x14ac:dyDescent="0.55000000000000004">
      <c r="A566" t="s">
        <v>27</v>
      </c>
      <c r="B566" t="s">
        <v>28</v>
      </c>
      <c r="C566">
        <v>1862</v>
      </c>
      <c r="D566">
        <v>1241.2046</v>
      </c>
      <c r="E566">
        <f t="shared" si="0"/>
        <v>2.2534664832334794E-2</v>
      </c>
    </row>
    <row r="567" spans="1:5" x14ac:dyDescent="0.55000000000000004">
      <c r="A567" t="s">
        <v>27</v>
      </c>
      <c r="B567" t="s">
        <v>28</v>
      </c>
      <c r="C567">
        <v>1863</v>
      </c>
      <c r="D567">
        <v>1159.1709000000001</v>
      </c>
      <c r="E567">
        <f t="shared" si="0"/>
        <v>3.1715684727854909E-2</v>
      </c>
    </row>
    <row r="568" spans="1:5" x14ac:dyDescent="0.55000000000000004">
      <c r="A568" t="s">
        <v>27</v>
      </c>
      <c r="B568" t="s">
        <v>28</v>
      </c>
      <c r="C568">
        <v>1864</v>
      </c>
      <c r="D568">
        <v>1052.3402000000001</v>
      </c>
      <c r="E568">
        <f t="shared" si="0"/>
        <v>2.6845863961867167E-2</v>
      </c>
    </row>
    <row r="569" spans="1:5" x14ac:dyDescent="0.55000000000000004">
      <c r="A569" t="s">
        <v>27</v>
      </c>
      <c r="B569" t="s">
        <v>28</v>
      </c>
      <c r="C569">
        <v>1865</v>
      </c>
      <c r="D569">
        <v>969.84216000000004</v>
      </c>
      <c r="E569">
        <f t="shared" ref="E569:E632" si="1">1-(D570/D569)^(1/3)</f>
        <v>1.5611749689238619E-2</v>
      </c>
    </row>
    <row r="570" spans="1:5" x14ac:dyDescent="0.55000000000000004">
      <c r="A570" t="s">
        <v>27</v>
      </c>
      <c r="B570" t="s">
        <v>28</v>
      </c>
      <c r="C570">
        <v>1866</v>
      </c>
      <c r="D570">
        <v>925.12480000000005</v>
      </c>
      <c r="E570">
        <f t="shared" si="1"/>
        <v>1.2627478156006067E-2</v>
      </c>
    </row>
    <row r="571" spans="1:5" x14ac:dyDescent="0.55000000000000004">
      <c r="A571" t="s">
        <v>27</v>
      </c>
      <c r="B571" t="s">
        <v>28</v>
      </c>
      <c r="C571">
        <v>1867</v>
      </c>
      <c r="D571">
        <v>890.51949999999999</v>
      </c>
      <c r="E571">
        <f t="shared" si="1"/>
        <v>3.9567429501848883E-3</v>
      </c>
    </row>
    <row r="572" spans="1:5" x14ac:dyDescent="0.55000000000000004">
      <c r="A572" t="s">
        <v>27</v>
      </c>
      <c r="B572" t="s">
        <v>28</v>
      </c>
      <c r="C572">
        <v>1868</v>
      </c>
      <c r="D572">
        <v>879.99059999999997</v>
      </c>
      <c r="E572">
        <f t="shared" si="1"/>
        <v>-5.2000026181064918E-4</v>
      </c>
    </row>
    <row r="573" spans="1:5" x14ac:dyDescent="0.55000000000000004">
      <c r="A573" t="s">
        <v>27</v>
      </c>
      <c r="B573" t="s">
        <v>28</v>
      </c>
      <c r="C573">
        <v>1869</v>
      </c>
      <c r="D573">
        <v>881.36410000000001</v>
      </c>
      <c r="E573">
        <f t="shared" si="1"/>
        <v>1.1176986006800949E-2</v>
      </c>
    </row>
    <row r="574" spans="1:5" x14ac:dyDescent="0.55000000000000004">
      <c r="A574" t="s">
        <v>27</v>
      </c>
      <c r="B574" t="s">
        <v>28</v>
      </c>
      <c r="C574">
        <v>1870</v>
      </c>
      <c r="D574">
        <v>852.14020000000005</v>
      </c>
      <c r="E574">
        <f t="shared" si="1"/>
        <v>9.8149588636251561E-3</v>
      </c>
    </row>
    <row r="575" spans="1:5" x14ac:dyDescent="0.55000000000000004">
      <c r="A575" t="s">
        <v>27</v>
      </c>
      <c r="B575" t="s">
        <v>28</v>
      </c>
      <c r="C575">
        <v>1871</v>
      </c>
      <c r="D575">
        <v>827.29449999999997</v>
      </c>
      <c r="E575">
        <f t="shared" si="1"/>
        <v>1.9727001741748351E-3</v>
      </c>
    </row>
    <row r="576" spans="1:5" x14ac:dyDescent="0.55000000000000004">
      <c r="A576" t="s">
        <v>27</v>
      </c>
      <c r="B576" t="s">
        <v>28</v>
      </c>
      <c r="C576">
        <v>1872</v>
      </c>
      <c r="D576">
        <v>822.40814</v>
      </c>
      <c r="E576">
        <f t="shared" si="1"/>
        <v>1.2391418682567434E-2</v>
      </c>
    </row>
    <row r="577" spans="1:5" x14ac:dyDescent="0.55000000000000004">
      <c r="A577" t="s">
        <v>27</v>
      </c>
      <c r="B577" t="s">
        <v>28</v>
      </c>
      <c r="C577">
        <v>1873</v>
      </c>
      <c r="D577">
        <v>792.21299999999997</v>
      </c>
      <c r="E577">
        <f t="shared" si="1"/>
        <v>1.7984366088814596E-2</v>
      </c>
    </row>
    <row r="578" spans="1:5" x14ac:dyDescent="0.55000000000000004">
      <c r="A578" t="s">
        <v>27</v>
      </c>
      <c r="B578" t="s">
        <v>28</v>
      </c>
      <c r="C578">
        <v>1874</v>
      </c>
      <c r="D578">
        <v>750.23473999999999</v>
      </c>
      <c r="E578">
        <f t="shared" si="1"/>
        <v>2.1224338151307531E-2</v>
      </c>
    </row>
    <row r="579" spans="1:5" x14ac:dyDescent="0.55000000000000004">
      <c r="A579" t="s">
        <v>27</v>
      </c>
      <c r="B579" t="s">
        <v>28</v>
      </c>
      <c r="C579">
        <v>1875</v>
      </c>
      <c r="D579">
        <v>703.47173999999995</v>
      </c>
      <c r="E579">
        <f t="shared" si="1"/>
        <v>6.7181313634782081E-3</v>
      </c>
    </row>
    <row r="580" spans="1:5" x14ac:dyDescent="0.55000000000000004">
      <c r="A580" t="s">
        <v>27</v>
      </c>
      <c r="B580" t="s">
        <v>28</v>
      </c>
      <c r="C580">
        <v>1876</v>
      </c>
      <c r="D580">
        <v>689.38873000000001</v>
      </c>
      <c r="E580">
        <f t="shared" si="1"/>
        <v>7.7465035374666424E-3</v>
      </c>
    </row>
    <row r="581" spans="1:5" x14ac:dyDescent="0.55000000000000004">
      <c r="A581" t="s">
        <v>27</v>
      </c>
      <c r="B581" t="s">
        <v>28</v>
      </c>
      <c r="C581">
        <v>1877</v>
      </c>
      <c r="D581">
        <v>673.49145999999996</v>
      </c>
      <c r="E581">
        <f t="shared" si="1"/>
        <v>1.9048869588936368E-2</v>
      </c>
    </row>
    <row r="582" spans="1:5" x14ac:dyDescent="0.55000000000000004">
      <c r="A582" t="s">
        <v>27</v>
      </c>
      <c r="B582" t="s">
        <v>28</v>
      </c>
      <c r="C582">
        <v>1878</v>
      </c>
      <c r="D582">
        <v>635.73220000000003</v>
      </c>
      <c r="E582">
        <f t="shared" si="1"/>
        <v>1.2542963302364929E-2</v>
      </c>
    </row>
    <row r="583" spans="1:5" x14ac:dyDescent="0.55000000000000004">
      <c r="A583" t="s">
        <v>27</v>
      </c>
      <c r="B583" t="s">
        <v>28</v>
      </c>
      <c r="C583">
        <v>1879</v>
      </c>
      <c r="D583">
        <v>612.10910000000001</v>
      </c>
      <c r="E583">
        <f t="shared" si="1"/>
        <v>1.2967545025519445E-2</v>
      </c>
    </row>
    <row r="584" spans="1:5" x14ac:dyDescent="0.55000000000000004">
      <c r="A584" t="s">
        <v>27</v>
      </c>
      <c r="B584" t="s">
        <v>28</v>
      </c>
      <c r="C584">
        <v>1880</v>
      </c>
      <c r="D584">
        <v>588.60389999999995</v>
      </c>
      <c r="E584">
        <f t="shared" si="1"/>
        <v>3.0865127980137519E-2</v>
      </c>
    </row>
    <row r="585" spans="1:5" x14ac:dyDescent="0.55000000000000004">
      <c r="A585" t="s">
        <v>27</v>
      </c>
      <c r="B585" t="s">
        <v>28</v>
      </c>
      <c r="C585">
        <v>1881</v>
      </c>
      <c r="D585">
        <v>535.76679999999999</v>
      </c>
      <c r="E585">
        <f t="shared" si="1"/>
        <v>2.4839484380265398E-2</v>
      </c>
    </row>
    <row r="586" spans="1:5" x14ac:dyDescent="0.55000000000000004">
      <c r="A586" t="s">
        <v>27</v>
      </c>
      <c r="B586" t="s">
        <v>28</v>
      </c>
      <c r="C586">
        <v>1882</v>
      </c>
      <c r="D586">
        <v>496.82578000000001</v>
      </c>
      <c r="E586">
        <f t="shared" si="1"/>
        <v>1.5223023230940713E-2</v>
      </c>
    </row>
    <row r="587" spans="1:5" x14ac:dyDescent="0.55000000000000004">
      <c r="A587" t="s">
        <v>27</v>
      </c>
      <c r="B587" t="s">
        <v>28</v>
      </c>
      <c r="C587">
        <v>1883</v>
      </c>
      <c r="D587">
        <v>474.47985999999997</v>
      </c>
      <c r="E587">
        <f t="shared" si="1"/>
        <v>1.7000966997346434E-2</v>
      </c>
    </row>
    <row r="588" spans="1:5" x14ac:dyDescent="0.55000000000000004">
      <c r="A588" t="s">
        <v>27</v>
      </c>
      <c r="B588" t="s">
        <v>28</v>
      </c>
      <c r="C588">
        <v>1884</v>
      </c>
      <c r="D588">
        <v>450.6891</v>
      </c>
      <c r="E588">
        <f t="shared" si="1"/>
        <v>2.4306821240592469E-2</v>
      </c>
    </row>
    <row r="589" spans="1:5" x14ac:dyDescent="0.55000000000000004">
      <c r="A589" t="s">
        <v>27</v>
      </c>
      <c r="B589" t="s">
        <v>28</v>
      </c>
      <c r="C589">
        <v>1885</v>
      </c>
      <c r="D589">
        <v>418.61700000000002</v>
      </c>
      <c r="E589">
        <f t="shared" si="1"/>
        <v>2.475678837670392E-2</v>
      </c>
    </row>
    <row r="590" spans="1:5" x14ac:dyDescent="0.55000000000000004">
      <c r="A590" t="s">
        <v>27</v>
      </c>
      <c r="B590" t="s">
        <v>28</v>
      </c>
      <c r="C590">
        <v>1886</v>
      </c>
      <c r="D590">
        <v>388.28951999999998</v>
      </c>
      <c r="E590">
        <f t="shared" si="1"/>
        <v>3.3628953211946588E-2</v>
      </c>
    </row>
    <row r="591" spans="1:5" x14ac:dyDescent="0.55000000000000004">
      <c r="A591" t="s">
        <v>27</v>
      </c>
      <c r="B591" t="s">
        <v>28</v>
      </c>
      <c r="C591">
        <v>1887</v>
      </c>
      <c r="D591">
        <v>350.41879999999998</v>
      </c>
      <c r="E591">
        <f t="shared" si="1"/>
        <v>2.9390731573222806E-2</v>
      </c>
    </row>
    <row r="592" spans="1:5" x14ac:dyDescent="0.55000000000000004">
      <c r="A592" t="s">
        <v>27</v>
      </c>
      <c r="B592" t="s">
        <v>28</v>
      </c>
      <c r="C592">
        <v>1888</v>
      </c>
      <c r="D592">
        <v>320.42079999999999</v>
      </c>
      <c r="E592">
        <f t="shared" si="1"/>
        <v>2.9881979101241019E-2</v>
      </c>
    </row>
    <row r="593" spans="1:6" x14ac:dyDescent="0.55000000000000004">
      <c r="A593" t="s">
        <v>27</v>
      </c>
      <c r="B593" t="s">
        <v>28</v>
      </c>
      <c r="C593">
        <v>1889</v>
      </c>
      <c r="D593">
        <v>292.54617000000002</v>
      </c>
      <c r="E593">
        <f t="shared" si="1"/>
        <v>1.9535642311593215E-2</v>
      </c>
    </row>
    <row r="594" spans="1:6" x14ac:dyDescent="0.55000000000000004">
      <c r="A594" t="s">
        <v>27</v>
      </c>
      <c r="B594" t="s">
        <v>28</v>
      </c>
      <c r="C594">
        <v>1890</v>
      </c>
      <c r="D594">
        <v>275.7337</v>
      </c>
      <c r="E594">
        <f t="shared" si="1"/>
        <v>1.0492058765325329E-2</v>
      </c>
    </row>
    <row r="595" spans="1:6" x14ac:dyDescent="0.55000000000000004">
      <c r="A595" t="s">
        <v>27</v>
      </c>
      <c r="B595" t="s">
        <v>28</v>
      </c>
      <c r="C595">
        <v>1891</v>
      </c>
      <c r="D595">
        <v>267.1454</v>
      </c>
      <c r="E595">
        <f t="shared" si="1"/>
        <v>6.4258662457740146E-3</v>
      </c>
    </row>
    <row r="596" spans="1:6" x14ac:dyDescent="0.55000000000000004">
      <c r="A596" t="s">
        <v>27</v>
      </c>
      <c r="B596" t="s">
        <v>28</v>
      </c>
      <c r="C596">
        <v>1892</v>
      </c>
      <c r="D596">
        <v>262.02850000000001</v>
      </c>
      <c r="E596">
        <f t="shared" si="1"/>
        <v>3.2744135847959654E-3</v>
      </c>
    </row>
    <row r="597" spans="1:6" x14ac:dyDescent="0.55000000000000004">
      <c r="A597" t="s">
        <v>27</v>
      </c>
      <c r="B597" t="s">
        <v>28</v>
      </c>
      <c r="C597">
        <v>1893</v>
      </c>
      <c r="D597">
        <v>259.46294999999998</v>
      </c>
      <c r="E597">
        <f t="shared" si="1"/>
        <v>3.8659837895718141E-3</v>
      </c>
    </row>
    <row r="598" spans="1:6" x14ac:dyDescent="0.55000000000000004">
      <c r="A598" t="s">
        <v>27</v>
      </c>
      <c r="B598" t="s">
        <v>28</v>
      </c>
      <c r="C598">
        <v>1894</v>
      </c>
      <c r="D598">
        <v>256.46532999999999</v>
      </c>
      <c r="E598">
        <f t="shared" si="1"/>
        <v>9.913176748606034E-4</v>
      </c>
    </row>
    <row r="599" spans="1:6" x14ac:dyDescent="0.55000000000000004">
      <c r="A599" t="s">
        <v>27</v>
      </c>
      <c r="B599" t="s">
        <v>28</v>
      </c>
      <c r="C599">
        <v>1895</v>
      </c>
      <c r="D599">
        <v>255.70337000000001</v>
      </c>
      <c r="E599">
        <f t="shared" si="1"/>
        <v>4.852054984761156E-3</v>
      </c>
    </row>
    <row r="600" spans="1:6" x14ac:dyDescent="0.55000000000000004">
      <c r="A600" t="s">
        <v>27</v>
      </c>
      <c r="B600" t="s">
        <v>28</v>
      </c>
      <c r="C600">
        <v>1896</v>
      </c>
      <c r="D600">
        <v>251.99933999999999</v>
      </c>
      <c r="E600">
        <f t="shared" si="1"/>
        <v>1.1277202632863692E-2</v>
      </c>
    </row>
    <row r="601" spans="1:6" x14ac:dyDescent="0.55000000000000004">
      <c r="A601" t="s">
        <v>27</v>
      </c>
      <c r="B601" t="s">
        <v>28</v>
      </c>
      <c r="C601">
        <v>1897</v>
      </c>
      <c r="D601">
        <v>243.56958</v>
      </c>
      <c r="E601">
        <f t="shared" si="1"/>
        <v>1.5676174688437627E-2</v>
      </c>
    </row>
    <row r="602" spans="1:6" x14ac:dyDescent="0.55000000000000004">
      <c r="A602" t="s">
        <v>27</v>
      </c>
      <c r="B602" t="s">
        <v>28</v>
      </c>
      <c r="C602">
        <v>1898</v>
      </c>
      <c r="D602">
        <v>232.29348999999999</v>
      </c>
      <c r="E602">
        <f t="shared" si="1"/>
        <v>1.0455297707387623E-2</v>
      </c>
    </row>
    <row r="603" spans="1:6" x14ac:dyDescent="0.55000000000000004">
      <c r="A603" t="s">
        <v>27</v>
      </c>
      <c r="B603" t="s">
        <v>28</v>
      </c>
      <c r="C603">
        <v>1899</v>
      </c>
      <c r="D603">
        <v>225.08331000000001</v>
      </c>
      <c r="E603">
        <f t="shared" si="1"/>
        <v>3.6347134674905579E-3</v>
      </c>
    </row>
    <row r="604" spans="1:6" x14ac:dyDescent="0.55000000000000004">
      <c r="A604" t="s">
        <v>27</v>
      </c>
      <c r="B604" t="s">
        <v>28</v>
      </c>
      <c r="C604">
        <v>1900</v>
      </c>
      <c r="D604">
        <v>222.63788</v>
      </c>
      <c r="E604">
        <f t="shared" si="1"/>
        <v>-7.0129042097510919E-4</v>
      </c>
      <c r="F604">
        <f>D604/$D$604*100</f>
        <v>100</v>
      </c>
    </row>
    <row r="605" spans="1:6" x14ac:dyDescent="0.55000000000000004">
      <c r="A605" t="s">
        <v>27</v>
      </c>
      <c r="B605" t="s">
        <v>28</v>
      </c>
      <c r="C605">
        <v>1901</v>
      </c>
      <c r="D605">
        <v>223.10660999999999</v>
      </c>
      <c r="E605">
        <f t="shared" si="1"/>
        <v>-1.5892989171964356E-2</v>
      </c>
      <c r="F605">
        <f t="shared" ref="F605:F668" si="2">D605/$D$604*100</f>
        <v>100.21053470325893</v>
      </c>
    </row>
    <row r="606" spans="1:6" x14ac:dyDescent="0.55000000000000004">
      <c r="A606" t="s">
        <v>27</v>
      </c>
      <c r="B606" t="s">
        <v>28</v>
      </c>
      <c r="C606">
        <v>1902</v>
      </c>
      <c r="D606">
        <v>233.91406000000001</v>
      </c>
      <c r="E606">
        <f t="shared" si="1"/>
        <v>-3.8155476989343295E-3</v>
      </c>
      <c r="F606">
        <f t="shared" si="2"/>
        <v>105.0648074802006</v>
      </c>
    </row>
    <row r="607" spans="1:6" x14ac:dyDescent="0.55000000000000004">
      <c r="A607" t="s">
        <v>27</v>
      </c>
      <c r="B607" t="s">
        <v>28</v>
      </c>
      <c r="C607">
        <v>1903</v>
      </c>
      <c r="D607">
        <v>236.60182</v>
      </c>
      <c r="E607">
        <f t="shared" si="1"/>
        <v>2.0020459338844221E-3</v>
      </c>
      <c r="F607">
        <f t="shared" si="2"/>
        <v>106.27204139744772</v>
      </c>
    </row>
    <row r="608" spans="1:6" x14ac:dyDescent="0.55000000000000004">
      <c r="A608" t="s">
        <v>27</v>
      </c>
      <c r="B608" t="s">
        <v>28</v>
      </c>
      <c r="C608">
        <v>1904</v>
      </c>
      <c r="D608">
        <v>235.18360000000001</v>
      </c>
      <c r="E608">
        <f t="shared" si="1"/>
        <v>9.4639453229014014E-3</v>
      </c>
      <c r="F608">
        <f t="shared" si="2"/>
        <v>105.6350338945017</v>
      </c>
    </row>
    <row r="609" spans="1:6" x14ac:dyDescent="0.55000000000000004">
      <c r="A609" t="s">
        <v>27</v>
      </c>
      <c r="B609" t="s">
        <v>28</v>
      </c>
      <c r="C609">
        <v>1905</v>
      </c>
      <c r="D609">
        <v>228.5693</v>
      </c>
      <c r="E609">
        <f t="shared" si="1"/>
        <v>2.2648341447700782E-3</v>
      </c>
      <c r="F609">
        <f t="shared" si="2"/>
        <v>102.66415580313645</v>
      </c>
    </row>
    <row r="610" spans="1:6" x14ac:dyDescent="0.55000000000000004">
      <c r="A610" t="s">
        <v>27</v>
      </c>
      <c r="B610" t="s">
        <v>28</v>
      </c>
      <c r="C610">
        <v>1906</v>
      </c>
      <c r="D610">
        <v>227.0198</v>
      </c>
      <c r="E610">
        <f t="shared" si="1"/>
        <v>1.3520766194127232E-3</v>
      </c>
      <c r="F610">
        <f t="shared" si="2"/>
        <v>101.96818259318677</v>
      </c>
    </row>
    <row r="611" spans="1:6" x14ac:dyDescent="0.55000000000000004">
      <c r="A611" t="s">
        <v>27</v>
      </c>
      <c r="B611" t="s">
        <v>28</v>
      </c>
      <c r="C611">
        <v>1907</v>
      </c>
      <c r="D611">
        <v>226.1002</v>
      </c>
      <c r="E611">
        <f t="shared" si="1"/>
        <v>3.1032747976889041E-4</v>
      </c>
      <c r="F611">
        <f t="shared" si="2"/>
        <v>101.55513518184776</v>
      </c>
    </row>
    <row r="612" spans="1:6" x14ac:dyDescent="0.55000000000000004">
      <c r="A612" t="s">
        <v>27</v>
      </c>
      <c r="B612" t="s">
        <v>28</v>
      </c>
      <c r="C612">
        <v>1908</v>
      </c>
      <c r="D612">
        <v>225.88977</v>
      </c>
      <c r="E612">
        <f t="shared" si="1"/>
        <v>-1.7556645117098313E-3</v>
      </c>
      <c r="F612">
        <f t="shared" si="2"/>
        <v>101.46061847157367</v>
      </c>
    </row>
    <row r="613" spans="1:6" x14ac:dyDescent="0.55000000000000004">
      <c r="A613" t="s">
        <v>27</v>
      </c>
      <c r="B613" t="s">
        <v>28</v>
      </c>
      <c r="C613">
        <v>1909</v>
      </c>
      <c r="D613">
        <v>227.08161999999999</v>
      </c>
      <c r="E613">
        <f t="shared" si="1"/>
        <v>-8.9173905579138513E-3</v>
      </c>
      <c r="F613">
        <f t="shared" si="2"/>
        <v>101.99594965600642</v>
      </c>
    </row>
    <row r="614" spans="1:6" x14ac:dyDescent="0.55000000000000004">
      <c r="A614" t="s">
        <v>27</v>
      </c>
      <c r="B614" t="s">
        <v>28</v>
      </c>
      <c r="C614">
        <v>1910</v>
      </c>
      <c r="D614">
        <v>233.21088</v>
      </c>
      <c r="E614">
        <f t="shared" si="1"/>
        <v>1.4679229792087245E-3</v>
      </c>
      <c r="F614">
        <f t="shared" si="2"/>
        <v>104.74896724672369</v>
      </c>
    </row>
    <row r="615" spans="1:6" x14ac:dyDescent="0.55000000000000004">
      <c r="A615" t="s">
        <v>27</v>
      </c>
      <c r="B615" t="s">
        <v>28</v>
      </c>
      <c r="C615">
        <v>1911</v>
      </c>
      <c r="D615">
        <v>232.18538000000001</v>
      </c>
      <c r="E615">
        <f t="shared" si="1"/>
        <v>1.1904867091897864E-2</v>
      </c>
      <c r="F615">
        <f t="shared" si="2"/>
        <v>104.28835380574053</v>
      </c>
    </row>
    <row r="616" spans="1:6" x14ac:dyDescent="0.55000000000000004">
      <c r="A616" t="s">
        <v>27</v>
      </c>
      <c r="B616" t="s">
        <v>28</v>
      </c>
      <c r="C616">
        <v>1912</v>
      </c>
      <c r="D616">
        <v>223.9913</v>
      </c>
      <c r="E616">
        <f t="shared" si="1"/>
        <v>5.8247263584766396E-3</v>
      </c>
      <c r="F616">
        <f t="shared" si="2"/>
        <v>100.60790194373033</v>
      </c>
    </row>
    <row r="617" spans="1:6" x14ac:dyDescent="0.55000000000000004">
      <c r="A617" t="s">
        <v>27</v>
      </c>
      <c r="B617" t="s">
        <v>28</v>
      </c>
      <c r="C617">
        <v>1913</v>
      </c>
      <c r="D617">
        <v>220.09998999999999</v>
      </c>
      <c r="E617">
        <f t="shared" si="1"/>
        <v>1.50058771399878E-2</v>
      </c>
      <c r="F617">
        <f t="shared" si="2"/>
        <v>98.860081671636465</v>
      </c>
    </row>
    <row r="618" spans="1:6" x14ac:dyDescent="0.55000000000000004">
      <c r="A618" t="s">
        <v>27</v>
      </c>
      <c r="B618" t="s">
        <v>28</v>
      </c>
      <c r="C618">
        <v>1914</v>
      </c>
      <c r="D618">
        <v>210.33955</v>
      </c>
      <c r="E618">
        <f t="shared" si="1"/>
        <v>2.3990403260905513E-2</v>
      </c>
      <c r="F618">
        <f t="shared" si="2"/>
        <v>94.476083764362116</v>
      </c>
    </row>
    <row r="619" spans="1:6" x14ac:dyDescent="0.55000000000000004">
      <c r="A619" t="s">
        <v>27</v>
      </c>
      <c r="B619" t="s">
        <v>28</v>
      </c>
      <c r="C619">
        <v>1915</v>
      </c>
      <c r="D619">
        <v>195.56143</v>
      </c>
      <c r="E619">
        <f t="shared" si="1"/>
        <v>1.9912996566426422E-2</v>
      </c>
      <c r="F619">
        <f t="shared" si="2"/>
        <v>87.838345388484669</v>
      </c>
    </row>
    <row r="620" spans="1:6" x14ac:dyDescent="0.55000000000000004">
      <c r="A620" t="s">
        <v>27</v>
      </c>
      <c r="B620" t="s">
        <v>28</v>
      </c>
      <c r="C620">
        <v>1916</v>
      </c>
      <c r="D620">
        <v>184.10988</v>
      </c>
      <c r="E620">
        <f t="shared" si="1"/>
        <v>2.9824323174740819E-2</v>
      </c>
      <c r="F620">
        <f t="shared" si="2"/>
        <v>82.694768742857235</v>
      </c>
    </row>
    <row r="621" spans="1:6" x14ac:dyDescent="0.55000000000000004">
      <c r="A621" t="s">
        <v>27</v>
      </c>
      <c r="B621" t="s">
        <v>28</v>
      </c>
      <c r="C621">
        <v>1917</v>
      </c>
      <c r="D621">
        <v>168.12343000000001</v>
      </c>
      <c r="E621">
        <f t="shared" si="1"/>
        <v>3.7438899696056294E-2</v>
      </c>
      <c r="F621">
        <f t="shared" si="2"/>
        <v>75.514297027981044</v>
      </c>
    </row>
    <row r="622" spans="1:6" x14ac:dyDescent="0.55000000000000004">
      <c r="A622" t="s">
        <v>27</v>
      </c>
      <c r="B622" t="s">
        <v>28</v>
      </c>
      <c r="C622">
        <v>1918</v>
      </c>
      <c r="D622">
        <v>149.9385</v>
      </c>
      <c r="E622">
        <f t="shared" si="1"/>
        <v>-2.0336786904345816E-2</v>
      </c>
      <c r="F622">
        <f t="shared" si="2"/>
        <v>67.346356334330892</v>
      </c>
    </row>
    <row r="623" spans="1:6" x14ac:dyDescent="0.55000000000000004">
      <c r="A623" t="s">
        <v>27</v>
      </c>
      <c r="B623" t="s">
        <v>28</v>
      </c>
      <c r="C623">
        <v>1919</v>
      </c>
      <c r="D623">
        <v>159.27359999999999</v>
      </c>
      <c r="E623">
        <f t="shared" si="1"/>
        <v>5.8731635531853454E-3</v>
      </c>
      <c r="F623">
        <f t="shared" si="2"/>
        <v>71.539308584864344</v>
      </c>
    </row>
    <row r="624" spans="1:6" x14ac:dyDescent="0.55000000000000004">
      <c r="A624" t="s">
        <v>27</v>
      </c>
      <c r="B624" t="s">
        <v>28</v>
      </c>
      <c r="C624">
        <v>1920</v>
      </c>
      <c r="D624">
        <v>156.48373000000001</v>
      </c>
      <c r="E624">
        <f t="shared" si="1"/>
        <v>3.0322323928326123E-2</v>
      </c>
      <c r="F624">
        <f t="shared" si="2"/>
        <v>70.286210953859253</v>
      </c>
    </row>
    <row r="625" spans="1:6" x14ac:dyDescent="0.55000000000000004">
      <c r="A625" t="s">
        <v>27</v>
      </c>
      <c r="B625" t="s">
        <v>28</v>
      </c>
      <c r="C625">
        <v>1921</v>
      </c>
      <c r="D625">
        <v>142.67615000000001</v>
      </c>
      <c r="E625">
        <f t="shared" si="1"/>
        <v>1.808593443418105E-2</v>
      </c>
      <c r="F625">
        <f t="shared" si="2"/>
        <v>64.084400192815352</v>
      </c>
    </row>
    <row r="626" spans="1:6" x14ac:dyDescent="0.55000000000000004">
      <c r="A626" t="s">
        <v>27</v>
      </c>
      <c r="B626" t="s">
        <v>28</v>
      </c>
      <c r="C626">
        <v>1922</v>
      </c>
      <c r="D626">
        <v>135.07401999999999</v>
      </c>
      <c r="E626">
        <f t="shared" si="1"/>
        <v>1.3799013174697672E-2</v>
      </c>
      <c r="F626">
        <f t="shared" si="2"/>
        <v>60.6698285125604</v>
      </c>
    </row>
    <row r="627" spans="1:6" x14ac:dyDescent="0.55000000000000004">
      <c r="A627" t="s">
        <v>27</v>
      </c>
      <c r="B627" t="s">
        <v>28</v>
      </c>
      <c r="C627">
        <v>1923</v>
      </c>
      <c r="D627">
        <v>129.55915999999999</v>
      </c>
      <c r="E627">
        <f t="shared" si="1"/>
        <v>7.2702867942258553E-2</v>
      </c>
      <c r="F627">
        <f t="shared" si="2"/>
        <v>58.192774742555045</v>
      </c>
    </row>
    <row r="628" spans="1:6" x14ac:dyDescent="0.55000000000000004">
      <c r="A628" t="s">
        <v>27</v>
      </c>
      <c r="B628" t="s">
        <v>28</v>
      </c>
      <c r="C628">
        <v>1924</v>
      </c>
      <c r="D628">
        <v>103.30584</v>
      </c>
      <c r="E628">
        <f t="shared" si="1"/>
        <v>5.0649511559037963E-2</v>
      </c>
      <c r="F628">
        <f t="shared" si="2"/>
        <v>46.400837090256161</v>
      </c>
    </row>
    <row r="629" spans="1:6" x14ac:dyDescent="0.55000000000000004">
      <c r="A629" t="s">
        <v>27</v>
      </c>
      <c r="B629" t="s">
        <v>28</v>
      </c>
      <c r="C629">
        <v>1925</v>
      </c>
      <c r="D629">
        <v>88.390299999999996</v>
      </c>
      <c r="E629">
        <f t="shared" si="1"/>
        <v>1.3241045556090625E-2</v>
      </c>
      <c r="F629">
        <f t="shared" si="2"/>
        <v>39.701375165807363</v>
      </c>
    </row>
    <row r="630" spans="1:6" x14ac:dyDescent="0.55000000000000004">
      <c r="A630" t="s">
        <v>27</v>
      </c>
      <c r="B630" t="s">
        <v>28</v>
      </c>
      <c r="C630">
        <v>1926</v>
      </c>
      <c r="D630">
        <v>84.925445999999994</v>
      </c>
      <c r="E630">
        <f t="shared" si="1"/>
        <v>1.4793821466093204E-2</v>
      </c>
      <c r="F630">
        <f t="shared" si="2"/>
        <v>38.145101812863111</v>
      </c>
    </row>
    <row r="631" spans="1:6" x14ac:dyDescent="0.55000000000000004">
      <c r="A631" t="s">
        <v>27</v>
      </c>
      <c r="B631" t="s">
        <v>28</v>
      </c>
      <c r="C631">
        <v>1927</v>
      </c>
      <c r="D631">
        <v>81.211815000000001</v>
      </c>
      <c r="E631">
        <f t="shared" si="1"/>
        <v>1.2145309209024902E-2</v>
      </c>
      <c r="F631">
        <f t="shared" si="2"/>
        <v>36.477087816323085</v>
      </c>
    </row>
    <row r="632" spans="1:6" x14ac:dyDescent="0.55000000000000004">
      <c r="A632" t="s">
        <v>27</v>
      </c>
      <c r="B632" t="s">
        <v>28</v>
      </c>
      <c r="C632">
        <v>1928</v>
      </c>
      <c r="D632">
        <v>78.288579999999996</v>
      </c>
      <c r="E632">
        <f t="shared" si="1"/>
        <v>2.2559606755411354E-2</v>
      </c>
      <c r="F632">
        <f t="shared" si="2"/>
        <v>35.164087979996935</v>
      </c>
    </row>
    <row r="633" spans="1:6" x14ac:dyDescent="0.55000000000000004">
      <c r="A633" t="s">
        <v>27</v>
      </c>
      <c r="B633" t="s">
        <v>28</v>
      </c>
      <c r="C633">
        <v>1929</v>
      </c>
      <c r="D633">
        <v>73.108733999999998</v>
      </c>
      <c r="E633">
        <f t="shared" ref="E633:E696" si="3">1-(D634/D633)^(1/3)</f>
        <v>1.6015505808920083E-2</v>
      </c>
      <c r="F633">
        <f t="shared" si="2"/>
        <v>32.837509052817069</v>
      </c>
    </row>
    <row r="634" spans="1:6" x14ac:dyDescent="0.55000000000000004">
      <c r="A634" t="s">
        <v>27</v>
      </c>
      <c r="B634" t="s">
        <v>28</v>
      </c>
      <c r="C634">
        <v>1930</v>
      </c>
      <c r="D634">
        <v>69.652069999999995</v>
      </c>
      <c r="E634">
        <f t="shared" si="3"/>
        <v>1.3831565786541766E-2</v>
      </c>
      <c r="F634">
        <f t="shared" si="2"/>
        <v>31.284914319162578</v>
      </c>
    </row>
    <row r="635" spans="1:6" x14ac:dyDescent="0.55000000000000004">
      <c r="A635" t="s">
        <v>27</v>
      </c>
      <c r="B635" t="s">
        <v>28</v>
      </c>
      <c r="C635">
        <v>1931</v>
      </c>
      <c r="D635">
        <v>66.801670000000001</v>
      </c>
      <c r="E635">
        <f t="shared" si="3"/>
        <v>7.333891635451617E-3</v>
      </c>
      <c r="F635">
        <f t="shared" si="2"/>
        <v>30.004629041562918</v>
      </c>
    </row>
    <row r="636" spans="1:6" x14ac:dyDescent="0.55000000000000004">
      <c r="A636" t="s">
        <v>27</v>
      </c>
      <c r="B636" t="s">
        <v>28</v>
      </c>
      <c r="C636">
        <v>1932</v>
      </c>
      <c r="D636">
        <v>65.342674000000002</v>
      </c>
      <c r="E636">
        <f t="shared" si="3"/>
        <v>7.1473876457885943E-3</v>
      </c>
      <c r="F636">
        <f t="shared" si="2"/>
        <v>29.349306595984476</v>
      </c>
    </row>
    <row r="637" spans="1:6" x14ac:dyDescent="0.55000000000000004">
      <c r="A637" t="s">
        <v>27</v>
      </c>
      <c r="B637" t="s">
        <v>28</v>
      </c>
      <c r="C637">
        <v>1933</v>
      </c>
      <c r="D637">
        <v>63.951576000000003</v>
      </c>
      <c r="E637">
        <f t="shared" si="3"/>
        <v>4.9333928938710692E-3</v>
      </c>
      <c r="F637">
        <f t="shared" si="2"/>
        <v>28.72448120688178</v>
      </c>
    </row>
    <row r="638" spans="1:6" x14ac:dyDescent="0.55000000000000004">
      <c r="A638" t="s">
        <v>27</v>
      </c>
      <c r="B638" t="s">
        <v>28</v>
      </c>
      <c r="C638">
        <v>1934</v>
      </c>
      <c r="D638">
        <v>63.009743</v>
      </c>
      <c r="E638">
        <f t="shared" si="3"/>
        <v>7.1288806600395827E-3</v>
      </c>
      <c r="F638">
        <f t="shared" si="2"/>
        <v>28.301447624276697</v>
      </c>
    </row>
    <row r="639" spans="1:6" x14ac:dyDescent="0.55000000000000004">
      <c r="A639" t="s">
        <v>27</v>
      </c>
      <c r="B639" t="s">
        <v>28</v>
      </c>
      <c r="C639">
        <v>1935</v>
      </c>
      <c r="D639">
        <v>61.671759999999999</v>
      </c>
      <c r="E639">
        <f t="shared" si="3"/>
        <v>8.6537300093257885E-3</v>
      </c>
      <c r="F639">
        <f t="shared" si="2"/>
        <v>27.700479361373727</v>
      </c>
    </row>
    <row r="640" spans="1:6" x14ac:dyDescent="0.55000000000000004">
      <c r="A640" t="s">
        <v>27</v>
      </c>
      <c r="B640" t="s">
        <v>28</v>
      </c>
      <c r="C640">
        <v>1936</v>
      </c>
      <c r="D640">
        <v>60.084502999999998</v>
      </c>
      <c r="E640">
        <f t="shared" si="3"/>
        <v>1.1947355742268573E-2</v>
      </c>
      <c r="F640">
        <f t="shared" si="2"/>
        <v>26.987547222422346</v>
      </c>
    </row>
    <row r="641" spans="1:6" x14ac:dyDescent="0.55000000000000004">
      <c r="A641" t="s">
        <v>27</v>
      </c>
      <c r="B641" t="s">
        <v>28</v>
      </c>
      <c r="C641">
        <v>1937</v>
      </c>
      <c r="D641">
        <v>57.956577000000003</v>
      </c>
      <c r="E641">
        <f t="shared" si="3"/>
        <v>1.1728673591114958E-2</v>
      </c>
      <c r="F641">
        <f t="shared" si="2"/>
        <v>26.031768268724083</v>
      </c>
    </row>
    <row r="642" spans="1:6" x14ac:dyDescent="0.55000000000000004">
      <c r="A642" t="s">
        <v>27</v>
      </c>
      <c r="B642" t="s">
        <v>28</v>
      </c>
      <c r="C642">
        <v>1938</v>
      </c>
      <c r="D642">
        <v>55.941139999999997</v>
      </c>
      <c r="E642">
        <f t="shared" si="3"/>
        <v>1.2380740851375749E-2</v>
      </c>
      <c r="F642">
        <f t="shared" si="2"/>
        <v>25.126514859016801</v>
      </c>
    </row>
    <row r="643" spans="1:6" x14ac:dyDescent="0.55000000000000004">
      <c r="A643" t="s">
        <v>27</v>
      </c>
      <c r="B643" t="s">
        <v>28</v>
      </c>
      <c r="C643">
        <v>1939</v>
      </c>
      <c r="D643">
        <v>53.888979999999997</v>
      </c>
      <c r="E643">
        <f t="shared" si="3"/>
        <v>5.0104081095577291E-2</v>
      </c>
      <c r="F643">
        <f t="shared" si="2"/>
        <v>24.204766951607695</v>
      </c>
    </row>
    <row r="644" spans="1:6" x14ac:dyDescent="0.55000000000000004">
      <c r="A644" t="s">
        <v>27</v>
      </c>
      <c r="B644" t="s">
        <v>28</v>
      </c>
      <c r="C644">
        <v>1940</v>
      </c>
      <c r="D644">
        <v>46.18788</v>
      </c>
      <c r="E644">
        <f t="shared" si="3"/>
        <v>5.9205074672234459E-2</v>
      </c>
      <c r="F644">
        <f t="shared" si="2"/>
        <v>20.74574191956912</v>
      </c>
    </row>
    <row r="645" spans="1:6" x14ac:dyDescent="0.55000000000000004">
      <c r="A645" t="s">
        <v>27</v>
      </c>
      <c r="B645" t="s">
        <v>28</v>
      </c>
      <c r="C645">
        <v>1941</v>
      </c>
      <c r="D645">
        <v>38.460323000000002</v>
      </c>
      <c r="E645">
        <f t="shared" si="3"/>
        <v>6.9768548656419793E-2</v>
      </c>
      <c r="F645">
        <f t="shared" si="2"/>
        <v>17.274833464997062</v>
      </c>
    </row>
    <row r="646" spans="1:6" x14ac:dyDescent="0.55000000000000004">
      <c r="A646" t="s">
        <v>27</v>
      </c>
      <c r="B646" t="s">
        <v>28</v>
      </c>
      <c r="C646">
        <v>1942</v>
      </c>
      <c r="D646">
        <v>30.958932999999998</v>
      </c>
      <c r="E646">
        <f t="shared" si="3"/>
        <v>8.6147705758235493E-2</v>
      </c>
      <c r="F646">
        <f t="shared" si="2"/>
        <v>13.905510149485792</v>
      </c>
    </row>
    <row r="647" spans="1:6" x14ac:dyDescent="0.55000000000000004">
      <c r="A647" s="11" t="s">
        <v>27</v>
      </c>
      <c r="B647" s="11" t="s">
        <v>28</v>
      </c>
      <c r="C647" s="11">
        <v>1943</v>
      </c>
      <c r="D647" s="11">
        <v>23.627295</v>
      </c>
      <c r="E647" s="11">
        <f t="shared" si="3"/>
        <v>0.10779382001893678</v>
      </c>
      <c r="F647">
        <f t="shared" si="2"/>
        <v>10.612432619282936</v>
      </c>
    </row>
    <row r="648" spans="1:6" x14ac:dyDescent="0.55000000000000004">
      <c r="A648" s="11" t="s">
        <v>27</v>
      </c>
      <c r="B648" s="11" t="s">
        <v>28</v>
      </c>
      <c r="C648" s="11">
        <v>1944</v>
      </c>
      <c r="D648" s="11">
        <v>16.780684999999998</v>
      </c>
      <c r="E648" s="11">
        <f t="shared" si="3"/>
        <v>1.6929730042629876E-2</v>
      </c>
      <c r="F648">
        <f t="shared" si="2"/>
        <v>7.537210199809663</v>
      </c>
    </row>
    <row r="649" spans="1:6" x14ac:dyDescent="0.55000000000000004">
      <c r="A649" s="11" t="s">
        <v>27</v>
      </c>
      <c r="B649" s="11" t="s">
        <v>28</v>
      </c>
      <c r="C649" s="11">
        <v>1945</v>
      </c>
      <c r="D649" s="11">
        <v>15.942755</v>
      </c>
      <c r="E649" s="11">
        <f t="shared" si="3"/>
        <v>1.5501580437288887E-2</v>
      </c>
      <c r="F649">
        <f t="shared" si="2"/>
        <v>7.1608456745994893</v>
      </c>
    </row>
    <row r="650" spans="1:6" x14ac:dyDescent="0.55000000000000004">
      <c r="A650" t="s">
        <v>27</v>
      </c>
      <c r="B650" t="s">
        <v>28</v>
      </c>
      <c r="C650">
        <v>1946</v>
      </c>
      <c r="D650">
        <v>15.212775000000001</v>
      </c>
      <c r="E650">
        <f t="shared" si="3"/>
        <v>1.6357791297218816E-2</v>
      </c>
      <c r="F650">
        <f t="shared" si="2"/>
        <v>6.8329679567556072</v>
      </c>
    </row>
    <row r="651" spans="1:6" x14ac:dyDescent="0.55000000000000004">
      <c r="A651" t="s">
        <v>27</v>
      </c>
      <c r="B651" t="s">
        <v>28</v>
      </c>
      <c r="C651">
        <v>1947</v>
      </c>
      <c r="D651">
        <v>14.478377999999999</v>
      </c>
      <c r="E651">
        <f t="shared" si="3"/>
        <v>2.0836011088602779E-2</v>
      </c>
      <c r="F651">
        <f t="shared" si="2"/>
        <v>6.5031062997904936</v>
      </c>
    </row>
    <row r="652" spans="1:6" x14ac:dyDescent="0.55000000000000004">
      <c r="A652" t="s">
        <v>27</v>
      </c>
      <c r="B652" t="s">
        <v>28</v>
      </c>
      <c r="C652">
        <v>1948</v>
      </c>
      <c r="D652">
        <v>13.592089</v>
      </c>
      <c r="E652">
        <f t="shared" si="3"/>
        <v>2.1328547036540191E-2</v>
      </c>
      <c r="F652">
        <f t="shared" si="2"/>
        <v>6.1050208526958665</v>
      </c>
    </row>
    <row r="653" spans="1:6" x14ac:dyDescent="0.55000000000000004">
      <c r="A653" t="s">
        <v>27</v>
      </c>
      <c r="B653" t="s">
        <v>28</v>
      </c>
      <c r="C653">
        <v>1949</v>
      </c>
      <c r="D653">
        <v>12.740807999999999</v>
      </c>
      <c r="E653">
        <f t="shared" si="3"/>
        <v>2.2366438626718943E-2</v>
      </c>
      <c r="F653">
        <f t="shared" si="2"/>
        <v>5.7226595941355534</v>
      </c>
    </row>
    <row r="654" spans="1:6" x14ac:dyDescent="0.55000000000000004">
      <c r="A654" t="s">
        <v>27</v>
      </c>
      <c r="B654" t="s">
        <v>28</v>
      </c>
      <c r="C654">
        <v>1950</v>
      </c>
      <c r="D654">
        <v>11.904887</v>
      </c>
      <c r="E654">
        <f t="shared" si="3"/>
        <v>2.406217767721075E-2</v>
      </c>
      <c r="F654">
        <f t="shared" si="2"/>
        <v>5.3471974310930381</v>
      </c>
    </row>
    <row r="655" spans="1:6" x14ac:dyDescent="0.55000000000000004">
      <c r="A655" t="s">
        <v>27</v>
      </c>
      <c r="B655" t="s">
        <v>28</v>
      </c>
      <c r="C655">
        <v>1951</v>
      </c>
      <c r="D655">
        <v>11.066027</v>
      </c>
      <c r="E655">
        <f t="shared" si="3"/>
        <v>2.1967540277233577E-2</v>
      </c>
      <c r="F655">
        <f t="shared" si="2"/>
        <v>4.9704151872089337</v>
      </c>
    </row>
    <row r="656" spans="1:6" x14ac:dyDescent="0.55000000000000004">
      <c r="A656" t="s">
        <v>27</v>
      </c>
      <c r="B656" t="s">
        <v>28</v>
      </c>
      <c r="C656">
        <v>1952</v>
      </c>
      <c r="D656">
        <v>10.352650000000001</v>
      </c>
      <c r="E656">
        <f t="shared" si="3"/>
        <v>1.9826699159524175E-2</v>
      </c>
      <c r="F656">
        <f t="shared" si="2"/>
        <v>4.6499948705943481</v>
      </c>
    </row>
    <row r="657" spans="1:6" x14ac:dyDescent="0.55000000000000004">
      <c r="A657" t="s">
        <v>27</v>
      </c>
      <c r="B657" t="s">
        <v>28</v>
      </c>
      <c r="C657">
        <v>1953</v>
      </c>
      <c r="D657">
        <v>9.7490015000000003</v>
      </c>
      <c r="E657">
        <f t="shared" si="3"/>
        <v>2.2958645247014853E-2</v>
      </c>
      <c r="F657">
        <f t="shared" si="2"/>
        <v>4.3788601921649635</v>
      </c>
    </row>
    <row r="658" spans="1:6" x14ac:dyDescent="0.55000000000000004">
      <c r="A658" t="s">
        <v>27</v>
      </c>
      <c r="B658" t="s">
        <v>28</v>
      </c>
      <c r="C658">
        <v>1954</v>
      </c>
      <c r="D658">
        <v>9.0928280000000008</v>
      </c>
      <c r="E658">
        <f t="shared" si="3"/>
        <v>2.3668345725598394E-2</v>
      </c>
      <c r="F658">
        <f t="shared" si="2"/>
        <v>4.0841333918558691</v>
      </c>
    </row>
    <row r="659" spans="1:6" x14ac:dyDescent="0.55000000000000004">
      <c r="A659" t="s">
        <v>27</v>
      </c>
      <c r="B659" t="s">
        <v>28</v>
      </c>
      <c r="C659">
        <v>1955</v>
      </c>
      <c r="D659">
        <v>8.4623519999999992</v>
      </c>
      <c r="E659">
        <f t="shared" si="3"/>
        <v>2.0443811982539861E-2</v>
      </c>
      <c r="F659">
        <f t="shared" si="2"/>
        <v>3.8009488771632212</v>
      </c>
    </row>
    <row r="660" spans="1:6" x14ac:dyDescent="0.55000000000000004">
      <c r="A660" t="s">
        <v>27</v>
      </c>
      <c r="B660" t="s">
        <v>28</v>
      </c>
      <c r="C660">
        <v>1956</v>
      </c>
      <c r="D660">
        <v>7.9538820000000001</v>
      </c>
      <c r="E660">
        <f t="shared" si="3"/>
        <v>2.2151804170413625E-2</v>
      </c>
      <c r="F660">
        <f t="shared" si="2"/>
        <v>3.5725645608914349</v>
      </c>
    </row>
    <row r="661" spans="1:6" x14ac:dyDescent="0.55000000000000004">
      <c r="A661" t="s">
        <v>27</v>
      </c>
      <c r="B661" t="s">
        <v>28</v>
      </c>
      <c r="C661">
        <v>1957</v>
      </c>
      <c r="D661">
        <v>7.4369259999999997</v>
      </c>
      <c r="E661">
        <f t="shared" si="3"/>
        <v>2.334562958988784E-2</v>
      </c>
      <c r="F661">
        <f t="shared" si="2"/>
        <v>3.3403686740100116</v>
      </c>
    </row>
    <row r="662" spans="1:6" x14ac:dyDescent="0.55000000000000004">
      <c r="A662" t="s">
        <v>27</v>
      </c>
      <c r="B662" t="s">
        <v>28</v>
      </c>
      <c r="C662">
        <v>1958</v>
      </c>
      <c r="D662">
        <v>6.9281319999999997</v>
      </c>
      <c r="E662">
        <f t="shared" si="3"/>
        <v>2.5528528558412034E-2</v>
      </c>
      <c r="F662">
        <f t="shared" si="2"/>
        <v>3.1118388299421462</v>
      </c>
    </row>
    <row r="663" spans="1:6" x14ac:dyDescent="0.55000000000000004">
      <c r="A663" t="s">
        <v>27</v>
      </c>
      <c r="B663" t="s">
        <v>28</v>
      </c>
      <c r="C663">
        <v>1959</v>
      </c>
      <c r="D663">
        <v>6.4109670000000003</v>
      </c>
      <c r="E663">
        <f t="shared" si="3"/>
        <v>2.7617084924857815E-2</v>
      </c>
      <c r="F663">
        <f t="shared" si="2"/>
        <v>2.8795490686490548</v>
      </c>
    </row>
    <row r="664" spans="1:6" x14ac:dyDescent="0.55000000000000004">
      <c r="A664" t="s">
        <v>27</v>
      </c>
      <c r="B664" t="s">
        <v>28</v>
      </c>
      <c r="C664">
        <v>1960</v>
      </c>
      <c r="D664">
        <v>5.8943443000000002</v>
      </c>
      <c r="E664">
        <f t="shared" si="3"/>
        <v>3.6385318457765825E-2</v>
      </c>
      <c r="F664">
        <f t="shared" si="2"/>
        <v>2.6475028867504489</v>
      </c>
    </row>
    <row r="665" spans="1:6" x14ac:dyDescent="0.55000000000000004">
      <c r="A665" t="s">
        <v>27</v>
      </c>
      <c r="B665" t="s">
        <v>28</v>
      </c>
      <c r="C665">
        <v>1961</v>
      </c>
      <c r="D665">
        <v>5.2740679999999998</v>
      </c>
      <c r="E665">
        <f t="shared" si="3"/>
        <v>3.4655949013951082E-2</v>
      </c>
      <c r="F665">
        <f t="shared" si="2"/>
        <v>2.368899667927129</v>
      </c>
    </row>
    <row r="666" spans="1:6" x14ac:dyDescent="0.55000000000000004">
      <c r="A666" t="s">
        <v>27</v>
      </c>
      <c r="B666" t="s">
        <v>28</v>
      </c>
      <c r="C666">
        <v>1962</v>
      </c>
      <c r="D666">
        <v>4.7445180000000002</v>
      </c>
      <c r="E666">
        <f t="shared" si="3"/>
        <v>3.2192204916556943E-2</v>
      </c>
      <c r="F666">
        <f t="shared" si="2"/>
        <v>2.1310470617129482</v>
      </c>
    </row>
    <row r="667" spans="1:6" x14ac:dyDescent="0.55000000000000004">
      <c r="A667" t="s">
        <v>27</v>
      </c>
      <c r="B667" t="s">
        <v>28</v>
      </c>
      <c r="C667">
        <v>1963</v>
      </c>
      <c r="D667">
        <v>4.3009009999999996</v>
      </c>
      <c r="E667">
        <f t="shared" si="3"/>
        <v>2.583682763896944E-2</v>
      </c>
      <c r="F667">
        <f t="shared" si="2"/>
        <v>1.9317921101296869</v>
      </c>
    </row>
    <row r="668" spans="1:6" x14ac:dyDescent="0.55000000000000004">
      <c r="A668" t="s">
        <v>27</v>
      </c>
      <c r="B668" t="s">
        <v>28</v>
      </c>
      <c r="C668">
        <v>1964</v>
      </c>
      <c r="D668">
        <v>3.9760749999999998</v>
      </c>
      <c r="E668">
        <f t="shared" si="3"/>
        <v>1.843023687212475E-2</v>
      </c>
      <c r="F668">
        <f t="shared" si="2"/>
        <v>1.7858933080031125</v>
      </c>
    </row>
    <row r="669" spans="1:6" x14ac:dyDescent="0.55000000000000004">
      <c r="A669" t="s">
        <v>27</v>
      </c>
      <c r="B669" t="s">
        <v>28</v>
      </c>
      <c r="C669">
        <v>1965</v>
      </c>
      <c r="D669">
        <v>3.7602617999999999</v>
      </c>
      <c r="E669">
        <f t="shared" si="3"/>
        <v>4.119408809546754E-3</v>
      </c>
      <c r="F669">
        <f t="shared" ref="F669:F727" si="4">D669/$D$604*100</f>
        <v>1.6889586803467587</v>
      </c>
    </row>
    <row r="670" spans="1:6" x14ac:dyDescent="0.55000000000000004">
      <c r="A670" t="s">
        <v>27</v>
      </c>
      <c r="B670" t="s">
        <v>28</v>
      </c>
      <c r="C670">
        <v>1966</v>
      </c>
      <c r="D670">
        <v>3.7139828000000001</v>
      </c>
      <c r="E670">
        <f t="shared" si="3"/>
        <v>3.6289482169470366E-3</v>
      </c>
      <c r="F670">
        <f t="shared" si="4"/>
        <v>1.6681720109803417</v>
      </c>
    </row>
    <row r="671" spans="1:6" x14ac:dyDescent="0.55000000000000004">
      <c r="A671" t="s">
        <v>27</v>
      </c>
      <c r="B671" t="s">
        <v>28</v>
      </c>
      <c r="C671">
        <v>1967</v>
      </c>
      <c r="D671">
        <v>3.6736958</v>
      </c>
      <c r="E671">
        <f t="shared" si="3"/>
        <v>1.2669333061525734E-3</v>
      </c>
      <c r="F671">
        <f t="shared" si="4"/>
        <v>1.6500767075216491</v>
      </c>
    </row>
    <row r="672" spans="1:6" x14ac:dyDescent="0.55000000000000004">
      <c r="A672" t="s">
        <v>27</v>
      </c>
      <c r="B672" t="s">
        <v>28</v>
      </c>
      <c r="C672">
        <v>1968</v>
      </c>
      <c r="D672">
        <v>3.6597504999999999</v>
      </c>
      <c r="E672">
        <f t="shared" si="3"/>
        <v>4.6659242541748913E-3</v>
      </c>
      <c r="F672">
        <f t="shared" si="4"/>
        <v>1.6438130384640746</v>
      </c>
    </row>
    <row r="673" spans="1:6" x14ac:dyDescent="0.55000000000000004">
      <c r="A673" t="s">
        <v>27</v>
      </c>
      <c r="B673" t="s">
        <v>28</v>
      </c>
      <c r="C673">
        <v>1969</v>
      </c>
      <c r="D673">
        <v>3.6087608000000002</v>
      </c>
      <c r="E673">
        <f t="shared" si="3"/>
        <v>9.5034924489183492E-3</v>
      </c>
      <c r="F673">
        <f t="shared" si="4"/>
        <v>1.6209105117242404</v>
      </c>
    </row>
    <row r="674" spans="1:6" x14ac:dyDescent="0.55000000000000004">
      <c r="A674" t="s">
        <v>27</v>
      </c>
      <c r="B674" t="s">
        <v>28</v>
      </c>
      <c r="C674">
        <v>1970</v>
      </c>
      <c r="D674">
        <v>3.5068480000000002</v>
      </c>
      <c r="E674">
        <f t="shared" si="3"/>
        <v>9.1601795232674199E-3</v>
      </c>
      <c r="F674">
        <f t="shared" si="4"/>
        <v>1.5751353722915435</v>
      </c>
    </row>
    <row r="675" spans="1:6" x14ac:dyDescent="0.55000000000000004">
      <c r="A675" t="s">
        <v>27</v>
      </c>
      <c r="B675" t="s">
        <v>28</v>
      </c>
      <c r="C675">
        <v>1971</v>
      </c>
      <c r="D675">
        <v>3.4113579999999999</v>
      </c>
      <c r="E675">
        <f t="shared" si="3"/>
        <v>9.5830300360634224E-3</v>
      </c>
      <c r="F675">
        <f t="shared" si="4"/>
        <v>1.5322450968361718</v>
      </c>
    </row>
    <row r="676" spans="1:6" x14ac:dyDescent="0.55000000000000004">
      <c r="A676" t="s">
        <v>27</v>
      </c>
      <c r="B676" t="s">
        <v>28</v>
      </c>
      <c r="C676">
        <v>1972</v>
      </c>
      <c r="D676">
        <v>3.3142214000000001</v>
      </c>
      <c r="E676">
        <f t="shared" si="3"/>
        <v>1.7797124608409098E-2</v>
      </c>
      <c r="F676">
        <f t="shared" si="4"/>
        <v>1.4886152347480133</v>
      </c>
    </row>
    <row r="677" spans="1:6" x14ac:dyDescent="0.55000000000000004">
      <c r="A677" t="s">
        <v>27</v>
      </c>
      <c r="B677" t="s">
        <v>28</v>
      </c>
      <c r="C677">
        <v>1973</v>
      </c>
      <c r="D677">
        <v>3.1404011000000001</v>
      </c>
      <c r="E677">
        <f t="shared" si="3"/>
        <v>8.3577386110472718E-3</v>
      </c>
      <c r="F677">
        <f t="shared" si="4"/>
        <v>1.4105421323631002</v>
      </c>
    </row>
    <row r="678" spans="1:6" x14ac:dyDescent="0.55000000000000004">
      <c r="A678" t="s">
        <v>27</v>
      </c>
      <c r="B678" t="s">
        <v>28</v>
      </c>
      <c r="C678">
        <v>1974</v>
      </c>
      <c r="D678">
        <v>3.0623174</v>
      </c>
      <c r="E678">
        <f t="shared" si="3"/>
        <v>-5.2085537318125041E-3</v>
      </c>
      <c r="F678">
        <f t="shared" si="4"/>
        <v>1.3754700682561298</v>
      </c>
    </row>
    <row r="679" spans="1:6" x14ac:dyDescent="0.55000000000000004">
      <c r="A679" t="s">
        <v>27</v>
      </c>
      <c r="B679" t="s">
        <v>28</v>
      </c>
      <c r="C679">
        <v>1975</v>
      </c>
      <c r="D679">
        <v>3.1104178</v>
      </c>
      <c r="E679">
        <f t="shared" si="3"/>
        <v>-8.5486937121705964E-3</v>
      </c>
      <c r="F679">
        <f t="shared" si="4"/>
        <v>1.3970748373996376</v>
      </c>
    </row>
    <row r="680" spans="1:6" x14ac:dyDescent="0.55000000000000004">
      <c r="A680" t="s">
        <v>27</v>
      </c>
      <c r="B680" t="s">
        <v>28</v>
      </c>
      <c r="C680">
        <v>1976</v>
      </c>
      <c r="D680">
        <v>3.1908717000000002</v>
      </c>
      <c r="E680">
        <f t="shared" si="3"/>
        <v>-9.09620314308901E-3</v>
      </c>
      <c r="F680">
        <f t="shared" si="4"/>
        <v>1.4332115002173038</v>
      </c>
    </row>
    <row r="681" spans="1:6" x14ac:dyDescent="0.55000000000000004">
      <c r="A681" t="s">
        <v>27</v>
      </c>
      <c r="B681" t="s">
        <v>28</v>
      </c>
      <c r="C681">
        <v>1977</v>
      </c>
      <c r="D681">
        <v>3.2787405999999999</v>
      </c>
      <c r="E681">
        <f t="shared" si="3"/>
        <v>-1.5817404375966682E-2</v>
      </c>
      <c r="F681">
        <f t="shared" si="4"/>
        <v>1.472678683429792</v>
      </c>
    </row>
    <row r="682" spans="1:6" x14ac:dyDescent="0.55000000000000004">
      <c r="A682" t="s">
        <v>27</v>
      </c>
      <c r="B682" t="s">
        <v>28</v>
      </c>
      <c r="C682">
        <v>1978</v>
      </c>
      <c r="D682">
        <v>3.436798</v>
      </c>
      <c r="E682">
        <f t="shared" si="3"/>
        <v>-9.8898951459949203E-3</v>
      </c>
      <c r="F682">
        <f t="shared" si="4"/>
        <v>1.5436717237875244</v>
      </c>
    </row>
    <row r="683" spans="1:6" x14ac:dyDescent="0.55000000000000004">
      <c r="A683" t="s">
        <v>27</v>
      </c>
      <c r="B683" t="s">
        <v>28</v>
      </c>
      <c r="C683">
        <v>1979</v>
      </c>
      <c r="D683">
        <v>3.5397785000000002</v>
      </c>
      <c r="E683">
        <f t="shared" si="3"/>
        <v>-8.6230451431159594E-3</v>
      </c>
      <c r="F683">
        <f t="shared" si="4"/>
        <v>1.5899264312074839</v>
      </c>
    </row>
    <row r="684" spans="1:6" x14ac:dyDescent="0.55000000000000004">
      <c r="A684" t="s">
        <v>27</v>
      </c>
      <c r="B684" t="s">
        <v>28</v>
      </c>
      <c r="C684">
        <v>1980</v>
      </c>
      <c r="D684">
        <v>3.6321414000000001</v>
      </c>
      <c r="E684">
        <f t="shared" si="3"/>
        <v>-1.0126734197899223E-2</v>
      </c>
      <c r="F684">
        <f t="shared" si="4"/>
        <v>1.6314121388507654</v>
      </c>
    </row>
    <row r="685" spans="1:6" x14ac:dyDescent="0.55000000000000004">
      <c r="A685" t="s">
        <v>27</v>
      </c>
      <c r="B685" t="s">
        <v>28</v>
      </c>
      <c r="C685">
        <v>1981</v>
      </c>
      <c r="D685">
        <v>3.7436077999999999</v>
      </c>
      <c r="E685">
        <f t="shared" si="3"/>
        <v>-1.1234562625229483E-2</v>
      </c>
      <c r="F685">
        <f t="shared" si="4"/>
        <v>1.6814783719643753</v>
      </c>
    </row>
    <row r="686" spans="1:6" x14ac:dyDescent="0.55000000000000004">
      <c r="A686" t="s">
        <v>27</v>
      </c>
      <c r="B686" t="s">
        <v>28</v>
      </c>
      <c r="C686">
        <v>1982</v>
      </c>
      <c r="D686">
        <v>3.8712040000000001</v>
      </c>
      <c r="E686">
        <f t="shared" si="3"/>
        <v>-7.2308780226522096E-3</v>
      </c>
      <c r="F686">
        <f t="shared" si="4"/>
        <v>1.7387894638594297</v>
      </c>
    </row>
    <row r="687" spans="1:6" x14ac:dyDescent="0.55000000000000004">
      <c r="A687" t="s">
        <v>27</v>
      </c>
      <c r="B687" t="s">
        <v>28</v>
      </c>
      <c r="C687">
        <v>1983</v>
      </c>
      <c r="D687">
        <v>3.9557893000000002</v>
      </c>
      <c r="E687">
        <f t="shared" si="3"/>
        <v>-5.799414939487324E-3</v>
      </c>
      <c r="F687">
        <f t="shared" si="4"/>
        <v>1.7767817857410428</v>
      </c>
    </row>
    <row r="688" spans="1:6" x14ac:dyDescent="0.55000000000000004">
      <c r="A688" t="s">
        <v>27</v>
      </c>
      <c r="B688" t="s">
        <v>28</v>
      </c>
      <c r="C688">
        <v>1984</v>
      </c>
      <c r="D688">
        <v>4.0250130000000004</v>
      </c>
      <c r="E688">
        <f t="shared" si="3"/>
        <v>1.2095745206757158E-3</v>
      </c>
      <c r="F688">
        <f t="shared" si="4"/>
        <v>1.8078742934490755</v>
      </c>
    </row>
    <row r="689" spans="1:6" x14ac:dyDescent="0.55000000000000004">
      <c r="A689" t="s">
        <v>27</v>
      </c>
      <c r="B689" t="s">
        <v>28</v>
      </c>
      <c r="C689">
        <v>1985</v>
      </c>
      <c r="D689">
        <v>4.0104249999999997</v>
      </c>
      <c r="E689">
        <f t="shared" si="3"/>
        <v>6.5777242468024744E-3</v>
      </c>
      <c r="F689">
        <f t="shared" si="4"/>
        <v>1.801321949346625</v>
      </c>
    </row>
    <row r="690" spans="1:6" x14ac:dyDescent="0.55000000000000004">
      <c r="A690" t="s">
        <v>27</v>
      </c>
      <c r="B690" t="s">
        <v>28</v>
      </c>
      <c r="C690">
        <v>1986</v>
      </c>
      <c r="D690">
        <v>3.9318059999999999</v>
      </c>
      <c r="E690">
        <f t="shared" si="3"/>
        <v>1.065908713488628E-2</v>
      </c>
      <c r="F690">
        <f t="shared" si="4"/>
        <v>1.76600944996422</v>
      </c>
    </row>
    <row r="691" spans="1:6" x14ac:dyDescent="0.55000000000000004">
      <c r="A691" t="s">
        <v>27</v>
      </c>
      <c r="B691" t="s">
        <v>28</v>
      </c>
      <c r="C691">
        <v>1987</v>
      </c>
      <c r="D691">
        <v>3.8074129999999999</v>
      </c>
      <c r="E691">
        <f t="shared" si="3"/>
        <v>8.6881832298524309E-3</v>
      </c>
      <c r="F691">
        <f t="shared" si="4"/>
        <v>1.71013710694694</v>
      </c>
    </row>
    <row r="692" spans="1:6" x14ac:dyDescent="0.55000000000000004">
      <c r="A692" t="s">
        <v>27</v>
      </c>
      <c r="B692" t="s">
        <v>28</v>
      </c>
      <c r="C692">
        <v>1988</v>
      </c>
      <c r="D692">
        <v>3.7090342000000001</v>
      </c>
      <c r="E692">
        <f t="shared" si="3"/>
        <v>5.4345264507075219E-3</v>
      </c>
      <c r="F692">
        <f t="shared" si="4"/>
        <v>1.6659492984751743</v>
      </c>
    </row>
    <row r="693" spans="1:6" x14ac:dyDescent="0.55000000000000004">
      <c r="A693" t="s">
        <v>27</v>
      </c>
      <c r="B693" t="s">
        <v>28</v>
      </c>
      <c r="C693">
        <v>1989</v>
      </c>
      <c r="D693">
        <v>3.6488917000000001</v>
      </c>
      <c r="E693">
        <f t="shared" si="3"/>
        <v>6.1782488070024622E-3</v>
      </c>
      <c r="F693">
        <f t="shared" si="4"/>
        <v>1.6389357013280939</v>
      </c>
    </row>
    <row r="694" spans="1:6" x14ac:dyDescent="0.55000000000000004">
      <c r="A694" t="s">
        <v>27</v>
      </c>
      <c r="B694" t="s">
        <v>28</v>
      </c>
      <c r="C694">
        <v>1990</v>
      </c>
      <c r="D694">
        <v>3.5816773999999998</v>
      </c>
      <c r="E694">
        <f t="shared" si="3"/>
        <v>5.2075116059974169E-3</v>
      </c>
      <c r="F694">
        <f t="shared" si="4"/>
        <v>1.608745735451667</v>
      </c>
    </row>
    <row r="695" spans="1:6" x14ac:dyDescent="0.55000000000000004">
      <c r="A695" t="s">
        <v>27</v>
      </c>
      <c r="B695" t="s">
        <v>28</v>
      </c>
      <c r="C695">
        <v>1991</v>
      </c>
      <c r="D695">
        <v>3.5260134000000001</v>
      </c>
      <c r="E695">
        <f t="shared" si="3"/>
        <v>1.0884745995861644E-3</v>
      </c>
      <c r="F695">
        <f t="shared" si="4"/>
        <v>1.5837437007574811</v>
      </c>
    </row>
    <row r="696" spans="1:6" x14ac:dyDescent="0.55000000000000004">
      <c r="A696" t="s">
        <v>27</v>
      </c>
      <c r="B696" t="s">
        <v>28</v>
      </c>
      <c r="C696">
        <v>1992</v>
      </c>
      <c r="D696">
        <v>3.5145119999999999</v>
      </c>
      <c r="E696">
        <f t="shared" si="3"/>
        <v>2.5774353458439814E-3</v>
      </c>
      <c r="F696">
        <f t="shared" si="4"/>
        <v>1.5785777334926117</v>
      </c>
    </row>
    <row r="697" spans="1:6" x14ac:dyDescent="0.55000000000000004">
      <c r="A697" t="s">
        <v>27</v>
      </c>
      <c r="B697" t="s">
        <v>28</v>
      </c>
      <c r="C697">
        <v>1993</v>
      </c>
      <c r="D697">
        <v>3.4874067000000002</v>
      </c>
      <c r="E697">
        <f t="shared" ref="E697:E726" si="5">1-(D698/D697)^(1/3)</f>
        <v>4.9125686779992739E-3</v>
      </c>
      <c r="F697">
        <f t="shared" si="4"/>
        <v>1.566403120619007</v>
      </c>
    </row>
    <row r="698" spans="1:6" x14ac:dyDescent="0.55000000000000004">
      <c r="A698" t="s">
        <v>27</v>
      </c>
      <c r="B698" t="s">
        <v>28</v>
      </c>
      <c r="C698">
        <v>1994</v>
      </c>
      <c r="D698">
        <v>3.4362623999999999</v>
      </c>
      <c r="E698">
        <f t="shared" si="5"/>
        <v>5.4295183854543572E-3</v>
      </c>
      <c r="F698">
        <f t="shared" si="4"/>
        <v>1.5434311537641303</v>
      </c>
    </row>
    <row r="699" spans="1:6" x14ac:dyDescent="0.55000000000000004">
      <c r="A699" t="s">
        <v>27</v>
      </c>
      <c r="B699" t="s">
        <v>28</v>
      </c>
      <c r="C699">
        <v>1995</v>
      </c>
      <c r="D699">
        <v>3.3805939999999999</v>
      </c>
      <c r="E699">
        <f t="shared" si="5"/>
        <v>1.0360865108667849E-2</v>
      </c>
      <c r="F699">
        <f t="shared" si="4"/>
        <v>1.518427142766541</v>
      </c>
    </row>
    <row r="700" spans="1:6" x14ac:dyDescent="0.55000000000000004">
      <c r="A700" t="s">
        <v>27</v>
      </c>
      <c r="B700" t="s">
        <v>28</v>
      </c>
      <c r="C700">
        <v>1996</v>
      </c>
      <c r="D700">
        <v>3.2766012999999998</v>
      </c>
      <c r="E700">
        <f t="shared" si="5"/>
        <v>1.6871011318583373E-2</v>
      </c>
      <c r="F700">
        <f t="shared" si="4"/>
        <v>1.4717177957317953</v>
      </c>
    </row>
    <row r="701" spans="1:6" x14ac:dyDescent="0.55000000000000004">
      <c r="A701" t="s">
        <v>27</v>
      </c>
      <c r="B701" t="s">
        <v>28</v>
      </c>
      <c r="C701">
        <v>1997</v>
      </c>
      <c r="D701">
        <v>3.1135446999999998</v>
      </c>
      <c r="E701">
        <f t="shared" si="5"/>
        <v>1.956639995145959E-2</v>
      </c>
      <c r="F701">
        <f t="shared" si="4"/>
        <v>1.3984793153797548</v>
      </c>
    </row>
    <row r="702" spans="1:6" x14ac:dyDescent="0.55000000000000004">
      <c r="A702" t="s">
        <v>27</v>
      </c>
      <c r="B702" t="s">
        <v>28</v>
      </c>
      <c r="C702">
        <v>1998</v>
      </c>
      <c r="D702">
        <v>2.9343347999999998</v>
      </c>
      <c r="E702">
        <f t="shared" si="5"/>
        <v>2.4065231082712413E-2</v>
      </c>
      <c r="F702">
        <f t="shared" si="4"/>
        <v>1.3179854209894559</v>
      </c>
    </row>
    <row r="703" spans="1:6" x14ac:dyDescent="0.55000000000000004">
      <c r="A703" t="s">
        <v>27</v>
      </c>
      <c r="B703" t="s">
        <v>28</v>
      </c>
      <c r="C703">
        <v>1999</v>
      </c>
      <c r="D703">
        <v>2.7275456999999999</v>
      </c>
      <c r="E703">
        <f t="shared" si="5"/>
        <v>2.5840076006339197E-2</v>
      </c>
      <c r="F703">
        <f t="shared" si="4"/>
        <v>1.2251040568657949</v>
      </c>
    </row>
    <row r="704" spans="1:6" x14ac:dyDescent="0.55000000000000004">
      <c r="A704" t="s">
        <v>27</v>
      </c>
      <c r="B704" t="s">
        <v>28</v>
      </c>
      <c r="C704">
        <v>2000</v>
      </c>
      <c r="D704">
        <v>2.5215223</v>
      </c>
      <c r="E704">
        <f t="shared" si="5"/>
        <v>2.5009036716553301E-2</v>
      </c>
      <c r="F704">
        <f t="shared" si="4"/>
        <v>1.1325666144503352</v>
      </c>
    </row>
    <row r="705" spans="1:6" x14ac:dyDescent="0.55000000000000004">
      <c r="A705" t="s">
        <v>27</v>
      </c>
      <c r="B705" t="s">
        <v>28</v>
      </c>
      <c r="C705">
        <v>2001</v>
      </c>
      <c r="D705">
        <v>2.3370316</v>
      </c>
      <c r="E705">
        <f t="shared" si="5"/>
        <v>2.0595992025693288E-2</v>
      </c>
      <c r="F705">
        <f t="shared" si="4"/>
        <v>1.0497007966479019</v>
      </c>
    </row>
    <row r="706" spans="1:6" x14ac:dyDescent="0.55000000000000004">
      <c r="A706" t="s">
        <v>27</v>
      </c>
      <c r="B706" t="s">
        <v>28</v>
      </c>
      <c r="C706">
        <v>2002</v>
      </c>
      <c r="D706">
        <v>2.1955847999999998</v>
      </c>
      <c r="E706">
        <f t="shared" si="5"/>
        <v>1.8489529158601026E-2</v>
      </c>
      <c r="F706">
        <f t="shared" si="4"/>
        <v>0.9861685711344359</v>
      </c>
    </row>
    <row r="707" spans="1:6" x14ac:dyDescent="0.55000000000000004">
      <c r="A707" t="s">
        <v>27</v>
      </c>
      <c r="B707" t="s">
        <v>28</v>
      </c>
      <c r="C707">
        <v>2003</v>
      </c>
      <c r="D707">
        <v>2.0760367</v>
      </c>
      <c r="E707">
        <f t="shared" si="5"/>
        <v>6.5269798880100982E-3</v>
      </c>
      <c r="F707">
        <f t="shared" si="4"/>
        <v>0.93247236274438117</v>
      </c>
    </row>
    <row r="708" spans="1:6" x14ac:dyDescent="0.55000000000000004">
      <c r="A708" t="s">
        <v>27</v>
      </c>
      <c r="B708" t="s">
        <v>28</v>
      </c>
      <c r="C708">
        <v>2004</v>
      </c>
      <c r="D708">
        <v>2.0356507000000001</v>
      </c>
      <c r="E708">
        <f t="shared" si="5"/>
        <v>-2.4338809585555676E-3</v>
      </c>
      <c r="F708">
        <f t="shared" si="4"/>
        <v>0.91433259245910903</v>
      </c>
    </row>
    <row r="709" spans="1:6" x14ac:dyDescent="0.55000000000000004">
      <c r="A709" t="s">
        <v>27</v>
      </c>
      <c r="B709" t="s">
        <v>28</v>
      </c>
      <c r="C709">
        <v>2005</v>
      </c>
      <c r="D709">
        <v>2.0505504999999999</v>
      </c>
      <c r="E709">
        <f t="shared" si="5"/>
        <v>-1.8508314952853766E-2</v>
      </c>
      <c r="F709">
        <f t="shared" si="4"/>
        <v>0.92102498460729154</v>
      </c>
    </row>
    <row r="710" spans="1:6" x14ac:dyDescent="0.55000000000000004">
      <c r="A710" t="s">
        <v>27</v>
      </c>
      <c r="B710" t="s">
        <v>28</v>
      </c>
      <c r="C710">
        <v>2006</v>
      </c>
      <c r="D710">
        <v>2.1665274999999999</v>
      </c>
      <c r="E710">
        <f t="shared" si="5"/>
        <v>-1.7634309812835536E-2</v>
      </c>
      <c r="F710">
        <f t="shared" si="4"/>
        <v>0.97311719820544462</v>
      </c>
    </row>
    <row r="711" spans="1:6" x14ac:dyDescent="0.55000000000000004">
      <c r="A711" t="s">
        <v>27</v>
      </c>
      <c r="B711" t="s">
        <v>28</v>
      </c>
      <c r="C711">
        <v>2007</v>
      </c>
      <c r="D711">
        <v>2.2831762000000002</v>
      </c>
      <c r="E711">
        <f t="shared" si="5"/>
        <v>-2.4252674904408078E-2</v>
      </c>
      <c r="F711">
        <f t="shared" si="4"/>
        <v>1.0255111124845424</v>
      </c>
    </row>
    <row r="712" spans="1:6" x14ac:dyDescent="0.55000000000000004">
      <c r="A712" t="s">
        <v>27</v>
      </c>
      <c r="B712" t="s">
        <v>28</v>
      </c>
      <c r="C712">
        <v>2008</v>
      </c>
      <c r="D712">
        <v>2.453357</v>
      </c>
      <c r="E712">
        <f t="shared" si="5"/>
        <v>-1.0243152365097208E-2</v>
      </c>
      <c r="F712">
        <f t="shared" si="4"/>
        <v>1.1019494975428261</v>
      </c>
    </row>
    <row r="713" spans="1:6" x14ac:dyDescent="0.55000000000000004">
      <c r="A713" t="s">
        <v>27</v>
      </c>
      <c r="B713" t="s">
        <v>28</v>
      </c>
      <c r="C713">
        <v>2009</v>
      </c>
      <c r="D713">
        <v>2.5295222000000002</v>
      </c>
      <c r="E713">
        <f t="shared" si="5"/>
        <v>3.5429010160741292E-3</v>
      </c>
      <c r="F713">
        <f t="shared" si="4"/>
        <v>1.1361598484498685</v>
      </c>
    </row>
    <row r="714" spans="1:6" x14ac:dyDescent="0.55000000000000004">
      <c r="A714" t="s">
        <v>27</v>
      </c>
      <c r="B714" t="s">
        <v>28</v>
      </c>
      <c r="C714">
        <v>2010</v>
      </c>
      <c r="D714">
        <v>2.5027317999999998</v>
      </c>
      <c r="E714">
        <f t="shared" si="5"/>
        <v>1.6867069977601901E-2</v>
      </c>
      <c r="F714">
        <f t="shared" si="4"/>
        <v>1.1241266760175761</v>
      </c>
    </row>
    <row r="715" spans="1:6" x14ac:dyDescent="0.55000000000000004">
      <c r="A715" t="s">
        <v>27</v>
      </c>
      <c r="B715" t="s">
        <v>28</v>
      </c>
      <c r="C715">
        <v>2011</v>
      </c>
      <c r="D715">
        <v>2.3782146000000002</v>
      </c>
      <c r="E715">
        <f t="shared" si="5"/>
        <v>1.9143954595589596E-2</v>
      </c>
      <c r="F715">
        <f t="shared" si="4"/>
        <v>1.068198547345133</v>
      </c>
    </row>
    <row r="716" spans="1:6" x14ac:dyDescent="0.55000000000000004">
      <c r="A716" t="s">
        <v>27</v>
      </c>
      <c r="B716" t="s">
        <v>28</v>
      </c>
      <c r="C716">
        <v>2012</v>
      </c>
      <c r="D716">
        <v>2.2442274000000002</v>
      </c>
      <c r="E716">
        <f t="shared" si="5"/>
        <v>2.763102049446442E-2</v>
      </c>
      <c r="F716">
        <f t="shared" si="4"/>
        <v>1.0080168747564431</v>
      </c>
    </row>
    <row r="717" spans="1:6" x14ac:dyDescent="0.55000000000000004">
      <c r="A717" t="s">
        <v>27</v>
      </c>
      <c r="B717" t="s">
        <v>28</v>
      </c>
      <c r="C717">
        <v>2013</v>
      </c>
      <c r="D717">
        <v>2.0632893999999999</v>
      </c>
      <c r="E717">
        <f t="shared" si="5"/>
        <v>2.3346030845981747E-2</v>
      </c>
      <c r="F717">
        <f t="shared" si="4"/>
        <v>0.92674678720440562</v>
      </c>
    </row>
    <row r="718" spans="1:6" x14ac:dyDescent="0.55000000000000004">
      <c r="A718" t="s">
        <v>27</v>
      </c>
      <c r="B718" t="s">
        <v>28</v>
      </c>
      <c r="C718">
        <v>2014</v>
      </c>
      <c r="D718">
        <v>1.9221280000000001</v>
      </c>
      <c r="E718">
        <f t="shared" si="5"/>
        <v>1.0230212897538116E-2</v>
      </c>
      <c r="F718">
        <f t="shared" si="4"/>
        <v>0.86334275191625076</v>
      </c>
    </row>
    <row r="719" spans="1:6" x14ac:dyDescent="0.55000000000000004">
      <c r="A719" t="s">
        <v>27</v>
      </c>
      <c r="B719" t="s">
        <v>28</v>
      </c>
      <c r="C719">
        <v>2015</v>
      </c>
      <c r="D719">
        <v>1.8637381</v>
      </c>
      <c r="E719">
        <f t="shared" si="5"/>
        <v>7.4765990171041796E-3</v>
      </c>
      <c r="F719">
        <f t="shared" si="4"/>
        <v>0.83711635234758797</v>
      </c>
    </row>
    <row r="720" spans="1:6" x14ac:dyDescent="0.55000000000000004">
      <c r="A720" t="s">
        <v>27</v>
      </c>
      <c r="B720" t="s">
        <v>28</v>
      </c>
      <c r="C720">
        <v>2016</v>
      </c>
      <c r="D720">
        <v>1.8222465999999999</v>
      </c>
      <c r="E720">
        <f t="shared" si="5"/>
        <v>3.5591538829646829E-3</v>
      </c>
      <c r="F720">
        <f t="shared" si="4"/>
        <v>0.81848003583217743</v>
      </c>
    </row>
    <row r="721" spans="1:6" x14ac:dyDescent="0.55000000000000004">
      <c r="A721" t="s">
        <v>27</v>
      </c>
      <c r="B721" t="s">
        <v>28</v>
      </c>
      <c r="C721">
        <v>2017</v>
      </c>
      <c r="D721">
        <v>1.8028588000000001</v>
      </c>
      <c r="E721">
        <f t="shared" si="5"/>
        <v>-5.2470566409223984E-4</v>
      </c>
      <c r="F721">
        <f t="shared" si="4"/>
        <v>0.80977181421238842</v>
      </c>
    </row>
    <row r="722" spans="1:6" x14ac:dyDescent="0.55000000000000004">
      <c r="A722" t="s">
        <v>27</v>
      </c>
      <c r="B722" t="s">
        <v>28</v>
      </c>
      <c r="C722">
        <v>2018</v>
      </c>
      <c r="D722">
        <v>1.8056981999999999</v>
      </c>
      <c r="E722">
        <f t="shared" si="5"/>
        <v>-6.8189765432347116E-3</v>
      </c>
      <c r="F722">
        <f t="shared" si="4"/>
        <v>0.81104715873147915</v>
      </c>
    </row>
    <row r="723" spans="1:6" x14ac:dyDescent="0.55000000000000004">
      <c r="A723" t="s">
        <v>27</v>
      </c>
      <c r="B723" t="s">
        <v>28</v>
      </c>
      <c r="C723">
        <v>2019</v>
      </c>
      <c r="D723">
        <v>1.8428897</v>
      </c>
      <c r="E723">
        <f t="shared" si="5"/>
        <v>-7.0837159838348374E-3</v>
      </c>
      <c r="F723">
        <f t="shared" si="4"/>
        <v>0.82775208782979792</v>
      </c>
    </row>
    <row r="724" spans="1:6" x14ac:dyDescent="0.55000000000000004">
      <c r="A724" t="s">
        <v>27</v>
      </c>
      <c r="B724" t="s">
        <v>28</v>
      </c>
      <c r="C724">
        <v>2020</v>
      </c>
      <c r="D724">
        <v>1.8823312999999999</v>
      </c>
      <c r="E724">
        <f t="shared" si="5"/>
        <v>-8.1496852073827952E-3</v>
      </c>
      <c r="F724">
        <f t="shared" si="4"/>
        <v>0.84546767153909297</v>
      </c>
    </row>
    <row r="725" spans="1:6" x14ac:dyDescent="0.55000000000000004">
      <c r="A725" t="s">
        <v>27</v>
      </c>
      <c r="B725" t="s">
        <v>28</v>
      </c>
      <c r="C725">
        <v>2021</v>
      </c>
      <c r="D725">
        <v>1.9287285999999999</v>
      </c>
      <c r="E725">
        <f t="shared" si="5"/>
        <v>-2.1830148773220204E-2</v>
      </c>
      <c r="F725">
        <f t="shared" si="4"/>
        <v>0.86630747651747309</v>
      </c>
    </row>
    <row r="726" spans="1:6" x14ac:dyDescent="0.55000000000000004">
      <c r="A726" t="s">
        <v>27</v>
      </c>
      <c r="B726" t="s">
        <v>28</v>
      </c>
      <c r="C726">
        <v>2022</v>
      </c>
      <c r="D726">
        <v>2.0578194000000001</v>
      </c>
      <c r="E726">
        <f t="shared" si="5"/>
        <v>-1.4438491684777732E-2</v>
      </c>
      <c r="F726">
        <f t="shared" si="4"/>
        <v>0.92428988274591906</v>
      </c>
    </row>
    <row r="727" spans="1:6" x14ac:dyDescent="0.55000000000000004">
      <c r="A727" t="s">
        <v>27</v>
      </c>
      <c r="B727" t="s">
        <v>28</v>
      </c>
      <c r="C727">
        <v>2023</v>
      </c>
      <c r="D727">
        <v>2.1482480000000002</v>
      </c>
      <c r="F727">
        <f t="shared" si="4"/>
        <v>0.96490678046341449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1E150-5D3C-4060-9D35-F316CF230083}">
  <dimension ref="A1:G37"/>
  <sheetViews>
    <sheetView showGridLines="0" workbookViewId="0"/>
  </sheetViews>
  <sheetFormatPr defaultRowHeight="14.4" x14ac:dyDescent="0.55000000000000004"/>
  <cols>
    <col min="4" max="4" width="10" customWidth="1"/>
    <col min="5" max="5" width="28.3125" customWidth="1"/>
  </cols>
  <sheetData>
    <row r="1" spans="1:7" x14ac:dyDescent="0.55000000000000004">
      <c r="E1" t="s">
        <v>25</v>
      </c>
      <c r="F1" s="47" cm="1">
        <f t="array" ref="F1">1-EXP(LN(MIN(E7:E37/E4:E34))/12)</f>
        <v>7.6129461625195183E-2</v>
      </c>
      <c r="G1" s="10" t="s">
        <v>16</v>
      </c>
    </row>
    <row r="3" spans="1:7" x14ac:dyDescent="0.55000000000000004">
      <c r="A3" t="s">
        <v>20</v>
      </c>
      <c r="B3" t="s">
        <v>21</v>
      </c>
      <c r="C3" t="s">
        <v>22</v>
      </c>
      <c r="D3" t="s">
        <v>218</v>
      </c>
      <c r="E3" t="s">
        <v>23</v>
      </c>
      <c r="F3" t="s">
        <v>203</v>
      </c>
    </row>
    <row r="4" spans="1:7" x14ac:dyDescent="0.55000000000000004">
      <c r="A4" t="s">
        <v>0</v>
      </c>
      <c r="B4" t="s">
        <v>1</v>
      </c>
      <c r="C4">
        <v>1991</v>
      </c>
      <c r="D4">
        <f t="shared" ref="D4:D37" si="0">C4-$C$4</f>
        <v>0</v>
      </c>
      <c r="E4">
        <v>9210.23</v>
      </c>
      <c r="F4">
        <f>Table3[[#This Row],[Price of lithium-ion battery cells]]/$E$4*100</f>
        <v>100</v>
      </c>
    </row>
    <row r="5" spans="1:7" x14ac:dyDescent="0.55000000000000004">
      <c r="A5" t="s">
        <v>0</v>
      </c>
      <c r="B5" t="s">
        <v>1</v>
      </c>
      <c r="C5">
        <v>1992</v>
      </c>
      <c r="D5">
        <f t="shared" si="0"/>
        <v>1</v>
      </c>
      <c r="E5">
        <v>7388.1379999999999</v>
      </c>
      <c r="F5">
        <f>Table3[[#This Row],[Price of lithium-ion battery cells]]/$E$4*100</f>
        <v>80.216650398524251</v>
      </c>
    </row>
    <row r="6" spans="1:7" x14ac:dyDescent="0.55000000000000004">
      <c r="A6" t="s">
        <v>0</v>
      </c>
      <c r="B6" t="s">
        <v>1</v>
      </c>
      <c r="C6">
        <v>1993</v>
      </c>
      <c r="D6">
        <f t="shared" si="0"/>
        <v>2</v>
      </c>
      <c r="E6">
        <v>5881.7812000000004</v>
      </c>
      <c r="F6">
        <f>Table3[[#This Row],[Price of lithium-ion battery cells]]/$E$4*100</f>
        <v>63.861393255108737</v>
      </c>
    </row>
    <row r="7" spans="1:7" x14ac:dyDescent="0.55000000000000004">
      <c r="A7" t="s">
        <v>0</v>
      </c>
      <c r="B7" t="s">
        <v>1</v>
      </c>
      <c r="C7">
        <v>1994</v>
      </c>
      <c r="D7">
        <f t="shared" si="0"/>
        <v>3</v>
      </c>
      <c r="E7">
        <v>6714.4497000000001</v>
      </c>
      <c r="F7">
        <f>Table3[[#This Row],[Price of lithium-ion battery cells]]/$E$4*100</f>
        <v>72.902084964219142</v>
      </c>
    </row>
    <row r="8" spans="1:7" x14ac:dyDescent="0.55000000000000004">
      <c r="A8" t="s">
        <v>0</v>
      </c>
      <c r="B8" t="s">
        <v>1</v>
      </c>
      <c r="C8">
        <v>1995</v>
      </c>
      <c r="D8">
        <f t="shared" si="0"/>
        <v>4</v>
      </c>
      <c r="E8">
        <v>6301.8833000000004</v>
      </c>
      <c r="F8">
        <f>Table3[[#This Row],[Price of lithium-ion battery cells]]/$E$4*100</f>
        <v>68.422648511492127</v>
      </c>
    </row>
    <row r="9" spans="1:7" x14ac:dyDescent="0.55000000000000004">
      <c r="A9" t="s">
        <v>0</v>
      </c>
      <c r="B9" t="s">
        <v>1</v>
      </c>
      <c r="C9">
        <v>1996</v>
      </c>
      <c r="D9">
        <f t="shared" si="0"/>
        <v>5</v>
      </c>
      <c r="E9">
        <v>5307.8339999999998</v>
      </c>
      <c r="F9">
        <f>Table3[[#This Row],[Price of lithium-ion battery cells]]/$E$4*100</f>
        <v>57.629766031901482</v>
      </c>
    </row>
    <row r="10" spans="1:7" x14ac:dyDescent="0.55000000000000004">
      <c r="A10" t="s">
        <v>0</v>
      </c>
      <c r="B10" t="s">
        <v>1</v>
      </c>
      <c r="C10">
        <v>1997</v>
      </c>
      <c r="D10">
        <f t="shared" si="0"/>
        <v>6</v>
      </c>
      <c r="E10">
        <v>4545.2924999999996</v>
      </c>
      <c r="F10">
        <f>Table3[[#This Row],[Price of lithium-ion battery cells]]/$E$4*100</f>
        <v>49.3504776753675</v>
      </c>
    </row>
    <row r="11" spans="1:7" x14ac:dyDescent="0.55000000000000004">
      <c r="A11" t="s">
        <v>0</v>
      </c>
      <c r="B11" t="s">
        <v>1</v>
      </c>
      <c r="C11">
        <v>1998</v>
      </c>
      <c r="D11">
        <f t="shared" si="0"/>
        <v>7</v>
      </c>
      <c r="E11">
        <v>3656.8633</v>
      </c>
      <c r="F11">
        <f>Table3[[#This Row],[Price of lithium-ion battery cells]]/$E$4*100</f>
        <v>39.704364603272666</v>
      </c>
    </row>
    <row r="12" spans="1:7" x14ac:dyDescent="0.55000000000000004">
      <c r="A12" t="s">
        <v>0</v>
      </c>
      <c r="B12" t="s">
        <v>1</v>
      </c>
      <c r="C12">
        <v>1999</v>
      </c>
      <c r="D12">
        <f t="shared" si="0"/>
        <v>8</v>
      </c>
      <c r="E12">
        <v>2769.8726000000001</v>
      </c>
      <c r="F12">
        <f>Table3[[#This Row],[Price of lithium-ion battery cells]]/$E$4*100</f>
        <v>30.073870033647371</v>
      </c>
    </row>
    <row r="13" spans="1:7" x14ac:dyDescent="0.55000000000000004">
      <c r="A13" t="s">
        <v>0</v>
      </c>
      <c r="B13" t="s">
        <v>1</v>
      </c>
      <c r="C13">
        <v>2000</v>
      </c>
      <c r="D13">
        <f t="shared" si="0"/>
        <v>9</v>
      </c>
      <c r="E13">
        <v>2690.6271999999999</v>
      </c>
      <c r="F13">
        <f>Table3[[#This Row],[Price of lithium-ion battery cells]]/$E$4*100</f>
        <v>29.213463724575828</v>
      </c>
    </row>
    <row r="14" spans="1:7" x14ac:dyDescent="0.55000000000000004">
      <c r="A14" t="s">
        <v>0</v>
      </c>
      <c r="B14" t="s">
        <v>1</v>
      </c>
      <c r="C14">
        <v>2001</v>
      </c>
      <c r="D14">
        <f t="shared" si="0"/>
        <v>10</v>
      </c>
      <c r="E14">
        <v>1878.0292999999999</v>
      </c>
      <c r="F14">
        <f>Table3[[#This Row],[Price of lithium-ion battery cells]]/$E$4*100</f>
        <v>20.390688397575303</v>
      </c>
    </row>
    <row r="15" spans="1:7" x14ac:dyDescent="0.55000000000000004">
      <c r="A15" t="s">
        <v>0</v>
      </c>
      <c r="B15" t="s">
        <v>1</v>
      </c>
      <c r="C15">
        <v>2002</v>
      </c>
      <c r="D15">
        <f t="shared" si="0"/>
        <v>11</v>
      </c>
      <c r="E15">
        <v>1345.5295000000001</v>
      </c>
      <c r="F15">
        <f>Table3[[#This Row],[Price of lithium-ion battery cells]]/$E$4*100</f>
        <v>14.609075994844863</v>
      </c>
    </row>
    <row r="16" spans="1:7" x14ac:dyDescent="0.55000000000000004">
      <c r="A16" t="s">
        <v>0</v>
      </c>
      <c r="B16" t="s">
        <v>1</v>
      </c>
      <c r="C16">
        <v>2003</v>
      </c>
      <c r="D16">
        <f t="shared" si="0"/>
        <v>12</v>
      </c>
      <c r="E16">
        <v>1040.3679</v>
      </c>
      <c r="F16">
        <f>Table3[[#This Row],[Price of lithium-ion battery cells]]/$E$4*100</f>
        <v>11.295786315868334</v>
      </c>
    </row>
    <row r="17" spans="1:6" x14ac:dyDescent="0.55000000000000004">
      <c r="A17" t="s">
        <v>0</v>
      </c>
      <c r="B17" t="s">
        <v>1</v>
      </c>
      <c r="C17">
        <v>2004</v>
      </c>
      <c r="D17">
        <f t="shared" si="0"/>
        <v>13</v>
      </c>
      <c r="E17">
        <v>930.90392999999995</v>
      </c>
      <c r="F17">
        <f>Table3[[#This Row],[Price of lithium-ion battery cells]]/$E$4*100</f>
        <v>10.107282119990488</v>
      </c>
    </row>
    <row r="18" spans="1:6" x14ac:dyDescent="0.55000000000000004">
      <c r="A18" t="s">
        <v>0</v>
      </c>
      <c r="B18" t="s">
        <v>1</v>
      </c>
      <c r="C18">
        <v>2005</v>
      </c>
      <c r="D18">
        <f t="shared" si="0"/>
        <v>14</v>
      </c>
      <c r="E18">
        <v>802.53689999999995</v>
      </c>
      <c r="F18">
        <f>Table3[[#This Row],[Price of lithium-ion battery cells]]/$E$4*100</f>
        <v>8.7135380983971089</v>
      </c>
    </row>
    <row r="19" spans="1:6" x14ac:dyDescent="0.55000000000000004">
      <c r="A19" t="s">
        <v>0</v>
      </c>
      <c r="B19" t="s">
        <v>1</v>
      </c>
      <c r="C19">
        <v>2006</v>
      </c>
      <c r="D19">
        <f t="shared" si="0"/>
        <v>15</v>
      </c>
      <c r="E19">
        <v>687.29584</v>
      </c>
      <c r="F19">
        <f>Table3[[#This Row],[Price of lithium-ion battery cells]]/$E$4*100</f>
        <v>7.4623091931471857</v>
      </c>
    </row>
    <row r="20" spans="1:6" x14ac:dyDescent="0.55000000000000004">
      <c r="A20" t="s">
        <v>0</v>
      </c>
      <c r="B20" t="s">
        <v>1</v>
      </c>
      <c r="C20">
        <v>2007</v>
      </c>
      <c r="D20">
        <f t="shared" si="0"/>
        <v>16</v>
      </c>
      <c r="E20">
        <v>655.83600000000001</v>
      </c>
      <c r="F20">
        <f>Table3[[#This Row],[Price of lithium-ion battery cells]]/$E$4*100</f>
        <v>7.1207342270497049</v>
      </c>
    </row>
    <row r="21" spans="1:6" x14ac:dyDescent="0.55000000000000004">
      <c r="A21" t="s">
        <v>0</v>
      </c>
      <c r="B21" t="s">
        <v>1</v>
      </c>
      <c r="C21">
        <v>2008</v>
      </c>
      <c r="D21">
        <f t="shared" si="0"/>
        <v>17</v>
      </c>
      <c r="E21">
        <v>687.65689999999995</v>
      </c>
      <c r="F21">
        <f>Table3[[#This Row],[Price of lithium-ion battery cells]]/$E$4*100</f>
        <v>7.4662293992658171</v>
      </c>
    </row>
    <row r="22" spans="1:6" x14ac:dyDescent="0.55000000000000004">
      <c r="A22" t="s">
        <v>0</v>
      </c>
      <c r="B22" t="s">
        <v>1</v>
      </c>
      <c r="C22">
        <v>2009</v>
      </c>
      <c r="D22">
        <f t="shared" si="0"/>
        <v>18</v>
      </c>
      <c r="E22">
        <v>612.57623000000001</v>
      </c>
      <c r="F22">
        <f>Table3[[#This Row],[Price of lithium-ion battery cells]]/$E$4*100</f>
        <v>6.6510416135101948</v>
      </c>
    </row>
    <row r="23" spans="1:6" x14ac:dyDescent="0.55000000000000004">
      <c r="A23" t="s">
        <v>0</v>
      </c>
      <c r="B23" t="s">
        <v>1</v>
      </c>
      <c r="C23">
        <v>2010</v>
      </c>
      <c r="D23">
        <f t="shared" si="0"/>
        <v>19</v>
      </c>
      <c r="E23">
        <v>550.72064</v>
      </c>
      <c r="F23">
        <f>Table3[[#This Row],[Price of lithium-ion battery cells]]/$E$4*100</f>
        <v>5.9794450301458273</v>
      </c>
    </row>
    <row r="24" spans="1:6" x14ac:dyDescent="0.55000000000000004">
      <c r="A24" t="s">
        <v>0</v>
      </c>
      <c r="B24" t="s">
        <v>1</v>
      </c>
      <c r="C24">
        <v>2011</v>
      </c>
      <c r="D24">
        <f t="shared" si="0"/>
        <v>20</v>
      </c>
      <c r="E24">
        <v>524.59795999999994</v>
      </c>
      <c r="F24">
        <f>Table3[[#This Row],[Price of lithium-ion battery cells]]/$E$4*100</f>
        <v>5.6958182368952777</v>
      </c>
    </row>
    <row r="25" spans="1:6" x14ac:dyDescent="0.55000000000000004">
      <c r="A25" t="s">
        <v>0</v>
      </c>
      <c r="B25" t="s">
        <v>1</v>
      </c>
      <c r="C25">
        <v>2012</v>
      </c>
      <c r="D25">
        <f t="shared" si="0"/>
        <v>21</v>
      </c>
      <c r="E25">
        <v>539.6925</v>
      </c>
      <c r="F25">
        <f>Table3[[#This Row],[Price of lithium-ion battery cells]]/$E$4*100</f>
        <v>5.8597070865765568</v>
      </c>
    </row>
    <row r="26" spans="1:6" x14ac:dyDescent="0.55000000000000004">
      <c r="A26" t="s">
        <v>0</v>
      </c>
      <c r="B26" t="s">
        <v>1</v>
      </c>
      <c r="C26">
        <v>2013</v>
      </c>
      <c r="D26">
        <f t="shared" si="0"/>
        <v>22</v>
      </c>
      <c r="E26">
        <v>490.89350000000002</v>
      </c>
      <c r="F26">
        <f>Table3[[#This Row],[Price of lithium-ion battery cells]]/$E$4*100</f>
        <v>5.3298723267497126</v>
      </c>
    </row>
    <row r="27" spans="1:6" x14ac:dyDescent="0.55000000000000004">
      <c r="A27" t="s">
        <v>0</v>
      </c>
      <c r="B27" t="s">
        <v>1</v>
      </c>
      <c r="C27">
        <v>2014</v>
      </c>
      <c r="D27">
        <f t="shared" si="0"/>
        <v>23</v>
      </c>
      <c r="E27">
        <v>434.26990000000001</v>
      </c>
      <c r="F27">
        <f>Table3[[#This Row],[Price of lithium-ion battery cells]]/$E$4*100</f>
        <v>4.715082033782001</v>
      </c>
    </row>
    <row r="28" spans="1:6" x14ac:dyDescent="0.55000000000000004">
      <c r="A28" t="s">
        <v>0</v>
      </c>
      <c r="B28" t="s">
        <v>1</v>
      </c>
      <c r="C28">
        <v>2015</v>
      </c>
      <c r="D28">
        <f t="shared" si="0"/>
        <v>24</v>
      </c>
      <c r="E28">
        <v>331.94274999999999</v>
      </c>
      <c r="F28">
        <f>Table3[[#This Row],[Price of lithium-ion battery cells]]/$E$4*100</f>
        <v>3.6040658050884722</v>
      </c>
    </row>
    <row r="29" spans="1:6" x14ac:dyDescent="0.55000000000000004">
      <c r="A29" t="s">
        <v>0</v>
      </c>
      <c r="B29" t="s">
        <v>1</v>
      </c>
      <c r="C29">
        <v>2016</v>
      </c>
      <c r="D29">
        <f t="shared" si="0"/>
        <v>25</v>
      </c>
      <c r="E29">
        <v>259</v>
      </c>
      <c r="F29">
        <f>Table3[[#This Row],[Price of lithium-ion battery cells]]/$E$4*100</f>
        <v>2.8120904689676589</v>
      </c>
    </row>
    <row r="30" spans="1:6" x14ac:dyDescent="0.55000000000000004">
      <c r="A30" t="s">
        <v>0</v>
      </c>
      <c r="B30" t="s">
        <v>1</v>
      </c>
      <c r="C30">
        <v>2017</v>
      </c>
      <c r="D30">
        <f t="shared" si="0"/>
        <v>26</v>
      </c>
      <c r="E30">
        <v>187</v>
      </c>
      <c r="F30">
        <f>Table3[[#This Row],[Price of lithium-ion battery cells]]/$E$4*100</f>
        <v>2.0303510335789658</v>
      </c>
    </row>
    <row r="31" spans="1:6" x14ac:dyDescent="0.55000000000000004">
      <c r="A31" t="s">
        <v>0</v>
      </c>
      <c r="B31" t="s">
        <v>1</v>
      </c>
      <c r="C31">
        <v>2018</v>
      </c>
      <c r="D31">
        <f t="shared" si="0"/>
        <v>27</v>
      </c>
      <c r="E31">
        <v>157</v>
      </c>
      <c r="F31">
        <f>Table3[[#This Row],[Price of lithium-ion battery cells]]/$E$4*100</f>
        <v>1.7046262688336773</v>
      </c>
    </row>
    <row r="32" spans="1:6" x14ac:dyDescent="0.55000000000000004">
      <c r="A32" t="s">
        <v>0</v>
      </c>
      <c r="B32" t="s">
        <v>1</v>
      </c>
      <c r="C32">
        <v>2019</v>
      </c>
      <c r="D32">
        <f t="shared" si="0"/>
        <v>28</v>
      </c>
      <c r="E32">
        <v>132</v>
      </c>
      <c r="F32">
        <f>Table3[[#This Row],[Price of lithium-ion battery cells]]/$E$4*100</f>
        <v>1.4331889648792702</v>
      </c>
    </row>
    <row r="33" spans="1:6" x14ac:dyDescent="0.55000000000000004">
      <c r="A33" t="s">
        <v>0</v>
      </c>
      <c r="B33" t="s">
        <v>1</v>
      </c>
      <c r="C33">
        <v>2020</v>
      </c>
      <c r="D33">
        <f t="shared" si="0"/>
        <v>29</v>
      </c>
      <c r="E33">
        <v>123</v>
      </c>
      <c r="F33">
        <f>Table3[[#This Row],[Price of lithium-ion battery cells]]/$E$4*100</f>
        <v>1.3354715354556836</v>
      </c>
    </row>
    <row r="34" spans="1:6" x14ac:dyDescent="0.55000000000000004">
      <c r="A34" t="s">
        <v>0</v>
      </c>
      <c r="B34" t="s">
        <v>1</v>
      </c>
      <c r="C34">
        <v>2021</v>
      </c>
      <c r="D34">
        <f t="shared" si="0"/>
        <v>30</v>
      </c>
      <c r="E34">
        <v>119</v>
      </c>
      <c r="F34">
        <f>Table3[[#This Row],[Price of lithium-ion battery cells]]/$E$4*100</f>
        <v>1.2920415668229785</v>
      </c>
    </row>
    <row r="35" spans="1:6" x14ac:dyDescent="0.55000000000000004">
      <c r="A35" t="s">
        <v>0</v>
      </c>
      <c r="B35" t="s">
        <v>1</v>
      </c>
      <c r="C35">
        <v>2022</v>
      </c>
      <c r="D35">
        <f t="shared" si="0"/>
        <v>31</v>
      </c>
      <c r="E35">
        <v>132</v>
      </c>
      <c r="F35">
        <f>Table3[[#This Row],[Price of lithium-ion battery cells]]/$E$4*100</f>
        <v>1.4331889648792702</v>
      </c>
    </row>
    <row r="36" spans="1:6" x14ac:dyDescent="0.55000000000000004">
      <c r="A36" t="s">
        <v>0</v>
      </c>
      <c r="B36" t="s">
        <v>1</v>
      </c>
      <c r="C36">
        <v>2023</v>
      </c>
      <c r="D36">
        <f t="shared" si="0"/>
        <v>32</v>
      </c>
      <c r="E36">
        <v>111</v>
      </c>
      <c r="F36">
        <f>Table3[[#This Row],[Price of lithium-ion battery cells]]/$E$4*100</f>
        <v>1.2051816295575681</v>
      </c>
    </row>
    <row r="37" spans="1:6" x14ac:dyDescent="0.55000000000000004">
      <c r="A37" t="s">
        <v>0</v>
      </c>
      <c r="B37" t="s">
        <v>1</v>
      </c>
      <c r="C37">
        <v>2024</v>
      </c>
      <c r="D37">
        <f t="shared" si="0"/>
        <v>33</v>
      </c>
      <c r="E37">
        <v>78</v>
      </c>
      <c r="F37">
        <f>Table3[[#This Row],[Price of lithium-ion battery cells]]/$E$4*100</f>
        <v>0.84688438833775048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663FF-764A-441E-A8E1-1D0B75A36E50}">
  <dimension ref="A2:Q132"/>
  <sheetViews>
    <sheetView showGridLines="0" workbookViewId="0">
      <selection activeCell="P22" sqref="P22"/>
    </sheetView>
  </sheetViews>
  <sheetFormatPr defaultRowHeight="14.4" x14ac:dyDescent="0.55000000000000004"/>
  <cols>
    <col min="15" max="15" width="11.68359375" customWidth="1"/>
  </cols>
  <sheetData>
    <row r="2" spans="1:17" x14ac:dyDescent="0.55000000000000004">
      <c r="P2" s="9"/>
    </row>
    <row r="3" spans="1:17" x14ac:dyDescent="0.55000000000000004">
      <c r="P3" s="9"/>
    </row>
    <row r="4" spans="1:17" x14ac:dyDescent="0.55000000000000004">
      <c r="A4" s="19"/>
      <c r="B4" s="19"/>
      <c r="C4" s="19"/>
      <c r="D4" s="19"/>
      <c r="E4" s="20" t="s">
        <v>74</v>
      </c>
      <c r="F4" s="19"/>
      <c r="G4" s="19"/>
      <c r="H4" s="19"/>
      <c r="I4" s="20" t="s">
        <v>75</v>
      </c>
      <c r="J4" s="19"/>
      <c r="K4" s="19"/>
    </row>
    <row r="5" spans="1:17" x14ac:dyDescent="0.55000000000000004">
      <c r="A5" s="21"/>
      <c r="B5" s="21"/>
      <c r="C5" s="21"/>
      <c r="D5" s="22" t="s">
        <v>76</v>
      </c>
      <c r="E5" s="22" t="s">
        <v>77</v>
      </c>
      <c r="F5" s="23" t="s">
        <v>78</v>
      </c>
      <c r="G5" s="21"/>
      <c r="H5" s="22" t="s">
        <v>79</v>
      </c>
      <c r="I5" s="23" t="s">
        <v>80</v>
      </c>
      <c r="J5" s="22" t="s">
        <v>81</v>
      </c>
      <c r="K5" s="21"/>
      <c r="N5" t="s">
        <v>25</v>
      </c>
      <c r="O5" s="9"/>
      <c r="P5" s="47" cm="1">
        <f t="array" ref="P5">1-EXP(LN(MIN(P23:P76/P20:P73))/12)</f>
        <v>0.25071175800559653</v>
      </c>
    </row>
    <row r="6" spans="1:17" x14ac:dyDescent="0.55000000000000004">
      <c r="A6" s="21"/>
      <c r="B6" s="21"/>
      <c r="C6" s="22" t="s">
        <v>82</v>
      </c>
      <c r="D6" s="22" t="s">
        <v>83</v>
      </c>
      <c r="E6" s="23" t="s">
        <v>84</v>
      </c>
      <c r="F6" s="23" t="s">
        <v>85</v>
      </c>
      <c r="G6" s="23" t="s">
        <v>86</v>
      </c>
      <c r="H6" s="23" t="s">
        <v>87</v>
      </c>
      <c r="I6" s="22" t="s">
        <v>88</v>
      </c>
      <c r="J6" s="22" t="s">
        <v>89</v>
      </c>
      <c r="K6" s="21"/>
      <c r="P6" s="47" cm="1">
        <f t="array" ref="P6">1-EXP(LN(MIN(P23:P76/P20:P73))/3)</f>
        <v>0.68479313294274369</v>
      </c>
    </row>
    <row r="7" spans="1:17" x14ac:dyDescent="0.55000000000000004">
      <c r="A7" s="24" t="s">
        <v>90</v>
      </c>
      <c r="B7" s="25" t="s">
        <v>91</v>
      </c>
      <c r="C7" s="24" t="s">
        <v>92</v>
      </c>
      <c r="D7" s="24" t="s">
        <v>93</v>
      </c>
      <c r="E7" s="24" t="s">
        <v>94</v>
      </c>
      <c r="F7" s="26" t="s">
        <v>95</v>
      </c>
      <c r="G7" s="24" t="s">
        <v>96</v>
      </c>
      <c r="H7" s="24" t="s">
        <v>97</v>
      </c>
      <c r="I7" s="26" t="s">
        <v>98</v>
      </c>
      <c r="J7" s="24" t="s">
        <v>99</v>
      </c>
      <c r="K7" s="27"/>
    </row>
    <row r="8" spans="1:17" x14ac:dyDescent="0.55000000000000004">
      <c r="A8" s="18"/>
      <c r="B8" s="18"/>
      <c r="C8" s="18"/>
      <c r="D8" s="18"/>
      <c r="E8" s="18"/>
      <c r="F8" s="18"/>
      <c r="G8" s="18"/>
      <c r="H8" s="18"/>
      <c r="I8" s="18"/>
      <c r="J8" s="18"/>
      <c r="K8" s="18"/>
      <c r="M8" t="s">
        <v>218</v>
      </c>
      <c r="N8" t="s">
        <v>22</v>
      </c>
      <c r="O8" t="s">
        <v>187</v>
      </c>
      <c r="P8" t="s">
        <v>190</v>
      </c>
    </row>
    <row r="9" spans="1:17" x14ac:dyDescent="0.55000000000000004">
      <c r="A9" s="12">
        <v>1880</v>
      </c>
      <c r="B9" s="13" t="s">
        <v>100</v>
      </c>
      <c r="C9" s="38">
        <v>7.0000000000000007E-2</v>
      </c>
      <c r="D9" s="38">
        <v>3.1800000000000001E-3</v>
      </c>
      <c r="E9" s="38">
        <v>1.5E-5</v>
      </c>
      <c r="F9" s="17" t="s">
        <v>32</v>
      </c>
      <c r="G9" s="39">
        <v>1.6800000000000002E-8</v>
      </c>
      <c r="H9" s="39">
        <v>1.81E-3</v>
      </c>
      <c r="I9" s="28">
        <v>56832.568399999996</v>
      </c>
      <c r="J9" s="39">
        <v>1.6500000000000001E-2</v>
      </c>
      <c r="K9" s="16" t="s">
        <v>101</v>
      </c>
      <c r="N9" cm="1">
        <f t="array" ref="N9:O77">_xlfn.GROUPBY(A9:A115,I9:I115,_xleta.MIN)</f>
        <v>1857</v>
      </c>
      <c r="O9">
        <v>39923.748099999997</v>
      </c>
      <c r="P9">
        <f>MIN($O$9:O9)</f>
        <v>39923.748099999997</v>
      </c>
      <c r="Q9">
        <f t="shared" ref="Q9:Q40" si="0">P9/$P$14*100</f>
        <v>1001.8387007934033</v>
      </c>
    </row>
    <row r="10" spans="1:17" x14ac:dyDescent="0.55000000000000004">
      <c r="A10" s="12">
        <v>1857</v>
      </c>
      <c r="B10" s="13" t="s">
        <v>102</v>
      </c>
      <c r="C10" s="38">
        <v>0.2</v>
      </c>
      <c r="D10" s="38">
        <v>0.02</v>
      </c>
      <c r="E10" s="38">
        <v>3.4499999999999998E-5</v>
      </c>
      <c r="F10" s="17" t="s">
        <v>32</v>
      </c>
      <c r="G10" s="39">
        <v>1.3400000000000001E-7</v>
      </c>
      <c r="H10" s="39">
        <v>87.2</v>
      </c>
      <c r="I10" s="28">
        <v>39923.748099999997</v>
      </c>
      <c r="J10" s="39">
        <v>2.29E-2</v>
      </c>
      <c r="K10" s="16" t="s">
        <v>103</v>
      </c>
      <c r="N10">
        <v>1874</v>
      </c>
      <c r="O10">
        <v>39722.835899999998</v>
      </c>
      <c r="P10">
        <f>MIN($O$9:O10)</f>
        <v>39722.835899999998</v>
      </c>
      <c r="Q10">
        <f t="shared" si="0"/>
        <v>996.797049470552</v>
      </c>
    </row>
    <row r="11" spans="1:17" x14ac:dyDescent="0.55000000000000004">
      <c r="A11" s="12">
        <v>1874</v>
      </c>
      <c r="B11" s="13" t="s">
        <v>104</v>
      </c>
      <c r="C11" s="38">
        <v>7.0000000000000007E-2</v>
      </c>
      <c r="D11" s="38">
        <v>3.1800000000000001E-3</v>
      </c>
      <c r="E11" s="38">
        <v>1.84E-5</v>
      </c>
      <c r="F11" s="17" t="s">
        <v>32</v>
      </c>
      <c r="G11" s="39">
        <v>1.8699999999999999E-8</v>
      </c>
      <c r="H11" s="39">
        <v>2.62</v>
      </c>
      <c r="I11" s="28">
        <v>39722.835899999998</v>
      </c>
      <c r="J11" s="39">
        <v>1.84E-2</v>
      </c>
      <c r="K11" s="16" t="s">
        <v>103</v>
      </c>
      <c r="N11">
        <v>1880</v>
      </c>
      <c r="O11">
        <v>56832.568399999996</v>
      </c>
      <c r="P11">
        <f>MIN($O$9:O11)</f>
        <v>39722.835899999998</v>
      </c>
      <c r="Q11">
        <f t="shared" si="0"/>
        <v>996.797049470552</v>
      </c>
    </row>
    <row r="12" spans="1:17" x14ac:dyDescent="0.55000000000000004">
      <c r="A12" s="12">
        <v>1890</v>
      </c>
      <c r="B12" s="13" t="s">
        <v>105</v>
      </c>
      <c r="C12" s="38">
        <v>0.53</v>
      </c>
      <c r="D12" s="38">
        <v>5.3E-3</v>
      </c>
      <c r="E12" s="38">
        <v>2.8800000000000001E-4</v>
      </c>
      <c r="F12" s="17" t="s">
        <v>32</v>
      </c>
      <c r="G12" s="39">
        <v>3.1300000000000001E-7</v>
      </c>
      <c r="H12" s="39">
        <v>362</v>
      </c>
      <c r="I12" s="28">
        <v>79397.789199999999</v>
      </c>
      <c r="J12" s="39">
        <v>2.3099999999999999E-2</v>
      </c>
      <c r="K12" s="16" t="s">
        <v>103</v>
      </c>
      <c r="N12">
        <v>1890</v>
      </c>
      <c r="O12">
        <v>79397.789199999999</v>
      </c>
      <c r="P12">
        <f>MIN($O$9:O12)</f>
        <v>39722.835899999998</v>
      </c>
      <c r="Q12">
        <f t="shared" si="0"/>
        <v>996.797049470552</v>
      </c>
    </row>
    <row r="13" spans="1:17" x14ac:dyDescent="0.55000000000000004">
      <c r="A13" s="12">
        <v>1895</v>
      </c>
      <c r="B13" s="13" t="s">
        <v>106</v>
      </c>
      <c r="C13" s="38">
        <v>0.5</v>
      </c>
      <c r="D13" s="38">
        <v>0.05</v>
      </c>
      <c r="E13" s="38">
        <v>2.3E-5</v>
      </c>
      <c r="F13" s="17" t="s">
        <v>32</v>
      </c>
      <c r="G13" s="39">
        <v>2.5899999999999998E-7</v>
      </c>
      <c r="H13" s="39">
        <v>6.68</v>
      </c>
      <c r="I13" s="15">
        <v>3985.0475000000001</v>
      </c>
      <c r="J13" s="39">
        <v>1.67E-3</v>
      </c>
      <c r="K13" s="16" t="s">
        <v>103</v>
      </c>
      <c r="N13">
        <v>1895</v>
      </c>
      <c r="O13">
        <v>3985.0475000000001</v>
      </c>
      <c r="P13">
        <f>MIN($O$9:O13)</f>
        <v>3985.0475000000001</v>
      </c>
      <c r="Q13">
        <f t="shared" si="0"/>
        <v>100</v>
      </c>
    </row>
    <row r="14" spans="1:17" x14ac:dyDescent="0.55000000000000004">
      <c r="A14" s="12">
        <v>1902</v>
      </c>
      <c r="B14" s="13" t="s">
        <v>107</v>
      </c>
      <c r="C14" s="38">
        <v>2.5</v>
      </c>
      <c r="D14" s="38">
        <v>2.5000000000000001E-2</v>
      </c>
      <c r="E14" s="38">
        <v>2.8800000000000001E-4</v>
      </c>
      <c r="F14" s="14" t="s">
        <v>108</v>
      </c>
      <c r="G14" s="39">
        <v>1.48E-6</v>
      </c>
      <c r="H14" s="39">
        <v>564</v>
      </c>
      <c r="I14" s="28">
        <v>23482.8678</v>
      </c>
      <c r="J14" s="39">
        <v>9.6100000000000005E-3</v>
      </c>
      <c r="K14" s="16" t="s">
        <v>103</v>
      </c>
      <c r="N14">
        <v>1902</v>
      </c>
      <c r="O14">
        <v>23482.8678</v>
      </c>
      <c r="P14">
        <f>MIN($O$9:O14)</f>
        <v>3985.0475000000001</v>
      </c>
      <c r="Q14">
        <f t="shared" si="0"/>
        <v>100</v>
      </c>
    </row>
    <row r="15" spans="1:17" x14ac:dyDescent="0.55000000000000004">
      <c r="A15" s="12">
        <v>1905</v>
      </c>
      <c r="B15" s="13" t="s">
        <v>109</v>
      </c>
      <c r="C15" s="38">
        <v>0.3</v>
      </c>
      <c r="D15" s="38">
        <v>0.01</v>
      </c>
      <c r="E15" s="38">
        <v>2.0699999999999998E-5</v>
      </c>
      <c r="F15" s="17" t="s">
        <v>32</v>
      </c>
      <c r="G15" s="39">
        <v>6.7200000000000006E-8</v>
      </c>
      <c r="H15" s="39">
        <v>4.2</v>
      </c>
      <c r="I15" s="28">
        <v>16175.0471</v>
      </c>
      <c r="J15" s="39">
        <v>5.2599999999999999E-3</v>
      </c>
      <c r="K15" s="16" t="s">
        <v>103</v>
      </c>
      <c r="N15">
        <v>1905</v>
      </c>
      <c r="O15">
        <v>16175.0471</v>
      </c>
      <c r="P15">
        <f>MIN($O$9:O15)</f>
        <v>3985.0475000000001</v>
      </c>
      <c r="Q15">
        <f t="shared" si="0"/>
        <v>100</v>
      </c>
    </row>
    <row r="16" spans="1:17" x14ac:dyDescent="0.55000000000000004">
      <c r="A16" s="12">
        <v>1907</v>
      </c>
      <c r="B16" s="13" t="s">
        <v>110</v>
      </c>
      <c r="C16" s="38">
        <v>2.5</v>
      </c>
      <c r="D16" s="38">
        <v>0.05</v>
      </c>
      <c r="E16" s="38">
        <v>2.3E-5</v>
      </c>
      <c r="F16" s="17" t="s">
        <v>32</v>
      </c>
      <c r="G16" s="39">
        <v>3.8700000000000001E-7</v>
      </c>
      <c r="H16" s="39">
        <v>174</v>
      </c>
      <c r="I16" s="28">
        <v>27204.78</v>
      </c>
      <c r="J16" s="39">
        <v>9.1699999999999993E-3</v>
      </c>
      <c r="K16" s="16" t="s">
        <v>103</v>
      </c>
      <c r="N16">
        <v>1907</v>
      </c>
      <c r="O16">
        <v>27204.78</v>
      </c>
      <c r="P16">
        <f>MIN($O$9:O16)</f>
        <v>3985.0475000000001</v>
      </c>
      <c r="Q16">
        <f t="shared" si="0"/>
        <v>100</v>
      </c>
    </row>
    <row r="17" spans="1:17" x14ac:dyDescent="0.55000000000000004">
      <c r="A17" s="12">
        <v>1911</v>
      </c>
      <c r="B17" s="13" t="s">
        <v>111</v>
      </c>
      <c r="C17" s="38">
        <v>3.3300000000000003E-2</v>
      </c>
      <c r="D17" s="38">
        <v>0.01</v>
      </c>
      <c r="E17" s="38">
        <v>2.4000000000000001E-5</v>
      </c>
      <c r="F17" s="17" t="s">
        <v>32</v>
      </c>
      <c r="G17" s="39">
        <v>2.9099999999999999E-8</v>
      </c>
      <c r="H17" s="39">
        <v>0.61099999999999999</v>
      </c>
      <c r="I17" s="28">
        <v>67695.792000000001</v>
      </c>
      <c r="J17" s="39">
        <v>1.9400000000000001E-2</v>
      </c>
      <c r="K17" s="16" t="s">
        <v>103</v>
      </c>
      <c r="N17">
        <v>1911</v>
      </c>
      <c r="O17">
        <v>67695.792000000001</v>
      </c>
      <c r="P17">
        <f>MIN($O$9:O17)</f>
        <v>3985.0475000000001</v>
      </c>
      <c r="Q17">
        <f t="shared" si="0"/>
        <v>100</v>
      </c>
    </row>
    <row r="18" spans="1:17" x14ac:dyDescent="0.55000000000000004">
      <c r="A18" s="12">
        <v>1919</v>
      </c>
      <c r="B18" s="13" t="s">
        <v>112</v>
      </c>
      <c r="C18" s="38">
        <v>0.2</v>
      </c>
      <c r="D18" s="38">
        <v>5.0000000000000001E-3</v>
      </c>
      <c r="E18" s="38">
        <v>4.0000000000000003E-5</v>
      </c>
      <c r="F18" s="17" t="s">
        <v>32</v>
      </c>
      <c r="G18" s="39">
        <v>5.3300000000000001E-8</v>
      </c>
      <c r="H18" s="39">
        <v>189</v>
      </c>
      <c r="I18" s="28">
        <v>239752.41</v>
      </c>
      <c r="J18" s="39">
        <v>5.79E-2</v>
      </c>
      <c r="K18" s="16" t="s">
        <v>103</v>
      </c>
      <c r="N18">
        <v>1919</v>
      </c>
      <c r="O18">
        <v>239752.41</v>
      </c>
      <c r="P18">
        <f>MIN($O$9:O18)</f>
        <v>3985.0475000000001</v>
      </c>
      <c r="Q18">
        <f t="shared" si="0"/>
        <v>100</v>
      </c>
    </row>
    <row r="19" spans="1:17" x14ac:dyDescent="0.55000000000000004">
      <c r="A19" s="12">
        <v>1935</v>
      </c>
      <c r="B19" s="13" t="s">
        <v>113</v>
      </c>
      <c r="C19" s="14" t="s">
        <v>32</v>
      </c>
      <c r="D19" s="17" t="s">
        <v>32</v>
      </c>
      <c r="E19" s="17" t="s">
        <v>32</v>
      </c>
      <c r="F19" s="17" t="s">
        <v>32</v>
      </c>
      <c r="G19" s="39">
        <v>9.9999999999999995E-7</v>
      </c>
      <c r="H19" s="39">
        <v>654</v>
      </c>
      <c r="I19" s="28">
        <v>50853.619100000004</v>
      </c>
      <c r="J19" s="39">
        <v>7.7799999999999996E-3</v>
      </c>
      <c r="K19" s="16" t="s">
        <v>103</v>
      </c>
      <c r="N19">
        <v>1935</v>
      </c>
      <c r="O19">
        <v>50853.619100000004</v>
      </c>
      <c r="P19">
        <f>MIN($O$9:O19)</f>
        <v>3985.0475000000001</v>
      </c>
      <c r="Q19">
        <f t="shared" si="0"/>
        <v>100</v>
      </c>
    </row>
    <row r="20" spans="1:17" x14ac:dyDescent="0.55000000000000004">
      <c r="A20" s="12">
        <v>1938</v>
      </c>
      <c r="B20" s="13" t="s">
        <v>114</v>
      </c>
      <c r="C20" s="38">
        <v>0.1</v>
      </c>
      <c r="D20" s="38">
        <v>0.01</v>
      </c>
      <c r="E20" s="38">
        <v>3.0499999999999999E-5</v>
      </c>
      <c r="F20" s="17" t="s">
        <v>32</v>
      </c>
      <c r="G20" s="39">
        <v>4.4500000000000001E-8</v>
      </c>
      <c r="H20" s="39">
        <v>116</v>
      </c>
      <c r="I20" s="28">
        <v>479116.03869999998</v>
      </c>
      <c r="J20" s="39">
        <v>7.1400000000000005E-2</v>
      </c>
      <c r="K20" s="16" t="s">
        <v>103</v>
      </c>
      <c r="N20">
        <v>1938</v>
      </c>
      <c r="O20">
        <v>479116.03869999998</v>
      </c>
      <c r="P20">
        <f>MIN($O$9:O20)</f>
        <v>3985.0475000000001</v>
      </c>
      <c r="Q20">
        <f t="shared" si="0"/>
        <v>100</v>
      </c>
    </row>
    <row r="21" spans="1:17" x14ac:dyDescent="0.55000000000000004">
      <c r="A21" s="12">
        <v>1939</v>
      </c>
      <c r="B21" s="13" t="s">
        <v>115</v>
      </c>
      <c r="C21" s="38">
        <v>1</v>
      </c>
      <c r="D21" s="38">
        <v>0.1</v>
      </c>
      <c r="E21" s="38">
        <v>3.0499999999999999E-5</v>
      </c>
      <c r="F21" s="17" t="s">
        <v>32</v>
      </c>
      <c r="G21" s="39">
        <v>4.4499999999999997E-7</v>
      </c>
      <c r="H21" s="39">
        <v>117</v>
      </c>
      <c r="I21" s="28">
        <v>49150.279699999999</v>
      </c>
      <c r="J21" s="39">
        <v>7.11E-3</v>
      </c>
      <c r="K21" s="16" t="s">
        <v>30</v>
      </c>
      <c r="N21">
        <v>1939</v>
      </c>
      <c r="O21">
        <v>24137.679700000001</v>
      </c>
      <c r="P21">
        <f>MIN($O$9:O21)</f>
        <v>3985.0475000000001</v>
      </c>
      <c r="Q21">
        <f t="shared" si="0"/>
        <v>100</v>
      </c>
    </row>
    <row r="22" spans="1:17" x14ac:dyDescent="0.55000000000000004">
      <c r="A22" s="12">
        <v>1939</v>
      </c>
      <c r="B22" s="13" t="s">
        <v>116</v>
      </c>
      <c r="C22" s="38">
        <v>3.33</v>
      </c>
      <c r="D22" s="38">
        <v>3.33</v>
      </c>
      <c r="E22" s="38">
        <v>3.8099999999999999E-6</v>
      </c>
      <c r="F22" s="17" t="s">
        <v>32</v>
      </c>
      <c r="G22" s="39">
        <v>1.99E-6</v>
      </c>
      <c r="H22" s="39">
        <v>587</v>
      </c>
      <c r="I22" s="28">
        <v>24137.679700000001</v>
      </c>
      <c r="J22" s="39">
        <v>3.49E-3</v>
      </c>
      <c r="K22" s="16" t="s">
        <v>30</v>
      </c>
      <c r="M22">
        <f>N22-$N$22</f>
        <v>0</v>
      </c>
      <c r="N22">
        <v>1940</v>
      </c>
      <c r="O22">
        <v>8670.3135000000002</v>
      </c>
      <c r="P22">
        <f>MIN($O$9:O22)</f>
        <v>3985.0475000000001</v>
      </c>
      <c r="Q22">
        <f t="shared" si="0"/>
        <v>100</v>
      </c>
    </row>
    <row r="23" spans="1:17" x14ac:dyDescent="0.55000000000000004">
      <c r="A23" s="12">
        <v>1940</v>
      </c>
      <c r="B23" s="13" t="s">
        <v>117</v>
      </c>
      <c r="C23" s="14" t="s">
        <v>32</v>
      </c>
      <c r="D23" s="17" t="s">
        <v>32</v>
      </c>
      <c r="E23" s="17" t="s">
        <v>32</v>
      </c>
      <c r="F23" s="17" t="s">
        <v>32</v>
      </c>
      <c r="G23" s="39">
        <v>3.3299999999999999E-6</v>
      </c>
      <c r="H23" s="39">
        <v>233</v>
      </c>
      <c r="I23" s="15">
        <v>8670.3135000000002</v>
      </c>
      <c r="J23" s="39">
        <v>1.2099999999999999E-3</v>
      </c>
      <c r="K23" s="16" t="s">
        <v>30</v>
      </c>
      <c r="M23">
        <f t="shared" ref="M23:M76" si="1">N23-$N$22</f>
        <v>1</v>
      </c>
      <c r="N23">
        <v>1941</v>
      </c>
      <c r="O23">
        <v>25542.674299999999</v>
      </c>
      <c r="P23">
        <f>MIN($O$9:O23)</f>
        <v>3985.0475000000001</v>
      </c>
      <c r="Q23">
        <f t="shared" si="0"/>
        <v>100</v>
      </c>
    </row>
    <row r="24" spans="1:17" x14ac:dyDescent="0.55000000000000004">
      <c r="A24" s="12">
        <v>1941</v>
      </c>
      <c r="B24" s="13" t="s">
        <v>118</v>
      </c>
      <c r="C24" s="38">
        <v>1.7</v>
      </c>
      <c r="D24" s="38">
        <v>0.3</v>
      </c>
      <c r="E24" s="38">
        <v>2.4399999999999999E-4</v>
      </c>
      <c r="F24" s="38">
        <v>5.3E-3</v>
      </c>
      <c r="G24" s="39">
        <v>1.3400000000000001E-6</v>
      </c>
      <c r="H24" s="39">
        <v>313</v>
      </c>
      <c r="I24" s="28">
        <v>25542.674299999999</v>
      </c>
      <c r="J24" s="39">
        <v>3.3800000000000002E-3</v>
      </c>
      <c r="K24" s="16" t="s">
        <v>30</v>
      </c>
      <c r="M24">
        <f t="shared" si="1"/>
        <v>2</v>
      </c>
      <c r="N24">
        <v>1942</v>
      </c>
      <c r="O24">
        <v>1399.3684000000001</v>
      </c>
      <c r="P24">
        <f>MIN($O$9:O24)</f>
        <v>1399.3684000000001</v>
      </c>
      <c r="Q24">
        <f t="shared" si="0"/>
        <v>35.11547603886779</v>
      </c>
    </row>
    <row r="25" spans="1:17" x14ac:dyDescent="0.55000000000000004">
      <c r="A25" s="12">
        <v>1942</v>
      </c>
      <c r="B25" s="13" t="s">
        <v>119</v>
      </c>
      <c r="C25" s="38">
        <v>3.3</v>
      </c>
      <c r="D25" s="38">
        <v>0.17</v>
      </c>
      <c r="E25" s="38">
        <v>2.7500000000000002E-4</v>
      </c>
      <c r="F25" s="38">
        <v>3.3E-3</v>
      </c>
      <c r="G25" s="39">
        <v>2.03E-6</v>
      </c>
      <c r="H25" s="39">
        <v>2000</v>
      </c>
      <c r="I25" s="28">
        <v>59651.265899999999</v>
      </c>
      <c r="J25" s="39">
        <v>8.5100000000000002E-3</v>
      </c>
      <c r="K25" s="16" t="s">
        <v>30</v>
      </c>
      <c r="M25">
        <f t="shared" si="1"/>
        <v>3</v>
      </c>
      <c r="N25">
        <v>1943</v>
      </c>
      <c r="O25">
        <v>310.96589999999998</v>
      </c>
      <c r="P25">
        <f>MIN($O$9:O25)</f>
        <v>310.96589999999998</v>
      </c>
      <c r="Q25">
        <f t="shared" si="0"/>
        <v>7.8033172753900661</v>
      </c>
    </row>
    <row r="26" spans="1:17" x14ac:dyDescent="0.55000000000000004">
      <c r="A26" s="12">
        <v>1942</v>
      </c>
      <c r="B26" s="13" t="s">
        <v>120</v>
      </c>
      <c r="C26" s="38">
        <v>30</v>
      </c>
      <c r="D26" s="38">
        <v>0.5</v>
      </c>
      <c r="E26" s="38">
        <v>2.2900000000000001E-4</v>
      </c>
      <c r="F26" s="38">
        <v>0.06</v>
      </c>
      <c r="G26" s="39">
        <v>6.9600000000000003E-6</v>
      </c>
      <c r="H26" s="39">
        <v>70.099999999999994</v>
      </c>
      <c r="I26" s="15">
        <v>1399.3684000000001</v>
      </c>
      <c r="J26" s="39">
        <v>2.0000000000000001E-4</v>
      </c>
      <c r="K26" s="16" t="s">
        <v>30</v>
      </c>
      <c r="M26">
        <f t="shared" si="1"/>
        <v>4</v>
      </c>
      <c r="N26">
        <v>1944</v>
      </c>
      <c r="O26">
        <v>160295.878</v>
      </c>
      <c r="P26">
        <f>MIN($O$9:O26)</f>
        <v>310.96589999999998</v>
      </c>
      <c r="Q26">
        <f t="shared" si="0"/>
        <v>7.8033172753900661</v>
      </c>
    </row>
    <row r="27" spans="1:17" x14ac:dyDescent="0.55000000000000004">
      <c r="A27" s="12">
        <v>1943</v>
      </c>
      <c r="B27" s="13" t="s">
        <v>121</v>
      </c>
      <c r="C27" s="38">
        <v>3.33</v>
      </c>
      <c r="D27" s="38">
        <v>0.2</v>
      </c>
      <c r="E27" s="38">
        <v>1.19E-5</v>
      </c>
      <c r="F27" s="17" t="s">
        <v>32</v>
      </c>
      <c r="G27" s="39">
        <v>1.1000000000000001E-6</v>
      </c>
      <c r="H27" s="39">
        <v>472</v>
      </c>
      <c r="I27" s="28">
        <v>40815.662700000001</v>
      </c>
      <c r="J27" s="39">
        <v>4.8199999999999996E-3</v>
      </c>
      <c r="K27" s="16" t="s">
        <v>30</v>
      </c>
      <c r="M27">
        <f t="shared" si="1"/>
        <v>5</v>
      </c>
      <c r="N27">
        <v>1945</v>
      </c>
      <c r="O27">
        <v>21165.077099999999</v>
      </c>
      <c r="P27">
        <f>MIN($O$9:O27)</f>
        <v>310.96589999999998</v>
      </c>
      <c r="Q27">
        <f t="shared" si="0"/>
        <v>7.8033172753900661</v>
      </c>
    </row>
    <row r="28" spans="1:17" x14ac:dyDescent="0.55000000000000004">
      <c r="A28" s="12">
        <v>1943</v>
      </c>
      <c r="B28" s="13" t="s">
        <v>122</v>
      </c>
      <c r="C28" s="38">
        <v>3.33</v>
      </c>
      <c r="D28" s="38">
        <v>1</v>
      </c>
      <c r="E28" s="38">
        <v>4.2899999999999999E-5</v>
      </c>
      <c r="F28" s="17" t="s">
        <v>32</v>
      </c>
      <c r="G28" s="39">
        <v>3.0199999999999999E-6</v>
      </c>
      <c r="H28" s="39">
        <v>1890</v>
      </c>
      <c r="I28" s="28">
        <v>40899.010900000001</v>
      </c>
      <c r="J28" s="39">
        <v>4.8300000000000001E-3</v>
      </c>
      <c r="K28" s="16" t="s">
        <v>30</v>
      </c>
      <c r="M28">
        <f t="shared" si="1"/>
        <v>6</v>
      </c>
      <c r="N28">
        <v>1946</v>
      </c>
      <c r="O28">
        <v>184.8347</v>
      </c>
      <c r="P28">
        <f>MIN($O$9:O28)</f>
        <v>184.8347</v>
      </c>
      <c r="Q28">
        <f t="shared" si="0"/>
        <v>4.6382056926548554</v>
      </c>
    </row>
    <row r="29" spans="1:17" x14ac:dyDescent="0.55000000000000004">
      <c r="A29" s="12">
        <v>1943</v>
      </c>
      <c r="B29" s="13" t="s">
        <v>123</v>
      </c>
      <c r="C29" s="38">
        <v>5000</v>
      </c>
      <c r="D29" s="38">
        <v>50</v>
      </c>
      <c r="E29" s="38">
        <v>2.3800000000000001E-6</v>
      </c>
      <c r="F29" s="17" t="s">
        <v>32</v>
      </c>
      <c r="G29" s="39">
        <v>2.2900000000000001E-4</v>
      </c>
      <c r="H29" s="39">
        <v>943</v>
      </c>
      <c r="I29" s="15">
        <v>310.96589999999998</v>
      </c>
      <c r="J29" s="39">
        <v>3.6699999999999998E-5</v>
      </c>
      <c r="K29" s="16" t="s">
        <v>30</v>
      </c>
      <c r="M29">
        <f t="shared" si="1"/>
        <v>7</v>
      </c>
      <c r="N29">
        <v>1947</v>
      </c>
      <c r="O29">
        <v>35573.921499999997</v>
      </c>
      <c r="P29">
        <f>MIN($O$9:O29)</f>
        <v>184.8347</v>
      </c>
      <c r="Q29">
        <f t="shared" si="0"/>
        <v>4.6382056926548554</v>
      </c>
    </row>
    <row r="30" spans="1:17" x14ac:dyDescent="0.55000000000000004">
      <c r="A30" s="12">
        <v>1944</v>
      </c>
      <c r="B30" s="13" t="s">
        <v>124</v>
      </c>
      <c r="C30" s="38">
        <v>3.33</v>
      </c>
      <c r="D30" s="38">
        <v>0.16700000000000001</v>
      </c>
      <c r="E30" s="38">
        <v>6.0099999999999997E-4</v>
      </c>
      <c r="F30" s="17" t="s">
        <v>32</v>
      </c>
      <c r="G30" s="39">
        <v>2.48E-6</v>
      </c>
      <c r="H30" s="39">
        <v>2780</v>
      </c>
      <c r="I30" s="28">
        <v>160295.878</v>
      </c>
      <c r="J30" s="39">
        <v>1.83E-2</v>
      </c>
      <c r="K30" s="16" t="s">
        <v>30</v>
      </c>
      <c r="M30">
        <f t="shared" si="1"/>
        <v>8</v>
      </c>
      <c r="N30">
        <v>1948</v>
      </c>
      <c r="O30">
        <v>474.61200000000002</v>
      </c>
      <c r="P30">
        <f>MIN($O$9:O30)</f>
        <v>184.8347</v>
      </c>
      <c r="Q30">
        <f t="shared" si="0"/>
        <v>4.6382056926548554</v>
      </c>
    </row>
    <row r="31" spans="1:17" x14ac:dyDescent="0.55000000000000004">
      <c r="A31" s="12">
        <v>1945</v>
      </c>
      <c r="B31" s="13" t="s">
        <v>125</v>
      </c>
      <c r="C31" s="38">
        <v>2</v>
      </c>
      <c r="D31" s="38">
        <v>0.5</v>
      </c>
      <c r="E31" s="38">
        <v>2.4399999999999999E-4</v>
      </c>
      <c r="F31" s="17" t="s">
        <v>32</v>
      </c>
      <c r="G31" s="39">
        <v>2.1799999999999999E-6</v>
      </c>
      <c r="H31" s="39">
        <v>453</v>
      </c>
      <c r="I31" s="28">
        <v>21165.077099999999</v>
      </c>
      <c r="J31" s="39">
        <v>2.4499999999999999E-3</v>
      </c>
      <c r="K31" s="16" t="s">
        <v>30</v>
      </c>
      <c r="M31">
        <f t="shared" si="1"/>
        <v>9</v>
      </c>
      <c r="N31">
        <v>1949</v>
      </c>
      <c r="O31">
        <v>23.049800000000001</v>
      </c>
      <c r="P31">
        <f>MIN($O$9:O31)</f>
        <v>23.049800000000001</v>
      </c>
      <c r="Q31">
        <f t="shared" si="0"/>
        <v>0.57840715825846489</v>
      </c>
    </row>
    <row r="32" spans="1:17" x14ac:dyDescent="0.55000000000000004">
      <c r="A32" s="12">
        <v>1946</v>
      </c>
      <c r="B32" s="13" t="s">
        <v>126</v>
      </c>
      <c r="C32" s="38">
        <v>3.33</v>
      </c>
      <c r="D32" s="38">
        <v>1</v>
      </c>
      <c r="E32" s="38">
        <v>1.47E-4</v>
      </c>
      <c r="F32" s="17" t="s">
        <v>32</v>
      </c>
      <c r="G32" s="39">
        <v>3.5099999999999999E-6</v>
      </c>
      <c r="H32" s="39">
        <v>4180</v>
      </c>
      <c r="I32" s="28">
        <v>71441.564599999998</v>
      </c>
      <c r="J32" s="39">
        <v>8.4700000000000001E-3</v>
      </c>
      <c r="K32" s="16" t="s">
        <v>30</v>
      </c>
      <c r="M32">
        <f t="shared" si="1"/>
        <v>10</v>
      </c>
      <c r="N32">
        <v>1950</v>
      </c>
      <c r="O32">
        <v>67.812399999999997</v>
      </c>
      <c r="P32">
        <f>MIN($O$9:O32)</f>
        <v>23.049800000000001</v>
      </c>
      <c r="Q32">
        <f t="shared" si="0"/>
        <v>0.57840715825846489</v>
      </c>
    </row>
    <row r="33" spans="1:17" x14ac:dyDescent="0.55000000000000004">
      <c r="A33" s="12">
        <v>1946</v>
      </c>
      <c r="B33" s="13" t="s">
        <v>127</v>
      </c>
      <c r="C33" s="38">
        <v>5000</v>
      </c>
      <c r="D33" s="38">
        <v>333</v>
      </c>
      <c r="E33" s="38">
        <v>9.5400000000000001E-5</v>
      </c>
      <c r="F33" s="38">
        <v>0.1</v>
      </c>
      <c r="G33" s="39">
        <v>2.96E-3</v>
      </c>
      <c r="H33" s="39">
        <v>5640</v>
      </c>
      <c r="I33" s="15">
        <v>184.8347</v>
      </c>
      <c r="J33" s="39">
        <v>2.19E-5</v>
      </c>
      <c r="K33" s="16" t="s">
        <v>30</v>
      </c>
      <c r="M33">
        <f t="shared" si="1"/>
        <v>11</v>
      </c>
      <c r="N33">
        <v>1951</v>
      </c>
      <c r="O33">
        <v>76.385400000000004</v>
      </c>
      <c r="P33">
        <f>MIN($O$9:O33)</f>
        <v>23.049800000000001</v>
      </c>
      <c r="Q33">
        <f t="shared" si="0"/>
        <v>0.57840715825846489</v>
      </c>
    </row>
    <row r="34" spans="1:17" x14ac:dyDescent="0.55000000000000004">
      <c r="A34" s="12">
        <v>1947</v>
      </c>
      <c r="B34" s="13" t="s">
        <v>128</v>
      </c>
      <c r="C34" s="38">
        <v>5</v>
      </c>
      <c r="D34" s="38">
        <v>1.43</v>
      </c>
      <c r="E34" s="38">
        <v>4.8799999999999999E-4</v>
      </c>
      <c r="F34" s="17" t="s">
        <v>32</v>
      </c>
      <c r="G34" s="39">
        <v>6.6499999999999999E-6</v>
      </c>
      <c r="H34" s="39">
        <v>2190</v>
      </c>
      <c r="I34" s="28">
        <v>35573.921499999997</v>
      </c>
      <c r="J34" s="39">
        <v>4.3E-3</v>
      </c>
      <c r="K34" s="16" t="s">
        <v>30</v>
      </c>
      <c r="M34">
        <f t="shared" si="1"/>
        <v>12</v>
      </c>
      <c r="N34">
        <v>1952</v>
      </c>
      <c r="O34">
        <v>27.593800000000002</v>
      </c>
      <c r="P34">
        <f>MIN($O$9:O34)</f>
        <v>23.049800000000001</v>
      </c>
      <c r="Q34">
        <f t="shared" si="0"/>
        <v>0.57840715825846489</v>
      </c>
    </row>
    <row r="35" spans="1:17" x14ac:dyDescent="0.55000000000000004">
      <c r="A35" s="12">
        <v>1948</v>
      </c>
      <c r="B35" s="13" t="s">
        <v>129</v>
      </c>
      <c r="C35" s="38">
        <v>3330</v>
      </c>
      <c r="D35" s="38">
        <v>50</v>
      </c>
      <c r="E35" s="38">
        <v>4.5800000000000002E-5</v>
      </c>
      <c r="F35" s="17" t="s">
        <v>32</v>
      </c>
      <c r="G35" s="39">
        <v>6.4300000000000002E-4</v>
      </c>
      <c r="H35" s="39">
        <v>3390</v>
      </c>
      <c r="I35" s="15">
        <v>474.61200000000002</v>
      </c>
      <c r="J35" s="39">
        <v>5.6499999999999998E-5</v>
      </c>
      <c r="K35" s="16" t="s">
        <v>30</v>
      </c>
      <c r="M35">
        <f t="shared" si="1"/>
        <v>13</v>
      </c>
      <c r="N35">
        <v>1953</v>
      </c>
      <c r="O35">
        <v>4.74</v>
      </c>
      <c r="P35">
        <f>MIN($O$9:O35)</f>
        <v>4.74</v>
      </c>
      <c r="Q35">
        <f t="shared" si="0"/>
        <v>0.11894462989462484</v>
      </c>
    </row>
    <row r="36" spans="1:17" x14ac:dyDescent="0.55000000000000004">
      <c r="A36" s="12">
        <v>1949</v>
      </c>
      <c r="B36" s="13" t="s">
        <v>130</v>
      </c>
      <c r="C36" s="14" t="s">
        <v>32</v>
      </c>
      <c r="D36" s="17" t="s">
        <v>32</v>
      </c>
      <c r="E36" s="17" t="s">
        <v>32</v>
      </c>
      <c r="F36" s="17" t="s">
        <v>32</v>
      </c>
      <c r="G36" s="39">
        <v>5.2500000000000003E-3</v>
      </c>
      <c r="H36" s="39">
        <v>1900</v>
      </c>
      <c r="I36" s="15">
        <v>24.805700000000002</v>
      </c>
      <c r="J36" s="39">
        <v>2.8200000000000001E-6</v>
      </c>
      <c r="K36" s="16" t="s">
        <v>30</v>
      </c>
      <c r="M36">
        <f t="shared" si="1"/>
        <v>14</v>
      </c>
      <c r="N36">
        <v>1954</v>
      </c>
      <c r="O36">
        <v>113.2226</v>
      </c>
      <c r="P36">
        <f>MIN($O$9:O36)</f>
        <v>4.74</v>
      </c>
      <c r="Q36">
        <f t="shared" si="0"/>
        <v>0.11894462989462484</v>
      </c>
    </row>
    <row r="37" spans="1:17" x14ac:dyDescent="0.55000000000000004">
      <c r="A37" s="12">
        <v>1949</v>
      </c>
      <c r="B37" s="13" t="s">
        <v>131</v>
      </c>
      <c r="C37" s="38">
        <v>3330</v>
      </c>
      <c r="D37" s="38">
        <v>333</v>
      </c>
      <c r="E37" s="38">
        <v>2.14E-3</v>
      </c>
      <c r="F37" s="38">
        <v>0.5</v>
      </c>
      <c r="G37" s="39">
        <v>2.7100000000000002E-3</v>
      </c>
      <c r="H37" s="39">
        <v>685</v>
      </c>
      <c r="I37" s="15">
        <v>23.049800000000001</v>
      </c>
      <c r="J37" s="39">
        <v>2.6199999999999999E-6</v>
      </c>
      <c r="K37" s="16" t="s">
        <v>30</v>
      </c>
      <c r="M37">
        <f t="shared" si="1"/>
        <v>15</v>
      </c>
      <c r="N37">
        <v>1955</v>
      </c>
      <c r="O37">
        <v>1.5888</v>
      </c>
      <c r="P37">
        <f>MIN($O$9:O37)</f>
        <v>1.5888</v>
      </c>
      <c r="Q37">
        <f t="shared" si="0"/>
        <v>3.9869035438097035E-2</v>
      </c>
    </row>
    <row r="38" spans="1:17" x14ac:dyDescent="0.55000000000000004">
      <c r="A38" s="12">
        <v>1950</v>
      </c>
      <c r="B38" s="13" t="s">
        <v>132</v>
      </c>
      <c r="C38" s="38">
        <v>5000</v>
      </c>
      <c r="D38" s="38">
        <v>500</v>
      </c>
      <c r="E38" s="38">
        <v>5.4900000000000001E-3</v>
      </c>
      <c r="F38" s="17" t="s">
        <v>32</v>
      </c>
      <c r="G38" s="39">
        <v>4.81E-3</v>
      </c>
      <c r="H38" s="39">
        <v>5420</v>
      </c>
      <c r="I38" s="15">
        <v>67.812399999999997</v>
      </c>
      <c r="J38" s="39">
        <v>7.4699999999999996E-6</v>
      </c>
      <c r="K38" s="16" t="s">
        <v>30</v>
      </c>
      <c r="M38">
        <f t="shared" si="1"/>
        <v>18</v>
      </c>
      <c r="N38">
        <v>1958</v>
      </c>
      <c r="O38">
        <v>67.046599999999998</v>
      </c>
      <c r="P38">
        <f>MIN($O$9:O38)</f>
        <v>1.5888</v>
      </c>
      <c r="Q38">
        <f t="shared" si="0"/>
        <v>3.9869035438097035E-2</v>
      </c>
    </row>
    <row r="39" spans="1:17" x14ac:dyDescent="0.55000000000000004">
      <c r="A39" s="12">
        <v>1951</v>
      </c>
      <c r="B39" s="13" t="s">
        <v>133</v>
      </c>
      <c r="C39" s="38">
        <v>10</v>
      </c>
      <c r="D39" s="38">
        <v>2</v>
      </c>
      <c r="E39" s="38">
        <v>2.4399999999999999E-4</v>
      </c>
      <c r="F39" s="17" t="s">
        <v>32</v>
      </c>
      <c r="G39" s="39">
        <v>9.9799999999999993E-6</v>
      </c>
      <c r="H39" s="39">
        <v>5840</v>
      </c>
      <c r="I39" s="28">
        <v>35076.964099999997</v>
      </c>
      <c r="J39" s="39">
        <v>3.82E-3</v>
      </c>
      <c r="K39" s="16" t="s">
        <v>30</v>
      </c>
      <c r="M39">
        <f t="shared" si="1"/>
        <v>19</v>
      </c>
      <c r="N39">
        <v>1959</v>
      </c>
      <c r="O39">
        <v>2.8142</v>
      </c>
      <c r="P39">
        <f>MIN($O$9:O39)</f>
        <v>1.5888</v>
      </c>
      <c r="Q39">
        <f t="shared" si="0"/>
        <v>3.9869035438097035E-2</v>
      </c>
    </row>
    <row r="40" spans="1:17" x14ac:dyDescent="0.55000000000000004">
      <c r="A40" s="12">
        <v>1951</v>
      </c>
      <c r="B40" s="13" t="s">
        <v>134</v>
      </c>
      <c r="C40" s="14" t="s">
        <v>32</v>
      </c>
      <c r="D40" s="17" t="s">
        <v>32</v>
      </c>
      <c r="E40" s="17" t="s">
        <v>32</v>
      </c>
      <c r="F40" s="17" t="s">
        <v>32</v>
      </c>
      <c r="G40" s="39">
        <v>4.5799999999999999E-3</v>
      </c>
      <c r="H40" s="39">
        <v>5840</v>
      </c>
      <c r="I40" s="15">
        <v>76.385400000000004</v>
      </c>
      <c r="J40" s="39">
        <v>8.32E-6</v>
      </c>
      <c r="K40" s="16" t="s">
        <v>30</v>
      </c>
      <c r="M40">
        <f t="shared" si="1"/>
        <v>20</v>
      </c>
      <c r="N40">
        <v>1960</v>
      </c>
      <c r="O40">
        <v>0.56710000000000005</v>
      </c>
      <c r="P40">
        <f>MIN($O$9:O40)</f>
        <v>0.56710000000000005</v>
      </c>
      <c r="Q40">
        <f t="shared" si="0"/>
        <v>1.4230696120937077E-2</v>
      </c>
    </row>
    <row r="41" spans="1:17" x14ac:dyDescent="0.55000000000000004">
      <c r="A41" s="12">
        <v>1952</v>
      </c>
      <c r="B41" s="13" t="s">
        <v>135</v>
      </c>
      <c r="C41" s="38">
        <v>1250</v>
      </c>
      <c r="D41" s="38">
        <v>100</v>
      </c>
      <c r="E41" s="38">
        <v>1.54E-4</v>
      </c>
      <c r="F41" s="38">
        <v>50</v>
      </c>
      <c r="G41" s="39">
        <v>2.1900000000000001E-3</v>
      </c>
      <c r="H41" s="39">
        <v>614</v>
      </c>
      <c r="I41" s="15">
        <v>27.593800000000002</v>
      </c>
      <c r="J41" s="39">
        <v>2.92E-6</v>
      </c>
      <c r="K41" s="16" t="s">
        <v>30</v>
      </c>
      <c r="M41">
        <f t="shared" si="1"/>
        <v>21</v>
      </c>
      <c r="N41">
        <v>1961</v>
      </c>
      <c r="O41">
        <v>0.5212</v>
      </c>
      <c r="P41">
        <f>MIN($O$9:O41)</f>
        <v>0.5212</v>
      </c>
      <c r="Q41">
        <f t="shared" ref="Q41:Q72" si="2">P41/$P$14*100</f>
        <v>1.3078890527653684E-2</v>
      </c>
    </row>
    <row r="42" spans="1:17" x14ac:dyDescent="0.55000000000000004">
      <c r="A42" s="12">
        <v>1953</v>
      </c>
      <c r="B42" s="13" t="s">
        <v>136</v>
      </c>
      <c r="C42" s="38">
        <v>0</v>
      </c>
      <c r="D42" s="38">
        <v>0</v>
      </c>
      <c r="E42" s="38">
        <v>0</v>
      </c>
      <c r="F42" s="17" t="s">
        <v>32</v>
      </c>
      <c r="G42" s="39">
        <v>3.3300000000000003E-2</v>
      </c>
      <c r="H42" s="39">
        <v>5450</v>
      </c>
      <c r="I42" s="15">
        <v>17.372199999999999</v>
      </c>
      <c r="J42" s="39">
        <v>1.75E-6</v>
      </c>
      <c r="K42" s="16" t="s">
        <v>30</v>
      </c>
      <c r="M42">
        <f t="shared" si="1"/>
        <v>22</v>
      </c>
      <c r="N42">
        <v>1962</v>
      </c>
      <c r="O42">
        <v>2.1884000000000001</v>
      </c>
      <c r="P42">
        <f>MIN($O$9:O42)</f>
        <v>0.5212</v>
      </c>
      <c r="Q42">
        <f t="shared" si="2"/>
        <v>1.3078890527653684E-2</v>
      </c>
    </row>
    <row r="43" spans="1:17" x14ac:dyDescent="0.55000000000000004">
      <c r="A43" s="12">
        <v>1953</v>
      </c>
      <c r="B43" s="13" t="s">
        <v>29</v>
      </c>
      <c r="C43" s="38">
        <v>1430</v>
      </c>
      <c r="D43" s="38">
        <v>100</v>
      </c>
      <c r="E43" s="38">
        <v>4.8799999999999998E-3</v>
      </c>
      <c r="F43" s="38">
        <v>125</v>
      </c>
      <c r="G43" s="39">
        <v>1.0300000000000001E-3</v>
      </c>
      <c r="H43" s="39">
        <v>1220</v>
      </c>
      <c r="I43" s="15">
        <v>92.758899999999997</v>
      </c>
      <c r="J43" s="39">
        <v>9.3500000000000003E-6</v>
      </c>
      <c r="K43" s="16" t="s">
        <v>30</v>
      </c>
      <c r="M43">
        <f t="shared" si="1"/>
        <v>23</v>
      </c>
      <c r="N43">
        <v>1963</v>
      </c>
      <c r="O43">
        <v>2.9857</v>
      </c>
      <c r="P43">
        <f>MIN($O$9:O43)</f>
        <v>0.5212</v>
      </c>
      <c r="Q43">
        <f t="shared" si="2"/>
        <v>1.3078890527653684E-2</v>
      </c>
    </row>
    <row r="44" spans="1:17" x14ac:dyDescent="0.55000000000000004">
      <c r="A44" s="12">
        <v>1953</v>
      </c>
      <c r="B44" s="13" t="s">
        <v>31</v>
      </c>
      <c r="C44" s="14" t="s">
        <v>32</v>
      </c>
      <c r="D44" s="14" t="s">
        <v>32</v>
      </c>
      <c r="E44" s="17" t="s">
        <v>32</v>
      </c>
      <c r="F44" s="17" t="s">
        <v>32</v>
      </c>
      <c r="G44" s="39">
        <v>2.2200000000000001E-2</v>
      </c>
      <c r="H44" s="39">
        <v>1400</v>
      </c>
      <c r="I44" s="15">
        <v>4.74</v>
      </c>
      <c r="J44" s="39">
        <v>4.7800000000000002E-7</v>
      </c>
      <c r="K44" s="16" t="s">
        <v>30</v>
      </c>
      <c r="M44">
        <f t="shared" si="1"/>
        <v>24</v>
      </c>
      <c r="N44">
        <v>1964</v>
      </c>
      <c r="O44">
        <v>0.1779</v>
      </c>
      <c r="P44">
        <f>MIN($O$9:O44)</f>
        <v>0.1779</v>
      </c>
      <c r="Q44">
        <f t="shared" si="2"/>
        <v>4.4641876916147174E-3</v>
      </c>
    </row>
    <row r="45" spans="1:17" x14ac:dyDescent="0.55000000000000004">
      <c r="A45" s="12">
        <v>1954</v>
      </c>
      <c r="B45" s="13" t="s">
        <v>33</v>
      </c>
      <c r="C45" s="38">
        <v>1110</v>
      </c>
      <c r="D45" s="38">
        <v>333</v>
      </c>
      <c r="E45" s="38">
        <v>5.3699999999999998E-3</v>
      </c>
      <c r="F45" s="17" t="s">
        <v>32</v>
      </c>
      <c r="G45" s="39">
        <v>1.74E-3</v>
      </c>
      <c r="H45" s="39">
        <v>3040</v>
      </c>
      <c r="I45" s="15">
        <v>113.2226</v>
      </c>
      <c r="J45" s="39">
        <v>1.1199999999999999E-5</v>
      </c>
      <c r="K45" s="16" t="s">
        <v>30</v>
      </c>
      <c r="M45">
        <f t="shared" si="1"/>
        <v>25</v>
      </c>
      <c r="N45">
        <v>1965</v>
      </c>
      <c r="O45">
        <v>0.2427</v>
      </c>
      <c r="P45">
        <f>MIN($O$9:O45)</f>
        <v>0.1779</v>
      </c>
      <c r="Q45">
        <f t="shared" si="2"/>
        <v>4.4641876916147174E-3</v>
      </c>
    </row>
    <row r="46" spans="1:17" x14ac:dyDescent="0.55000000000000004">
      <c r="A46" s="12">
        <v>1955</v>
      </c>
      <c r="B46" s="13" t="s">
        <v>34</v>
      </c>
      <c r="C46" s="38">
        <v>50000</v>
      </c>
      <c r="D46" s="38">
        <v>33300</v>
      </c>
      <c r="E46" s="38">
        <v>3.9100000000000003E-3</v>
      </c>
      <c r="F46" s="38">
        <v>1000</v>
      </c>
      <c r="G46" s="39">
        <v>6.0999999999999999E-2</v>
      </c>
      <c r="H46" s="39">
        <v>1220</v>
      </c>
      <c r="I46" s="15">
        <v>1.5888</v>
      </c>
      <c r="J46" s="39">
        <v>1.5099999999999999E-7</v>
      </c>
      <c r="K46" s="16" t="s">
        <v>30</v>
      </c>
      <c r="M46">
        <f t="shared" si="1"/>
        <v>26</v>
      </c>
      <c r="N46">
        <v>1966</v>
      </c>
      <c r="O46">
        <v>0.60509999999999997</v>
      </c>
      <c r="P46">
        <f>MIN($O$9:O46)</f>
        <v>0.1779</v>
      </c>
      <c r="Q46">
        <f t="shared" si="2"/>
        <v>4.4641876916147174E-3</v>
      </c>
    </row>
    <row r="47" spans="1:17" x14ac:dyDescent="0.55000000000000004">
      <c r="A47" s="12">
        <v>1955</v>
      </c>
      <c r="B47" s="13" t="s">
        <v>35</v>
      </c>
      <c r="C47" s="38">
        <v>3330</v>
      </c>
      <c r="D47" s="38">
        <v>50</v>
      </c>
      <c r="E47" s="38">
        <v>1.46E-2</v>
      </c>
      <c r="F47" s="17" t="s">
        <v>32</v>
      </c>
      <c r="G47" s="39">
        <v>6.3000000000000003E-4</v>
      </c>
      <c r="H47" s="39">
        <v>183</v>
      </c>
      <c r="I47" s="15">
        <v>62.587699999999998</v>
      </c>
      <c r="J47" s="39">
        <v>5.93E-6</v>
      </c>
      <c r="K47" s="16" t="s">
        <v>30</v>
      </c>
      <c r="M47">
        <f t="shared" si="1"/>
        <v>27</v>
      </c>
      <c r="N47">
        <v>1967</v>
      </c>
      <c r="O47">
        <v>0.41249999999999998</v>
      </c>
      <c r="P47">
        <f>MIN($O$9:O47)</f>
        <v>0.1779</v>
      </c>
      <c r="Q47">
        <f t="shared" si="2"/>
        <v>4.4641876916147174E-3</v>
      </c>
    </row>
    <row r="48" spans="1:17" x14ac:dyDescent="0.55000000000000004">
      <c r="A48" s="12">
        <v>1955</v>
      </c>
      <c r="B48" s="13" t="s">
        <v>36</v>
      </c>
      <c r="C48" s="38">
        <v>100000</v>
      </c>
      <c r="D48" s="38">
        <v>5000</v>
      </c>
      <c r="E48" s="38">
        <v>3.5200000000000002E-2</v>
      </c>
      <c r="F48" s="17" t="s">
        <v>32</v>
      </c>
      <c r="G48" s="39">
        <v>5.79E-2</v>
      </c>
      <c r="H48" s="39">
        <v>12200</v>
      </c>
      <c r="I48" s="15">
        <v>12.163500000000001</v>
      </c>
      <c r="J48" s="39">
        <v>1.15E-6</v>
      </c>
      <c r="K48" s="16" t="s">
        <v>30</v>
      </c>
      <c r="M48">
        <f t="shared" si="1"/>
        <v>29</v>
      </c>
      <c r="N48">
        <v>1969</v>
      </c>
      <c r="O48">
        <v>9.2600000000000002E-2</v>
      </c>
      <c r="P48">
        <f>MIN($O$9:O48)</f>
        <v>9.2600000000000002E-2</v>
      </c>
      <c r="Q48">
        <f t="shared" si="2"/>
        <v>2.3236862295869746E-3</v>
      </c>
    </row>
    <row r="49" spans="1:17" x14ac:dyDescent="0.55000000000000004">
      <c r="A49" s="12">
        <v>1958</v>
      </c>
      <c r="B49" s="13" t="s">
        <v>37</v>
      </c>
      <c r="C49" s="14" t="s">
        <v>32</v>
      </c>
      <c r="D49" s="14" t="s">
        <v>32</v>
      </c>
      <c r="E49" s="17" t="s">
        <v>32</v>
      </c>
      <c r="F49" s="17" t="s">
        <v>32</v>
      </c>
      <c r="G49" s="39">
        <v>4.0000000000000001E-3</v>
      </c>
      <c r="H49" s="39">
        <v>12300</v>
      </c>
      <c r="I49" s="15">
        <v>178.64930000000001</v>
      </c>
      <c r="J49" s="39">
        <v>1.6099999999999998E-5</v>
      </c>
      <c r="K49" s="16" t="s">
        <v>30</v>
      </c>
      <c r="M49">
        <f t="shared" si="1"/>
        <v>30</v>
      </c>
      <c r="N49">
        <v>1970</v>
      </c>
      <c r="O49">
        <v>0.73919999999999997</v>
      </c>
      <c r="P49">
        <f>MIN($O$9:O49)</f>
        <v>9.2600000000000002E-2</v>
      </c>
      <c r="Q49">
        <f t="shared" si="2"/>
        <v>2.3236862295869746E-3</v>
      </c>
    </row>
    <row r="50" spans="1:17" x14ac:dyDescent="0.55000000000000004">
      <c r="A50" s="12">
        <v>1958</v>
      </c>
      <c r="B50" s="13" t="s">
        <v>38</v>
      </c>
      <c r="C50" s="14" t="s">
        <v>32</v>
      </c>
      <c r="D50" s="14" t="s">
        <v>32</v>
      </c>
      <c r="E50" s="17" t="s">
        <v>32</v>
      </c>
      <c r="F50" s="17" t="s">
        <v>32</v>
      </c>
      <c r="G50" s="39">
        <v>5.0000000000000001E-3</v>
      </c>
      <c r="H50" s="39">
        <v>5480</v>
      </c>
      <c r="I50" s="15">
        <v>67.046599999999998</v>
      </c>
      <c r="J50" s="39">
        <v>6.0299999999999999E-6</v>
      </c>
      <c r="K50" s="16" t="s">
        <v>30</v>
      </c>
      <c r="M50">
        <f t="shared" si="1"/>
        <v>31</v>
      </c>
      <c r="N50">
        <v>1971</v>
      </c>
      <c r="O50">
        <v>0.6492</v>
      </c>
      <c r="P50">
        <f>MIN($O$9:O50)</f>
        <v>9.2600000000000002E-2</v>
      </c>
      <c r="Q50">
        <f t="shared" si="2"/>
        <v>2.3236862295869746E-3</v>
      </c>
    </row>
    <row r="51" spans="1:17" x14ac:dyDescent="0.55000000000000004">
      <c r="A51" s="12">
        <v>1959</v>
      </c>
      <c r="B51" s="13" t="s">
        <v>39</v>
      </c>
      <c r="C51" s="14" t="s">
        <v>32</v>
      </c>
      <c r="D51" s="14" t="s">
        <v>32</v>
      </c>
      <c r="E51" s="17" t="s">
        <v>32</v>
      </c>
      <c r="F51" s="17" t="s">
        <v>32</v>
      </c>
      <c r="G51" s="39">
        <v>6.25E-2</v>
      </c>
      <c r="H51" s="39">
        <v>7500</v>
      </c>
      <c r="I51" s="15">
        <v>7.1672000000000002</v>
      </c>
      <c r="J51" s="39">
        <v>6.3399999999999999E-7</v>
      </c>
      <c r="K51" s="16" t="s">
        <v>30</v>
      </c>
      <c r="M51">
        <f t="shared" si="1"/>
        <v>32</v>
      </c>
      <c r="N51">
        <v>1972</v>
      </c>
      <c r="O51">
        <v>9.7500000000000003E-2</v>
      </c>
      <c r="P51">
        <f>MIN($O$9:O51)</f>
        <v>9.2600000000000002E-2</v>
      </c>
      <c r="Q51">
        <f t="shared" si="2"/>
        <v>2.3236862295869746E-3</v>
      </c>
    </row>
    <row r="52" spans="1:17" x14ac:dyDescent="0.55000000000000004">
      <c r="A52" s="12">
        <v>1959</v>
      </c>
      <c r="B52" s="13" t="s">
        <v>40</v>
      </c>
      <c r="C52" s="38">
        <v>250000</v>
      </c>
      <c r="D52" s="38">
        <v>50000</v>
      </c>
      <c r="E52" s="38">
        <v>0.14099999999999999</v>
      </c>
      <c r="F52" s="38">
        <v>2000</v>
      </c>
      <c r="G52" s="39">
        <v>0.34300000000000003</v>
      </c>
      <c r="H52" s="39">
        <v>16800</v>
      </c>
      <c r="I52" s="15">
        <v>2.8142</v>
      </c>
      <c r="J52" s="39">
        <v>2.4900000000000002E-7</v>
      </c>
      <c r="K52" s="16" t="s">
        <v>41</v>
      </c>
      <c r="M52">
        <f t="shared" si="1"/>
        <v>33</v>
      </c>
      <c r="N52">
        <v>1973</v>
      </c>
      <c r="O52">
        <v>1.6398999999999999</v>
      </c>
      <c r="P52" s="11">
        <f>MIN($O$9:O52)</f>
        <v>9.2600000000000002E-2</v>
      </c>
      <c r="Q52">
        <f t="shared" si="2"/>
        <v>2.3236862295869746E-3</v>
      </c>
    </row>
    <row r="53" spans="1:17" x14ac:dyDescent="0.55000000000000004">
      <c r="A53" s="12">
        <v>1960</v>
      </c>
      <c r="B53" s="13" t="s">
        <v>42</v>
      </c>
      <c r="C53" s="38">
        <v>1670</v>
      </c>
      <c r="D53" s="38">
        <v>200</v>
      </c>
      <c r="E53" s="38">
        <v>1.2200000000000001E-2</v>
      </c>
      <c r="F53" s="17" t="s">
        <v>32</v>
      </c>
      <c r="G53" s="39">
        <v>9.6000000000000002E-4</v>
      </c>
      <c r="H53" s="39">
        <v>1100</v>
      </c>
      <c r="I53" s="15">
        <v>97.174999999999997</v>
      </c>
      <c r="J53" s="39">
        <v>8.4300000000000006E-6</v>
      </c>
      <c r="K53" s="16" t="s">
        <v>41</v>
      </c>
      <c r="M53">
        <f t="shared" si="1"/>
        <v>35</v>
      </c>
      <c r="N53">
        <v>1975</v>
      </c>
      <c r="O53">
        <v>0.60009999999999997</v>
      </c>
      <c r="P53" s="11">
        <f>MIN($O$9:O53)</f>
        <v>9.2600000000000002E-2</v>
      </c>
      <c r="Q53">
        <f t="shared" si="2"/>
        <v>2.3236862295869746E-3</v>
      </c>
    </row>
    <row r="54" spans="1:17" x14ac:dyDescent="0.55000000000000004">
      <c r="A54" s="12">
        <v>1960</v>
      </c>
      <c r="B54" s="13" t="s">
        <v>43</v>
      </c>
      <c r="C54" s="38">
        <v>100000</v>
      </c>
      <c r="D54" s="38">
        <v>50000</v>
      </c>
      <c r="E54" s="38">
        <v>1.7600000000000001E-2</v>
      </c>
      <c r="F54" s="17" t="s">
        <v>32</v>
      </c>
      <c r="G54" s="39">
        <v>0.129</v>
      </c>
      <c r="H54" s="39">
        <v>744</v>
      </c>
      <c r="I54" s="15">
        <v>0.56710000000000005</v>
      </c>
      <c r="J54" s="39">
        <v>4.9199999999999997E-8</v>
      </c>
      <c r="K54" s="16" t="s">
        <v>41</v>
      </c>
      <c r="M54">
        <f t="shared" si="1"/>
        <v>36</v>
      </c>
      <c r="N54">
        <v>1976</v>
      </c>
      <c r="O54">
        <v>1.26E-2</v>
      </c>
      <c r="P54" s="11">
        <f>MIN($O$9:O54)</f>
        <v>1.26E-2</v>
      </c>
      <c r="Q54">
        <f t="shared" si="2"/>
        <v>3.161819275679901E-4</v>
      </c>
    </row>
    <row r="55" spans="1:17" x14ac:dyDescent="0.55000000000000004">
      <c r="A55" s="12">
        <v>1961</v>
      </c>
      <c r="B55" s="13" t="s">
        <v>44</v>
      </c>
      <c r="C55" s="38">
        <v>1000000</v>
      </c>
      <c r="D55" s="38">
        <v>200000</v>
      </c>
      <c r="E55" s="38">
        <v>2.3400000000000001E-2</v>
      </c>
      <c r="F55" s="17" t="s">
        <v>32</v>
      </c>
      <c r="G55" s="39">
        <v>1.48</v>
      </c>
      <c r="H55" s="39">
        <v>27300</v>
      </c>
      <c r="I55" s="15">
        <v>1.0429999999999999</v>
      </c>
      <c r="J55" s="39">
        <v>8.9400000000000006E-8</v>
      </c>
      <c r="K55" s="16" t="s">
        <v>41</v>
      </c>
      <c r="M55">
        <f t="shared" si="1"/>
        <v>37</v>
      </c>
      <c r="N55">
        <v>1977</v>
      </c>
      <c r="O55">
        <v>2.8999999999999998E-3</v>
      </c>
      <c r="P55">
        <f>MIN($O$9:O55)</f>
        <v>2.8999999999999998E-3</v>
      </c>
      <c r="Q55">
        <f t="shared" si="2"/>
        <v>7.2772030948188199E-5</v>
      </c>
    </row>
    <row r="56" spans="1:17" x14ac:dyDescent="0.55000000000000004">
      <c r="A56" s="12">
        <v>1961</v>
      </c>
      <c r="B56" s="13" t="s">
        <v>45</v>
      </c>
      <c r="C56" s="14" t="s">
        <v>32</v>
      </c>
      <c r="D56" s="14" t="s">
        <v>32</v>
      </c>
      <c r="E56" s="17" t="s">
        <v>32</v>
      </c>
      <c r="F56" s="17" t="s">
        <v>32</v>
      </c>
      <c r="G56" s="39">
        <v>0.1</v>
      </c>
      <c r="H56" s="39">
        <v>355</v>
      </c>
      <c r="I56" s="15">
        <v>0.5212</v>
      </c>
      <c r="J56" s="39">
        <v>4.4700000000000003E-8</v>
      </c>
      <c r="K56" s="16" t="s">
        <v>41</v>
      </c>
      <c r="M56">
        <f t="shared" si="1"/>
        <v>38</v>
      </c>
      <c r="N56">
        <v>1978</v>
      </c>
      <c r="O56">
        <v>5.9400000000000001E-2</v>
      </c>
      <c r="P56">
        <f>MIN($O$9:O56)</f>
        <v>2.8999999999999998E-3</v>
      </c>
      <c r="Q56">
        <f t="shared" si="2"/>
        <v>7.2772030948188199E-5</v>
      </c>
    </row>
    <row r="57" spans="1:17" x14ac:dyDescent="0.55000000000000004">
      <c r="A57" s="12">
        <v>1962</v>
      </c>
      <c r="B57" s="13" t="s">
        <v>46</v>
      </c>
      <c r="C57" s="14" t="s">
        <v>32</v>
      </c>
      <c r="D57" s="14" t="s">
        <v>32</v>
      </c>
      <c r="E57" s="17" t="s">
        <v>32</v>
      </c>
      <c r="F57" s="17" t="s">
        <v>32</v>
      </c>
      <c r="G57" s="39">
        <v>0.111</v>
      </c>
      <c r="H57" s="39">
        <v>3770</v>
      </c>
      <c r="I57" s="15">
        <v>2.1884000000000001</v>
      </c>
      <c r="J57" s="39">
        <v>1.8300000000000001E-7</v>
      </c>
      <c r="K57" s="16" t="s">
        <v>41</v>
      </c>
      <c r="M57">
        <f t="shared" si="1"/>
        <v>40</v>
      </c>
      <c r="N57">
        <v>1980</v>
      </c>
      <c r="O57">
        <v>6.0299999999999999E-2</v>
      </c>
      <c r="P57">
        <f>MIN($O$9:O57)</f>
        <v>2.8999999999999998E-3</v>
      </c>
      <c r="Q57">
        <f t="shared" si="2"/>
        <v>7.2772030948188199E-5</v>
      </c>
    </row>
    <row r="58" spans="1:17" x14ac:dyDescent="0.55000000000000004">
      <c r="A58" s="12">
        <v>1962</v>
      </c>
      <c r="B58" s="13" t="s">
        <v>47</v>
      </c>
      <c r="C58" s="38">
        <v>100000</v>
      </c>
      <c r="D58" s="38">
        <v>25000</v>
      </c>
      <c r="E58" s="38">
        <v>2.5399999999999999E-2</v>
      </c>
      <c r="F58" s="17" t="s">
        <v>32</v>
      </c>
      <c r="G58" s="39">
        <v>9.8699999999999996E-2</v>
      </c>
      <c r="H58" s="39">
        <v>5390</v>
      </c>
      <c r="I58" s="15">
        <v>3.3727999999999998</v>
      </c>
      <c r="J58" s="39">
        <v>2.8200000000000001E-7</v>
      </c>
      <c r="K58" s="16" t="s">
        <v>41</v>
      </c>
      <c r="M58">
        <f t="shared" si="1"/>
        <v>42</v>
      </c>
      <c r="N58">
        <v>1982</v>
      </c>
      <c r="O58">
        <v>5.0000000000000001E-4</v>
      </c>
      <c r="P58">
        <f>MIN($O$9:O58)</f>
        <v>5.0000000000000001E-4</v>
      </c>
      <c r="Q58">
        <f t="shared" si="2"/>
        <v>1.2546901887618654E-5</v>
      </c>
    </row>
    <row r="59" spans="1:17" x14ac:dyDescent="0.55000000000000004">
      <c r="A59" s="12">
        <v>1963</v>
      </c>
      <c r="B59" s="13" t="s">
        <v>48</v>
      </c>
      <c r="C59" s="14" t="s">
        <v>32</v>
      </c>
      <c r="D59" s="14" t="s">
        <v>32</v>
      </c>
      <c r="E59" s="17" t="s">
        <v>32</v>
      </c>
      <c r="F59" s="17" t="s">
        <v>32</v>
      </c>
      <c r="G59" s="39">
        <v>6.3E-2</v>
      </c>
      <c r="H59" s="39">
        <v>2980</v>
      </c>
      <c r="I59" s="15">
        <v>3.1646999999999998</v>
      </c>
      <c r="J59" s="39">
        <v>2.6100000000000002E-7</v>
      </c>
      <c r="K59" s="16" t="s">
        <v>41</v>
      </c>
      <c r="M59">
        <f t="shared" si="1"/>
        <v>43</v>
      </c>
      <c r="N59">
        <v>1983</v>
      </c>
      <c r="O59">
        <v>6.9999999999999999E-4</v>
      </c>
      <c r="P59">
        <f>MIN($O$9:O59)</f>
        <v>5.0000000000000001E-4</v>
      </c>
      <c r="Q59">
        <f t="shared" si="2"/>
        <v>1.2546901887618654E-5</v>
      </c>
    </row>
    <row r="60" spans="1:17" x14ac:dyDescent="0.55000000000000004">
      <c r="A60" s="12">
        <v>1963</v>
      </c>
      <c r="B60" s="13" t="s">
        <v>49</v>
      </c>
      <c r="C60" s="14" t="s">
        <v>32</v>
      </c>
      <c r="D60" s="14" t="s">
        <v>32</v>
      </c>
      <c r="E60" s="17" t="s">
        <v>32</v>
      </c>
      <c r="F60" s="17" t="s">
        <v>32</v>
      </c>
      <c r="G60" s="39">
        <v>0.15</v>
      </c>
      <c r="H60" s="39">
        <v>7450</v>
      </c>
      <c r="I60" s="15">
        <v>2.9857</v>
      </c>
      <c r="J60" s="39">
        <v>2.4600000000000001E-7</v>
      </c>
      <c r="K60" s="16" t="s">
        <v>41</v>
      </c>
      <c r="M60">
        <f t="shared" si="1"/>
        <v>44</v>
      </c>
      <c r="N60">
        <v>1984</v>
      </c>
      <c r="O60">
        <v>6.9999999999999999E-4</v>
      </c>
      <c r="P60">
        <f>MIN($O$9:O60)</f>
        <v>5.0000000000000001E-4</v>
      </c>
      <c r="Q60">
        <f t="shared" si="2"/>
        <v>1.2546901887618654E-5</v>
      </c>
    </row>
    <row r="61" spans="1:17" x14ac:dyDescent="0.55000000000000004">
      <c r="A61" s="12">
        <v>1964</v>
      </c>
      <c r="B61" s="13" t="s">
        <v>50</v>
      </c>
      <c r="C61" s="38">
        <v>3330000</v>
      </c>
      <c r="D61" s="38">
        <v>2000000</v>
      </c>
      <c r="E61" s="38">
        <v>4</v>
      </c>
      <c r="F61" s="17" t="s">
        <v>32</v>
      </c>
      <c r="G61" s="39">
        <v>9.2200000000000006</v>
      </c>
      <c r="H61" s="39">
        <v>28900</v>
      </c>
      <c r="I61" s="15">
        <v>0.1779</v>
      </c>
      <c r="J61" s="39">
        <v>1.4300000000000001E-8</v>
      </c>
      <c r="K61" s="16" t="s">
        <v>41</v>
      </c>
      <c r="M61">
        <f t="shared" si="1"/>
        <v>45</v>
      </c>
      <c r="N61">
        <v>1985</v>
      </c>
      <c r="O61">
        <v>1.4E-3</v>
      </c>
      <c r="P61">
        <f>MIN($O$9:O61)</f>
        <v>5.0000000000000001E-4</v>
      </c>
      <c r="Q61">
        <f t="shared" si="2"/>
        <v>1.2546901887618654E-5</v>
      </c>
    </row>
    <row r="62" spans="1:17" x14ac:dyDescent="0.55000000000000004">
      <c r="A62" s="12">
        <v>1964</v>
      </c>
      <c r="B62" s="13" t="s">
        <v>51</v>
      </c>
      <c r="C62" s="38">
        <v>100000</v>
      </c>
      <c r="D62" s="38">
        <v>50000</v>
      </c>
      <c r="E62" s="38">
        <v>7.0300000000000001E-2</v>
      </c>
      <c r="F62" s="17" t="s">
        <v>32</v>
      </c>
      <c r="G62" s="39">
        <v>0.17799999999999999</v>
      </c>
      <c r="H62" s="39">
        <v>1580</v>
      </c>
      <c r="I62" s="15">
        <v>0.68469999999999998</v>
      </c>
      <c r="J62" s="39">
        <v>5.5199999999999998E-8</v>
      </c>
      <c r="K62" s="16" t="s">
        <v>41</v>
      </c>
      <c r="M62">
        <f t="shared" si="1"/>
        <v>46</v>
      </c>
      <c r="N62">
        <v>1986</v>
      </c>
      <c r="O62">
        <v>1E-4</v>
      </c>
      <c r="P62">
        <f>MIN($O$9:O62)</f>
        <v>1E-4</v>
      </c>
      <c r="Q62">
        <f t="shared" si="2"/>
        <v>2.509380377523731E-6</v>
      </c>
    </row>
    <row r="63" spans="1:17" x14ac:dyDescent="0.55000000000000004">
      <c r="A63" s="12">
        <v>1965</v>
      </c>
      <c r="B63" s="13" t="s">
        <v>52</v>
      </c>
      <c r="C63" s="38">
        <v>125000</v>
      </c>
      <c r="D63" s="38">
        <v>25000</v>
      </c>
      <c r="E63" s="38">
        <v>1.5599999999999999E-2</v>
      </c>
      <c r="F63" s="17" t="s">
        <v>32</v>
      </c>
      <c r="G63" s="39">
        <v>0.11600000000000001</v>
      </c>
      <c r="H63" s="39">
        <v>259</v>
      </c>
      <c r="I63" s="15">
        <v>0.42730000000000001</v>
      </c>
      <c r="J63" s="39">
        <v>3.3600000000000003E-8</v>
      </c>
      <c r="K63" s="16" t="s">
        <v>41</v>
      </c>
      <c r="M63">
        <f t="shared" si="1"/>
        <v>47</v>
      </c>
      <c r="N63">
        <v>1987</v>
      </c>
      <c r="O63">
        <v>1E-4</v>
      </c>
      <c r="P63">
        <f>MIN($O$9:O63)</f>
        <v>1E-4</v>
      </c>
      <c r="Q63">
        <f t="shared" si="2"/>
        <v>2.509380377523731E-6</v>
      </c>
    </row>
    <row r="64" spans="1:17" x14ac:dyDescent="0.55000000000000004">
      <c r="A64" s="12">
        <v>1965</v>
      </c>
      <c r="B64" s="13" t="s">
        <v>53</v>
      </c>
      <c r="C64" s="14" t="s">
        <v>32</v>
      </c>
      <c r="D64" s="14" t="s">
        <v>32</v>
      </c>
      <c r="E64" s="17" t="s">
        <v>32</v>
      </c>
      <c r="F64" s="17" t="s">
        <v>32</v>
      </c>
      <c r="G64" s="39">
        <v>0.16700000000000001</v>
      </c>
      <c r="H64" s="39">
        <v>93.1</v>
      </c>
      <c r="I64" s="15">
        <v>0.2427</v>
      </c>
      <c r="J64" s="39">
        <v>1.9099999999999999E-8</v>
      </c>
      <c r="K64" s="16" t="s">
        <v>41</v>
      </c>
      <c r="M64">
        <f t="shared" si="1"/>
        <v>48</v>
      </c>
      <c r="N64">
        <v>1988</v>
      </c>
      <c r="O64">
        <v>1.9000000000000001E-5</v>
      </c>
      <c r="P64">
        <f>MIN($O$9:O64)</f>
        <v>1.9000000000000001E-5</v>
      </c>
      <c r="Q64">
        <f t="shared" si="2"/>
        <v>4.7678227172950892E-7</v>
      </c>
    </row>
    <row r="65" spans="1:17" x14ac:dyDescent="0.55000000000000004">
      <c r="A65" s="12">
        <v>1966</v>
      </c>
      <c r="B65" s="13" t="s">
        <v>54</v>
      </c>
      <c r="C65" s="38">
        <v>1250000</v>
      </c>
      <c r="D65" s="38">
        <v>500000</v>
      </c>
      <c r="E65" s="38">
        <v>8</v>
      </c>
      <c r="F65" s="17" t="s">
        <v>32</v>
      </c>
      <c r="G65" s="39">
        <v>2.36</v>
      </c>
      <c r="H65" s="39">
        <v>25100</v>
      </c>
      <c r="I65" s="15">
        <v>0.60509999999999997</v>
      </c>
      <c r="J65" s="39">
        <v>4.7099999999999998E-8</v>
      </c>
      <c r="K65" s="16" t="s">
        <v>41</v>
      </c>
      <c r="M65">
        <f t="shared" si="1"/>
        <v>50</v>
      </c>
      <c r="N65">
        <v>1990</v>
      </c>
      <c r="O65">
        <v>1.9000000000000001E-5</v>
      </c>
      <c r="P65">
        <f>MIN($O$9:O65)</f>
        <v>1.9000000000000001E-5</v>
      </c>
      <c r="Q65">
        <f t="shared" si="2"/>
        <v>4.7678227172950892E-7</v>
      </c>
    </row>
    <row r="66" spans="1:17" x14ac:dyDescent="0.55000000000000004">
      <c r="A66" s="12">
        <v>1967</v>
      </c>
      <c r="B66" s="13" t="s">
        <v>55</v>
      </c>
      <c r="C66" s="14" t="s">
        <v>32</v>
      </c>
      <c r="D66" s="14" t="s">
        <v>32</v>
      </c>
      <c r="E66" s="17" t="s">
        <v>32</v>
      </c>
      <c r="F66" s="17" t="s">
        <v>32</v>
      </c>
      <c r="G66" s="39">
        <v>1.24</v>
      </c>
      <c r="H66" s="39">
        <v>8550</v>
      </c>
      <c r="I66" s="15">
        <v>0.41249999999999998</v>
      </c>
      <c r="J66" s="39">
        <v>3.1499999999999998E-8</v>
      </c>
      <c r="K66" s="16" t="s">
        <v>41</v>
      </c>
      <c r="M66">
        <f t="shared" si="1"/>
        <v>51</v>
      </c>
      <c r="N66">
        <v>1991</v>
      </c>
      <c r="O66">
        <v>6.0000000000000002E-6</v>
      </c>
      <c r="P66">
        <f>MIN($O$9:O66)</f>
        <v>6.0000000000000002E-6</v>
      </c>
      <c r="Q66">
        <f t="shared" si="2"/>
        <v>1.5056282265142386E-7</v>
      </c>
    </row>
    <row r="67" spans="1:17" x14ac:dyDescent="0.55000000000000004">
      <c r="A67" s="12">
        <v>1969</v>
      </c>
      <c r="B67" s="13" t="s">
        <v>56</v>
      </c>
      <c r="C67" s="38">
        <v>10000000</v>
      </c>
      <c r="D67" s="38">
        <v>5000000</v>
      </c>
      <c r="E67" s="38">
        <v>8</v>
      </c>
      <c r="F67" s="17" t="s">
        <v>32</v>
      </c>
      <c r="G67" s="39">
        <v>27.1</v>
      </c>
      <c r="H67" s="39">
        <v>44500</v>
      </c>
      <c r="I67" s="15">
        <v>9.2600000000000002E-2</v>
      </c>
      <c r="J67" s="39">
        <v>6.8500000000000001E-9</v>
      </c>
      <c r="K67" s="16" t="s">
        <v>41</v>
      </c>
      <c r="M67">
        <f t="shared" si="1"/>
        <v>52</v>
      </c>
      <c r="N67">
        <v>1992</v>
      </c>
      <c r="O67">
        <v>1.5E-5</v>
      </c>
      <c r="P67">
        <f>MIN($O$9:O67)</f>
        <v>6.0000000000000002E-6</v>
      </c>
      <c r="Q67">
        <f t="shared" si="2"/>
        <v>1.5056282265142386E-7</v>
      </c>
    </row>
    <row r="68" spans="1:17" x14ac:dyDescent="0.55000000000000004">
      <c r="A68" s="12">
        <v>1969</v>
      </c>
      <c r="B68" s="13" t="s">
        <v>57</v>
      </c>
      <c r="C68" s="14" t="s">
        <v>32</v>
      </c>
      <c r="D68" s="14" t="s">
        <v>32</v>
      </c>
      <c r="E68" s="17" t="s">
        <v>32</v>
      </c>
      <c r="F68" s="17" t="s">
        <v>32</v>
      </c>
      <c r="G68" s="39">
        <v>0.11700000000000001</v>
      </c>
      <c r="H68" s="39">
        <v>33.799999999999997</v>
      </c>
      <c r="I68" s="15">
        <v>0.33700000000000002</v>
      </c>
      <c r="J68" s="39">
        <v>2.4900000000000001E-8</v>
      </c>
      <c r="K68" s="16" t="s">
        <v>41</v>
      </c>
      <c r="M68">
        <f t="shared" si="1"/>
        <v>53</v>
      </c>
      <c r="N68">
        <v>1993</v>
      </c>
      <c r="O68">
        <v>1.9999999999999999E-6</v>
      </c>
      <c r="P68">
        <f>MIN($O$9:O68)</f>
        <v>1.9999999999999999E-6</v>
      </c>
      <c r="Q68">
        <f t="shared" si="2"/>
        <v>5.0187607550474612E-8</v>
      </c>
    </row>
    <row r="69" spans="1:17" x14ac:dyDescent="0.55000000000000004">
      <c r="A69" s="12">
        <v>1970</v>
      </c>
      <c r="B69" s="13" t="s">
        <v>58</v>
      </c>
      <c r="C69" s="38">
        <v>500000</v>
      </c>
      <c r="D69" s="38">
        <v>100000</v>
      </c>
      <c r="E69" s="38">
        <v>0.5</v>
      </c>
      <c r="F69" s="17" t="s">
        <v>32</v>
      </c>
      <c r="G69" s="39">
        <v>0.68200000000000005</v>
      </c>
      <c r="H69" s="39">
        <v>8400</v>
      </c>
      <c r="I69" s="15">
        <v>0.73919999999999997</v>
      </c>
      <c r="J69" s="39">
        <v>5.4499999999999998E-8</v>
      </c>
      <c r="K69" s="16" t="s">
        <v>41</v>
      </c>
      <c r="M69">
        <f t="shared" si="1"/>
        <v>54</v>
      </c>
      <c r="N69">
        <v>1994</v>
      </c>
      <c r="O69">
        <v>9.9999999999999995E-7</v>
      </c>
      <c r="P69">
        <f>MIN($O$9:O69)</f>
        <v>9.9999999999999995E-7</v>
      </c>
      <c r="Q69">
        <f t="shared" si="2"/>
        <v>2.5093803775237306E-8</v>
      </c>
    </row>
    <row r="70" spans="1:17" x14ac:dyDescent="0.55000000000000004">
      <c r="A70" s="12">
        <v>1971</v>
      </c>
      <c r="B70" s="13" t="s">
        <v>59</v>
      </c>
      <c r="C70" s="38">
        <v>50000</v>
      </c>
      <c r="D70" s="38">
        <v>33300</v>
      </c>
      <c r="E70" s="38">
        <v>0.25</v>
      </c>
      <c r="F70" s="17" t="s">
        <v>32</v>
      </c>
      <c r="G70" s="39">
        <v>9.4E-2</v>
      </c>
      <c r="H70" s="39">
        <v>403</v>
      </c>
      <c r="I70" s="15">
        <v>0.6492</v>
      </c>
      <c r="J70" s="39">
        <v>4.6700000000000001E-8</v>
      </c>
      <c r="K70" s="16" t="s">
        <v>41</v>
      </c>
      <c r="M70">
        <f t="shared" si="1"/>
        <v>55</v>
      </c>
      <c r="N70">
        <v>1995</v>
      </c>
      <c r="O70">
        <v>9.9999999999999995E-7</v>
      </c>
      <c r="P70">
        <f>MIN($O$9:O70)</f>
        <v>9.9999999999999995E-7</v>
      </c>
      <c r="Q70">
        <f t="shared" si="2"/>
        <v>2.5093803775237306E-8</v>
      </c>
    </row>
    <row r="71" spans="1:17" x14ac:dyDescent="0.55000000000000004">
      <c r="A71" s="12">
        <v>1972</v>
      </c>
      <c r="B71" s="13" t="s">
        <v>60</v>
      </c>
      <c r="C71" s="38">
        <v>10000000</v>
      </c>
      <c r="D71" s="38">
        <v>5000000</v>
      </c>
      <c r="E71" s="38">
        <v>0.5</v>
      </c>
      <c r="F71" s="38">
        <v>108</v>
      </c>
      <c r="G71" s="39">
        <v>18.2</v>
      </c>
      <c r="H71" s="39">
        <v>31200</v>
      </c>
      <c r="I71" s="15">
        <v>9.7500000000000003E-2</v>
      </c>
      <c r="J71" s="39">
        <v>6.7599999999999998E-9</v>
      </c>
      <c r="K71" s="16" t="s">
        <v>41</v>
      </c>
      <c r="M71">
        <f t="shared" si="1"/>
        <v>56</v>
      </c>
      <c r="N71">
        <v>1996</v>
      </c>
      <c r="O71">
        <v>9.9999999999999995E-7</v>
      </c>
      <c r="P71">
        <f>MIN($O$9:O71)</f>
        <v>9.9999999999999995E-7</v>
      </c>
      <c r="Q71">
        <f t="shared" si="2"/>
        <v>2.5093803775237306E-8</v>
      </c>
    </row>
    <row r="72" spans="1:17" x14ac:dyDescent="0.55000000000000004">
      <c r="A72" s="12">
        <v>1972</v>
      </c>
      <c r="B72" s="13" t="s">
        <v>61</v>
      </c>
      <c r="C72" s="14" t="s">
        <v>32</v>
      </c>
      <c r="D72" s="14" t="s">
        <v>32</v>
      </c>
      <c r="E72" s="17" t="s">
        <v>32</v>
      </c>
      <c r="F72" s="38">
        <v>200</v>
      </c>
      <c r="G72" s="39">
        <v>7.4999999999999997E-2</v>
      </c>
      <c r="H72" s="39">
        <v>46.8</v>
      </c>
      <c r="I72" s="15">
        <v>0.56930000000000003</v>
      </c>
      <c r="J72" s="39">
        <v>3.9400000000000002E-8</v>
      </c>
      <c r="K72" s="16" t="s">
        <v>41</v>
      </c>
      <c r="M72">
        <f t="shared" si="1"/>
        <v>57</v>
      </c>
      <c r="N72">
        <v>1997</v>
      </c>
      <c r="O72">
        <v>9.9999999999999995E-7</v>
      </c>
      <c r="P72">
        <f>MIN($O$9:O72)</f>
        <v>9.9999999999999995E-7</v>
      </c>
      <c r="Q72">
        <f t="shared" si="2"/>
        <v>2.5093803775237306E-8</v>
      </c>
    </row>
    <row r="73" spans="1:17" x14ac:dyDescent="0.55000000000000004">
      <c r="A73" s="12">
        <v>1973</v>
      </c>
      <c r="B73" s="13" t="s">
        <v>62</v>
      </c>
      <c r="C73" s="38">
        <v>6410</v>
      </c>
      <c r="D73" s="14" t="s">
        <v>32</v>
      </c>
      <c r="E73" s="17" t="s">
        <v>32</v>
      </c>
      <c r="F73" s="17" t="s">
        <v>32</v>
      </c>
      <c r="G73" s="39">
        <v>6.4099999999999999E-3</v>
      </c>
      <c r="H73" s="39">
        <v>8.8000000000000007</v>
      </c>
      <c r="I73" s="15">
        <v>6.3451000000000004</v>
      </c>
      <c r="J73" s="39">
        <v>4.39E-7</v>
      </c>
      <c r="K73" s="16" t="s">
        <v>41</v>
      </c>
      <c r="M73">
        <f t="shared" si="1"/>
        <v>58</v>
      </c>
      <c r="N73">
        <v>1998</v>
      </c>
      <c r="O73">
        <v>2.3799999999999999E-7</v>
      </c>
      <c r="P73">
        <f>MIN($O$9:O73)</f>
        <v>2.3799999999999999E-7</v>
      </c>
      <c r="Q73">
        <f t="shared" ref="Q73:Q76" si="3">P73/$P$14*100</f>
        <v>5.972325298506479E-9</v>
      </c>
    </row>
    <row r="74" spans="1:17" x14ac:dyDescent="0.55000000000000004">
      <c r="A74" s="12">
        <v>1973</v>
      </c>
      <c r="B74" s="13" t="s">
        <v>63</v>
      </c>
      <c r="C74" s="38">
        <v>50000</v>
      </c>
      <c r="D74" s="14" t="s">
        <v>32</v>
      </c>
      <c r="E74" s="17" t="s">
        <v>32</v>
      </c>
      <c r="F74" s="38">
        <v>2000</v>
      </c>
      <c r="G74" s="39">
        <v>2.5000000000000001E-2</v>
      </c>
      <c r="H74" s="39">
        <v>14.7</v>
      </c>
      <c r="I74" s="15">
        <v>1.6398999999999999</v>
      </c>
      <c r="J74" s="39">
        <v>1.1300000000000001E-7</v>
      </c>
      <c r="K74" s="16" t="s">
        <v>41</v>
      </c>
      <c r="M74">
        <f t="shared" si="1"/>
        <v>59</v>
      </c>
      <c r="N74">
        <v>1999</v>
      </c>
      <c r="O74">
        <v>1.49E-7</v>
      </c>
      <c r="P74">
        <f>MIN($O$9:O74)</f>
        <v>1.49E-7</v>
      </c>
      <c r="Q74">
        <f t="shared" si="3"/>
        <v>3.7389767625103586E-9</v>
      </c>
    </row>
    <row r="75" spans="1:17" x14ac:dyDescent="0.55000000000000004">
      <c r="A75" s="12">
        <v>1975</v>
      </c>
      <c r="B75" s="13" t="s">
        <v>64</v>
      </c>
      <c r="C75" s="38">
        <v>64100</v>
      </c>
      <c r="D75" s="14" t="s">
        <v>32</v>
      </c>
      <c r="E75" s="17" t="s">
        <v>32</v>
      </c>
      <c r="F75" s="17" t="s">
        <v>32</v>
      </c>
      <c r="G75" s="39">
        <v>6.4100000000000004E-2</v>
      </c>
      <c r="H75" s="39">
        <v>6.06</v>
      </c>
      <c r="I75" s="15">
        <v>0.60009999999999997</v>
      </c>
      <c r="J75" s="39">
        <v>4.3700000000000001E-8</v>
      </c>
      <c r="K75" s="16" t="s">
        <v>41</v>
      </c>
      <c r="M75">
        <f t="shared" si="1"/>
        <v>60</v>
      </c>
      <c r="N75">
        <v>2000</v>
      </c>
      <c r="O75">
        <v>2.0599999999999999E-7</v>
      </c>
      <c r="P75">
        <f>MIN($O$9:O75)</f>
        <v>1.49E-7</v>
      </c>
      <c r="Q75">
        <f t="shared" si="3"/>
        <v>3.7389767625103586E-9</v>
      </c>
    </row>
    <row r="76" spans="1:17" x14ac:dyDescent="0.55000000000000004">
      <c r="A76" s="12">
        <v>1976</v>
      </c>
      <c r="B76" s="13" t="s">
        <v>65</v>
      </c>
      <c r="C76" s="38">
        <v>333000</v>
      </c>
      <c r="D76" s="38">
        <v>111000</v>
      </c>
      <c r="E76" s="38">
        <v>0.125</v>
      </c>
      <c r="F76" s="17" t="s">
        <v>32</v>
      </c>
      <c r="G76" s="39">
        <v>0.41199999999999998</v>
      </c>
      <c r="H76" s="39">
        <v>430</v>
      </c>
      <c r="I76" s="15">
        <v>0.1517</v>
      </c>
      <c r="J76" s="39">
        <v>1.09E-8</v>
      </c>
      <c r="K76" s="16" t="s">
        <v>41</v>
      </c>
      <c r="M76">
        <f t="shared" si="1"/>
        <v>61</v>
      </c>
      <c r="N76">
        <v>2001</v>
      </c>
      <c r="O76">
        <v>4.0900000000000002E-8</v>
      </c>
      <c r="P76">
        <f>MIN($O$9:O76)</f>
        <v>4.0900000000000002E-8</v>
      </c>
      <c r="Q76">
        <f t="shared" si="3"/>
        <v>1.0263365744072059E-9</v>
      </c>
    </row>
    <row r="77" spans="1:17" x14ac:dyDescent="0.55000000000000004">
      <c r="A77" s="41">
        <v>1976</v>
      </c>
      <c r="B77" s="42" t="s">
        <v>188</v>
      </c>
      <c r="C77" s="43">
        <v>50000000</v>
      </c>
      <c r="D77" s="43">
        <v>50000000</v>
      </c>
      <c r="E77" s="43">
        <v>32</v>
      </c>
      <c r="F77" s="44" t="s">
        <v>189</v>
      </c>
      <c r="G77" s="45">
        <v>157</v>
      </c>
      <c r="H77" s="45">
        <v>28600</v>
      </c>
      <c r="I77" s="46">
        <v>1.26E-2</v>
      </c>
      <c r="J77" s="45">
        <v>9.0299999999999998E-10</v>
      </c>
      <c r="K77" s="16" t="s">
        <v>41</v>
      </c>
      <c r="N77" t="str">
        <v>Total</v>
      </c>
      <c r="O77">
        <v>4.0900000000000002E-8</v>
      </c>
    </row>
    <row r="78" spans="1:17" x14ac:dyDescent="0.55000000000000004">
      <c r="A78" s="12">
        <v>1977</v>
      </c>
      <c r="B78" s="13" t="s">
        <v>66</v>
      </c>
      <c r="C78" s="38">
        <v>100000</v>
      </c>
      <c r="D78" s="38">
        <v>25000</v>
      </c>
      <c r="E78" s="38">
        <v>3.8999999999999998E-3</v>
      </c>
      <c r="F78" s="17" t="s">
        <v>32</v>
      </c>
      <c r="G78" s="39">
        <v>7.9699999999999993E-2</v>
      </c>
      <c r="H78" s="39">
        <v>3.5</v>
      </c>
      <c r="I78" s="15">
        <v>2.8999999999999998E-3</v>
      </c>
      <c r="J78" s="39">
        <v>2.0700000000000001E-10</v>
      </c>
      <c r="K78" s="16" t="s">
        <v>41</v>
      </c>
    </row>
    <row r="79" spans="1:17" x14ac:dyDescent="0.55000000000000004">
      <c r="A79" s="12">
        <v>1978</v>
      </c>
      <c r="B79" s="13" t="s">
        <v>67</v>
      </c>
      <c r="C79" s="38">
        <v>500000</v>
      </c>
      <c r="D79" s="38">
        <v>333000</v>
      </c>
      <c r="E79" s="38">
        <v>8</v>
      </c>
      <c r="F79" s="17" t="s">
        <v>32</v>
      </c>
      <c r="G79" s="39">
        <v>1</v>
      </c>
      <c r="H79" s="39">
        <v>500</v>
      </c>
      <c r="I79" s="15">
        <v>5.9400000000000001E-2</v>
      </c>
      <c r="J79" s="39">
        <v>4.1700000000000003E-9</v>
      </c>
      <c r="K79" s="17" t="s">
        <v>68</v>
      </c>
    </row>
    <row r="80" spans="1:17" x14ac:dyDescent="0.55000000000000004">
      <c r="A80" s="12">
        <v>1980</v>
      </c>
      <c r="B80" s="13" t="s">
        <v>69</v>
      </c>
      <c r="C80" s="38">
        <v>333000</v>
      </c>
      <c r="D80" s="38">
        <v>100000</v>
      </c>
      <c r="E80" s="38">
        <v>1</v>
      </c>
      <c r="F80" s="17" t="s">
        <v>32</v>
      </c>
      <c r="G80" s="39">
        <v>0.54100000000000004</v>
      </c>
      <c r="H80" s="39">
        <v>59.4</v>
      </c>
      <c r="I80" s="15">
        <v>6.0299999999999999E-2</v>
      </c>
      <c r="J80" s="39">
        <v>4.5699999999999997E-9</v>
      </c>
      <c r="K80" s="17" t="s">
        <v>68</v>
      </c>
    </row>
    <row r="81" spans="1:11" x14ac:dyDescent="0.55000000000000004">
      <c r="A81" s="12">
        <v>1982</v>
      </c>
      <c r="B81" s="13" t="s">
        <v>70</v>
      </c>
      <c r="C81" s="38">
        <v>250000</v>
      </c>
      <c r="D81" s="38">
        <v>50000</v>
      </c>
      <c r="E81" s="38">
        <v>4.6899999999999997E-2</v>
      </c>
      <c r="F81" s="38">
        <v>5000</v>
      </c>
      <c r="G81" s="39">
        <v>0.246</v>
      </c>
      <c r="H81" s="39">
        <v>4.6500000000000004</v>
      </c>
      <c r="I81" s="15">
        <v>1.1999999999999999E-3</v>
      </c>
      <c r="J81" s="39">
        <v>9.2200000000000002E-11</v>
      </c>
      <c r="K81" s="17" t="s">
        <v>68</v>
      </c>
    </row>
    <row r="82" spans="1:11" x14ac:dyDescent="0.55000000000000004">
      <c r="A82" s="12">
        <v>1982</v>
      </c>
      <c r="B82" s="13" t="s">
        <v>71</v>
      </c>
      <c r="C82" s="38">
        <v>500000</v>
      </c>
      <c r="D82" s="38">
        <v>167000</v>
      </c>
      <c r="E82" s="38">
        <v>2</v>
      </c>
      <c r="F82" s="17" t="s">
        <v>32</v>
      </c>
      <c r="G82" s="39">
        <v>0.85899999999999999</v>
      </c>
      <c r="H82" s="39">
        <v>33.799999999999997</v>
      </c>
      <c r="I82" s="15">
        <v>1.9E-2</v>
      </c>
      <c r="J82" s="39">
        <v>1.4599999999999999E-9</v>
      </c>
      <c r="K82" s="17" t="s">
        <v>68</v>
      </c>
    </row>
    <row r="83" spans="1:11" x14ac:dyDescent="0.55000000000000004">
      <c r="A83" s="12">
        <v>1982</v>
      </c>
      <c r="B83" s="13" t="s">
        <v>72</v>
      </c>
      <c r="C83" s="38">
        <v>500000</v>
      </c>
      <c r="D83" s="14" t="s">
        <v>32</v>
      </c>
      <c r="E83" s="17" t="s">
        <v>32</v>
      </c>
      <c r="F83" s="17" t="s">
        <v>32</v>
      </c>
      <c r="G83" s="39">
        <v>0.64100000000000001</v>
      </c>
      <c r="H83" s="39">
        <v>5.07</v>
      </c>
      <c r="I83" s="15">
        <v>5.0000000000000001E-4</v>
      </c>
      <c r="J83" s="39">
        <v>3.8200000000000001E-11</v>
      </c>
      <c r="K83" s="17" t="s">
        <v>68</v>
      </c>
    </row>
    <row r="84" spans="1:11" x14ac:dyDescent="0.55000000000000004">
      <c r="A84" s="12">
        <v>1983</v>
      </c>
      <c r="B84" s="13" t="s">
        <v>73</v>
      </c>
      <c r="C84" s="14" t="s">
        <v>32</v>
      </c>
      <c r="D84" s="14" t="s">
        <v>32</v>
      </c>
      <c r="E84" s="18"/>
      <c r="F84" s="38">
        <v>6000</v>
      </c>
      <c r="G84" s="39">
        <v>0.8</v>
      </c>
      <c r="H84" s="39">
        <v>9.2899999999999991</v>
      </c>
      <c r="I84" s="15">
        <v>6.9999999999999999E-4</v>
      </c>
      <c r="J84" s="39">
        <v>5.2599999999999998E-11</v>
      </c>
      <c r="K84" s="17" t="s">
        <v>68</v>
      </c>
    </row>
    <row r="85" spans="1:11" x14ac:dyDescent="0.55000000000000004">
      <c r="A85" s="29">
        <v>1984</v>
      </c>
      <c r="B85" s="30" t="s">
        <v>137</v>
      </c>
      <c r="C85" s="37">
        <v>333000</v>
      </c>
      <c r="D85" s="37">
        <v>50000</v>
      </c>
      <c r="E85" s="37">
        <v>0.125</v>
      </c>
      <c r="F85" s="31" t="s">
        <v>138</v>
      </c>
      <c r="G85" s="40">
        <v>0.38</v>
      </c>
      <c r="H85" s="40">
        <v>3.92</v>
      </c>
      <c r="I85" s="32">
        <v>6.9999999999999999E-4</v>
      </c>
      <c r="J85" s="40">
        <v>5.13E-11</v>
      </c>
      <c r="K85" s="31" t="s">
        <v>139</v>
      </c>
    </row>
    <row r="86" spans="1:11" x14ac:dyDescent="0.55000000000000004">
      <c r="A86" s="29">
        <v>1985</v>
      </c>
      <c r="B86" s="30" t="s">
        <v>140</v>
      </c>
      <c r="C86" s="37">
        <v>250000000</v>
      </c>
      <c r="D86" s="37">
        <v>250000000</v>
      </c>
      <c r="E86" s="37">
        <v>1950</v>
      </c>
      <c r="F86" s="31" t="s">
        <v>138</v>
      </c>
      <c r="G86" s="40">
        <v>861</v>
      </c>
      <c r="H86" s="40">
        <v>15200</v>
      </c>
      <c r="I86" s="32">
        <v>1.4E-3</v>
      </c>
      <c r="J86" s="40">
        <v>1.08E-10</v>
      </c>
      <c r="K86" s="31" t="s">
        <v>139</v>
      </c>
    </row>
    <row r="87" spans="1:11" x14ac:dyDescent="0.55000000000000004">
      <c r="A87" s="29">
        <v>1986</v>
      </c>
      <c r="B87" s="30" t="s">
        <v>141</v>
      </c>
      <c r="C87" s="31" t="s">
        <v>138</v>
      </c>
      <c r="D87" s="31" t="s">
        <v>138</v>
      </c>
      <c r="E87" s="31" t="s">
        <v>138</v>
      </c>
      <c r="F87" s="37">
        <v>16000</v>
      </c>
      <c r="G87" s="40">
        <v>4</v>
      </c>
      <c r="H87" s="40">
        <v>7.43</v>
      </c>
      <c r="I87" s="32">
        <v>1E-4</v>
      </c>
      <c r="J87" s="40">
        <v>8.62E-12</v>
      </c>
      <c r="K87" s="31" t="s">
        <v>139</v>
      </c>
    </row>
    <row r="88" spans="1:11" x14ac:dyDescent="0.55000000000000004">
      <c r="A88" s="29">
        <v>1986</v>
      </c>
      <c r="B88" s="30" t="s">
        <v>142</v>
      </c>
      <c r="C88" s="37">
        <v>1110000</v>
      </c>
      <c r="D88" s="37">
        <v>500000</v>
      </c>
      <c r="E88" s="37">
        <v>4</v>
      </c>
      <c r="F88" s="31" t="s">
        <v>138</v>
      </c>
      <c r="G88" s="40">
        <v>2.12</v>
      </c>
      <c r="H88" s="40">
        <v>14.9</v>
      </c>
      <c r="I88" s="32">
        <v>7.1999999999999998E-3</v>
      </c>
      <c r="J88" s="40">
        <v>5.5500000000000005E-10</v>
      </c>
      <c r="K88" s="31" t="s">
        <v>139</v>
      </c>
    </row>
    <row r="89" spans="1:11" x14ac:dyDescent="0.55000000000000004">
      <c r="A89" s="29">
        <v>1986</v>
      </c>
      <c r="B89" s="30" t="s">
        <v>143</v>
      </c>
      <c r="C89" s="37">
        <v>5000000</v>
      </c>
      <c r="D89" s="37">
        <v>1670000</v>
      </c>
      <c r="E89" s="37">
        <v>16</v>
      </c>
      <c r="F89" s="31" t="s">
        <v>138</v>
      </c>
      <c r="G89" s="40">
        <v>9.19</v>
      </c>
      <c r="H89" s="40">
        <v>186</v>
      </c>
      <c r="I89" s="32">
        <v>4.3E-3</v>
      </c>
      <c r="J89" s="40">
        <v>3.28E-10</v>
      </c>
      <c r="K89" s="31" t="s">
        <v>139</v>
      </c>
    </row>
    <row r="90" spans="1:11" x14ac:dyDescent="0.55000000000000004">
      <c r="A90" s="29">
        <v>1987</v>
      </c>
      <c r="B90" s="30" t="s">
        <v>144</v>
      </c>
      <c r="C90" s="31" t="s">
        <v>138</v>
      </c>
      <c r="D90" s="31" t="s">
        <v>138</v>
      </c>
      <c r="E90" s="31" t="s">
        <v>138</v>
      </c>
      <c r="F90" s="31" t="s">
        <v>138</v>
      </c>
      <c r="G90" s="40">
        <v>1</v>
      </c>
      <c r="H90" s="40">
        <v>4.3</v>
      </c>
      <c r="I90" s="32">
        <v>2.9999999999999997E-4</v>
      </c>
      <c r="J90" s="40">
        <v>2.13E-11</v>
      </c>
      <c r="K90" s="31" t="s">
        <v>139</v>
      </c>
    </row>
    <row r="91" spans="1:11" x14ac:dyDescent="0.55000000000000004">
      <c r="A91" s="29">
        <v>1987</v>
      </c>
      <c r="B91" s="30" t="s">
        <v>145</v>
      </c>
      <c r="C91" s="37">
        <v>1000000</v>
      </c>
      <c r="D91" s="37">
        <v>500000</v>
      </c>
      <c r="E91" s="37">
        <v>2</v>
      </c>
      <c r="F91" s="31" t="s">
        <v>138</v>
      </c>
      <c r="G91" s="40">
        <v>1.91</v>
      </c>
      <c r="H91" s="40">
        <v>4.3</v>
      </c>
      <c r="I91" s="32">
        <v>1E-4</v>
      </c>
      <c r="J91" s="40">
        <v>1.1200000000000001E-11</v>
      </c>
      <c r="K91" s="31" t="s">
        <v>139</v>
      </c>
    </row>
    <row r="92" spans="1:11" x14ac:dyDescent="0.55000000000000004">
      <c r="A92" s="29">
        <v>1987</v>
      </c>
      <c r="B92" s="30" t="s">
        <v>146</v>
      </c>
      <c r="C92" s="37">
        <v>5000000</v>
      </c>
      <c r="D92" s="37">
        <v>2500000</v>
      </c>
      <c r="E92" s="37">
        <v>16</v>
      </c>
      <c r="F92" s="31" t="s">
        <v>138</v>
      </c>
      <c r="G92" s="40">
        <v>10.199999999999999</v>
      </c>
      <c r="H92" s="40">
        <v>14.3</v>
      </c>
      <c r="I92" s="33">
        <v>7.7899999999999996E-4</v>
      </c>
      <c r="J92" s="40">
        <v>6.0499999999999998E-11</v>
      </c>
      <c r="K92" s="31" t="s">
        <v>139</v>
      </c>
    </row>
    <row r="93" spans="1:11" x14ac:dyDescent="0.55000000000000004">
      <c r="A93" s="29">
        <v>1988</v>
      </c>
      <c r="B93" s="30" t="s">
        <v>147</v>
      </c>
      <c r="C93" s="31" t="s">
        <v>138</v>
      </c>
      <c r="D93" s="31" t="s">
        <v>138</v>
      </c>
      <c r="E93" s="37">
        <v>4</v>
      </c>
      <c r="F93" s="31" t="s">
        <v>138</v>
      </c>
      <c r="G93" s="40">
        <v>3.9</v>
      </c>
      <c r="H93" s="40">
        <v>12.8</v>
      </c>
      <c r="I93" s="33">
        <v>1.0939999999999999E-3</v>
      </c>
      <c r="J93" s="40">
        <v>8.5500000000000002E-11</v>
      </c>
      <c r="K93" s="31" t="s">
        <v>139</v>
      </c>
    </row>
    <row r="94" spans="1:11" x14ac:dyDescent="0.55000000000000004">
      <c r="A94" s="29">
        <v>1988</v>
      </c>
      <c r="B94" s="30" t="s">
        <v>148</v>
      </c>
      <c r="C94" s="31" t="s">
        <v>138</v>
      </c>
      <c r="D94" s="31" t="s">
        <v>138</v>
      </c>
      <c r="E94" s="37">
        <v>1</v>
      </c>
      <c r="F94" s="31" t="s">
        <v>138</v>
      </c>
      <c r="G94" s="40">
        <v>11.5</v>
      </c>
      <c r="H94" s="40">
        <v>3.38</v>
      </c>
      <c r="I94" s="33">
        <v>1.9000000000000001E-5</v>
      </c>
      <c r="J94" s="40">
        <v>1.52E-12</v>
      </c>
      <c r="K94" s="31" t="s">
        <v>139</v>
      </c>
    </row>
    <row r="95" spans="1:11" x14ac:dyDescent="0.55000000000000004">
      <c r="A95" s="29">
        <v>1990</v>
      </c>
      <c r="B95" s="30" t="s">
        <v>149</v>
      </c>
      <c r="C95" s="31" t="s">
        <v>138</v>
      </c>
      <c r="D95" s="31" t="s">
        <v>138</v>
      </c>
      <c r="E95" s="37">
        <v>1</v>
      </c>
      <c r="F95" s="31" t="s">
        <v>138</v>
      </c>
      <c r="G95" s="40">
        <v>12.5</v>
      </c>
      <c r="H95" s="40">
        <v>3.62</v>
      </c>
      <c r="I95" s="33">
        <v>1.9000000000000001E-5</v>
      </c>
      <c r="J95" s="40">
        <v>1.51E-12</v>
      </c>
      <c r="K95" s="31" t="s">
        <v>139</v>
      </c>
    </row>
    <row r="96" spans="1:11" x14ac:dyDescent="0.55000000000000004">
      <c r="A96" s="29">
        <v>1990</v>
      </c>
      <c r="B96" s="30" t="s">
        <v>150</v>
      </c>
      <c r="C96" s="31" t="s">
        <v>138</v>
      </c>
      <c r="D96" s="31" t="s">
        <v>138</v>
      </c>
      <c r="E96" s="37">
        <v>4</v>
      </c>
      <c r="F96" s="31" t="s">
        <v>138</v>
      </c>
      <c r="G96" s="40">
        <v>10</v>
      </c>
      <c r="H96" s="40">
        <v>12.3</v>
      </c>
      <c r="I96" s="33">
        <v>7.2000000000000002E-5</v>
      </c>
      <c r="J96" s="40">
        <v>5.7599999999999997E-12</v>
      </c>
      <c r="K96" s="31" t="s">
        <v>139</v>
      </c>
    </row>
    <row r="97" spans="1:11" x14ac:dyDescent="0.55000000000000004">
      <c r="A97" s="29">
        <v>1991</v>
      </c>
      <c r="B97" s="30" t="s">
        <v>151</v>
      </c>
      <c r="C97" s="31" t="s">
        <v>138</v>
      </c>
      <c r="D97" s="31" t="s">
        <v>138</v>
      </c>
      <c r="E97" s="37">
        <v>8</v>
      </c>
      <c r="F97" s="37">
        <v>25000</v>
      </c>
      <c r="G97" s="40">
        <v>53</v>
      </c>
      <c r="H97" s="40">
        <v>4.67</v>
      </c>
      <c r="I97" s="33">
        <v>6.0000000000000002E-6</v>
      </c>
      <c r="J97" s="40">
        <v>4.4900000000000001E-13</v>
      </c>
      <c r="K97" s="31" t="s">
        <v>139</v>
      </c>
    </row>
    <row r="98" spans="1:11" x14ac:dyDescent="0.55000000000000004">
      <c r="A98" s="29">
        <v>1992</v>
      </c>
      <c r="B98" s="30" t="s">
        <v>152</v>
      </c>
      <c r="C98" s="31" t="s">
        <v>138</v>
      </c>
      <c r="D98" s="31" t="s">
        <v>138</v>
      </c>
      <c r="E98" s="37">
        <v>8</v>
      </c>
      <c r="F98" s="31" t="s">
        <v>138</v>
      </c>
      <c r="G98" s="40">
        <v>22.4</v>
      </c>
      <c r="H98" s="40">
        <v>11.2</v>
      </c>
      <c r="I98" s="33">
        <v>2.9E-5</v>
      </c>
      <c r="J98" s="40">
        <v>2.38E-12</v>
      </c>
      <c r="K98" s="31" t="s">
        <v>139</v>
      </c>
    </row>
    <row r="99" spans="1:11" x14ac:dyDescent="0.55000000000000004">
      <c r="A99" s="29">
        <v>1992</v>
      </c>
      <c r="B99" s="30" t="s">
        <v>153</v>
      </c>
      <c r="C99" s="31" t="s">
        <v>138</v>
      </c>
      <c r="D99" s="31" t="s">
        <v>138</v>
      </c>
      <c r="E99" s="37">
        <v>4</v>
      </c>
      <c r="F99" s="31" t="s">
        <v>138</v>
      </c>
      <c r="G99" s="40">
        <v>21.8</v>
      </c>
      <c r="H99" s="40">
        <v>5.58</v>
      </c>
      <c r="I99" s="33">
        <v>1.5999999999999999E-5</v>
      </c>
      <c r="J99" s="40">
        <v>1.28E-12</v>
      </c>
      <c r="K99" s="31" t="s">
        <v>139</v>
      </c>
    </row>
    <row r="100" spans="1:11" x14ac:dyDescent="0.55000000000000004">
      <c r="A100" s="29">
        <v>1992</v>
      </c>
      <c r="B100" s="30" t="s">
        <v>154</v>
      </c>
      <c r="C100" s="31" t="s">
        <v>138</v>
      </c>
      <c r="D100" s="31" t="s">
        <v>138</v>
      </c>
      <c r="E100" s="37">
        <v>4</v>
      </c>
      <c r="F100" s="31" t="s">
        <v>138</v>
      </c>
      <c r="G100" s="40">
        <v>10.6</v>
      </c>
      <c r="H100" s="40">
        <v>2.3199999999999998</v>
      </c>
      <c r="I100" s="33">
        <v>1.5E-5</v>
      </c>
      <c r="J100" s="40">
        <v>1.2499999999999999E-12</v>
      </c>
      <c r="K100" s="31" t="s">
        <v>139</v>
      </c>
    </row>
    <row r="101" spans="1:11" x14ac:dyDescent="0.55000000000000004">
      <c r="A101" s="29">
        <v>1993</v>
      </c>
      <c r="B101" s="30" t="s">
        <v>155</v>
      </c>
      <c r="C101" s="37">
        <v>10000000</v>
      </c>
      <c r="D101" s="31" t="s">
        <v>138</v>
      </c>
      <c r="E101" s="31" t="s">
        <v>138</v>
      </c>
      <c r="F101" s="37">
        <v>60000</v>
      </c>
      <c r="G101" s="40">
        <v>82.3</v>
      </c>
      <c r="H101" s="40">
        <v>2.82</v>
      </c>
      <c r="I101" s="33">
        <v>1.9999999999999999E-6</v>
      </c>
      <c r="J101" s="40">
        <v>1.9E-13</v>
      </c>
      <c r="K101" s="31" t="s">
        <v>139</v>
      </c>
    </row>
    <row r="102" spans="1:11" x14ac:dyDescent="0.55000000000000004">
      <c r="A102" s="29">
        <v>1993</v>
      </c>
      <c r="B102" s="30" t="s">
        <v>156</v>
      </c>
      <c r="C102" s="31" t="s">
        <v>138</v>
      </c>
      <c r="D102" s="31" t="s">
        <v>138</v>
      </c>
      <c r="E102" s="37">
        <v>16</v>
      </c>
      <c r="F102" s="37">
        <v>75000</v>
      </c>
      <c r="G102" s="40">
        <v>103</v>
      </c>
      <c r="H102" s="40">
        <v>2.2599999999999998</v>
      </c>
      <c r="I102" s="33">
        <v>1.9999999999999999E-6</v>
      </c>
      <c r="J102" s="40">
        <v>1.18E-13</v>
      </c>
      <c r="K102" s="31" t="s">
        <v>139</v>
      </c>
    </row>
    <row r="103" spans="1:11" x14ac:dyDescent="0.55000000000000004">
      <c r="A103" s="29">
        <v>1994</v>
      </c>
      <c r="B103" s="30" t="s">
        <v>157</v>
      </c>
      <c r="C103" s="31" t="s">
        <v>138</v>
      </c>
      <c r="D103" s="31" t="s">
        <v>138</v>
      </c>
      <c r="E103" s="37">
        <v>16</v>
      </c>
      <c r="F103" s="37">
        <v>180000</v>
      </c>
      <c r="G103" s="40">
        <v>300</v>
      </c>
      <c r="H103" s="40">
        <v>3.63</v>
      </c>
      <c r="I103" s="33">
        <v>9.9999999999999995E-7</v>
      </c>
      <c r="J103" s="40">
        <v>6.1000000000000005E-14</v>
      </c>
      <c r="K103" s="31" t="s">
        <v>139</v>
      </c>
    </row>
    <row r="104" spans="1:11" x14ac:dyDescent="0.55000000000000004">
      <c r="A104" s="29">
        <v>1995</v>
      </c>
      <c r="B104" s="30" t="s">
        <v>158</v>
      </c>
      <c r="C104" s="31" t="s">
        <v>138</v>
      </c>
      <c r="D104" s="31" t="s">
        <v>138</v>
      </c>
      <c r="E104" s="37">
        <v>8</v>
      </c>
      <c r="F104" s="37">
        <v>60000</v>
      </c>
      <c r="G104" s="40">
        <v>70</v>
      </c>
      <c r="H104" s="40">
        <v>2.14</v>
      </c>
      <c r="I104" s="33">
        <v>1.9999999999999999E-6</v>
      </c>
      <c r="J104" s="40">
        <v>1.7899999999999999E-13</v>
      </c>
      <c r="K104" s="31" t="s">
        <v>139</v>
      </c>
    </row>
    <row r="105" spans="1:11" x14ac:dyDescent="0.55000000000000004">
      <c r="A105" s="29">
        <v>1995</v>
      </c>
      <c r="B105" s="30" t="s">
        <v>159</v>
      </c>
      <c r="C105" s="31" t="s">
        <v>138</v>
      </c>
      <c r="D105" s="31" t="s">
        <v>138</v>
      </c>
      <c r="E105" s="37">
        <v>16</v>
      </c>
      <c r="F105" s="31" t="s">
        <v>138</v>
      </c>
      <c r="G105" s="40">
        <v>160</v>
      </c>
      <c r="H105" s="40">
        <v>3.21</v>
      </c>
      <c r="I105" s="33">
        <v>9.9999999999999995E-7</v>
      </c>
      <c r="J105" s="40">
        <v>1.0499999999999999E-13</v>
      </c>
      <c r="K105" s="31" t="s">
        <v>139</v>
      </c>
    </row>
    <row r="106" spans="1:11" x14ac:dyDescent="0.55000000000000004">
      <c r="A106" s="29">
        <v>1996</v>
      </c>
      <c r="B106" s="30" t="s">
        <v>155</v>
      </c>
      <c r="C106" s="37">
        <v>100000000</v>
      </c>
      <c r="D106" s="31" t="s">
        <v>138</v>
      </c>
      <c r="E106" s="31" t="s">
        <v>138</v>
      </c>
      <c r="F106" s="37">
        <v>60000</v>
      </c>
      <c r="G106" s="40">
        <v>179</v>
      </c>
      <c r="H106" s="40">
        <v>2.08</v>
      </c>
      <c r="I106" s="33">
        <v>9.9999999999999995E-7</v>
      </c>
      <c r="J106" s="40">
        <v>6.8099999999999995E-14</v>
      </c>
      <c r="K106" s="31" t="s">
        <v>139</v>
      </c>
    </row>
    <row r="107" spans="1:11" x14ac:dyDescent="0.55000000000000004">
      <c r="A107" s="29">
        <v>1996</v>
      </c>
      <c r="B107" s="30" t="s">
        <v>160</v>
      </c>
      <c r="C107" s="31" t="s">
        <v>138</v>
      </c>
      <c r="D107" s="31" t="s">
        <v>138</v>
      </c>
      <c r="E107" s="31" t="s">
        <v>138</v>
      </c>
      <c r="F107" s="37">
        <v>150000</v>
      </c>
      <c r="G107" s="40">
        <v>447</v>
      </c>
      <c r="H107" s="40">
        <v>6.24</v>
      </c>
      <c r="I107" s="33">
        <v>9.9999999999999995E-7</v>
      </c>
      <c r="J107" s="40">
        <v>6.9300000000000005E-14</v>
      </c>
      <c r="K107" s="31" t="s">
        <v>139</v>
      </c>
    </row>
    <row r="108" spans="1:11" x14ac:dyDescent="0.55000000000000004">
      <c r="A108" s="29">
        <v>1997</v>
      </c>
      <c r="B108" s="30" t="s">
        <v>161</v>
      </c>
      <c r="C108" s="31" t="s">
        <v>138</v>
      </c>
      <c r="D108" s="31" t="s">
        <v>138</v>
      </c>
      <c r="E108" s="37">
        <v>64</v>
      </c>
      <c r="F108" s="37">
        <v>200000</v>
      </c>
      <c r="G108" s="40">
        <v>350</v>
      </c>
      <c r="H108" s="40">
        <v>3</v>
      </c>
      <c r="I108" s="33">
        <v>9.9999999999999995E-7</v>
      </c>
      <c r="J108" s="40">
        <v>4.61E-14</v>
      </c>
      <c r="K108" s="31" t="s">
        <v>139</v>
      </c>
    </row>
    <row r="109" spans="1:11" x14ac:dyDescent="0.55000000000000004">
      <c r="A109" s="29">
        <v>1998</v>
      </c>
      <c r="B109" s="30" t="s">
        <v>162</v>
      </c>
      <c r="C109" s="37">
        <v>2.0000000000000001E-10</v>
      </c>
      <c r="D109" s="31" t="s">
        <v>138</v>
      </c>
      <c r="E109" s="37">
        <v>64</v>
      </c>
      <c r="F109" s="37">
        <v>233000</v>
      </c>
      <c r="G109" s="40">
        <v>498</v>
      </c>
      <c r="H109" s="40">
        <v>1.5</v>
      </c>
      <c r="I109" s="40">
        <v>2.3799999999999999E-7</v>
      </c>
      <c r="J109" s="40">
        <v>1.8699999999999999E-14</v>
      </c>
      <c r="K109" s="31" t="s">
        <v>139</v>
      </c>
    </row>
    <row r="110" spans="1:11" x14ac:dyDescent="0.55000000000000004">
      <c r="A110" s="29">
        <v>1999</v>
      </c>
      <c r="B110" s="30" t="s">
        <v>163</v>
      </c>
      <c r="C110" s="31" t="s">
        <v>138</v>
      </c>
      <c r="D110" s="31" t="s">
        <v>138</v>
      </c>
      <c r="E110" s="37">
        <v>64</v>
      </c>
      <c r="F110" s="37">
        <v>455000</v>
      </c>
      <c r="G110" s="40">
        <v>973</v>
      </c>
      <c r="H110" s="40">
        <v>1.96</v>
      </c>
      <c r="I110" s="40">
        <v>1.49E-7</v>
      </c>
      <c r="J110" s="40">
        <v>1.15E-14</v>
      </c>
      <c r="K110" s="31" t="s">
        <v>139</v>
      </c>
    </row>
    <row r="111" spans="1:11" x14ac:dyDescent="0.55000000000000004">
      <c r="A111" s="29">
        <v>1999</v>
      </c>
      <c r="B111" s="30" t="s">
        <v>164</v>
      </c>
      <c r="C111" s="31" t="s">
        <v>138</v>
      </c>
      <c r="D111" s="31" t="s">
        <v>138</v>
      </c>
      <c r="E111" s="37">
        <v>128</v>
      </c>
      <c r="F111" s="37">
        <v>500000</v>
      </c>
      <c r="G111" s="40">
        <v>1070</v>
      </c>
      <c r="H111" s="40">
        <v>2.4500000000000002</v>
      </c>
      <c r="I111" s="40">
        <v>1.61E-7</v>
      </c>
      <c r="J111" s="40">
        <v>1.24E-14</v>
      </c>
      <c r="K111" s="31" t="s">
        <v>139</v>
      </c>
    </row>
    <row r="112" spans="1:11" x14ac:dyDescent="0.55000000000000004">
      <c r="A112" s="29">
        <v>2000</v>
      </c>
      <c r="B112" s="30" t="s">
        <v>165</v>
      </c>
      <c r="C112" s="31" t="s">
        <v>138</v>
      </c>
      <c r="D112" s="31" t="s">
        <v>138</v>
      </c>
      <c r="E112" s="37">
        <v>256</v>
      </c>
      <c r="F112" s="37">
        <v>500000</v>
      </c>
      <c r="G112" s="40">
        <v>1070</v>
      </c>
      <c r="H112" s="40">
        <v>3.31</v>
      </c>
      <c r="I112" s="40">
        <v>2.0599999999999999E-7</v>
      </c>
      <c r="J112" s="40">
        <v>1.58E-14</v>
      </c>
      <c r="K112" s="31" t="s">
        <v>139</v>
      </c>
    </row>
    <row r="113" spans="1:11" x14ac:dyDescent="0.55000000000000004">
      <c r="A113" s="29">
        <v>2001</v>
      </c>
      <c r="B113" s="30" t="s">
        <v>166</v>
      </c>
      <c r="C113" s="31" t="s">
        <v>138</v>
      </c>
      <c r="D113" s="31" t="s">
        <v>138</v>
      </c>
      <c r="E113" s="37">
        <v>128</v>
      </c>
      <c r="F113" s="37">
        <v>1000000</v>
      </c>
      <c r="G113" s="40">
        <v>2140</v>
      </c>
      <c r="H113" s="40">
        <v>1.34</v>
      </c>
      <c r="I113" s="40">
        <v>5.2199999999999998E-8</v>
      </c>
      <c r="J113" s="40">
        <v>3.91E-15</v>
      </c>
      <c r="K113" s="31" t="s">
        <v>139</v>
      </c>
    </row>
    <row r="114" spans="1:11" x14ac:dyDescent="0.55000000000000004">
      <c r="A114" s="29">
        <v>2001</v>
      </c>
      <c r="B114" s="30" t="s">
        <v>167</v>
      </c>
      <c r="C114" s="31" t="s">
        <v>138</v>
      </c>
      <c r="D114" s="31" t="s">
        <v>138</v>
      </c>
      <c r="E114" s="37">
        <v>128</v>
      </c>
      <c r="F114" s="37">
        <v>1200000</v>
      </c>
      <c r="G114" s="40">
        <v>3420</v>
      </c>
      <c r="H114" s="40">
        <v>1.85</v>
      </c>
      <c r="I114" s="40">
        <v>4.0900000000000002E-8</v>
      </c>
      <c r="J114" s="40">
        <v>3.06E-15</v>
      </c>
      <c r="K114" s="31" t="s">
        <v>139</v>
      </c>
    </row>
    <row r="115" spans="1:11" x14ac:dyDescent="0.55000000000000004">
      <c r="A115" s="29">
        <v>2001</v>
      </c>
      <c r="B115" s="30" t="s">
        <v>168</v>
      </c>
      <c r="C115" s="31" t="s">
        <v>138</v>
      </c>
      <c r="D115" s="31" t="s">
        <v>138</v>
      </c>
      <c r="E115" s="37">
        <v>128</v>
      </c>
      <c r="F115" s="37">
        <v>1500000</v>
      </c>
      <c r="G115" s="40">
        <v>2810</v>
      </c>
      <c r="H115" s="40">
        <v>1.62</v>
      </c>
      <c r="I115" s="40">
        <v>4.5200000000000001E-8</v>
      </c>
      <c r="J115" s="40">
        <v>3.3800000000000001E-15</v>
      </c>
      <c r="K115" s="31" t="s">
        <v>139</v>
      </c>
    </row>
    <row r="116" spans="1:11" x14ac:dyDescent="0.55000000000000004">
      <c r="A116" s="34" t="s">
        <v>169</v>
      </c>
      <c r="B116" s="35"/>
      <c r="C116" s="35"/>
      <c r="D116" s="35"/>
      <c r="E116" s="35"/>
      <c r="F116" s="35"/>
      <c r="G116" s="35"/>
      <c r="H116" s="35"/>
      <c r="I116" s="35"/>
      <c r="J116" s="35"/>
      <c r="K116" s="35"/>
    </row>
    <row r="117" spans="1:11" x14ac:dyDescent="0.55000000000000004">
      <c r="A117" s="34" t="s">
        <v>170</v>
      </c>
      <c r="B117" s="35"/>
      <c r="C117" s="35"/>
      <c r="D117" s="35"/>
      <c r="E117" s="35"/>
      <c r="F117" s="35"/>
      <c r="G117" s="35"/>
      <c r="H117" s="35"/>
      <c r="I117" s="35"/>
      <c r="J117" s="35"/>
      <c r="K117" s="35"/>
    </row>
    <row r="118" spans="1:11" x14ac:dyDescent="0.55000000000000004">
      <c r="A118" s="36" t="s">
        <v>171</v>
      </c>
      <c r="B118" s="35"/>
      <c r="C118" s="35"/>
      <c r="D118" s="35"/>
      <c r="E118" s="35"/>
      <c r="F118" s="35"/>
      <c r="G118" s="35"/>
      <c r="H118" s="35"/>
      <c r="I118" s="35"/>
      <c r="J118" s="35"/>
      <c r="K118" s="35"/>
    </row>
    <row r="119" spans="1:11" x14ac:dyDescent="0.55000000000000004">
      <c r="A119" s="34" t="s">
        <v>172</v>
      </c>
      <c r="B119" s="35"/>
      <c r="C119" s="35"/>
      <c r="D119" s="35"/>
      <c r="E119" s="35"/>
      <c r="F119" s="35"/>
      <c r="G119" s="35"/>
      <c r="H119" s="35"/>
      <c r="I119" s="35"/>
      <c r="J119" s="35"/>
      <c r="K119" s="35"/>
    </row>
    <row r="120" spans="1:11" x14ac:dyDescent="0.55000000000000004">
      <c r="A120" s="34" t="s">
        <v>173</v>
      </c>
      <c r="B120" s="35"/>
      <c r="C120" s="35"/>
      <c r="D120" s="35"/>
      <c r="E120" s="35"/>
      <c r="F120" s="35"/>
      <c r="G120" s="35"/>
      <c r="H120" s="35"/>
      <c r="I120" s="35"/>
      <c r="J120" s="35"/>
      <c r="K120" s="35"/>
    </row>
    <row r="121" spans="1:11" x14ac:dyDescent="0.55000000000000004">
      <c r="A121" s="34" t="s">
        <v>174</v>
      </c>
      <c r="B121" s="35"/>
      <c r="C121" s="35"/>
      <c r="D121" s="35"/>
      <c r="E121" s="35"/>
      <c r="F121" s="35"/>
      <c r="G121" s="35"/>
      <c r="H121" s="35"/>
      <c r="I121" s="35"/>
      <c r="J121" s="35"/>
      <c r="K121" s="35"/>
    </row>
    <row r="122" spans="1:11" x14ac:dyDescent="0.55000000000000004">
      <c r="A122" s="34" t="s">
        <v>175</v>
      </c>
      <c r="B122" s="35"/>
      <c r="C122" s="35"/>
      <c r="D122" s="35"/>
      <c r="E122" s="35"/>
      <c r="F122" s="35"/>
      <c r="G122" s="35"/>
      <c r="H122" s="35"/>
      <c r="I122" s="35"/>
      <c r="J122" s="35"/>
      <c r="K122" s="35"/>
    </row>
    <row r="123" spans="1:11" x14ac:dyDescent="0.55000000000000004">
      <c r="A123" s="34" t="s">
        <v>176</v>
      </c>
      <c r="B123" s="35"/>
      <c r="C123" s="35"/>
      <c r="D123" s="35"/>
      <c r="E123" s="35"/>
      <c r="F123" s="35"/>
      <c r="G123" s="35"/>
      <c r="H123" s="35"/>
      <c r="I123" s="35"/>
      <c r="J123" s="35"/>
      <c r="K123" s="35"/>
    </row>
    <row r="124" spans="1:11" x14ac:dyDescent="0.55000000000000004">
      <c r="A124" s="34" t="s">
        <v>177</v>
      </c>
      <c r="B124" s="35"/>
      <c r="C124" s="35"/>
      <c r="D124" s="35"/>
      <c r="E124" s="35"/>
      <c r="F124" s="35"/>
      <c r="G124" s="35"/>
      <c r="H124" s="35"/>
      <c r="I124" s="35"/>
      <c r="J124" s="35"/>
      <c r="K124" s="35"/>
    </row>
    <row r="125" spans="1:11" x14ac:dyDescent="0.55000000000000004">
      <c r="A125" s="34" t="s">
        <v>178</v>
      </c>
      <c r="B125" s="35"/>
      <c r="C125" s="35"/>
      <c r="D125" s="35"/>
      <c r="E125" s="35"/>
      <c r="F125" s="35"/>
      <c r="G125" s="35"/>
      <c r="H125" s="35"/>
      <c r="I125" s="35"/>
      <c r="J125" s="35"/>
      <c r="K125" s="35"/>
    </row>
    <row r="126" spans="1:11" x14ac:dyDescent="0.55000000000000004">
      <c r="A126" s="34" t="s">
        <v>179</v>
      </c>
      <c r="B126" s="35"/>
      <c r="C126" s="35"/>
      <c r="D126" s="35"/>
      <c r="E126" s="35"/>
      <c r="F126" s="35"/>
      <c r="G126" s="35"/>
      <c r="H126" s="35"/>
      <c r="I126" s="35"/>
      <c r="J126" s="35"/>
      <c r="K126" s="35"/>
    </row>
    <row r="127" spans="1:11" x14ac:dyDescent="0.55000000000000004">
      <c r="A127" s="34" t="s">
        <v>180</v>
      </c>
      <c r="B127" s="35"/>
      <c r="C127" s="35"/>
      <c r="D127" s="35"/>
      <c r="E127" s="35"/>
      <c r="F127" s="35"/>
      <c r="G127" s="35"/>
      <c r="H127" s="35"/>
      <c r="I127" s="35"/>
      <c r="J127" s="35"/>
      <c r="K127" s="35"/>
    </row>
    <row r="128" spans="1:11" x14ac:dyDescent="0.55000000000000004">
      <c r="A128" s="34" t="s">
        <v>181</v>
      </c>
      <c r="B128" s="35"/>
      <c r="C128" s="35"/>
      <c r="D128" s="35"/>
      <c r="E128" s="35"/>
      <c r="F128" s="35"/>
      <c r="G128" s="35"/>
      <c r="H128" s="35"/>
      <c r="I128" s="35"/>
      <c r="J128" s="35"/>
      <c r="K128" s="35"/>
    </row>
    <row r="129" spans="1:11" x14ac:dyDescent="0.55000000000000004">
      <c r="A129" s="36" t="s">
        <v>182</v>
      </c>
      <c r="B129" s="35"/>
      <c r="C129" s="35"/>
      <c r="D129" s="35"/>
      <c r="E129" s="35"/>
      <c r="F129" s="35"/>
      <c r="G129" s="35"/>
      <c r="H129" s="35"/>
      <c r="I129" s="35"/>
      <c r="J129" s="35"/>
      <c r="K129" s="35"/>
    </row>
    <row r="130" spans="1:11" x14ac:dyDescent="0.55000000000000004">
      <c r="A130" s="34" t="s">
        <v>183</v>
      </c>
      <c r="B130" s="35"/>
      <c r="C130" s="35"/>
      <c r="D130" s="35"/>
      <c r="E130" s="35"/>
      <c r="F130" s="35"/>
      <c r="G130" s="35"/>
      <c r="H130" s="35"/>
      <c r="I130" s="35"/>
      <c r="J130" s="35"/>
      <c r="K130" s="35"/>
    </row>
    <row r="131" spans="1:11" x14ac:dyDescent="0.55000000000000004">
      <c r="A131" s="34" t="s">
        <v>184</v>
      </c>
      <c r="B131" s="35"/>
      <c r="C131" s="35"/>
      <c r="D131" s="35"/>
      <c r="E131" s="35"/>
      <c r="F131" s="35"/>
      <c r="G131" s="35"/>
      <c r="H131" s="35"/>
      <c r="I131" s="35"/>
      <c r="J131" s="35"/>
      <c r="K131" s="35"/>
    </row>
    <row r="132" spans="1:11" x14ac:dyDescent="0.55000000000000004">
      <c r="A132" s="34" t="s">
        <v>185</v>
      </c>
      <c r="B132" s="35"/>
      <c r="C132" s="35"/>
      <c r="D132" s="35"/>
      <c r="E132" s="35"/>
      <c r="F132" s="35"/>
      <c r="G132" s="35"/>
      <c r="H132" s="35"/>
      <c r="I132" s="35"/>
      <c r="J132" s="35"/>
      <c r="K132" s="35"/>
    </row>
  </sheetData>
  <hyperlinks>
    <hyperlink ref="A118" r:id="rId1" display="http://www.transhumanist.com/volume1/moravec.htm" xr:uid="{AB7A84DC-DCE9-4717-915A-EB92AAC44D77}"/>
    <hyperlink ref="A120" r:id="rId2" display="http://www.penguinputnam.com/kurzweil/excerpts/chap1/ch1note19.htm" xr:uid="{21E258ED-1F81-4AF9-ABA9-03AE702C26CE}"/>
    <hyperlink ref="A122" r:id="rId3" display="http://www.dell.com" xr:uid="{F1456FF4-CFA7-4757-8BD2-96B51058FF14}"/>
    <hyperlink ref="A124" r:id="rId4" display="http://performance.netlib.org/performance/html/dhrystone.data.col0.html" xr:uid="{4F2B0538-6DFE-492C-BA58-3D7909C9A5EC}"/>
    <hyperlink ref="A129" r:id="rId5" display="http://ed-thelen.org/comp-hist/BRL.html" xr:uid="{3556898D-5E54-417C-B6CD-E8885A01B749}"/>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57D79-CBEF-4BF3-AAFF-8C16C054ECB4}">
  <dimension ref="A1:L84"/>
  <sheetViews>
    <sheetView showGridLines="0" workbookViewId="0"/>
  </sheetViews>
  <sheetFormatPr defaultRowHeight="14.4" x14ac:dyDescent="0.55000000000000004"/>
  <cols>
    <col min="1" max="1" width="14.5234375" style="2" bestFit="1" customWidth="1"/>
    <col min="2" max="3" width="10.26171875" style="6" customWidth="1"/>
    <col min="4" max="5" width="14.5234375" style="5" bestFit="1" customWidth="1"/>
    <col min="6" max="6" width="9.9453125" customWidth="1"/>
    <col min="7" max="7" width="14.3125" bestFit="1" customWidth="1"/>
    <col min="8" max="8" width="11.41796875" customWidth="1"/>
    <col min="9" max="9" width="9.62890625" style="5" customWidth="1"/>
    <col min="12" max="12" width="11.68359375" customWidth="1"/>
  </cols>
  <sheetData>
    <row r="1" spans="1:12" x14ac:dyDescent="0.55000000000000004">
      <c r="H1" t="s">
        <v>18</v>
      </c>
      <c r="I1" s="7">
        <v>3</v>
      </c>
      <c r="J1" t="s">
        <v>19</v>
      </c>
    </row>
    <row r="2" spans="1:12" x14ac:dyDescent="0.55000000000000004">
      <c r="H2" t="s">
        <v>13</v>
      </c>
      <c r="I2" s="5">
        <f>MAX(Table1[Log points/ short span])</f>
        <v>0.47568459447761657</v>
      </c>
      <c r="J2" t="s">
        <v>15</v>
      </c>
    </row>
    <row r="3" spans="1:12" x14ac:dyDescent="0.55000000000000004">
      <c r="I3" s="9">
        <f>1-EXP(-I2)</f>
        <v>0.37854053691428768</v>
      </c>
      <c r="J3" s="10" t="s">
        <v>16</v>
      </c>
    </row>
    <row r="5" spans="1:12" ht="28.8" x14ac:dyDescent="0.55000000000000004">
      <c r="A5" s="2" t="s">
        <v>3</v>
      </c>
      <c r="B5" s="6" t="s">
        <v>22</v>
      </c>
      <c r="C5" s="6" t="s">
        <v>218</v>
      </c>
      <c r="D5" s="5" t="s">
        <v>4</v>
      </c>
      <c r="E5" s="5" t="s">
        <v>5</v>
      </c>
      <c r="F5" t="s">
        <v>2</v>
      </c>
      <c r="G5" t="s">
        <v>12</v>
      </c>
      <c r="H5" s="4" t="s">
        <v>14</v>
      </c>
      <c r="I5" s="4" t="s">
        <v>17</v>
      </c>
      <c r="J5" t="s">
        <v>203</v>
      </c>
    </row>
    <row r="6" spans="1:12" x14ac:dyDescent="0.55000000000000004">
      <c r="A6" s="2">
        <v>37164</v>
      </c>
      <c r="B6" s="6">
        <f>Table1[[#This Row],[Date]]/365.25+1900</f>
        <v>2001.7494866529773</v>
      </c>
      <c r="C6" s="6">
        <f>Table1[[#This Row],[Year]]-$B$6</f>
        <v>0</v>
      </c>
      <c r="D6" s="5">
        <v>5292.3928845974297</v>
      </c>
      <c r="E6" s="5">
        <v>95263071.922753707</v>
      </c>
      <c r="F6">
        <f>VLOOKUP(A6+1,CPI!$A$2:$B$956,2,FALSE)</f>
        <v>177.6</v>
      </c>
      <c r="G6" s="3">
        <f>E6/F6*$F$84</f>
        <v>172808607.08491912</v>
      </c>
      <c r="H6">
        <f>_xlfn.XMATCH(Table1[[#This Row],[Date]]+1+Year_span*365.25,Table1[Date],-1,1)</f>
        <v>8</v>
      </c>
      <c r="I6" s="5" cm="1">
        <f t="array" ref="I6">-365.25/4*AVERAGE(LN(INDEX(Table1[Cost deflated],Table1[[#This Row],[Row for X years later]])/Table1[[#This Row],[Cost deflated]])/(INDEX(Table1[Date],Table1[[#This Row],[Row for X years later]])-Table1[[#This Row],[Date]]),LN(INDEX(Table1[Cost deflated],Table1[[#This Row],[Row for X years later]]+1)/Table1[[#This Row],[Cost deflated]])/(INDEX(Table1[Date],Table1[[#This Row],[Row for X years later]]+1)-Table1[[#This Row],[Date]]))</f>
        <v>0.14123697274122757</v>
      </c>
      <c r="J6" s="5">
        <f>Table1[[#This Row],[Cost deflated]]/$G$6*100</f>
        <v>100</v>
      </c>
    </row>
    <row r="7" spans="1:12" x14ac:dyDescent="0.55000000000000004">
      <c r="A7" s="2">
        <v>37346</v>
      </c>
      <c r="B7" s="6">
        <f>Table1[[#This Row],[Date]]/365.25+1900</f>
        <v>2002.2477754962354</v>
      </c>
      <c r="C7" s="6">
        <f>Table1[[#This Row],[Year]]-$B$6</f>
        <v>0.49828884325802392</v>
      </c>
      <c r="D7" s="5">
        <v>3898.6354119859907</v>
      </c>
      <c r="E7" s="5">
        <v>70175437.415747836</v>
      </c>
      <c r="F7">
        <f>VLOOKUP(A7+1,CPI!$A$2:$B$956,2,FALSE)</f>
        <v>179.3</v>
      </c>
      <c r="G7" s="3">
        <f t="shared" ref="G7:G70" si="0">E7/F7*$F$84</f>
        <v>126092306.17286147</v>
      </c>
      <c r="H7">
        <f>_xlfn.XMATCH(Table1[[#This Row],[Date]]+1+Year_span*365.25,Table1[Date],-1,1)</f>
        <v>10</v>
      </c>
      <c r="I7" s="5" cm="1">
        <f t="array" ref="I7">-LN(INDEX(Table1[Cost deflated],Table1[[#This Row],[Row for X years later]])/Table1[[#This Row],[Cost deflated]])/(INDEX(Table1[Date],Table1[[#This Row],[Row for X years later]])-Table1[[#This Row],[Date]])*365.25/4</f>
        <v>0.12832332875721386</v>
      </c>
      <c r="J7" s="5">
        <f>Table1[[#This Row],[Cost deflated]]/$G$6*100</f>
        <v>72.966450166975193</v>
      </c>
    </row>
    <row r="8" spans="1:12" x14ac:dyDescent="0.55000000000000004">
      <c r="A8" s="2">
        <v>37529</v>
      </c>
      <c r="B8" s="6">
        <f>Table1[[#This Row],[Date]]/365.25+1900</f>
        <v>2002.7488021902807</v>
      </c>
      <c r="C8" s="6">
        <f>Table1[[#This Row],[Year]]-$B$6</f>
        <v>0.99931553730334599</v>
      </c>
      <c r="D8" s="5">
        <v>3413.8011945854346</v>
      </c>
      <c r="E8" s="5">
        <v>61448421.502537824</v>
      </c>
      <c r="F8">
        <f>VLOOKUP(A8+1,CPI!$A$2:$B$956,2,FALSE)</f>
        <v>181.2</v>
      </c>
      <c r="G8" s="3">
        <f t="shared" si="0"/>
        <v>109253733.48262201</v>
      </c>
      <c r="H8">
        <f>_xlfn.XMATCH(Table1[[#This Row],[Date]]+1+Year_span*365.25,Table1[Date],-1,1)</f>
        <v>12</v>
      </c>
      <c r="I8" s="5" cm="1">
        <f t="array" ref="I8">-LN(INDEX(Table1[Cost deflated],Table1[[#This Row],[Row for X years later]])/Table1[[#This Row],[Cost deflated]])/(INDEX(Table1[Date],Table1[[#This Row],[Row for X years later]])-Table1[[#This Row],[Date]])*365.25/4</f>
        <v>0.12469950187168174</v>
      </c>
      <c r="J8" s="5">
        <f>Table1[[#This Row],[Cost deflated]]/$G$6*100</f>
        <v>63.222391132945198</v>
      </c>
      <c r="L8" s="54"/>
    </row>
    <row r="9" spans="1:12" x14ac:dyDescent="0.55000000000000004">
      <c r="A9" s="2">
        <v>37711</v>
      </c>
      <c r="B9" s="6">
        <f>Table1[[#This Row],[Date]]/365.25+1900</f>
        <v>2003.2470910335387</v>
      </c>
      <c r="C9" s="6">
        <f>Table1[[#This Row],[Year]]-$B$6</f>
        <v>1.4976043805613699</v>
      </c>
      <c r="D9" s="5">
        <v>2986.2046709655792</v>
      </c>
      <c r="E9" s="5">
        <v>53751684.077380426</v>
      </c>
      <c r="F9">
        <f>VLOOKUP(A9+1,CPI!$A$2:$B$956,2,FALSE)</f>
        <v>183.2</v>
      </c>
      <c r="G9" s="3">
        <f t="shared" si="0"/>
        <v>94525798.621864483</v>
      </c>
      <c r="H9">
        <f>_xlfn.XMATCH(Table1[[#This Row],[Date]]+1+Year_span*365.25,Table1[Date],-1,1)</f>
        <v>14</v>
      </c>
      <c r="I9" s="5" cm="1">
        <f t="array" ref="I9">-LN(INDEX(Table1[Cost deflated],Table1[[#This Row],[Row for X years later]])/Table1[[#This Row],[Cost deflated]])/(INDEX(Table1[Date],Table1[[#This Row],[Row for X years later]])-Table1[[#This Row],[Date]])*365.25/4</f>
        <v>0.13530024258036968</v>
      </c>
      <c r="J9" s="5">
        <f>Table1[[#This Row],[Cost deflated]]/$G$6*100</f>
        <v>54.699705192006995</v>
      </c>
    </row>
    <row r="10" spans="1:12" x14ac:dyDescent="0.55000000000000004">
      <c r="A10" s="2">
        <v>37925</v>
      </c>
      <c r="B10" s="6">
        <f>Table1[[#This Row],[Date]]/365.25+1900</f>
        <v>2003.832991101985</v>
      </c>
      <c r="C10" s="6">
        <f>Table1[[#This Row],[Year]]-$B$6</f>
        <v>2.0835044490077053</v>
      </c>
      <c r="D10" s="5">
        <v>2230.9752350179665</v>
      </c>
      <c r="E10" s="5">
        <v>40157554.230323397</v>
      </c>
      <c r="F10">
        <f>VLOOKUP(A10+1,CPI!$A$2:$B$956,2,FALSE)</f>
        <v>185</v>
      </c>
      <c r="G10" s="3">
        <f t="shared" si="0"/>
        <v>69932535.615292206</v>
      </c>
      <c r="H10">
        <f>_xlfn.XMATCH(Table1[[#This Row],[Date]]+1+Year_span*365.25,Table1[Date],-1,1)</f>
        <v>17</v>
      </c>
      <c r="I10" s="5" cm="1">
        <f t="array" ref="I10">-LN(INDEX(Table1[Cost deflated],Table1[[#This Row],[Row for X years later]])/Table1[[#This Row],[Cost deflated]])/(INDEX(Table1[Date],Table1[[#This Row],[Row for X years later]])-Table1[[#This Row],[Date]])*365.25/4</f>
        <v>0.11928722848633411</v>
      </c>
      <c r="J10" s="5">
        <f>Table1[[#This Row],[Cost deflated]]/$G$6*100</f>
        <v>40.468201668292465</v>
      </c>
    </row>
    <row r="11" spans="1:12" x14ac:dyDescent="0.55000000000000004">
      <c r="A11" s="2">
        <v>38017</v>
      </c>
      <c r="B11" s="6">
        <f>Table1[[#This Row],[Date]]/365.25+1900</f>
        <v>2004.084873374401</v>
      </c>
      <c r="C11" s="6">
        <f>Table1[[#This Row],[Year]]-$B$6</f>
        <v>2.3353867214236743</v>
      </c>
      <c r="D11" s="5">
        <v>1598.9097892402337</v>
      </c>
      <c r="E11" s="5">
        <v>28780376.206324209</v>
      </c>
      <c r="F11">
        <f>VLOOKUP(A11+1,CPI!$A$2:$B$956,2,FALSE)</f>
        <v>186.7</v>
      </c>
      <c r="G11" s="3">
        <f t="shared" si="0"/>
        <v>49663337.022042118</v>
      </c>
      <c r="H11">
        <f>_xlfn.XMATCH(Table1[[#This Row],[Date]]+1+Year_span*365.25,Table1[Date],-1,1)</f>
        <v>18</v>
      </c>
      <c r="I11" s="5" cm="1">
        <f t="array" ref="I11">-LN(INDEX(Table1[Cost deflated],Table1[[#This Row],[Row for X years later]])/Table1[[#This Row],[Cost deflated]])/(INDEX(Table1[Date],Table1[[#This Row],[Row for X years later]])-Table1[[#This Row],[Date]])*365.25/4</f>
        <v>0.10062529339284861</v>
      </c>
      <c r="J11" s="5">
        <f>Table1[[#This Row],[Cost deflated]]/$G$6*100</f>
        <v>28.73892560087431</v>
      </c>
    </row>
    <row r="12" spans="1:12" x14ac:dyDescent="0.55000000000000004">
      <c r="A12" s="2">
        <v>38107</v>
      </c>
      <c r="B12" s="6">
        <f>Table1[[#This Row],[Date]]/365.25+1900</f>
        <v>2004.3312799452431</v>
      </c>
      <c r="C12" s="6">
        <f>Table1[[#This Row],[Year]]-$B$6</f>
        <v>2.5817932922657292</v>
      </c>
      <c r="D12" s="5">
        <v>1135.6986744914357</v>
      </c>
      <c r="E12" s="5">
        <v>20442576.140845843</v>
      </c>
      <c r="F12">
        <f>VLOOKUP(A12+1,CPI!$A$2:$B$956,2,FALSE)</f>
        <v>188.2</v>
      </c>
      <c r="G12" s="3">
        <f t="shared" si="0"/>
        <v>34994496.879490778</v>
      </c>
      <c r="H12">
        <f>_xlfn.XMATCH(Table1[[#This Row],[Date]]+1+Year_span*365.25,Table1[Date],-1,1)</f>
        <v>19</v>
      </c>
      <c r="I12" s="5" cm="1">
        <f t="array" ref="I12">-LN(INDEX(Table1[Cost deflated],Table1[[#This Row],[Row for X years later]])/Table1[[#This Row],[Cost deflated]])/(INDEX(Table1[Date],Table1[[#This Row],[Row for X years later]])-Table1[[#This Row],[Date]])*365.25/4</f>
        <v>7.5819857756543291E-2</v>
      </c>
      <c r="J12" s="5">
        <f>Table1[[#This Row],[Cost deflated]]/$G$6*100</f>
        <v>20.250436288913715</v>
      </c>
    </row>
    <row r="13" spans="1:12" x14ac:dyDescent="0.55000000000000004">
      <c r="A13" s="2">
        <v>38199</v>
      </c>
      <c r="B13" s="6">
        <f>Table1[[#This Row],[Date]]/365.25+1900</f>
        <v>2004.583162217659</v>
      </c>
      <c r="C13" s="6">
        <f>Table1[[#This Row],[Year]]-$B$6</f>
        <v>2.8336755646816982</v>
      </c>
      <c r="D13" s="5">
        <v>1107.4636519548915</v>
      </c>
      <c r="E13" s="5">
        <v>19934345.735188048</v>
      </c>
      <c r="F13">
        <f>VLOOKUP(A13+1,CPI!$A$2:$B$956,2,FALSE)</f>
        <v>189.2</v>
      </c>
      <c r="G13" s="3">
        <f t="shared" si="0"/>
        <v>33944123.843339317</v>
      </c>
      <c r="H13">
        <f>_xlfn.XMATCH(Table1[[#This Row],[Date]]+1+Year_span*365.25,Table1[Date],-1,1)</f>
        <v>20</v>
      </c>
      <c r="I13" s="5" cm="1">
        <f t="array" ref="I13">-LN(INDEX(Table1[Cost deflated],Table1[[#This Row],[Row for X years later]])/Table1[[#This Row],[Cost deflated]])/(INDEX(Table1[Date],Table1[[#This Row],[Row for X years later]])-Table1[[#This Row],[Date]])*365.25/4</f>
        <v>7.4755886017350073E-2</v>
      </c>
      <c r="J13" s="5">
        <f>Table1[[#This Row],[Cost deflated]]/$G$6*100</f>
        <v>19.64261179806801</v>
      </c>
    </row>
    <row r="14" spans="1:12" x14ac:dyDescent="0.55000000000000004">
      <c r="A14" s="2">
        <v>38291</v>
      </c>
      <c r="B14" s="6">
        <f>Table1[[#This Row],[Date]]/365.25+1900</f>
        <v>2004.8350444900752</v>
      </c>
      <c r="C14" s="6">
        <f>Table1[[#This Row],[Year]]-$B$6</f>
        <v>3.0855578370978947</v>
      </c>
      <c r="D14" s="5">
        <v>1028.8506757569978</v>
      </c>
      <c r="E14" s="5">
        <v>18519312.163625963</v>
      </c>
      <c r="F14">
        <f>VLOOKUP(A14+1,CPI!$A$2:$B$956,2,FALSE)</f>
        <v>191.7</v>
      </c>
      <c r="G14" s="3">
        <f t="shared" si="0"/>
        <v>31123360.878681339</v>
      </c>
      <c r="H14">
        <f>_xlfn.XMATCH(Table1[[#This Row],[Date]]+1+Year_span*365.25,Table1[Date],-1,1)</f>
        <v>21</v>
      </c>
      <c r="I14" s="5" cm="1">
        <f t="array" ref="I14">-LN(INDEX(Table1[Cost deflated],Table1[[#This Row],[Row for X years later]])/Table1[[#This Row],[Cost deflated]])/(INDEX(Table1[Date],Table1[[#This Row],[Row for X years later]])-Table1[[#This Row],[Date]])*365.25/4</f>
        <v>8.7324845533246181E-2</v>
      </c>
      <c r="J14" s="5">
        <f>Table1[[#This Row],[Cost deflated]]/$G$6*100</f>
        <v>18.010307127461044</v>
      </c>
    </row>
    <row r="15" spans="1:12" x14ac:dyDescent="0.55000000000000004">
      <c r="A15" s="2">
        <v>38383</v>
      </c>
      <c r="B15" s="6">
        <f>Table1[[#This Row],[Date]]/365.25+1900</f>
        <v>2005.0869267624914</v>
      </c>
      <c r="C15" s="6">
        <f>Table1[[#This Row],[Year]]-$B$6</f>
        <v>3.3374401095140911</v>
      </c>
      <c r="D15" s="5">
        <v>974.16497565639838</v>
      </c>
      <c r="E15" s="5">
        <v>17534969.561815172</v>
      </c>
      <c r="F15">
        <f>VLOOKUP(A15+1,CPI!$A$2:$B$956,2,FALSE)</f>
        <v>192.4</v>
      </c>
      <c r="G15" s="3">
        <f t="shared" si="0"/>
        <v>29361869.068401411</v>
      </c>
      <c r="H15">
        <f>_xlfn.XMATCH(Table1[[#This Row],[Date]]+1+Year_span*365.25,Table1[Date],-1,1)</f>
        <v>22</v>
      </c>
      <c r="I15" s="5" cm="1">
        <f t="array" ref="I15">-LN(INDEX(Table1[Cost deflated],Table1[[#This Row],[Row for X years later]])/Table1[[#This Row],[Cost deflated]])/(INDEX(Table1[Date],Table1[[#This Row],[Row for X years later]])-Table1[[#This Row],[Date]])*365.25/4</f>
        <v>0.15383693822652758</v>
      </c>
      <c r="J15" s="5">
        <f>Table1[[#This Row],[Cost deflated]]/$G$6*100</f>
        <v>16.990976065198431</v>
      </c>
    </row>
    <row r="16" spans="1:12" x14ac:dyDescent="0.55000000000000004">
      <c r="A16" s="2">
        <v>38472</v>
      </c>
      <c r="B16" s="6">
        <f>Table1[[#This Row],[Date]]/365.25+1900</f>
        <v>2005.3305954825462</v>
      </c>
      <c r="C16" s="6">
        <f>Table1[[#This Row],[Year]]-$B$6</f>
        <v>3.5811088295688478</v>
      </c>
      <c r="D16" s="5">
        <v>897.76107989362413</v>
      </c>
      <c r="E16" s="5">
        <v>16159699.438085236</v>
      </c>
      <c r="F16">
        <f>VLOOKUP(A16+1,CPI!$A$2:$B$956,2,FALSE)</f>
        <v>193.6</v>
      </c>
      <c r="G16" s="3">
        <f t="shared" si="0"/>
        <v>26891292.398081005</v>
      </c>
      <c r="H16">
        <f>_xlfn.XMATCH(Table1[[#This Row],[Date]]+1+Year_span*365.25,Table1[Date],-1,1)</f>
        <v>23</v>
      </c>
      <c r="I16" s="5" cm="1">
        <f t="array" ref="I16">-LN(INDEX(Table1[Cost deflated],Table1[[#This Row],[Row for X years later]])/Table1[[#This Row],[Cost deflated]])/(INDEX(Table1[Date],Table1[[#This Row],[Row for X years later]])-Table1[[#This Row],[Date]])*365.25/4</f>
        <v>0.21545251582201339</v>
      </c>
      <c r="J16" s="5">
        <f>Table1[[#This Row],[Cost deflated]]/$G$6*100</f>
        <v>15.56131540651009</v>
      </c>
    </row>
    <row r="17" spans="1:12" x14ac:dyDescent="0.55000000000000004">
      <c r="A17" s="2">
        <v>38564</v>
      </c>
      <c r="B17" s="6">
        <f>Table1[[#This Row],[Date]]/365.25+1900</f>
        <v>2005.5824777549624</v>
      </c>
      <c r="C17" s="6">
        <f>Table1[[#This Row],[Year]]-$B$6</f>
        <v>3.8329911019850442</v>
      </c>
      <c r="D17" s="5">
        <v>898.90133913325349</v>
      </c>
      <c r="E17" s="5">
        <v>16180224.104398562</v>
      </c>
      <c r="F17">
        <f>VLOOKUP(A17+1,CPI!$A$2:$B$956,2,FALSE)</f>
        <v>196.1</v>
      </c>
      <c r="G17" s="3">
        <f t="shared" si="0"/>
        <v>26582185.718969814</v>
      </c>
      <c r="H17">
        <f>_xlfn.XMATCH(Table1[[#This Row],[Date]]+1+Year_span*365.25,Table1[Date],-1,1)</f>
        <v>24</v>
      </c>
      <c r="I17" s="5" cm="1">
        <f t="array" ref="I17">-LN(INDEX(Table1[Cost deflated],Table1[[#This Row],[Row for X years later]])/Table1[[#This Row],[Cost deflated]])/(INDEX(Table1[Date],Table1[[#This Row],[Row for X years later]])-Table1[[#This Row],[Date]])*365.25/4</f>
        <v>0.26475067423607257</v>
      </c>
      <c r="J17" s="5">
        <f>Table1[[#This Row],[Cost deflated]]/$G$6*100</f>
        <v>15.382443136010684</v>
      </c>
    </row>
    <row r="18" spans="1:12" x14ac:dyDescent="0.55000000000000004">
      <c r="A18" s="2">
        <v>38656</v>
      </c>
      <c r="B18" s="6">
        <f>Table1[[#This Row],[Date]]/365.25+1900</f>
        <v>2005.8343600273786</v>
      </c>
      <c r="C18" s="6">
        <f>Table1[[#This Row],[Year]]-$B$6</f>
        <v>4.0848733744012407</v>
      </c>
      <c r="D18" s="5">
        <v>766.72912188370776</v>
      </c>
      <c r="E18" s="5">
        <v>13801124.193906741</v>
      </c>
      <c r="F18">
        <f>VLOOKUP(A18+1,CPI!$A$2:$B$956,2,FALSE)</f>
        <v>198.1</v>
      </c>
      <c r="G18" s="3">
        <f t="shared" si="0"/>
        <v>22444696.519064821</v>
      </c>
      <c r="H18">
        <f>_xlfn.XMATCH(Table1[[#This Row],[Date]]+1+Year_span*365.25,Table1[Date],-1,1)</f>
        <v>25</v>
      </c>
      <c r="I18" s="5" cm="1">
        <f t="array" ref="I18">-LN(INDEX(Table1[Cost deflated],Table1[[#This Row],[Row for X years later]])/Table1[[#This Row],[Cost deflated]])/(INDEX(Table1[Date],Table1[[#This Row],[Row for X years later]])-Table1[[#This Row],[Date]])*365.25/4</f>
        <v>0.31405050823390207</v>
      </c>
      <c r="J18" s="5">
        <f>Table1[[#This Row],[Cost deflated]]/$G$6*100</f>
        <v>12.988182068984196</v>
      </c>
    </row>
    <row r="19" spans="1:12" x14ac:dyDescent="0.55000000000000004">
      <c r="A19" s="2">
        <v>38748</v>
      </c>
      <c r="B19" s="6">
        <f>Table1[[#This Row],[Date]]/365.25+1900</f>
        <v>2006.0862422997948</v>
      </c>
      <c r="C19" s="6">
        <f>Table1[[#This Row],[Year]]-$B$6</f>
        <v>4.3367556468174371</v>
      </c>
      <c r="D19" s="5">
        <v>699.20327228763847</v>
      </c>
      <c r="E19" s="5">
        <v>12585658.901177494</v>
      </c>
      <c r="F19">
        <f>VLOOKUP(A19+1,CPI!$A$2:$B$956,2,FALSE)</f>
        <v>199.4</v>
      </c>
      <c r="G19" s="3">
        <f t="shared" si="0"/>
        <v>20334549.360749505</v>
      </c>
      <c r="H19">
        <f>_xlfn.XMATCH(Table1[[#This Row],[Date]]+1+Year_span*365.25,Table1[Date],-1,1)</f>
        <v>26</v>
      </c>
      <c r="I19" s="5" cm="1">
        <f t="array" ref="I19">-LN(INDEX(Table1[Cost deflated],Table1[[#This Row],[Row for X years later]])/Table1[[#This Row],[Cost deflated]])/(INDEX(Table1[Date],Table1[[#This Row],[Row for X years later]])-Table1[[#This Row],[Date]])*365.25/4</f>
        <v>0.33783994420766666</v>
      </c>
      <c r="J19" s="5">
        <f>Table1[[#This Row],[Cost deflated]]/$G$6*100</f>
        <v>11.76709291497095</v>
      </c>
    </row>
    <row r="20" spans="1:12" x14ac:dyDescent="0.55000000000000004">
      <c r="A20" s="2">
        <v>38837</v>
      </c>
      <c r="B20" s="6">
        <f>Table1[[#This Row],[Date]]/365.25+1900</f>
        <v>2006.3299110198495</v>
      </c>
      <c r="C20" s="6">
        <f>Table1[[#This Row],[Year]]-$B$6</f>
        <v>4.5804243668721938</v>
      </c>
      <c r="D20" s="5">
        <v>651.80747334577188</v>
      </c>
      <c r="E20" s="5">
        <v>11732534.520223893</v>
      </c>
      <c r="F20">
        <f>VLOOKUP(A20+1,CPI!$A$2:$B$956,2,FALSE)</f>
        <v>201.3</v>
      </c>
      <c r="G20" s="3">
        <f t="shared" si="0"/>
        <v>18777242.493025392</v>
      </c>
      <c r="H20">
        <f>_xlfn.XMATCH(Table1[[#This Row],[Date]]+1+Year_span*365.25,Table1[Date],-1,1)</f>
        <v>27</v>
      </c>
      <c r="I20" s="5" cm="1">
        <f t="array" ref="I20">-LN(INDEX(Table1[Cost deflated],Table1[[#This Row],[Row for X years later]])/Table1[[#This Row],[Cost deflated]])/(INDEX(Table1[Date],Table1[[#This Row],[Row for X years later]])-Table1[[#This Row],[Date]])*365.25/4</f>
        <v>0.36534534859966411</v>
      </c>
      <c r="J20" s="5">
        <f>Table1[[#This Row],[Cost deflated]]/$G$6*100</f>
        <v>10.865918549877641</v>
      </c>
    </row>
    <row r="21" spans="1:12" x14ac:dyDescent="0.55000000000000004">
      <c r="A21" s="2">
        <v>38929</v>
      </c>
      <c r="B21" s="6">
        <f>Table1[[#This Row],[Date]]/365.25+1900</f>
        <v>2006.5817932922655</v>
      </c>
      <c r="C21" s="6">
        <f>Table1[[#This Row],[Year]]-$B$6</f>
        <v>4.8323066392881628</v>
      </c>
      <c r="D21" s="5">
        <v>636.40640117352575</v>
      </c>
      <c r="E21" s="5">
        <v>11455315.221123463</v>
      </c>
      <c r="F21">
        <f>VLOOKUP(A21+1,CPI!$A$2:$B$956,2,FALSE)</f>
        <v>203.8</v>
      </c>
      <c r="G21" s="3">
        <f t="shared" si="0"/>
        <v>18108672.470432404</v>
      </c>
      <c r="H21">
        <f>_xlfn.XMATCH(Table1[[#This Row],[Date]]+1+Year_span*365.25,Table1[Date],-1,1)</f>
        <v>28</v>
      </c>
      <c r="I21" s="5" cm="1">
        <f t="array" ref="I21">-LN(INDEX(Table1[Cost deflated],Table1[[#This Row],[Row for X years later]])/Table1[[#This Row],[Cost deflated]])/(INDEX(Table1[Date],Table1[[#This Row],[Row for X years later]])-Table1[[#This Row],[Date]])*365.25/4</f>
        <v>0.3931637530453525</v>
      </c>
      <c r="J21" s="5">
        <f>Table1[[#This Row],[Cost deflated]]/$G$6*100</f>
        <v>10.479033872157595</v>
      </c>
    </row>
    <row r="22" spans="1:12" x14ac:dyDescent="0.55000000000000004">
      <c r="A22" s="2">
        <v>39021</v>
      </c>
      <c r="B22" s="6">
        <f>Table1[[#This Row],[Date]]/365.25+1900</f>
        <v>2006.8336755646817</v>
      </c>
      <c r="C22" s="6">
        <f>Table1[[#This Row],[Year]]-$B$6</f>
        <v>5.0841889117043593</v>
      </c>
      <c r="D22" s="5">
        <v>581.91979783599641</v>
      </c>
      <c r="E22" s="5">
        <v>10474556.361047935</v>
      </c>
      <c r="F22">
        <f>VLOOKUP(A22+1,CPI!$A$2:$B$956,2,FALSE)</f>
        <v>202</v>
      </c>
      <c r="G22" s="3">
        <f t="shared" si="0"/>
        <v>16705828.456843819</v>
      </c>
      <c r="H22">
        <f>_xlfn.XMATCH(Table1[[#This Row],[Date]]+1+Year_span*365.25,Table1[Date],-1,1)</f>
        <v>29</v>
      </c>
      <c r="I22" s="5" cm="1">
        <f t="array" ref="I22">-LN(INDEX(Table1[Cost deflated],Table1[[#This Row],[Row for X years later]])/Table1[[#This Row],[Cost deflated]])/(INDEX(Table1[Date],Table1[[#This Row],[Row for X years later]])-Table1[[#This Row],[Date]])*365.25/4</f>
        <v>0.42291733858346536</v>
      </c>
      <c r="J22" s="5">
        <f>Table1[[#This Row],[Cost deflated]]/$G$6*100</f>
        <v>9.6672432806743718</v>
      </c>
    </row>
    <row r="23" spans="1:12" x14ac:dyDescent="0.55000000000000004">
      <c r="A23" s="2">
        <v>39113</v>
      </c>
      <c r="B23" s="6">
        <f>Table1[[#This Row],[Date]]/365.25+1900</f>
        <v>2007.0855578370979</v>
      </c>
      <c r="C23" s="6">
        <f>Table1[[#This Row],[Year]]-$B$6</f>
        <v>5.3360711841205557</v>
      </c>
      <c r="D23" s="5">
        <v>522.70771720689834</v>
      </c>
      <c r="E23" s="5">
        <v>9408738.9097241685</v>
      </c>
      <c r="F23">
        <f>VLOOKUP(A23+1,CPI!$A$2:$B$956,2,FALSE)</f>
        <v>204.226</v>
      </c>
      <c r="G23" s="3">
        <f t="shared" si="0"/>
        <v>14842400.114612859</v>
      </c>
      <c r="H23">
        <f>_xlfn.XMATCH(Table1[[#This Row],[Date]]+1+Year_span*365.25,Table1[Date],-1,1)</f>
        <v>30</v>
      </c>
      <c r="I23" s="5" cm="1">
        <f t="array" ref="I23">-LN(INDEX(Table1[Cost deflated],Table1[[#This Row],[Row for X years later]])/Table1[[#This Row],[Cost deflated]])/(INDEX(Table1[Date],Table1[[#This Row],[Row for X years later]])-Table1[[#This Row],[Date]])*365.25/4</f>
        <v>0.44706675854918643</v>
      </c>
      <c r="J23" s="5">
        <f>Table1[[#This Row],[Cost deflated]]/$G$6*100</f>
        <v>8.5889241079984053</v>
      </c>
    </row>
    <row r="24" spans="1:12" x14ac:dyDescent="0.55000000000000004">
      <c r="A24" s="2">
        <v>39202</v>
      </c>
      <c r="B24" s="6">
        <f>Table1[[#This Row],[Date]]/365.25+1900</f>
        <v>2007.3292265571527</v>
      </c>
      <c r="C24" s="6">
        <f>Table1[[#This Row],[Year]]-$B$6</f>
        <v>5.5797399041753124</v>
      </c>
      <c r="D24" s="5">
        <v>502.61127606225165</v>
      </c>
      <c r="E24" s="5">
        <v>9047002.9691205304</v>
      </c>
      <c r="F24">
        <f>VLOOKUP(A24+1,CPI!$A$2:$B$956,2,FALSE)</f>
        <v>206.755</v>
      </c>
      <c r="G24" s="3">
        <f t="shared" si="0"/>
        <v>14097187.006643573</v>
      </c>
      <c r="H24">
        <f>_xlfn.XMATCH(Table1[[#This Row],[Date]]+1+Year_span*365.25,Table1[Date],-1,1)</f>
        <v>31</v>
      </c>
      <c r="I24" s="5" cm="1">
        <f t="array" ref="I24">-LN(INDEX(Table1[Cost deflated],Table1[[#This Row],[Row for X years later]])/Table1[[#This Row],[Cost deflated]])/(INDEX(Table1[Date],Table1[[#This Row],[Row for X years later]])-Table1[[#This Row],[Date]])*365.25/4</f>
        <v>0.47568459447761657</v>
      </c>
      <c r="J24" s="5">
        <f>Table1[[#This Row],[Cost deflated]]/$G$6*100</f>
        <v>8.1576880020311346</v>
      </c>
    </row>
    <row r="25" spans="1:12" x14ac:dyDescent="0.55000000000000004">
      <c r="A25" s="2">
        <v>39294</v>
      </c>
      <c r="B25" s="6">
        <f>Table1[[#This Row],[Date]]/365.25+1900</f>
        <v>2007.5811088295688</v>
      </c>
      <c r="C25" s="6">
        <f>Table1[[#This Row],[Year]]-$B$6</f>
        <v>5.8316221765915088</v>
      </c>
      <c r="D25" s="5">
        <v>495.96345237787824</v>
      </c>
      <c r="E25" s="5">
        <v>8927342.1428018082</v>
      </c>
      <c r="F25">
        <f>VLOOKUP(A25+1,CPI!$A$2:$B$956,2,FALSE)</f>
        <v>207.667</v>
      </c>
      <c r="G25" s="3">
        <f t="shared" si="0"/>
        <v>13849638.559830477</v>
      </c>
      <c r="H25">
        <f>_xlfn.XMATCH(Table1[[#This Row],[Date]]+1+Year_span*365.25,Table1[Date],-1,1)</f>
        <v>32</v>
      </c>
      <c r="I25" s="5" cm="1">
        <f t="array" ref="I25">-LN(INDEX(Table1[Cost deflated],Table1[[#This Row],[Row for X years later]])/Table1[[#This Row],[Cost deflated]])/(INDEX(Table1[Date],Table1[[#This Row],[Row for X years later]])-Table1[[#This Row],[Date]])*365.25/4</f>
        <v>0.47548067190361876</v>
      </c>
      <c r="J25" s="5">
        <f>Table1[[#This Row],[Cost deflated]]/$G$6*100</f>
        <v>8.0144379342313012</v>
      </c>
    </row>
    <row r="26" spans="1:12" x14ac:dyDescent="0.55000000000000004">
      <c r="A26" s="2">
        <v>39386</v>
      </c>
      <c r="B26" s="6">
        <f>Table1[[#This Row],[Date]]/365.25+1900</f>
        <v>2007.832991101985</v>
      </c>
      <c r="C26" s="6">
        <f>Table1[[#This Row],[Year]]-$B$6</f>
        <v>6.0835044490077053</v>
      </c>
      <c r="D26" s="5">
        <v>397.08729936016084</v>
      </c>
      <c r="E26" s="5">
        <v>7147571.3884828947</v>
      </c>
      <c r="F26">
        <f>VLOOKUP(A26+1,CPI!$A$2:$B$956,2,FALSE)</f>
        <v>210.834</v>
      </c>
      <c r="G26" s="3">
        <f t="shared" si="0"/>
        <v>10921985.669560628</v>
      </c>
      <c r="H26">
        <f>_xlfn.XMATCH(Table1[[#This Row],[Date]]+1+Year_span*365.25,Table1[Date],-1,1)</f>
        <v>33</v>
      </c>
      <c r="I26" s="5" cm="1">
        <f t="array" ref="I26">-LN(INDEX(Table1[Cost deflated],Table1[[#This Row],[Row for X years later]])/Table1[[#This Row],[Cost deflated]])/(INDEX(Table1[Date],Table1[[#This Row],[Row for X years later]])-Table1[[#This Row],[Date]])*365.25/4</f>
        <v>0.46195834551688969</v>
      </c>
      <c r="J26" s="5">
        <f>Table1[[#This Row],[Cost deflated]]/$G$6*100</f>
        <v>6.3202787487277767</v>
      </c>
      <c r="L26" s="8"/>
    </row>
    <row r="27" spans="1:12" x14ac:dyDescent="0.55000000000000004">
      <c r="A27" s="2">
        <v>39478</v>
      </c>
      <c r="B27" s="6">
        <f>Table1[[#This Row],[Date]]/365.25+1900</f>
        <v>2008.084873374401</v>
      </c>
      <c r="C27" s="6">
        <f>Table1[[#This Row],[Year]]-$B$6</f>
        <v>6.3353867214236743</v>
      </c>
      <c r="D27" s="5">
        <v>102.12733297689678</v>
      </c>
      <c r="E27" s="5">
        <v>3063819.9893069034</v>
      </c>
      <c r="F27">
        <f>VLOOKUP(A27+1,CPI!$A$2:$B$956,2,FALSE)</f>
        <v>212.68700000000001</v>
      </c>
      <c r="G27" s="3">
        <f t="shared" si="0"/>
        <v>4640941.017246074</v>
      </c>
      <c r="H27">
        <f>_xlfn.XMATCH(Table1[[#This Row],[Date]]+1+Year_span*365.25,Table1[Date],-1,1)</f>
        <v>34</v>
      </c>
      <c r="I27" s="5" cm="1">
        <f t="array" ref="I27">-LN(INDEX(Table1[Cost deflated],Table1[[#This Row],[Row for X years later]])/Table1[[#This Row],[Cost deflated]])/(INDEX(Table1[Date],Table1[[#This Row],[Row for X years later]])-Table1[[#This Row],[Date]])*365.25/4</f>
        <v>0.41882655984110156</v>
      </c>
      <c r="J27" s="5">
        <f>Table1[[#This Row],[Cost deflated]]/$G$6*100</f>
        <v>2.6855959871058328</v>
      </c>
    </row>
    <row r="28" spans="1:12" x14ac:dyDescent="0.55000000000000004">
      <c r="A28" s="2">
        <v>39568</v>
      </c>
      <c r="B28" s="6">
        <f>Table1[[#This Row],[Date]]/365.25+1900</f>
        <v>2008.3312799452431</v>
      </c>
      <c r="C28" s="6">
        <f>Table1[[#This Row],[Year]]-$B$6</f>
        <v>6.5817932922657292</v>
      </c>
      <c r="D28" s="5">
        <v>15.033135877421174</v>
      </c>
      <c r="E28" s="5">
        <v>1352982.2289679057</v>
      </c>
      <c r="F28">
        <f>VLOOKUP(A28+1,CPI!$A$2:$B$956,2,FALSE)</f>
        <v>215.208</v>
      </c>
      <c r="G28" s="3">
        <f t="shared" si="0"/>
        <v>2025430.8934814746</v>
      </c>
      <c r="H28">
        <f>_xlfn.XMATCH(Table1[[#This Row],[Date]]+1+Year_span*365.25,Table1[Date],-1,1)</f>
        <v>35</v>
      </c>
      <c r="I28" s="5" cm="1">
        <f t="array" ref="I28">-LN(INDEX(Table1[Cost deflated],Table1[[#This Row],[Row for X years later]])/Table1[[#This Row],[Cost deflated]])/(INDEX(Table1[Date],Table1[[#This Row],[Row for X years later]])-Table1[[#This Row],[Date]])*365.25/4</f>
        <v>0.37005091024936188</v>
      </c>
      <c r="J28" s="5">
        <f>Table1[[#This Row],[Cost deflated]]/$G$6*100</f>
        <v>1.1720659796107069</v>
      </c>
    </row>
    <row r="29" spans="1:12" x14ac:dyDescent="0.55000000000000004">
      <c r="A29" s="2">
        <v>39660</v>
      </c>
      <c r="B29" s="6">
        <f>Table1[[#This Row],[Date]]/365.25+1900</f>
        <v>2008.583162217659</v>
      </c>
      <c r="C29" s="6">
        <f>Table1[[#This Row],[Year]]-$B$6</f>
        <v>6.8336755646816982</v>
      </c>
      <c r="D29" s="5">
        <v>8.3564433578891446</v>
      </c>
      <c r="E29" s="5">
        <v>752079.90221002302</v>
      </c>
      <c r="F29">
        <f>VLOOKUP(A29+1,CPI!$A$2:$B$956,2,FALSE)</f>
        <v>218.69</v>
      </c>
      <c r="G29" s="3">
        <f t="shared" si="0"/>
        <v>1107946.5454072014</v>
      </c>
      <c r="H29">
        <f>_xlfn.XMATCH(Table1[[#This Row],[Date]]+1+Year_span*365.25,Table1[Date],-1,1)</f>
        <v>36</v>
      </c>
      <c r="I29" s="5" cm="1">
        <f t="array" ref="I29">-LN(INDEX(Table1[Cost deflated],Table1[[#This Row],[Row for X years later]])/Table1[[#This Row],[Cost deflated]])/(INDEX(Table1[Date],Table1[[#This Row],[Row for X years later]])-Table1[[#This Row],[Date]])*365.25/4</f>
        <v>0.35900473140470851</v>
      </c>
      <c r="J29" s="5">
        <f>Table1[[#This Row],[Cost deflated]]/$G$6*100</f>
        <v>0.64114083441616443</v>
      </c>
    </row>
    <row r="30" spans="1:12" x14ac:dyDescent="0.55000000000000004">
      <c r="A30" s="2">
        <v>39752</v>
      </c>
      <c r="B30" s="6">
        <f>Table1[[#This Row],[Date]]/365.25+1900</f>
        <v>2008.8350444900752</v>
      </c>
      <c r="C30" s="6">
        <f>Table1[[#This Row],[Year]]-$B$6</f>
        <v>7.0855578370978947</v>
      </c>
      <c r="D30" s="5">
        <v>3.8055784468656051</v>
      </c>
      <c r="E30" s="5">
        <v>342502.06021790445</v>
      </c>
      <c r="F30">
        <f>VLOOKUP(A30+1,CPI!$A$2:$B$956,2,FALSE)</f>
        <v>213.15299999999999</v>
      </c>
      <c r="G30" s="3">
        <f t="shared" si="0"/>
        <v>517672.96842334879</v>
      </c>
      <c r="H30">
        <f>_xlfn.XMATCH(Table1[[#This Row],[Date]]+1+Year_span*365.25,Table1[Date],-1,1)</f>
        <v>37</v>
      </c>
      <c r="I30" s="5" cm="1">
        <f t="array" ref="I30">-LN(INDEX(Table1[Cost deflated],Table1[[#This Row],[Row for X years later]])/Table1[[#This Row],[Cost deflated]])/(INDEX(Table1[Date],Table1[[#This Row],[Row for X years later]])-Table1[[#This Row],[Date]])*365.25/4</f>
        <v>0.32160662309737204</v>
      </c>
      <c r="J30" s="5">
        <f>Table1[[#This Row],[Cost deflated]]/$G$6*100</f>
        <v>0.29956434297798684</v>
      </c>
    </row>
    <row r="31" spans="1:12" x14ac:dyDescent="0.55000000000000004">
      <c r="A31" s="2">
        <v>39844</v>
      </c>
      <c r="B31" s="6">
        <f>Table1[[#This Row],[Date]]/365.25+1900</f>
        <v>2009.0869267624914</v>
      </c>
      <c r="C31" s="6">
        <f>Table1[[#This Row],[Year]]-$B$6</f>
        <v>7.3374401095140911</v>
      </c>
      <c r="D31" s="5">
        <v>2.5859493082562675</v>
      </c>
      <c r="E31" s="5">
        <v>232735.43774306407</v>
      </c>
      <c r="F31">
        <f>VLOOKUP(A31+1,CPI!$A$2:$B$956,2,FALSE)</f>
        <v>212.70500000000001</v>
      </c>
      <c r="G31" s="3">
        <f t="shared" si="0"/>
        <v>352507.66668505775</v>
      </c>
      <c r="H31">
        <f>_xlfn.XMATCH(Table1[[#This Row],[Date]]+1+Year_span*365.25,Table1[Date],-1,1)</f>
        <v>38</v>
      </c>
      <c r="I31" s="5" cm="1">
        <f t="array" ref="I31">-LN(INDEX(Table1[Cost deflated],Table1[[#This Row],[Row for X years later]])/Table1[[#This Row],[Cost deflated]])/(INDEX(Table1[Date],Table1[[#This Row],[Row for X years later]])-Table1[[#This Row],[Date]])*365.25/4</f>
        <v>0.29052886875335249</v>
      </c>
      <c r="J31" s="5">
        <f>Table1[[#This Row],[Cost deflated]]/$G$6*100</f>
        <v>0.20398733178367293</v>
      </c>
    </row>
    <row r="32" spans="1:12" x14ac:dyDescent="0.55000000000000004">
      <c r="A32" s="2">
        <v>39933</v>
      </c>
      <c r="B32" s="6">
        <f>Table1[[#This Row],[Date]]/365.25+1900</f>
        <v>2009.3305954825462</v>
      </c>
      <c r="C32" s="6">
        <f>Table1[[#This Row],[Year]]-$B$6</f>
        <v>7.5811088295688478</v>
      </c>
      <c r="D32" s="5">
        <v>1.7190399896920068</v>
      </c>
      <c r="E32" s="5">
        <v>154713.5990722806</v>
      </c>
      <c r="F32">
        <f>VLOOKUP(A32+1,CPI!$A$2:$B$956,2,FALSE)</f>
        <v>213.02199999999999</v>
      </c>
      <c r="G32" s="3">
        <f t="shared" si="0"/>
        <v>233984.87245222359</v>
      </c>
      <c r="H32">
        <f>_xlfn.XMATCH(Table1[[#This Row],[Date]]+1+Year_span*365.25,Table1[Date],-1,1)</f>
        <v>39</v>
      </c>
      <c r="I32" s="5" cm="1">
        <f t="array" ref="I32">-LN(INDEX(Table1[Cost deflated],Table1[[#This Row],[Row for X years later]])/Table1[[#This Row],[Cost deflated]])/(INDEX(Table1[Date],Table1[[#This Row],[Row for X years later]])-Table1[[#This Row],[Date]])*365.25/4</f>
        <v>0.27805962100491016</v>
      </c>
      <c r="J32" s="5">
        <f>Table1[[#This Row],[Cost deflated]]/$G$6*100</f>
        <v>0.13540116803166066</v>
      </c>
    </row>
    <row r="33" spans="1:10" x14ac:dyDescent="0.55000000000000004">
      <c r="A33" s="2">
        <v>40025</v>
      </c>
      <c r="B33" s="6">
        <f>Table1[[#This Row],[Date]]/365.25+1900</f>
        <v>2009.5824777549624</v>
      </c>
      <c r="C33" s="6">
        <f>Table1[[#This Row],[Year]]-$B$6</f>
        <v>7.8329911019850442</v>
      </c>
      <c r="D33" s="5">
        <v>1.2007237715317063</v>
      </c>
      <c r="E33" s="5">
        <v>108065.13943785356</v>
      </c>
      <c r="F33">
        <f>VLOOKUP(A33+1,CPI!$A$2:$B$956,2,FALSE)</f>
        <v>215.44499999999999</v>
      </c>
      <c r="G33" s="3">
        <f t="shared" si="0"/>
        <v>161596.87116226341</v>
      </c>
      <c r="H33">
        <f>_xlfn.XMATCH(Table1[[#This Row],[Date]]+1+Year_span*365.25,Table1[Date],-1,1)</f>
        <v>40</v>
      </c>
      <c r="I33" s="5" cm="1">
        <f t="array" ref="I33">-LN(INDEX(Table1[Cost deflated],Table1[[#This Row],[Row for X years later]])/Table1[[#This Row],[Cost deflated]])/(INDEX(Table1[Date],Table1[[#This Row],[Row for X years later]])-Table1[[#This Row],[Date]])*365.25/4</f>
        <v>0.24648888561874485</v>
      </c>
      <c r="J33" s="5">
        <f>Table1[[#This Row],[Cost deflated]]/$G$6*100</f>
        <v>9.351205005827852E-2</v>
      </c>
    </row>
    <row r="34" spans="1:10" x14ac:dyDescent="0.55000000000000004">
      <c r="A34" s="2">
        <v>40117</v>
      </c>
      <c r="B34" s="6">
        <f>Table1[[#This Row],[Date]]/365.25+1900</f>
        <v>2009.8343600273786</v>
      </c>
      <c r="C34" s="6">
        <f>Table1[[#This Row],[Year]]-$B$6</f>
        <v>8.0848733744012407</v>
      </c>
      <c r="D34" s="5">
        <v>0.78148149360176467</v>
      </c>
      <c r="E34" s="5">
        <v>70333.33442415882</v>
      </c>
      <c r="F34">
        <f>VLOOKUP(A34+1,CPI!$A$2:$B$956,2,FALSE)</f>
        <v>217.23400000000001</v>
      </c>
      <c r="G34" s="3">
        <f t="shared" si="0"/>
        <v>104307.88927192256</v>
      </c>
      <c r="H34">
        <f>_xlfn.XMATCH(Table1[[#This Row],[Date]]+1+Year_span*365.25,Table1[Date],-1,1)</f>
        <v>41</v>
      </c>
      <c r="I34" s="5" cm="1">
        <f t="array" ref="I34">-LN(INDEX(Table1[Cost deflated],Table1[[#This Row],[Row for X years later]])/Table1[[#This Row],[Cost deflated]])/(INDEX(Table1[Date],Table1[[#This Row],[Row for X years later]])-Table1[[#This Row],[Date]])*365.25/4</f>
        <v>0.20211387133392805</v>
      </c>
      <c r="J34" s="5">
        <f>Table1[[#This Row],[Cost deflated]]/$G$6*100</f>
        <v>6.0360355326899352E-2</v>
      </c>
    </row>
    <row r="35" spans="1:10" x14ac:dyDescent="0.55000000000000004">
      <c r="A35" s="2">
        <v>40209</v>
      </c>
      <c r="B35" s="6">
        <f>Table1[[#This Row],[Date]]/365.25+1900</f>
        <v>2010.0862422997948</v>
      </c>
      <c r="C35" s="6">
        <f>Table1[[#This Row],[Year]]-$B$6</f>
        <v>8.3367556468174371</v>
      </c>
      <c r="D35" s="5">
        <v>0.5197141425490287</v>
      </c>
      <c r="E35" s="5">
        <v>46774.272829412585</v>
      </c>
      <c r="F35">
        <f>VLOOKUP(A35+1,CPI!$A$2:$B$956,2,FALSE)</f>
        <v>217.28100000000001</v>
      </c>
      <c r="G35" s="3">
        <f t="shared" si="0"/>
        <v>69353.605253929345</v>
      </c>
      <c r="H35">
        <f>_xlfn.XMATCH(Table1[[#This Row],[Date]]+1+Year_span*365.25,Table1[Date],-1,1)</f>
        <v>42</v>
      </c>
      <c r="I35" s="5" cm="1">
        <f t="array" ref="I35">-LN(INDEX(Table1[Cost deflated],Table1[[#This Row],[Row for X years later]])/Table1[[#This Row],[Cost deflated]])/(INDEX(Table1[Date],Table1[[#This Row],[Row for X years later]])-Table1[[#This Row],[Date]])*365.25/4</f>
        <v>0.18158218932208428</v>
      </c>
      <c r="J35" s="5">
        <f>Table1[[#This Row],[Cost deflated]]/$G$6*100</f>
        <v>4.0133189210794687E-2</v>
      </c>
    </row>
    <row r="36" spans="1:10" x14ac:dyDescent="0.55000000000000004">
      <c r="A36" s="2">
        <v>40298</v>
      </c>
      <c r="B36" s="6">
        <f>Table1[[#This Row],[Date]]/365.25+1900</f>
        <v>2010.3299110198495</v>
      </c>
      <c r="C36" s="6">
        <f>Table1[[#This Row],[Year]]-$B$6</f>
        <v>8.5804243668721938</v>
      </c>
      <c r="D36" s="5">
        <v>0.35013377269484608</v>
      </c>
      <c r="E36" s="5">
        <v>31512.039542536146</v>
      </c>
      <c r="F36">
        <f>VLOOKUP(A36+1,CPI!$A$2:$B$956,2,FALSE)</f>
        <v>217.29</v>
      </c>
      <c r="G36" s="3">
        <f t="shared" si="0"/>
        <v>46721.902836666792</v>
      </c>
      <c r="H36">
        <f>_xlfn.XMATCH(Table1[[#This Row],[Date]]+1+Year_span*365.25,Table1[Date],-1,1)</f>
        <v>43</v>
      </c>
      <c r="I36" s="5" cm="1">
        <f t="array" ref="I36">-LN(INDEX(Table1[Cost deflated],Table1[[#This Row],[Row for X years later]])/Table1[[#This Row],[Cost deflated]])/(INDEX(Table1[Date],Table1[[#This Row],[Row for X years later]])-Table1[[#This Row],[Date]])*365.25/4</f>
        <v>0.15009635709422767</v>
      </c>
      <c r="J36" s="5">
        <f>Table1[[#This Row],[Cost deflated]]/$G$6*100</f>
        <v>2.7036791526076815E-2</v>
      </c>
    </row>
    <row r="37" spans="1:10" x14ac:dyDescent="0.55000000000000004">
      <c r="A37" s="2">
        <v>40390</v>
      </c>
      <c r="B37" s="6">
        <f>Table1[[#This Row],[Date]]/365.25+1900</f>
        <v>2010.5817932922655</v>
      </c>
      <c r="C37" s="6">
        <f>Table1[[#This Row],[Year]]-$B$6</f>
        <v>8.8323066392881628</v>
      </c>
      <c r="D37" s="5">
        <v>0.34583289708415843</v>
      </c>
      <c r="E37" s="5">
        <v>31124.960737574256</v>
      </c>
      <c r="F37">
        <f>VLOOKUP(A37+1,CPI!$A$2:$B$956,2,FALSE)</f>
        <v>217.923</v>
      </c>
      <c r="G37" s="3">
        <f t="shared" si="0"/>
        <v>46013.947476235</v>
      </c>
      <c r="H37">
        <f>_xlfn.XMATCH(Table1[[#This Row],[Date]]+1+Year_span*365.25,Table1[Date],-1,1)</f>
        <v>44</v>
      </c>
      <c r="I37" s="5" cm="1">
        <f t="array" ref="I37">-LN(INDEX(Table1[Cost deflated],Table1[[#This Row],[Row for X years later]])/Table1[[#This Row],[Cost deflated]])/(INDEX(Table1[Date],Table1[[#This Row],[Row for X years later]])-Table1[[#This Row],[Date]])*365.25/4</f>
        <v>0.14938394084017287</v>
      </c>
      <c r="J37" s="5">
        <f>Table1[[#This Row],[Cost deflated]]/$G$6*100</f>
        <v>2.662711554270181E-2</v>
      </c>
    </row>
    <row r="38" spans="1:10" x14ac:dyDescent="0.55000000000000004">
      <c r="A38" s="2">
        <v>40482</v>
      </c>
      <c r="B38" s="6">
        <f>Table1[[#This Row],[Date]]/365.25+1900</f>
        <v>2010.8336755646817</v>
      </c>
      <c r="C38" s="6">
        <f>Table1[[#This Row],[Year]]-$B$6</f>
        <v>9.0841889117043593</v>
      </c>
      <c r="D38" s="5">
        <v>0.32324148606056363</v>
      </c>
      <c r="E38" s="5">
        <v>29091.733745450725</v>
      </c>
      <c r="F38">
        <f>VLOOKUP(A38+1,CPI!$A$2:$B$956,2,FALSE)</f>
        <v>219.59</v>
      </c>
      <c r="G38" s="3">
        <f t="shared" si="0"/>
        <v>42681.610132693262</v>
      </c>
      <c r="H38">
        <f>_xlfn.XMATCH(Table1[[#This Row],[Date]]+1+Year_span*365.25,Table1[Date],-1,1)</f>
        <v>45</v>
      </c>
      <c r="I38" s="5" cm="1">
        <f t="array" ref="I38">-LN(INDEX(Table1[Cost deflated],Table1[[#This Row],[Row for X years later]])/Table1[[#This Row],[Cost deflated]])/(INDEX(Table1[Date],Table1[[#This Row],[Row for X years later]])-Table1[[#This Row],[Date]])*365.25/4</f>
        <v>0.15046310789462986</v>
      </c>
      <c r="J38" s="5">
        <f>Table1[[#This Row],[Cost deflated]]/$G$6*100</f>
        <v>2.4698775629687982E-2</v>
      </c>
    </row>
    <row r="39" spans="1:10" x14ac:dyDescent="0.55000000000000004">
      <c r="A39" s="2">
        <v>40574</v>
      </c>
      <c r="B39" s="6">
        <f>Table1[[#This Row],[Date]]/365.25+1900</f>
        <v>2011.0855578370979</v>
      </c>
      <c r="C39" s="6">
        <f>Table1[[#This Row],[Year]]-$B$6</f>
        <v>9.3360711841205557</v>
      </c>
      <c r="D39" s="5">
        <v>0.23291980278884258</v>
      </c>
      <c r="E39" s="5">
        <v>20962.782250995835</v>
      </c>
      <c r="F39">
        <f>VLOOKUP(A39+1,CPI!$A$2:$B$956,2,FALSE)</f>
        <v>221.898</v>
      </c>
      <c r="G39" s="3">
        <f t="shared" si="0"/>
        <v>30435.418953848512</v>
      </c>
      <c r="H39">
        <f>_xlfn.XMATCH(Table1[[#This Row],[Date]]+1+Year_span*365.25,Table1[Date],-1,1)</f>
        <v>46</v>
      </c>
      <c r="I39" s="5" cm="1">
        <f t="array" ref="I39">-LN(INDEX(Table1[Cost deflated],Table1[[#This Row],[Row for X years later]])/Table1[[#This Row],[Cost deflated]])/(INDEX(Table1[Date],Table1[[#This Row],[Row for X years later]])-Table1[[#This Row],[Date]])*365.25/4</f>
        <v>0.14281093240653328</v>
      </c>
      <c r="J39" s="5">
        <f>Table1[[#This Row],[Cost deflated]]/$G$6*100</f>
        <v>1.7612212416533383E-2</v>
      </c>
    </row>
    <row r="40" spans="1:10" x14ac:dyDescent="0.55000000000000004">
      <c r="A40" s="2">
        <v>40663</v>
      </c>
      <c r="B40" s="6">
        <f>Table1[[#This Row],[Date]]/365.25+1900</f>
        <v>2011.3292265571527</v>
      </c>
      <c r="C40" s="6">
        <f>Table1[[#This Row],[Year]]-$B$6</f>
        <v>9.5797399041753124</v>
      </c>
      <c r="D40" s="5">
        <v>0.18568903457357452</v>
      </c>
      <c r="E40" s="5">
        <v>16712.013111621705</v>
      </c>
      <c r="F40">
        <f>VLOOKUP(A40+1,CPI!$A$2:$B$956,2,FALSE)</f>
        <v>224.80600000000001</v>
      </c>
      <c r="G40" s="3">
        <f t="shared" si="0"/>
        <v>23949.950411279293</v>
      </c>
      <c r="H40">
        <f>_xlfn.XMATCH(Table1[[#This Row],[Date]]+1+Year_span*365.25,Table1[Date],-1,1)</f>
        <v>47</v>
      </c>
      <c r="I40" s="5" cm="1">
        <f t="array" ref="I40">-LN(INDEX(Table1[Cost deflated],Table1[[#This Row],[Row for X years later]])/Table1[[#This Row],[Cost deflated]])/(INDEX(Table1[Date],Table1[[#This Row],[Row for X years later]])-Table1[[#This Row],[Date]])*365.25/4</f>
        <v>0.10624197556891117</v>
      </c>
      <c r="J40" s="5">
        <f>Table1[[#This Row],[Cost deflated]]/$G$6*100</f>
        <v>1.3859234684711133E-2</v>
      </c>
    </row>
    <row r="41" spans="1:10" x14ac:dyDescent="0.55000000000000004">
      <c r="A41" s="2">
        <v>40755</v>
      </c>
      <c r="B41" s="6">
        <f>Table1[[#This Row],[Date]]/365.25+1900</f>
        <v>2011.5811088295688</v>
      </c>
      <c r="C41" s="6">
        <f>Table1[[#This Row],[Year]]-$B$6</f>
        <v>9.8316221765915088</v>
      </c>
      <c r="D41" s="5">
        <v>0.11663259976511531</v>
      </c>
      <c r="E41" s="5">
        <v>10496.933978860377</v>
      </c>
      <c r="F41">
        <f>VLOOKUP(A41+1,CPI!$A$2:$B$956,2,FALSE)</f>
        <v>226.10599999999999</v>
      </c>
      <c r="G41" s="3">
        <f t="shared" si="0"/>
        <v>14956.643003880787</v>
      </c>
      <c r="H41">
        <f>_xlfn.XMATCH(Table1[[#This Row],[Date]]+1+Year_span*365.25,Table1[Date],-1,1)</f>
        <v>48</v>
      </c>
      <c r="I41" s="5" cm="1">
        <f t="array" ref="I41">-LN(INDEX(Table1[Cost deflated],Table1[[#This Row],[Row for X years later]])/Table1[[#This Row],[Cost deflated]])/(INDEX(Table1[Date],Table1[[#This Row],[Row for X years later]])-Table1[[#This Row],[Date]])*365.25/4</f>
        <v>6.7472485095824514E-2</v>
      </c>
      <c r="J41" s="5">
        <f>Table1[[#This Row],[Cost deflated]]/$G$6*100</f>
        <v>8.6550335982576426E-3</v>
      </c>
    </row>
    <row r="42" spans="1:10" x14ac:dyDescent="0.55000000000000004">
      <c r="A42" s="2">
        <v>40846</v>
      </c>
      <c r="B42" s="6">
        <f>Table1[[#This Row],[Date]]/365.25+1900</f>
        <v>2011.8302532511977</v>
      </c>
      <c r="C42" s="6">
        <f>Table1[[#This Row],[Year]]-$B$6</f>
        <v>10.080766598220407</v>
      </c>
      <c r="D42" s="5">
        <v>8.6038201162834171E-2</v>
      </c>
      <c r="E42" s="5">
        <v>7743.4381046550752</v>
      </c>
      <c r="F42">
        <f>VLOOKUP(A42+2,CPI!$A$2:$B$956,2,FALSE)</f>
        <v>227.16900000000001</v>
      </c>
      <c r="G42" s="3">
        <f t="shared" si="0"/>
        <v>10981.67316288147</v>
      </c>
      <c r="H42">
        <f>_xlfn.XMATCH(Table1[[#This Row],[Date]]+1+Year_span*365.25,Table1[Date],-1,1)</f>
        <v>48</v>
      </c>
      <c r="I42" s="5" cm="1">
        <f t="array" ref="I42">-LN(INDEX(Table1[Cost deflated],Table1[[#This Row],[Row for X years later]])/Table1[[#This Row],[Cost deflated]])/(INDEX(Table1[Date],Table1[[#This Row],[Row for X years later]])-Table1[[#This Row],[Date]])*365.25/4</f>
        <v>4.5513312662110283E-2</v>
      </c>
      <c r="J42" s="5">
        <f>Table1[[#This Row],[Cost deflated]]/$G$6*100</f>
        <v>6.3548184017738268E-3</v>
      </c>
    </row>
    <row r="43" spans="1:10" x14ac:dyDescent="0.55000000000000004">
      <c r="A43" s="2">
        <v>40939</v>
      </c>
      <c r="B43" s="6">
        <f>Table1[[#This Row],[Date]]/365.25+1900</f>
        <v>2012.084873374401</v>
      </c>
      <c r="C43" s="6">
        <f>Table1[[#This Row],[Year]]-$B$6</f>
        <v>10.335386721423674</v>
      </c>
      <c r="D43" s="5">
        <v>8.5180211536214467E-2</v>
      </c>
      <c r="E43" s="5">
        <v>7666.2190382593017</v>
      </c>
      <c r="F43">
        <f>VLOOKUP(A43+1,CPI!$A$2:$B$956,2,FALSE)</f>
        <v>228.32900000000001</v>
      </c>
      <c r="G43" s="3">
        <f t="shared" si="0"/>
        <v>10816.926984031643</v>
      </c>
      <c r="H43">
        <f>_xlfn.XMATCH(Table1[[#This Row],[Date]]+1+Year_span*365.25,Table1[Date],-1,1)</f>
        <v>50</v>
      </c>
      <c r="I43" s="5" cm="1">
        <f t="array" ref="I43">-LN(INDEX(Table1[Cost deflated],Table1[[#This Row],[Row for X years later]])/Table1[[#This Row],[Cost deflated]])/(INDEX(Table1[Date],Table1[[#This Row],[Row for X years later]])-Table1[[#This Row],[Date]])*365.25/4</f>
        <v>5.7349458007748759E-2</v>
      </c>
      <c r="J43" s="5">
        <f>Table1[[#This Row],[Cost deflated]]/$G$6*100</f>
        <v>6.259483926466778E-3</v>
      </c>
    </row>
    <row r="44" spans="1:10" x14ac:dyDescent="0.55000000000000004">
      <c r="A44" s="2">
        <v>41029</v>
      </c>
      <c r="B44" s="6">
        <f>Table1[[#This Row],[Date]]/365.25+1900</f>
        <v>2012.3312799452431</v>
      </c>
      <c r="C44" s="6">
        <f>Table1[[#This Row],[Year]]-$B$6</f>
        <v>10.581793292265729</v>
      </c>
      <c r="D44" s="5">
        <v>6.5569918171970151E-2</v>
      </c>
      <c r="E44" s="5">
        <v>5901.2926354773135</v>
      </c>
      <c r="F44">
        <f>VLOOKUP(A44+1,CPI!$A$2:$B$956,2,FALSE)</f>
        <v>228.71299999999999</v>
      </c>
      <c r="G44" s="3">
        <f t="shared" si="0"/>
        <v>8312.6606143030367</v>
      </c>
      <c r="H44">
        <f>_xlfn.XMATCH(Table1[[#This Row],[Date]]+1+Year_span*365.25,Table1[Date],-1,1)</f>
        <v>51</v>
      </c>
      <c r="I44" s="5" cm="1">
        <f t="array" ref="I44">-LN(INDEX(Table1[Cost deflated],Table1[[#This Row],[Row for X years later]])/Table1[[#This Row],[Cost deflated]])/(INDEX(Table1[Date],Table1[[#This Row],[Row for X years later]])-Table1[[#This Row],[Date]])*365.25/4</f>
        <v>3.1114479753905574E-2</v>
      </c>
      <c r="J44" s="5">
        <f>Table1[[#This Row],[Cost deflated]]/$G$6*100</f>
        <v>4.8103278850098871E-3</v>
      </c>
    </row>
    <row r="45" spans="1:10" x14ac:dyDescent="0.55000000000000004">
      <c r="A45" s="2">
        <v>41121</v>
      </c>
      <c r="B45" s="6">
        <f>Table1[[#This Row],[Date]]/365.25+1900</f>
        <v>2012.583162217659</v>
      </c>
      <c r="C45" s="6">
        <f>Table1[[#This Row],[Year]]-$B$6</f>
        <v>10.833675564681698</v>
      </c>
      <c r="D45" s="5">
        <v>6.6496903771467886E-2</v>
      </c>
      <c r="E45" s="5">
        <v>5984.7213394321097</v>
      </c>
      <c r="F45">
        <f>VLOOKUP(A45+1,CPI!$A$2:$B$956,2,FALSE)</f>
        <v>229.91800000000001</v>
      </c>
      <c r="G45" s="3">
        <f t="shared" si="0"/>
        <v>8385.9971346458442</v>
      </c>
      <c r="H45">
        <f>_xlfn.XMATCH(Table1[[#This Row],[Date]]+1+Year_span*365.25,Table1[Date],-1,1)</f>
        <v>52</v>
      </c>
      <c r="I45" s="5" cm="1">
        <f t="array" ref="I45">-LN(INDEX(Table1[Cost deflated],Table1[[#This Row],[Row for X years later]])/Table1[[#This Row],[Cost deflated]])/(INDEX(Table1[Date],Table1[[#This Row],[Row for X years later]])-Table1[[#This Row],[Date]])*365.25/4</f>
        <v>0.1262557505202177</v>
      </c>
      <c r="J45" s="5">
        <f>Table1[[#This Row],[Cost deflated]]/$G$6*100</f>
        <v>4.85276588713253E-3</v>
      </c>
    </row>
    <row r="46" spans="1:10" x14ac:dyDescent="0.55000000000000004">
      <c r="A46" s="2">
        <v>41213</v>
      </c>
      <c r="B46" s="6">
        <f>Table1[[#This Row],[Date]]/365.25+1900</f>
        <v>2012.8350444900752</v>
      </c>
      <c r="C46" s="6">
        <f>Table1[[#This Row],[Year]]-$B$6</f>
        <v>11.085557837097895</v>
      </c>
      <c r="D46" s="5">
        <v>7.3537214207825718E-2</v>
      </c>
      <c r="E46" s="5">
        <v>6618.3492787043151</v>
      </c>
      <c r="F46">
        <f>VLOOKUP(A46+1,CPI!$A$2:$B$956,2,FALSE)</f>
        <v>231.249</v>
      </c>
      <c r="G46" s="3">
        <f t="shared" si="0"/>
        <v>9220.4808183857676</v>
      </c>
      <c r="H46">
        <f>_xlfn.XMATCH(Table1[[#This Row],[Date]]+1+Year_span*365.25,Table1[Date],-1,1)</f>
        <v>53</v>
      </c>
      <c r="I46" s="5" cm="1">
        <f t="array" ref="I46">-LN(INDEX(Table1[Cost deflated],Table1[[#This Row],[Row for X years later]])/Table1[[#This Row],[Cost deflated]])/(INDEX(Table1[Date],Table1[[#This Row],[Row for X years later]])-Table1[[#This Row],[Date]])*365.25/4</f>
        <v>0.14170611649216219</v>
      </c>
      <c r="J46" s="5">
        <f>Table1[[#This Row],[Cost deflated]]/$G$6*100</f>
        <v>5.3356606328380223E-3</v>
      </c>
    </row>
    <row r="47" spans="1:10" x14ac:dyDescent="0.55000000000000004">
      <c r="A47" s="2">
        <v>41305</v>
      </c>
      <c r="B47" s="6">
        <f>Table1[[#This Row],[Date]]/365.25+1900</f>
        <v>2013.0869267624914</v>
      </c>
      <c r="C47" s="6">
        <f>Table1[[#This Row],[Year]]-$B$6</f>
        <v>11.337440109514091</v>
      </c>
      <c r="D47" s="5">
        <v>6.3014956423984914E-2</v>
      </c>
      <c r="E47" s="5">
        <v>5671.3460781586418</v>
      </c>
      <c r="F47">
        <f>VLOOKUP(A47+1,CPI!$A$2:$B$956,2,FALSE)</f>
        <v>232.93700000000001</v>
      </c>
      <c r="G47" s="3">
        <f t="shared" si="0"/>
        <v>7843.8886679844391</v>
      </c>
      <c r="H47">
        <f>_xlfn.XMATCH(Table1[[#This Row],[Date]]+1+Year_span*365.25,Table1[Date],-1,1)</f>
        <v>53</v>
      </c>
      <c r="I47" s="5" cm="1">
        <f t="array" ref="I47">-LN(INDEX(Table1[Cost deflated],Table1[[#This Row],[Row for X years later]])/Table1[[#This Row],[Cost deflated]])/(INDEX(Table1[Date],Table1[[#This Row],[Row for X years later]])-Table1[[#This Row],[Date]])*365.25/4</f>
        <v>0.13998370271580751</v>
      </c>
      <c r="J47" s="5">
        <f>Table1[[#This Row],[Cost deflated]]/$G$6*100</f>
        <v>4.5390613351393473E-3</v>
      </c>
    </row>
    <row r="48" spans="1:10" x14ac:dyDescent="0.55000000000000004">
      <c r="A48" s="2">
        <v>41394</v>
      </c>
      <c r="B48" s="6">
        <f>Table1[[#This Row],[Date]]/365.25+1900</f>
        <v>2013.3305954825462</v>
      </c>
      <c r="C48" s="6">
        <f>Table1[[#This Row],[Year]]-$B$6</f>
        <v>11.581108829568848</v>
      </c>
      <c r="D48" s="5">
        <v>6.3641248422909469E-2</v>
      </c>
      <c r="E48" s="5">
        <v>5550.2648395298502</v>
      </c>
      <c r="F48">
        <f>VLOOKUP(A48+1,CPI!$A$2:$B$956,2,FALSE)</f>
        <v>231.893</v>
      </c>
      <c r="G48" s="3">
        <f t="shared" si="0"/>
        <v>7710.9842603549578</v>
      </c>
      <c r="H48">
        <f>_xlfn.XMATCH(Table1[[#This Row],[Date]]+1+Year_span*365.25,Table1[Date],-1,1)</f>
        <v>53</v>
      </c>
      <c r="I48" s="5" cm="1">
        <f t="array" ref="I48">-LN(INDEX(Table1[Cost deflated],Table1[[#This Row],[Row for X years later]])/Table1[[#This Row],[Cost deflated]])/(INDEX(Table1[Date],Table1[[#This Row],[Row for X years later]])-Table1[[#This Row],[Date]])*365.25/4</f>
        <v>0.1519072493407263</v>
      </c>
      <c r="J48" s="5">
        <f>Table1[[#This Row],[Cost deflated]]/$G$6*100</f>
        <v>4.4621528929781468E-3</v>
      </c>
    </row>
    <row r="49" spans="1:10" x14ac:dyDescent="0.55000000000000004">
      <c r="A49" s="2">
        <v>41486</v>
      </c>
      <c r="B49" s="6">
        <f>Table1[[#This Row],[Date]]/365.25+1900</f>
        <v>2013.5824777549624</v>
      </c>
      <c r="C49" s="6">
        <f>Table1[[#This Row],[Year]]-$B$6</f>
        <v>11.832991101985044</v>
      </c>
      <c r="D49" s="5">
        <v>6.166960932810945E-2</v>
      </c>
      <c r="E49" s="5">
        <v>5550.2648395298502</v>
      </c>
      <c r="F49">
        <f>VLOOKUP(A49+1,CPI!$A$2:$B$956,2,FALSE)</f>
        <v>233.45599999999999</v>
      </c>
      <c r="G49" s="3">
        <f t="shared" si="0"/>
        <v>7659.3588217329707</v>
      </c>
      <c r="H49">
        <f>_xlfn.XMATCH(Table1[[#This Row],[Date]]+1+Year_span*365.25,Table1[Date],-1,1)</f>
        <v>54</v>
      </c>
      <c r="I49" s="5" cm="1">
        <f t="array" ref="I49">-LN(INDEX(Table1[Cost deflated],Table1[[#This Row],[Row for X years later]])/Table1[[#This Row],[Cost deflated]])/(INDEX(Table1[Date],Table1[[#This Row],[Row for X years later]])-Table1[[#This Row],[Date]])*365.25/4</f>
        <v>0.13944029519837645</v>
      </c>
      <c r="J49" s="5">
        <f>Table1[[#This Row],[Cost deflated]]/$G$6*100</f>
        <v>4.432278548469012E-3</v>
      </c>
    </row>
    <row r="50" spans="1:10" x14ac:dyDescent="0.55000000000000004">
      <c r="A50" s="2">
        <v>41578</v>
      </c>
      <c r="B50" s="6">
        <f>Table1[[#This Row],[Date]]/365.25+1900</f>
        <v>2013.8343600273786</v>
      </c>
      <c r="C50" s="6">
        <f>Table1[[#This Row],[Year]]-$B$6</f>
        <v>12.084873374401241</v>
      </c>
      <c r="D50" s="5">
        <v>5.6623078061611799E-2</v>
      </c>
      <c r="E50" s="5">
        <v>5096.0770255450616</v>
      </c>
      <c r="F50">
        <f>VLOOKUP(A50+1,CPI!$A$2:$B$956,2,FALSE)</f>
        <v>234.1</v>
      </c>
      <c r="G50" s="3">
        <f t="shared" si="0"/>
        <v>7013.2338284614561</v>
      </c>
      <c r="H50">
        <f>_xlfn.XMATCH(Table1[[#This Row],[Date]]+1+Year_span*365.25,Table1[Date],-1,1)</f>
        <v>55</v>
      </c>
      <c r="I50" s="5" cm="1">
        <f t="array" ref="I50">-LN(INDEX(Table1[Cost deflated],Table1[[#This Row],[Row for X years later]])/Table1[[#This Row],[Cost deflated]])/(INDEX(Table1[Date],Table1[[#This Row],[Row for X years later]])-Table1[[#This Row],[Date]])*365.25/4</f>
        <v>0.11007065930092083</v>
      </c>
      <c r="J50" s="5">
        <f>Table1[[#This Row],[Cost deflated]]/$G$6*100</f>
        <v>4.0583822454023444E-3</v>
      </c>
    </row>
    <row r="51" spans="1:10" x14ac:dyDescent="0.55000000000000004">
      <c r="A51" s="2">
        <v>41670</v>
      </c>
      <c r="B51" s="6">
        <f>Table1[[#This Row],[Date]]/365.25+1900</f>
        <v>2014.0862422997948</v>
      </c>
      <c r="C51" s="6">
        <f>Table1[[#This Row],[Year]]-$B$6</f>
        <v>12.336755646817437</v>
      </c>
      <c r="D51" s="5">
        <v>4.4534522212317212E-2</v>
      </c>
      <c r="E51" s="5">
        <v>4008.1069991085487</v>
      </c>
      <c r="F51">
        <f>VLOOKUP(A51+1,CPI!$A$2:$B$956,2,FALSE)</f>
        <v>235.547</v>
      </c>
      <c r="G51" s="3">
        <f t="shared" si="0"/>
        <v>5482.0813841645277</v>
      </c>
      <c r="H51">
        <f>_xlfn.XMATCH(Table1[[#This Row],[Date]]+1+Year_span*365.25,Table1[Date],-1,1)</f>
        <v>56</v>
      </c>
      <c r="I51" s="5" cm="1">
        <f t="array" ref="I51">-LN(INDEX(Table1[Cost deflated],Table1[[#This Row],[Row for X years later]])/Table1[[#This Row],[Cost deflated]])/(INDEX(Table1[Date],Table1[[#This Row],[Row for X years later]])-Table1[[#This Row],[Date]])*365.25/4</f>
        <v>9.8341141257953166E-2</v>
      </c>
      <c r="J51" s="5">
        <f>Table1[[#This Row],[Cost deflated]]/$G$6*100</f>
        <v>3.1723427881520981E-3</v>
      </c>
    </row>
    <row r="52" spans="1:10" x14ac:dyDescent="0.55000000000000004">
      <c r="A52" s="2">
        <v>41759</v>
      </c>
      <c r="B52" s="6">
        <f>Table1[[#This Row],[Date]]/365.25+1900</f>
        <v>2014.3299110198495</v>
      </c>
      <c r="C52" s="6">
        <f>Table1[[#This Row],[Year]]-$B$6</f>
        <v>12.580424366872194</v>
      </c>
      <c r="D52" s="5">
        <v>5.4672187101192614E-2</v>
      </c>
      <c r="E52" s="5">
        <v>4920.4968391073353</v>
      </c>
      <c r="F52">
        <f>VLOOKUP(A52+1,CPI!$A$2:$B$956,2,FALSE)</f>
        <v>236.91800000000001</v>
      </c>
      <c r="G52" s="3">
        <f t="shared" si="0"/>
        <v>6691.0557499150382</v>
      </c>
      <c r="H52">
        <f>_xlfn.XMATCH(Table1[[#This Row],[Date]]+1+Year_span*365.25,Table1[Date],-1,1)</f>
        <v>57</v>
      </c>
      <c r="I52" s="5" cm="1">
        <f t="array" ref="I52">-LN(INDEX(Table1[Cost deflated],Table1[[#This Row],[Row for X years later]])/Table1[[#This Row],[Cost deflated]])/(INDEX(Table1[Date],Table1[[#This Row],[Row for X years later]])-Table1[[#This Row],[Date]])*365.25/4</f>
        <v>0.14179054341252728</v>
      </c>
      <c r="J52" s="5">
        <f>Table1[[#This Row],[Cost deflated]]/$G$6*100</f>
        <v>3.8719458844008944E-3</v>
      </c>
    </row>
    <row r="53" spans="1:10" x14ac:dyDescent="0.55000000000000004">
      <c r="A53" s="2">
        <v>41851</v>
      </c>
      <c r="B53" s="6">
        <f>Table1[[#This Row],[Date]]/365.25+1900</f>
        <v>2014.5817932922655</v>
      </c>
      <c r="C53" s="6">
        <f>Table1[[#This Row],[Year]]-$B$6</f>
        <v>12.832306639288163</v>
      </c>
      <c r="D53" s="5">
        <v>5.4498301867545139E-2</v>
      </c>
      <c r="E53" s="5">
        <v>4904.8471680790626</v>
      </c>
      <c r="F53">
        <f>VLOOKUP(A53+1,CPI!$A$2:$B$956,2,FALSE)</f>
        <v>237.46</v>
      </c>
      <c r="G53" s="3">
        <f t="shared" si="0"/>
        <v>6654.5511129995093</v>
      </c>
      <c r="H53">
        <f>_xlfn.XMATCH(Table1[[#This Row],[Date]]+1+Year_span*365.25,Table1[Date],-1,1)</f>
        <v>58</v>
      </c>
      <c r="I53" s="5" cm="1">
        <f t="array" ref="I53">-LN(INDEX(Table1[Cost deflated],Table1[[#This Row],[Row for X years later]])/Table1[[#This Row],[Cost deflated]])/(INDEX(Table1[Date],Table1[[#This Row],[Row for X years later]])-Table1[[#This Row],[Date]])*365.25/4</f>
        <v>0.11736778976425957</v>
      </c>
      <c r="J53" s="5">
        <f>Table1[[#This Row],[Cost deflated]]/$G$6*100</f>
        <v>3.8508215680075619E-3</v>
      </c>
    </row>
    <row r="54" spans="1:10" x14ac:dyDescent="0.55000000000000004">
      <c r="A54" s="2">
        <v>41943</v>
      </c>
      <c r="B54" s="6">
        <f>Table1[[#This Row],[Date]]/365.25+1900</f>
        <v>2014.8336755646817</v>
      </c>
      <c r="C54" s="6">
        <f>Table1[[#This Row],[Year]]-$B$6</f>
        <v>13.084188911704359</v>
      </c>
      <c r="D54" s="5">
        <v>6.3676561383731053E-2</v>
      </c>
      <c r="E54" s="5">
        <v>5730.8905245357946</v>
      </c>
      <c r="F54">
        <f>VLOOKUP(A54+1,CPI!$A$2:$B$956,2,FALSE)</f>
        <v>236.983</v>
      </c>
      <c r="G54" s="3">
        <f t="shared" si="0"/>
        <v>7790.9186287589073</v>
      </c>
      <c r="H54">
        <f>_xlfn.XMATCH(Table1[[#This Row],[Date]]+1+Year_span*365.25,Table1[Date],-1,1)</f>
        <v>59</v>
      </c>
      <c r="I54" s="5" cm="1">
        <f t="array" ref="I54">-LN(INDEX(Table1[Cost deflated],Table1[[#This Row],[Row for X years later]])/Table1[[#This Row],[Cost deflated]])/(INDEX(Table1[Date],Table1[[#This Row],[Row for X years later]])-Table1[[#This Row],[Date]])*365.25/4</f>
        <v>0.14638812916171487</v>
      </c>
      <c r="J54" s="5">
        <f>Table1[[#This Row],[Cost deflated]]/$G$6*100</f>
        <v>4.5084089040370572E-3</v>
      </c>
    </row>
    <row r="55" spans="1:10" x14ac:dyDescent="0.55000000000000004">
      <c r="A55" s="2">
        <v>42035</v>
      </c>
      <c r="B55" s="6">
        <f>Table1[[#This Row],[Date]]/365.25+1900</f>
        <v>2015.0855578370979</v>
      </c>
      <c r="C55" s="6">
        <f>Table1[[#This Row],[Year]]-$B$6</f>
        <v>13.336071184120556</v>
      </c>
      <c r="D55" s="5">
        <v>4.4109308689520663E-2</v>
      </c>
      <c r="E55" s="5">
        <v>3969.8377820568594</v>
      </c>
      <c r="F55">
        <f>VLOOKUP(A55+1,CPI!$A$2:$B$956,2,FALSE)</f>
        <v>235.34200000000001</v>
      </c>
      <c r="G55" s="3">
        <f t="shared" si="0"/>
        <v>5434.4684264070002</v>
      </c>
      <c r="H55">
        <f>_xlfn.XMATCH(Table1[[#This Row],[Date]]+1+Year_span*365.25,Table1[Date],-1,1)</f>
        <v>60</v>
      </c>
      <c r="I55" s="5" cm="1">
        <f t="array" ref="I55">-LN(INDEX(Table1[Cost deflated],Table1[[#This Row],[Row for X years later]])/Table1[[#This Row],[Cost deflated]])/(INDEX(Table1[Date],Table1[[#This Row],[Row for X years later]])-Table1[[#This Row],[Date]])*365.25/4</f>
        <v>7.2268321069536498E-2</v>
      </c>
      <c r="J55" s="5">
        <f>Table1[[#This Row],[Cost deflated]]/$G$6*100</f>
        <v>3.1447903655264526E-3</v>
      </c>
    </row>
    <row r="56" spans="1:10" x14ac:dyDescent="0.55000000000000004">
      <c r="A56" s="2">
        <v>42124</v>
      </c>
      <c r="B56" s="6">
        <f>Table1[[#This Row],[Date]]/365.25+1900</f>
        <v>2015.3292265571527</v>
      </c>
      <c r="C56" s="6">
        <f>Table1[[#This Row],[Year]]-$B$6</f>
        <v>13.579739904175312</v>
      </c>
      <c r="D56" s="5">
        <v>4.6786525639556507E-2</v>
      </c>
      <c r="E56" s="5">
        <v>4210.7873075600855</v>
      </c>
      <c r="F56">
        <f>VLOOKUP(A56+1,CPI!$A$2:$B$956,2,FALSE)</f>
        <v>237.001</v>
      </c>
      <c r="G56" s="3">
        <f t="shared" si="0"/>
        <v>5723.9637642428725</v>
      </c>
      <c r="H56">
        <f>_xlfn.XMATCH(Table1[[#This Row],[Date]]+1+Year_span*365.25,Table1[Date],-1,1)</f>
        <v>61</v>
      </c>
      <c r="I56" s="5" cm="1">
        <f t="array" ref="I56">-LN(INDEX(Table1[Cost deflated],Table1[[#This Row],[Row for X years later]])/Table1[[#This Row],[Cost deflated]])/(INDEX(Table1[Date],Table1[[#This Row],[Row for X years later]])-Table1[[#This Row],[Date]])*365.25/4</f>
        <v>0.11297081142717008</v>
      </c>
      <c r="J56" s="5">
        <f>Table1[[#This Row],[Cost deflated]]/$G$6*100</f>
        <v>3.3123140454630736E-3</v>
      </c>
    </row>
    <row r="57" spans="1:10" x14ac:dyDescent="0.55000000000000004">
      <c r="A57" s="2">
        <v>42216</v>
      </c>
      <c r="B57" s="6">
        <f>Table1[[#This Row],[Date]]/365.25+1900</f>
        <v>2015.5811088295688</v>
      </c>
      <c r="C57" s="6">
        <f>Table1[[#This Row],[Year]]-$B$6</f>
        <v>13.831622176591509</v>
      </c>
      <c r="D57" s="5">
        <v>1.5147113483073554E-2</v>
      </c>
      <c r="E57" s="5">
        <v>1363.2402134766198</v>
      </c>
      <c r="F57">
        <f>VLOOKUP(A57+1,CPI!$A$2:$B$956,2,FALSE)</f>
        <v>238.03299999999999</v>
      </c>
      <c r="G57" s="3">
        <f t="shared" si="0"/>
        <v>1845.0960007038902</v>
      </c>
      <c r="H57">
        <f>_xlfn.XMATCH(Table1[[#This Row],[Date]]+1+Year_span*365.25,Table1[Date],-1,1)</f>
        <v>62</v>
      </c>
      <c r="I57" s="5" cm="1">
        <f t="array" ref="I57">-LN(INDEX(Table1[Cost deflated],Table1[[#This Row],[Row for X years later]])/Table1[[#This Row],[Cost deflated]])/(INDEX(Table1[Date],Table1[[#This Row],[Row for X years later]])-Table1[[#This Row],[Date]])*365.25/4</f>
        <v>-1.5527402101401572E-3</v>
      </c>
      <c r="J57" s="5">
        <f>Table1[[#This Row],[Cost deflated]]/$G$6*100</f>
        <v>1.067710707139257E-3</v>
      </c>
    </row>
    <row r="58" spans="1:10" x14ac:dyDescent="0.55000000000000004">
      <c r="A58" s="2">
        <v>42308</v>
      </c>
      <c r="B58" s="6">
        <f>Table1[[#This Row],[Date]]/365.25+1900</f>
        <v>2015.832991101985</v>
      </c>
      <c r="C58" s="6">
        <f>Table1[[#This Row],[Year]]-$B$6</f>
        <v>14.083504449007705</v>
      </c>
      <c r="D58" s="5">
        <v>1.3836764641337628E-2</v>
      </c>
      <c r="E58" s="5">
        <v>1245.3088177203865</v>
      </c>
      <c r="F58">
        <f>VLOOKUP(A58+1,CPI!$A$2:$B$956,2,FALSE)</f>
        <v>238.017</v>
      </c>
      <c r="G58" s="3">
        <f t="shared" si="0"/>
        <v>1685.593451291963</v>
      </c>
      <c r="H58">
        <f>_xlfn.XMATCH(Table1[[#This Row],[Date]]+1+Year_span*365.25,Table1[Date],-1,1)</f>
        <v>63</v>
      </c>
      <c r="I58" s="5" cm="1">
        <f t="array" ref="I58">-LN(INDEX(Table1[Cost deflated],Table1[[#This Row],[Row for X years later]])/Table1[[#This Row],[Cost deflated]])/(INDEX(Table1[Date],Table1[[#This Row],[Row for X years later]])-Table1[[#This Row],[Date]])*365.25/4</f>
        <v>-9.3711371059685567E-3</v>
      </c>
      <c r="J58" s="5">
        <f>Table1[[#This Row],[Cost deflated]]/$G$6*100</f>
        <v>9.7541058846892562E-4</v>
      </c>
    </row>
    <row r="59" spans="1:10" x14ac:dyDescent="0.55000000000000004">
      <c r="A59" s="2">
        <v>42521</v>
      </c>
      <c r="B59" s="6">
        <f>Table1[[#This Row],[Date]]/365.25+1900</f>
        <v>2016.4161533196441</v>
      </c>
      <c r="C59" s="6">
        <f>Table1[[#This Row],[Year]]-$B$6</f>
        <v>14.666666666666742</v>
      </c>
      <c r="D59" s="5">
        <v>1.3063824195886144E-2</v>
      </c>
      <c r="E59" s="5">
        <v>1175.744177629753</v>
      </c>
      <c r="F59">
        <f>VLOOKUP(A59+1,CPI!$A$2:$B$956,2,FALSE)</f>
        <v>240.22200000000001</v>
      </c>
      <c r="G59" s="3">
        <f t="shared" si="0"/>
        <v>1576.8261273438729</v>
      </c>
      <c r="H59">
        <f>_xlfn.XMATCH(Table1[[#This Row],[Date]]+1+Year_span*365.25,Table1[Date],-1,1)</f>
        <v>66</v>
      </c>
      <c r="I59" s="5" cm="1">
        <f t="array" ref="I59">-LN(INDEX(Table1[Cost deflated],Table1[[#This Row],[Row for X years later]])/Table1[[#This Row],[Cost deflated]])/(INDEX(Table1[Date],Table1[[#This Row],[Row for X years later]])-Table1[[#This Row],[Date]])*365.25/4</f>
        <v>6.1999428676607023E-2</v>
      </c>
      <c r="J59" s="5">
        <f>Table1[[#This Row],[Cost deflated]]/$G$6*100</f>
        <v>9.12469670315097E-4</v>
      </c>
    </row>
    <row r="60" spans="1:10" x14ac:dyDescent="0.55000000000000004">
      <c r="A60" s="2">
        <v>42613</v>
      </c>
      <c r="B60" s="6">
        <f>Table1[[#This Row],[Date]]/365.25+1900</f>
        <v>2016.6680355920603</v>
      </c>
      <c r="C60" s="6">
        <f>Table1[[#This Row],[Year]]-$B$6</f>
        <v>14.918548939082939</v>
      </c>
      <c r="D60" s="5">
        <v>1.675299543177889E-2</v>
      </c>
      <c r="E60" s="5">
        <v>1507.7695888601002</v>
      </c>
      <c r="F60">
        <f>VLOOKUP(A60+1,CPI!$A$2:$B$956,2,FALSE)</f>
        <v>241.17599999999999</v>
      </c>
      <c r="G60" s="3">
        <f t="shared" si="0"/>
        <v>2014.1167474104786</v>
      </c>
      <c r="H60">
        <f>_xlfn.XMATCH(Table1[[#This Row],[Date]]+1+Year_span*365.25,Table1[Date],-1,1)</f>
        <v>67</v>
      </c>
      <c r="I60" s="5" cm="1">
        <f t="array" ref="I60">-LN(INDEX(Table1[Cost deflated],Table1[[#This Row],[Row for X years later]])/Table1[[#This Row],[Cost deflated]])/(INDEX(Table1[Date],Table1[[#This Row],[Row for X years later]])-Table1[[#This Row],[Date]])*365.25/4</f>
        <v>4.5443362742169514E-2</v>
      </c>
      <c r="J60" s="5">
        <f>Table1[[#This Row],[Cost deflated]]/$G$6*100</f>
        <v>1.1655187674886646E-3</v>
      </c>
    </row>
    <row r="61" spans="1:10" x14ac:dyDescent="0.55000000000000004">
      <c r="A61" s="2">
        <v>42704</v>
      </c>
      <c r="B61" s="6">
        <f>Table1[[#This Row],[Date]]/365.25+1900</f>
        <v>2016.9171800136892</v>
      </c>
      <c r="C61" s="6">
        <f>Table1[[#This Row],[Year]]-$B$6</f>
        <v>15.167693360711837</v>
      </c>
      <c r="D61" s="5">
        <v>1.506433630818145E-2</v>
      </c>
      <c r="E61" s="5">
        <v>1355.7902677363306</v>
      </c>
      <c r="F61">
        <f>VLOOKUP(A61+1,CPI!$A$2:$B$956,2,FALSE)</f>
        <v>242.637</v>
      </c>
      <c r="G61" s="3">
        <f t="shared" si="0"/>
        <v>1800.1936834297569</v>
      </c>
      <c r="H61">
        <f>_xlfn.XMATCH(Table1[[#This Row],[Date]]+1+Year_span*365.25,Table1[Date],-1,1)</f>
        <v>68</v>
      </c>
      <c r="I61" s="5" cm="1">
        <f t="array" ref="I61">-LN(INDEX(Table1[Cost deflated],Table1[[#This Row],[Row for X years later]])/Table1[[#This Row],[Cost deflated]])/(INDEX(Table1[Date],Table1[[#This Row],[Row for X years later]])-Table1[[#This Row],[Date]])*365.25/4</f>
        <v>6.1001854258905724E-2</v>
      </c>
      <c r="J61" s="5">
        <f>Table1[[#This Row],[Cost deflated]]/$G$6*100</f>
        <v>1.0417268640705677E-3</v>
      </c>
    </row>
    <row r="62" spans="1:10" x14ac:dyDescent="0.55000000000000004">
      <c r="A62" s="2">
        <v>42794</v>
      </c>
      <c r="B62" s="6">
        <f>Table1[[#This Row],[Date]]/365.25+1900</f>
        <v>2017.1635865845312</v>
      </c>
      <c r="C62" s="6">
        <f>Table1[[#This Row],[Year]]-$B$6</f>
        <v>15.414099931553892</v>
      </c>
      <c r="D62" s="5">
        <v>1.1282049689027051E-2</v>
      </c>
      <c r="E62" s="5">
        <v>1015.3844720124347</v>
      </c>
      <c r="F62">
        <f>VLOOKUP(A62+1,CPI!$A$2:$B$956,2,FALSE)</f>
        <v>243.892</v>
      </c>
      <c r="G62" s="3">
        <f t="shared" si="0"/>
        <v>1341.2715462736542</v>
      </c>
      <c r="H62">
        <f>_xlfn.XMATCH(Table1[[#This Row],[Date]]+1+Year_span*365.25,Table1[Date],-1,1)</f>
        <v>69</v>
      </c>
      <c r="I62" s="5" cm="1">
        <f t="array" ref="I62">-LN(INDEX(Table1[Cost deflated],Table1[[#This Row],[Row for X years later]])/Table1[[#This Row],[Cost deflated]])/(INDEX(Table1[Date],Table1[[#This Row],[Row for X years later]])-Table1[[#This Row],[Date]])*365.25/4</f>
        <v>4.2603813624845437E-2</v>
      </c>
      <c r="J62" s="5">
        <f>Table1[[#This Row],[Cost deflated]]/$G$6*100</f>
        <v>7.7616015133699081E-4</v>
      </c>
    </row>
    <row r="63" spans="1:10" x14ac:dyDescent="0.55000000000000004">
      <c r="A63" s="2">
        <v>42886</v>
      </c>
      <c r="B63" s="6">
        <f>Table1[[#This Row],[Date]]/365.25+1900</f>
        <v>2017.4154688569472</v>
      </c>
      <c r="C63" s="6">
        <f>Table1[[#This Row],[Year]]-$B$6</f>
        <v>15.665982203969861</v>
      </c>
      <c r="D63" s="5">
        <v>1.4815551970214213E-2</v>
      </c>
      <c r="E63" s="5">
        <v>1333.3996773192791</v>
      </c>
      <c r="F63">
        <f>VLOOKUP(A63+1,CPI!$A$2:$B$956,2,FALSE)</f>
        <v>244.16300000000001</v>
      </c>
      <c r="G63" s="3">
        <f t="shared" si="0"/>
        <v>1759.3986011077632</v>
      </c>
      <c r="H63">
        <f>_xlfn.XMATCH(Table1[[#This Row],[Date]]+1+Year_span*365.25,Table1[Date],-1,1)</f>
        <v>70</v>
      </c>
      <c r="I63" s="5" cm="1">
        <f t="array" ref="I63">-LN(INDEX(Table1[Cost deflated],Table1[[#This Row],[Row for X years later]])/Table1[[#This Row],[Cost deflated]])/(INDEX(Table1[Date],Table1[[#This Row],[Row for X years later]])-Table1[[#This Row],[Date]])*365.25/4</f>
        <v>5.7785248218613541E-2</v>
      </c>
      <c r="J63" s="5">
        <f>Table1[[#This Row],[Cost deflated]]/$G$6*100</f>
        <v>1.0181197746957041E-3</v>
      </c>
    </row>
    <row r="64" spans="1:10" x14ac:dyDescent="0.55000000000000004">
      <c r="A64" s="2">
        <v>42978</v>
      </c>
      <c r="B64" s="6">
        <f>Table1[[#This Row],[Date]]/365.25+1900</f>
        <v>2017.6673511293634</v>
      </c>
      <c r="C64" s="6">
        <f>Table1[[#This Row],[Year]]-$B$6</f>
        <v>15.917864476386058</v>
      </c>
      <c r="D64" s="5">
        <v>1.259954297997196E-2</v>
      </c>
      <c r="E64" s="5">
        <v>1133.9588681974765</v>
      </c>
      <c r="F64">
        <f>VLOOKUP(A64+1,CPI!$A$2:$B$956,2,FALSE)</f>
        <v>246.435</v>
      </c>
      <c r="G64" s="3">
        <f t="shared" si="0"/>
        <v>1482.4452476649535</v>
      </c>
      <c r="H64">
        <f>_xlfn.XMATCH(Table1[[#This Row],[Date]]+1+Year_span*365.25,Table1[Date],-1,1)</f>
        <v>71</v>
      </c>
      <c r="I64" s="5" cm="1">
        <f t="array" ref="I64">-LN(INDEX(Table1[Cost deflated],Table1[[#This Row],[Row for X years later]])/Table1[[#This Row],[Cost deflated]])/(INDEX(Table1[Date],Table1[[#This Row],[Row for X years later]])-Table1[[#This Row],[Date]])*365.25/4</f>
        <v>4.6025450099494866E-2</v>
      </c>
      <c r="J64" s="5">
        <f>Table1[[#This Row],[Cost deflated]]/$G$6*100</f>
        <v>8.5785382607503542E-4</v>
      </c>
    </row>
    <row r="65" spans="1:10" x14ac:dyDescent="0.55000000000000004">
      <c r="A65" s="2">
        <v>43069</v>
      </c>
      <c r="B65" s="6">
        <f>Table1[[#This Row],[Date]]/365.25+1900</f>
        <v>2017.9164955509925</v>
      </c>
      <c r="C65" s="6">
        <f>Table1[[#This Row],[Year]]-$B$6</f>
        <v>16.167008898015183</v>
      </c>
      <c r="D65" s="5">
        <v>2.0489749777476394E-2</v>
      </c>
      <c r="E65" s="5">
        <v>1844.0774799728754</v>
      </c>
      <c r="F65">
        <f>VLOOKUP(A65+1,CPI!$A$2:$B$956,2,FALSE)</f>
        <v>247.80500000000001</v>
      </c>
      <c r="G65" s="3">
        <f t="shared" si="0"/>
        <v>2397.468161035416</v>
      </c>
      <c r="H65">
        <f>_xlfn.XMATCH(Table1[[#This Row],[Date]]+1+Year_span*365.25,Table1[Date],-1,1)</f>
        <v>72</v>
      </c>
      <c r="I65" s="5" cm="1">
        <f t="array" ref="I65">-LN(INDEX(Table1[Cost deflated],Table1[[#This Row],[Row for X years later]])/Table1[[#This Row],[Cost deflated]])/(INDEX(Table1[Date],Table1[[#This Row],[Row for X years later]])-Table1[[#This Row],[Date]])*365.25/4</f>
        <v>0.11141998468442696</v>
      </c>
      <c r="J65" s="5">
        <f>Table1[[#This Row],[Cost deflated]]/$G$6*100</f>
        <v>1.3873546008372642E-3</v>
      </c>
    </row>
    <row r="66" spans="1:10" x14ac:dyDescent="0.55000000000000004">
      <c r="A66" s="2">
        <v>43159</v>
      </c>
      <c r="B66" s="6">
        <f>Table1[[#This Row],[Date]]/365.25+1900</f>
        <v>2018.1629021218343</v>
      </c>
      <c r="C66" s="6">
        <f>Table1[[#This Row],[Year]]-$B$6</f>
        <v>16.413415468857011</v>
      </c>
      <c r="D66" s="5">
        <v>1.3691947148162426E-2</v>
      </c>
      <c r="E66" s="5">
        <v>1232.2752433346184</v>
      </c>
      <c r="F66">
        <f>VLOOKUP(A66+1,CPI!$A$2:$B$956,2,FALSE)</f>
        <v>249.577</v>
      </c>
      <c r="G66" s="3">
        <f t="shared" si="0"/>
        <v>1590.6949873981603</v>
      </c>
      <c r="H66">
        <f>_xlfn.XMATCH(Table1[[#This Row],[Date]]+1+Year_span*365.25,Table1[Date],-1,1)</f>
        <v>73</v>
      </c>
      <c r="I66" s="5" cm="1">
        <f t="array" ref="I66">-LN(INDEX(Table1[Cost deflated],Table1[[#This Row],[Row for X years later]])/Table1[[#This Row],[Cost deflated]])/(INDEX(Table1[Date],Table1[[#This Row],[Row for X years later]])-Table1[[#This Row],[Date]])*365.25/4</f>
        <v>3.5842415084432706E-2</v>
      </c>
      <c r="J66" s="5">
        <f>Table1[[#This Row],[Cost deflated]]/$G$6*100</f>
        <v>9.2049523124533008E-4</v>
      </c>
    </row>
    <row r="67" spans="1:10" x14ac:dyDescent="0.55000000000000004">
      <c r="A67" s="2">
        <v>43251</v>
      </c>
      <c r="B67" s="6">
        <f>Table1[[#This Row],[Date]]/365.25+1900</f>
        <v>2018.4147843942505</v>
      </c>
      <c r="C67" s="6">
        <f>Table1[[#This Row],[Year]]-$B$6</f>
        <v>16.665297741273207</v>
      </c>
      <c r="D67" s="5">
        <v>1.6257025645980423E-2</v>
      </c>
      <c r="E67" s="5">
        <v>1463.1323081382382</v>
      </c>
      <c r="F67">
        <f>VLOOKUP(A67+1,CPI!$A$2:$B$956,2,FALSE)</f>
        <v>251.018</v>
      </c>
      <c r="G67" s="3">
        <f t="shared" si="0"/>
        <v>1877.8568571998344</v>
      </c>
      <c r="H67">
        <f>_xlfn.XMATCH(Table1[[#This Row],[Date]]+1+Year_span*365.25,Table1[Date],-1,1)</f>
        <v>74</v>
      </c>
      <c r="I67" s="5" cm="1">
        <f t="array" ref="I67">-LN(INDEX(Table1[Cost deflated],Table1[[#This Row],[Row for X years later]])/Table1[[#This Row],[Cost deflated]])/(INDEX(Table1[Date],Table1[[#This Row],[Row for X years later]])-Table1[[#This Row],[Date]])*365.25/4</f>
        <v>0.10376404130443929</v>
      </c>
      <c r="J67" s="5">
        <f>Table1[[#This Row],[Cost deflated]]/$G$6*100</f>
        <v>1.0866685918468429E-3</v>
      </c>
    </row>
    <row r="68" spans="1:10" x14ac:dyDescent="0.55000000000000004">
      <c r="A68" s="2">
        <v>43343</v>
      </c>
      <c r="B68" s="6">
        <f>Table1[[#This Row],[Date]]/365.25+1900</f>
        <v>2018.6666666666667</v>
      </c>
      <c r="C68" s="6">
        <f>Table1[[#This Row],[Year]]-$B$6</f>
        <v>16.917180013689403</v>
      </c>
      <c r="D68" s="5">
        <v>1.6303130628325602E-2</v>
      </c>
      <c r="E68" s="5">
        <v>1467.2817565493042</v>
      </c>
      <c r="F68">
        <f>VLOOKUP(A68+1,CPI!$A$2:$B$956,2,FALSE)</f>
        <v>252.18199999999999</v>
      </c>
      <c r="G68" s="3">
        <f t="shared" si="0"/>
        <v>1874.4902341393629</v>
      </c>
      <c r="H68">
        <f>_xlfn.XMATCH(Table1[[#This Row],[Date]]+1+Year_span*365.25,Table1[Date],-1,1)</f>
        <v>75</v>
      </c>
      <c r="I68" s="5" cm="1">
        <f t="array" ref="I68">-LN(INDEX(Table1[Cost deflated],Table1[[#This Row],[Row for X years later]])/Table1[[#This Row],[Cost deflated]])/(INDEX(Table1[Date],Table1[[#This Row],[Row for X years later]])-Table1[[#This Row],[Date]])*365.25/4</f>
        <v>8.6813653084800921E-2</v>
      </c>
      <c r="J68" s="5">
        <f>Table1[[#This Row],[Cost deflated]]/$G$6*100</f>
        <v>1.0847204116506927E-3</v>
      </c>
    </row>
    <row r="69" spans="1:10" x14ac:dyDescent="0.55000000000000004">
      <c r="A69" s="2">
        <v>43434</v>
      </c>
      <c r="B69" s="6">
        <f>Table1[[#This Row],[Date]]/365.25+1900</f>
        <v>2018.9158110882956</v>
      </c>
      <c r="C69" s="6">
        <f>Table1[[#This Row],[Year]]-$B$6</f>
        <v>17.166324435318302</v>
      </c>
      <c r="D69" s="5">
        <v>1.5463140328597889E-2</v>
      </c>
      <c r="E69" s="5">
        <v>1391.6826295738099</v>
      </c>
      <c r="F69">
        <f>VLOOKUP(A69+1,CPI!$A$2:$B$956,2,FALSE)</f>
        <v>252.767</v>
      </c>
      <c r="G69" s="3">
        <f t="shared" si="0"/>
        <v>1773.7956342685743</v>
      </c>
      <c r="H69">
        <f>_xlfn.XMATCH(Table1[[#This Row],[Date]]+1+Year_span*365.25,Table1[Date],-1,1)</f>
        <v>76</v>
      </c>
      <c r="I69" s="5" cm="1">
        <f t="array" ref="I69">-LN(INDEX(Table1[Cost deflated],Table1[[#This Row],[Row for X years later]])/Table1[[#This Row],[Cost deflated]])/(INDEX(Table1[Date],Table1[[#This Row],[Row for X years later]])-Table1[[#This Row],[Date]])*365.25/4</f>
        <v>8.5788713222968646E-2</v>
      </c>
      <c r="J69" s="5">
        <f>Table1[[#This Row],[Cost deflated]]/$G$6*100</f>
        <v>1.0264509761350724E-3</v>
      </c>
    </row>
    <row r="70" spans="1:10" x14ac:dyDescent="0.55000000000000004">
      <c r="A70" s="2">
        <v>43524</v>
      </c>
      <c r="B70" s="6">
        <f>Table1[[#This Row],[Date]]/365.25+1900</f>
        <v>2019.1622176591377</v>
      </c>
      <c r="C70" s="6">
        <f>Table1[[#This Row],[Year]]-$B$6</f>
        <v>17.412731006160357</v>
      </c>
      <c r="D70" s="5">
        <v>1.1034842980739264E-2</v>
      </c>
      <c r="E70" s="5">
        <v>993.13586826653375</v>
      </c>
      <c r="F70">
        <f>VLOOKUP(A70+1,CPI!$A$2:$B$956,2,FALSE)</f>
        <v>254.27699999999999</v>
      </c>
      <c r="G70" s="3">
        <f t="shared" si="0"/>
        <v>1258.3033052283963</v>
      </c>
      <c r="H70">
        <f>_xlfn.XMATCH(Table1[[#This Row],[Date]]+1+Year_span*365.25,Table1[Date],-1,1)</f>
        <v>77</v>
      </c>
      <c r="I70" s="5" cm="1">
        <f t="array" ref="I70">-LN(INDEX(Table1[Cost deflated],Table1[[#This Row],[Row for X years later]])/Table1[[#This Row],[Cost deflated]])/(INDEX(Table1[Date],Table1[[#This Row],[Row for X years later]])-Table1[[#This Row],[Date]])*365.25/4</f>
        <v>6.3451192721360142E-2</v>
      </c>
      <c r="J70" s="5">
        <f>Table1[[#This Row],[Cost deflated]]/$G$6*100</f>
        <v>7.2814851439087123E-4</v>
      </c>
    </row>
    <row r="71" spans="1:10" x14ac:dyDescent="0.55000000000000004">
      <c r="A71" s="2">
        <v>43586</v>
      </c>
      <c r="B71" s="6">
        <f>Table1[[#This Row],[Date]]/365.25+1900</f>
        <v>2019.3319644079397</v>
      </c>
      <c r="C71" s="6">
        <f>Table1[[#This Row],[Year]]-$B$6</f>
        <v>17.582477754962383</v>
      </c>
      <c r="D71" s="5">
        <v>6.7368507806939999E-3</v>
      </c>
      <c r="E71" s="5">
        <v>606.31657026246</v>
      </c>
      <c r="F71">
        <f>VLOOKUP(A71,CPI!$A$2:$B$956,2,FALSE)</f>
        <v>255.29599999999999</v>
      </c>
      <c r="G71" s="3">
        <f t="shared" ref="G71:G83" si="1">E71/F71*$F$84</f>
        <v>765.13695132272528</v>
      </c>
      <c r="H71">
        <f>_xlfn.XMATCH(Table1[[#This Row],[Date]]+1+Year_span*365.25,Table1[Date],-1,1)</f>
        <v>77</v>
      </c>
      <c r="I71" s="5" cm="1">
        <f t="array" ref="I71">-LN(INDEX(Table1[Cost deflated],Table1[[#This Row],[Row for X years later]])/Table1[[#This Row],[Cost deflated]])/(INDEX(Table1[Date],Table1[[#This Row],[Row for X years later]])-Table1[[#This Row],[Date]])*365.25/4</f>
        <v>2.3324723912442894E-2</v>
      </c>
      <c r="J71" s="5">
        <f>Table1[[#This Row],[Cost deflated]]/$G$6*100</f>
        <v>4.4276553363266954E-4</v>
      </c>
    </row>
    <row r="72" spans="1:10" x14ac:dyDescent="0.55000000000000004">
      <c r="A72" s="2">
        <v>43678</v>
      </c>
      <c r="B72" s="6">
        <f>Table1[[#This Row],[Date]]/365.25+1900</f>
        <v>2019.5838466803559</v>
      </c>
      <c r="C72" s="6">
        <f>Table1[[#This Row],[Year]]-$B$6</f>
        <v>17.83436002737858</v>
      </c>
      <c r="D72" s="5">
        <v>1.0468294653730979E-2</v>
      </c>
      <c r="E72" s="5">
        <v>942.14651883578813</v>
      </c>
      <c r="F72">
        <f>VLOOKUP(A72,CPI!$A$2:$B$956,2,FALSE)</f>
        <v>256.036</v>
      </c>
      <c r="G72" s="3">
        <f t="shared" si="1"/>
        <v>1185.4989213501499</v>
      </c>
      <c r="H72">
        <f>_xlfn.XMATCH(Table1[[#This Row],[Date]]+1+Year_span*365.25,Table1[Date],-1,1)</f>
        <v>78</v>
      </c>
      <c r="I72" s="5" cm="1">
        <f t="array" ref="I72">-LN(INDEX(Table1[Cost deflated],Table1[[#This Row],[Row for X years later]])/Table1[[#This Row],[Cost deflated]])/(INDEX(Table1[Date],Table1[[#This Row],[Row for X years later]])-Table1[[#This Row],[Date]])*365.25/4</f>
        <v>6.4200388773250835E-2</v>
      </c>
      <c r="J72" s="5">
        <f>Table1[[#This Row],[Cost deflated]]/$G$6*100</f>
        <v>6.8601844627310087E-4</v>
      </c>
    </row>
    <row r="73" spans="1:10" x14ac:dyDescent="0.55000000000000004">
      <c r="A73" s="2">
        <v>43799</v>
      </c>
      <c r="B73" s="6">
        <f>Table1[[#This Row],[Date]]/365.25+1900</f>
        <v>2019.915126625599</v>
      </c>
      <c r="C73" s="6">
        <f>Table1[[#This Row],[Year]]-$B$6</f>
        <v>18.165639972621648</v>
      </c>
      <c r="D73" s="5">
        <v>7.7263833160832861E-3</v>
      </c>
      <c r="E73" s="5">
        <v>695.37449844749574</v>
      </c>
      <c r="F73">
        <f>VLOOKUP(A73+1,CPI!$A$2:$B$956,2,FALSE)</f>
        <v>258.63</v>
      </c>
      <c r="G73" s="3">
        <f t="shared" si="1"/>
        <v>866.21082933275818</v>
      </c>
      <c r="H73">
        <f>_xlfn.XMATCH(Table1[[#This Row],[Date]]+1+Year_span*365.25,Table1[Date],-1,1)</f>
        <v>78</v>
      </c>
      <c r="I73" s="5" cm="1">
        <f t="array" ref="I73">-LN(INDEX(Table1[Cost deflated],Table1[[#This Row],[Row for X years later]])/Table1[[#This Row],[Cost deflated]])/(INDEX(Table1[Date],Table1[[#This Row],[Row for X years later]])-Table1[[#This Row],[Date]])*365.25/4</f>
        <v>4.1325511402384059E-2</v>
      </c>
      <c r="J73" s="5">
        <f>Table1[[#This Row],[Cost deflated]]/$G$6*100</f>
        <v>5.012544478800742E-4</v>
      </c>
    </row>
    <row r="74" spans="1:10" x14ac:dyDescent="0.55000000000000004">
      <c r="A74" s="2">
        <v>43889</v>
      </c>
      <c r="B74" s="6">
        <f>Table1[[#This Row],[Date]]/365.25+1900</f>
        <v>2020.1615331964408</v>
      </c>
      <c r="C74" s="6">
        <f>Table1[[#This Row],[Year]]-$B$6</f>
        <v>18.412046543463475</v>
      </c>
      <c r="D74" s="5">
        <v>7.1624042632882712E-3</v>
      </c>
      <c r="E74" s="5">
        <v>644.61638369594436</v>
      </c>
      <c r="F74">
        <f>VLOOKUP(A74+2,CPI!$A$2:$B$956,2,FALSE)</f>
        <v>258.07600000000002</v>
      </c>
      <c r="G74" s="3">
        <f t="shared" si="1"/>
        <v>804.70642647490922</v>
      </c>
      <c r="H74">
        <f>_xlfn.XMATCH(Table1[[#This Row],[Date]]+1+Year_span*365.25,Table1[Date],-1,1)</f>
        <v>78</v>
      </c>
      <c r="I74" s="5" cm="1">
        <f t="array" ref="I74">-LN(INDEX(Table1[Cost deflated],Table1[[#This Row],[Row for X years later]])/Table1[[#This Row],[Cost deflated]])/(INDEX(Table1[Date],Table1[[#This Row],[Row for X years later]])-Table1[[#This Row],[Date]])*365.25/4</f>
        <v>3.7673089366241044E-2</v>
      </c>
      <c r="J74" s="5">
        <f>Table1[[#This Row],[Cost deflated]]/$G$6*100</f>
        <v>4.6566339492538819E-4</v>
      </c>
    </row>
    <row r="75" spans="1:10" x14ac:dyDescent="0.55000000000000004">
      <c r="A75" s="2">
        <v>43982</v>
      </c>
      <c r="B75" s="6">
        <f>Table1[[#This Row],[Date]]/365.25+1900</f>
        <v>2020.4161533196441</v>
      </c>
      <c r="C75" s="6">
        <f>Table1[[#This Row],[Year]]-$B$6</f>
        <v>18.666666666666742</v>
      </c>
      <c r="D75" s="5">
        <v>7.795134152767314E-3</v>
      </c>
      <c r="E75" s="5">
        <v>701.5620737490583</v>
      </c>
      <c r="F75">
        <f>VLOOKUP(A75+1,CPI!$A$2:$B$956,2,FALSE)</f>
        <v>257.04199999999997</v>
      </c>
      <c r="G75" s="3">
        <f t="shared" si="1"/>
        <v>879.31758910084875</v>
      </c>
      <c r="H75">
        <f>_xlfn.XMATCH(Table1[[#This Row],[Date]]+1+Year_span*365.25,Table1[Date],-1,1)</f>
        <v>78</v>
      </c>
      <c r="I75" s="5" cm="1">
        <f t="array" ref="I75">-LN(INDEX(Table1[Cost deflated],Table1[[#This Row],[Row for X years later]])/Table1[[#This Row],[Cost deflated]])/(INDEX(Table1[Date],Table1[[#This Row],[Row for X years later]])-Table1[[#This Row],[Date]])*365.25/4</f>
        <v>5.3563706280729276E-2</v>
      </c>
      <c r="J75" s="5">
        <f>Table1[[#This Row],[Cost deflated]]/$G$6*100</f>
        <v>5.0883900051850264E-4</v>
      </c>
    </row>
    <row r="76" spans="1:10" x14ac:dyDescent="0.55000000000000004">
      <c r="A76" s="2">
        <v>44074</v>
      </c>
      <c r="B76" s="6">
        <f>Table1[[#This Row],[Date]]/365.25+1900</f>
        <v>2020.6680355920603</v>
      </c>
      <c r="C76" s="6">
        <f>Table1[[#This Row],[Year]]-$B$6</f>
        <v>18.918548939082939</v>
      </c>
      <c r="D76" s="5">
        <v>7.6507291369878752E-3</v>
      </c>
      <c r="E76" s="5">
        <v>688.56562232890883</v>
      </c>
      <c r="F76">
        <f>VLOOKUP(A76+1,CPI!$A$2:$B$956,2,FALSE)</f>
        <v>259.99700000000001</v>
      </c>
      <c r="G76" s="3">
        <f t="shared" si="1"/>
        <v>853.21945245553684</v>
      </c>
      <c r="H76">
        <f>_xlfn.XMATCH(Table1[[#This Row],[Date]]+1+Year_span*365.25,Table1[Date],-1,1)</f>
        <v>78</v>
      </c>
      <c r="J76" s="5">
        <f>Table1[[#This Row],[Cost deflated]]/$G$6*100</f>
        <v>4.9373666442219515E-4</v>
      </c>
    </row>
    <row r="77" spans="1:10" x14ac:dyDescent="0.55000000000000004">
      <c r="A77" s="2">
        <v>44165</v>
      </c>
      <c r="B77" s="6">
        <f>Table1[[#This Row],[Date]]/365.25+1900</f>
        <v>2020.9171800136892</v>
      </c>
      <c r="C77" s="6">
        <f>Table1[[#This Row],[Year]]-$B$6</f>
        <v>19.167693360711837</v>
      </c>
      <c r="D77" s="5">
        <v>5.6885420263543497E-3</v>
      </c>
      <c r="E77" s="5">
        <v>511.96878237189145</v>
      </c>
      <c r="F77">
        <f>VLOOKUP(A77+1,CPI!$A$2:$B$956,2,FALSE)</f>
        <v>262.04500000000002</v>
      </c>
      <c r="G77" s="3">
        <f t="shared" si="1"/>
        <v>629.43567191883028</v>
      </c>
      <c r="H77">
        <f>_xlfn.XMATCH(Table1[[#This Row],[Date]]+1+Year_span*365.25,Table1[Date],-1,1)</f>
        <v>78</v>
      </c>
      <c r="J77" s="5">
        <f>Table1[[#This Row],[Cost deflated]]/$G$6*100</f>
        <v>3.6423861203251415E-4</v>
      </c>
    </row>
    <row r="78" spans="1:10" x14ac:dyDescent="0.55000000000000004">
      <c r="A78" s="2">
        <v>44255</v>
      </c>
      <c r="B78" s="6">
        <f>Table1[[#This Row],[Date]]/365.25+1900</f>
        <v>2021.1635865845312</v>
      </c>
      <c r="C78" s="6">
        <f>Table1[[#This Row],[Year]]-$B$6</f>
        <v>19.414099931553892</v>
      </c>
      <c r="D78" s="5">
        <v>9.4537917927884837E-3</v>
      </c>
      <c r="E78" s="5">
        <v>850.84126135096346</v>
      </c>
      <c r="F78">
        <f>VLOOKUP(A78+1,CPI!$A$2:$B$956,2,FALSE)</f>
        <v>264.96100000000001</v>
      </c>
      <c r="G78" s="3">
        <f t="shared" si="1"/>
        <v>1034.5472666852047</v>
      </c>
      <c r="H78">
        <f>_xlfn.XMATCH(Table1[[#This Row],[Date]]+1+Year_span*365.25,Table1[Date],-1,1)</f>
        <v>78</v>
      </c>
      <c r="J78" s="5">
        <f>Table1[[#This Row],[Cost deflated]]/$G$6*100</f>
        <v>5.9866651559596358E-4</v>
      </c>
    </row>
    <row r="79" spans="1:10" x14ac:dyDescent="0.55000000000000004">
      <c r="A79" s="2">
        <v>44347</v>
      </c>
      <c r="B79" s="6">
        <f>Table1[[#This Row],[Date]]/365.25+1900</f>
        <v>2021.4154688569472</v>
      </c>
      <c r="C79" s="6">
        <f>Table1[[#This Row],[Year]]-$B$6</f>
        <v>19.665982203969861</v>
      </c>
      <c r="D79" s="5">
        <v>5.0449572464572245E-3</v>
      </c>
      <c r="E79" s="5">
        <v>454.04615218115026</v>
      </c>
      <c r="F79">
        <f>VLOOKUP(A79+1,CPI!$A$2:$B$956,2,FALSE)</f>
        <v>270.654</v>
      </c>
      <c r="G79" s="3">
        <f t="shared" si="1"/>
        <v>540.46714551437992</v>
      </c>
      <c r="H79">
        <f>_xlfn.XMATCH(Table1[[#This Row],[Date]]+1+Year_span*365.25,Table1[Date],-1,1)</f>
        <v>78</v>
      </c>
      <c r="J79" s="5">
        <f>Table1[[#This Row],[Cost deflated]]/$G$6*100</f>
        <v>3.1275476067508102E-4</v>
      </c>
    </row>
    <row r="80" spans="1:10" x14ac:dyDescent="0.55000000000000004">
      <c r="A80" s="2">
        <v>44439</v>
      </c>
      <c r="B80" s="6">
        <f>Table1[[#This Row],[Date]]/365.25+1900</f>
        <v>2021.6673511293634</v>
      </c>
      <c r="C80" s="6">
        <f>Table1[[#This Row],[Year]]-$B$6</f>
        <v>19.917864476386058</v>
      </c>
      <c r="D80" s="5">
        <v>6.2463929480479569E-3</v>
      </c>
      <c r="E80" s="5">
        <v>562.17536532431609</v>
      </c>
      <c r="F80">
        <f>VLOOKUP(A80+1,CPI!$A$2:$B$956,2,FALSE)</f>
        <v>273.91000000000003</v>
      </c>
      <c r="G80" s="3">
        <f t="shared" si="1"/>
        <v>661.22257409795031</v>
      </c>
      <c r="H80">
        <f>_xlfn.XMATCH(Table1[[#This Row],[Date]]+1+Year_span*365.25,Table1[Date],-1,1)</f>
        <v>78</v>
      </c>
      <c r="J80" s="5">
        <f>Table1[[#This Row],[Cost deflated]]/$G$6*100</f>
        <v>3.826328938425051E-4</v>
      </c>
    </row>
    <row r="81" spans="1:10" x14ac:dyDescent="0.55000000000000004">
      <c r="A81" s="2">
        <v>44530</v>
      </c>
      <c r="B81" s="6">
        <f>Table1[[#This Row],[Date]]/365.25+1900</f>
        <v>2021.9164955509925</v>
      </c>
      <c r="C81" s="6">
        <f>Table1[[#This Row],[Year]]-$B$6</f>
        <v>20.167008898015183</v>
      </c>
      <c r="D81" s="5">
        <v>6.1355180304949013E-3</v>
      </c>
      <c r="E81" s="5">
        <v>552.19662274454106</v>
      </c>
      <c r="F81">
        <f>VLOOKUP(A81+1,CPI!$A$2:$B$956,2,FALSE)</f>
        <v>280.84500000000003</v>
      </c>
      <c r="G81" s="3">
        <f t="shared" si="1"/>
        <v>633.44775143935624</v>
      </c>
      <c r="H81">
        <f>_xlfn.XMATCH(Table1[[#This Row],[Date]]+1+Year_span*365.25,Table1[Date],-1,1)</f>
        <v>78</v>
      </c>
      <c r="J81" s="5">
        <f>Table1[[#This Row],[Cost deflated]]/$G$6*100</f>
        <v>3.6656030166835174E-4</v>
      </c>
    </row>
    <row r="82" spans="1:10" x14ac:dyDescent="0.55000000000000004">
      <c r="A82" s="2">
        <v>44620</v>
      </c>
      <c r="B82" s="6">
        <f>Table1[[#This Row],[Date]]/365.25+1900</f>
        <v>2022.1629021218343</v>
      </c>
      <c r="C82" s="6">
        <f>Table1[[#This Row],[Year]]-$B$6</f>
        <v>20.413415468857011</v>
      </c>
      <c r="D82" s="5">
        <v>5.8291631522867657E-3</v>
      </c>
      <c r="E82" s="5">
        <v>524.62468370580893</v>
      </c>
      <c r="F82">
        <f>VLOOKUP(A82+1,CPI!$A$2:$B$956,2,FALSE)</f>
        <v>287.67399999999998</v>
      </c>
      <c r="G82" s="3">
        <f t="shared" si="1"/>
        <v>587.5324489693777</v>
      </c>
      <c r="H82">
        <f>_xlfn.XMATCH(Table1[[#This Row],[Date]]+1+Year_span*365.25,Table1[Date],-1,1)</f>
        <v>78</v>
      </c>
      <c r="J82" s="5">
        <f>Table1[[#This Row],[Cost deflated]]/$G$6*100</f>
        <v>3.3999026951282637E-4</v>
      </c>
    </row>
    <row r="83" spans="1:10" x14ac:dyDescent="0.55000000000000004">
      <c r="A83" s="2">
        <v>44712</v>
      </c>
      <c r="B83" s="6">
        <f>Table1[[#This Row],[Date]]/365.25+1900</f>
        <v>2022.4147843942505</v>
      </c>
      <c r="C83" s="6">
        <f>Table1[[#This Row],[Year]]-$B$6</f>
        <v>20.665297741273207</v>
      </c>
      <c r="D83" s="5">
        <v>5.8291631522867657E-3</v>
      </c>
      <c r="E83" s="5">
        <v>524.62468370580893</v>
      </c>
      <c r="F83">
        <f>VLOOKUP(A83+1,CPI!$A$2:$B$956,2,FALSE)</f>
        <v>294.95699999999999</v>
      </c>
      <c r="G83" s="3">
        <f t="shared" si="1"/>
        <v>573.02525359566562</v>
      </c>
      <c r="H83">
        <f>_xlfn.XMATCH(Table1[[#This Row],[Date]]+1+Year_span*365.25,Table1[Date],-1,1)</f>
        <v>78</v>
      </c>
      <c r="J83" s="5">
        <f>Table1[[#This Row],[Cost deflated]]/$G$6*100</f>
        <v>3.3159531996810655E-4</v>
      </c>
    </row>
    <row r="84" spans="1:10" x14ac:dyDescent="0.55000000000000004">
      <c r="A84" s="2">
        <v>45839</v>
      </c>
      <c r="B84" s="6">
        <f>Table1[[#This Row],[Date]]/365.25+1900</f>
        <v>2025.5003422313484</v>
      </c>
      <c r="C84" s="6">
        <f>Table1[[#This Row],[Year]]-$B$6</f>
        <v>23.750855578371102</v>
      </c>
      <c r="F84">
        <f>CPI!B944</f>
        <v>322.16899999999998</v>
      </c>
      <c r="G84" s="3">
        <f>E84/F84*$F$84</f>
        <v>0</v>
      </c>
      <c r="H84">
        <f>_xlfn.XMATCH(Table1[[#This Row],[Date]]+1+Year_span*365.25,Table1[Date],-1,1)</f>
        <v>79</v>
      </c>
      <c r="J84" s="5"/>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3011C-5D8B-464B-B249-C7FD9E34C16D}">
  <dimension ref="A1:F956"/>
  <sheetViews>
    <sheetView showGridLines="0" workbookViewId="0"/>
  </sheetViews>
  <sheetFormatPr defaultRowHeight="14.4" x14ac:dyDescent="0.55000000000000004"/>
  <cols>
    <col min="4" max="4" width="9.9453125" bestFit="1" customWidth="1"/>
    <col min="5" max="5" width="12.1015625" customWidth="1"/>
  </cols>
  <sheetData>
    <row r="1" spans="1:6" s="4" customFormat="1" ht="43.2" x14ac:dyDescent="0.55000000000000004">
      <c r="A1" s="4" t="s">
        <v>8</v>
      </c>
      <c r="B1" s="4" t="s">
        <v>7</v>
      </c>
      <c r="E1" s="4" t="s">
        <v>206</v>
      </c>
    </row>
    <row r="2" spans="1:6" x14ac:dyDescent="0.55000000000000004">
      <c r="A2" s="1">
        <v>17168</v>
      </c>
      <c r="B2">
        <v>21.48</v>
      </c>
      <c r="C2" s="1"/>
      <c r="D2">
        <v>1774</v>
      </c>
      <c r="E2">
        <v>8.07</v>
      </c>
      <c r="F2" s="1"/>
    </row>
    <row r="3" spans="1:6" x14ac:dyDescent="0.55000000000000004">
      <c r="A3" s="1">
        <v>17199</v>
      </c>
      <c r="B3">
        <v>21.62</v>
      </c>
      <c r="C3" s="1"/>
      <c r="D3">
        <v>1775</v>
      </c>
      <c r="E3">
        <v>7.6539999999999999</v>
      </c>
      <c r="F3" s="1"/>
    </row>
    <row r="4" spans="1:6" x14ac:dyDescent="0.55000000000000004">
      <c r="A4" s="1">
        <v>17227</v>
      </c>
      <c r="B4">
        <v>22</v>
      </c>
      <c r="C4" s="1"/>
      <c r="D4">
        <v>1776</v>
      </c>
      <c r="E4">
        <v>8.7349999999999994</v>
      </c>
      <c r="F4" s="1"/>
    </row>
    <row r="5" spans="1:6" x14ac:dyDescent="0.55000000000000004">
      <c r="A5" s="1">
        <v>17258</v>
      </c>
      <c r="B5">
        <v>22</v>
      </c>
      <c r="C5" s="1"/>
      <c r="D5">
        <v>1777</v>
      </c>
      <c r="E5">
        <v>10.648999999999999</v>
      </c>
      <c r="F5" s="1"/>
    </row>
    <row r="6" spans="1:6" x14ac:dyDescent="0.55000000000000004">
      <c r="A6" s="1">
        <v>17288</v>
      </c>
      <c r="B6">
        <v>21.95</v>
      </c>
      <c r="C6" s="1"/>
      <c r="D6">
        <v>1778</v>
      </c>
      <c r="E6">
        <v>13.81</v>
      </c>
      <c r="F6" s="1"/>
    </row>
    <row r="7" spans="1:6" x14ac:dyDescent="0.55000000000000004">
      <c r="A7" s="1">
        <v>17319</v>
      </c>
      <c r="B7">
        <v>22.08</v>
      </c>
      <c r="C7" s="1"/>
      <c r="D7">
        <v>1779</v>
      </c>
      <c r="E7">
        <v>12.23</v>
      </c>
      <c r="F7" s="1"/>
    </row>
    <row r="8" spans="1:6" x14ac:dyDescent="0.55000000000000004">
      <c r="A8" s="1">
        <v>17349</v>
      </c>
      <c r="B8">
        <v>22.23</v>
      </c>
      <c r="C8" s="1"/>
      <c r="D8">
        <v>1780</v>
      </c>
      <c r="E8">
        <v>13.727</v>
      </c>
      <c r="F8" s="1"/>
    </row>
    <row r="9" spans="1:6" x14ac:dyDescent="0.55000000000000004">
      <c r="A9" s="1">
        <v>17380</v>
      </c>
      <c r="B9">
        <v>22.4</v>
      </c>
      <c r="C9" s="1"/>
      <c r="D9">
        <v>1781</v>
      </c>
      <c r="E9">
        <v>11.065</v>
      </c>
      <c r="F9" s="1"/>
    </row>
    <row r="10" spans="1:6" x14ac:dyDescent="0.55000000000000004">
      <c r="A10" s="1">
        <v>17411</v>
      </c>
      <c r="B10">
        <v>22.84</v>
      </c>
      <c r="C10" s="1"/>
      <c r="D10">
        <v>1782</v>
      </c>
      <c r="E10">
        <v>12.146000000000001</v>
      </c>
      <c r="F10" s="1"/>
    </row>
    <row r="11" spans="1:6" x14ac:dyDescent="0.55000000000000004">
      <c r="A11" s="1">
        <v>17441</v>
      </c>
      <c r="B11">
        <v>22.91</v>
      </c>
      <c r="C11" s="1"/>
      <c r="D11">
        <v>1783</v>
      </c>
      <c r="E11">
        <v>10.648999999999999</v>
      </c>
      <c r="F11" s="1"/>
    </row>
    <row r="12" spans="1:6" x14ac:dyDescent="0.55000000000000004">
      <c r="A12" s="1">
        <v>17472</v>
      </c>
      <c r="B12">
        <v>23.06</v>
      </c>
      <c r="C12" s="1"/>
      <c r="D12">
        <v>1784</v>
      </c>
      <c r="E12">
        <v>10.233000000000001</v>
      </c>
      <c r="F12" s="1"/>
    </row>
    <row r="13" spans="1:6" x14ac:dyDescent="0.55000000000000004">
      <c r="A13" s="1">
        <v>17502</v>
      </c>
      <c r="B13">
        <v>23.41</v>
      </c>
      <c r="C13" s="1"/>
      <c r="D13">
        <v>1785</v>
      </c>
      <c r="E13">
        <v>9.734</v>
      </c>
      <c r="F13" s="1"/>
    </row>
    <row r="14" spans="1:6" x14ac:dyDescent="0.55000000000000004">
      <c r="A14" s="1">
        <v>17533</v>
      </c>
      <c r="B14">
        <v>23.68</v>
      </c>
      <c r="C14" s="1"/>
      <c r="D14">
        <v>1786</v>
      </c>
      <c r="E14">
        <v>9.484</v>
      </c>
      <c r="F14" s="1"/>
    </row>
    <row r="15" spans="1:6" x14ac:dyDescent="0.55000000000000004">
      <c r="A15" s="1">
        <v>17564</v>
      </c>
      <c r="B15">
        <v>23.67</v>
      </c>
      <c r="C15" s="1"/>
      <c r="D15">
        <v>1787</v>
      </c>
      <c r="E15">
        <v>9.3179999999999996</v>
      </c>
      <c r="F15" s="1"/>
    </row>
    <row r="16" spans="1:6" x14ac:dyDescent="0.55000000000000004">
      <c r="A16" s="1">
        <v>17593</v>
      </c>
      <c r="B16">
        <v>23.5</v>
      </c>
      <c r="C16" s="1"/>
      <c r="D16">
        <v>1788</v>
      </c>
      <c r="E16">
        <v>8.9019999999999992</v>
      </c>
      <c r="F16" s="1"/>
    </row>
    <row r="17" spans="1:6" x14ac:dyDescent="0.55000000000000004">
      <c r="A17" s="1">
        <v>17624</v>
      </c>
      <c r="B17">
        <v>23.82</v>
      </c>
      <c r="C17" s="1"/>
      <c r="D17">
        <v>1789</v>
      </c>
      <c r="E17">
        <v>8.8190000000000008</v>
      </c>
      <c r="F17" s="1"/>
    </row>
    <row r="18" spans="1:6" x14ac:dyDescent="0.55000000000000004">
      <c r="A18" s="1">
        <v>17654</v>
      </c>
      <c r="B18">
        <v>24.01</v>
      </c>
      <c r="C18" s="1"/>
      <c r="D18">
        <v>1790</v>
      </c>
      <c r="E18">
        <v>9.1509999999999998</v>
      </c>
      <c r="F18" s="1"/>
    </row>
    <row r="19" spans="1:6" x14ac:dyDescent="0.55000000000000004">
      <c r="A19" s="1">
        <v>17685</v>
      </c>
      <c r="B19">
        <v>24.15</v>
      </c>
      <c r="C19" s="1"/>
      <c r="D19">
        <v>1791</v>
      </c>
      <c r="E19">
        <v>9.4009999999999998</v>
      </c>
      <c r="F19" s="1"/>
    </row>
    <row r="20" spans="1:6" x14ac:dyDescent="0.55000000000000004">
      <c r="A20" s="1">
        <v>17715</v>
      </c>
      <c r="B20">
        <v>24.4</v>
      </c>
      <c r="C20" s="1"/>
      <c r="D20">
        <v>1792</v>
      </c>
      <c r="E20">
        <v>9.5670000000000002</v>
      </c>
      <c r="F20" s="1"/>
    </row>
    <row r="21" spans="1:6" x14ac:dyDescent="0.55000000000000004">
      <c r="A21" s="1">
        <v>17746</v>
      </c>
      <c r="B21">
        <v>24.43</v>
      </c>
      <c r="C21" s="1"/>
      <c r="D21">
        <v>1793</v>
      </c>
      <c r="E21">
        <v>9.9</v>
      </c>
      <c r="F21" s="1"/>
    </row>
    <row r="22" spans="1:6" x14ac:dyDescent="0.55000000000000004">
      <c r="A22" s="1">
        <v>17777</v>
      </c>
      <c r="B22">
        <v>24.36</v>
      </c>
      <c r="C22" s="1"/>
      <c r="D22">
        <v>1794</v>
      </c>
      <c r="E22">
        <v>10.981999999999999</v>
      </c>
      <c r="F22" s="1"/>
    </row>
    <row r="23" spans="1:6" x14ac:dyDescent="0.55000000000000004">
      <c r="A23" s="1">
        <v>17807</v>
      </c>
      <c r="B23">
        <v>24.31</v>
      </c>
      <c r="C23" s="1"/>
      <c r="D23">
        <v>1795</v>
      </c>
      <c r="E23">
        <v>12.561999999999999</v>
      </c>
      <c r="F23" s="1"/>
    </row>
    <row r="24" spans="1:6" x14ac:dyDescent="0.55000000000000004">
      <c r="A24" s="1">
        <v>17838</v>
      </c>
      <c r="B24">
        <v>24.16</v>
      </c>
      <c r="C24" s="1"/>
      <c r="D24">
        <v>1796</v>
      </c>
      <c r="E24">
        <v>13.228</v>
      </c>
      <c r="F24" s="1"/>
    </row>
    <row r="25" spans="1:6" x14ac:dyDescent="0.55000000000000004">
      <c r="A25" s="1">
        <v>17868</v>
      </c>
      <c r="B25">
        <v>24.05</v>
      </c>
      <c r="C25" s="1"/>
      <c r="D25">
        <v>1797</v>
      </c>
      <c r="E25">
        <v>12.728999999999999</v>
      </c>
      <c r="F25" s="1"/>
    </row>
    <row r="26" spans="1:6" x14ac:dyDescent="0.55000000000000004">
      <c r="A26" s="1">
        <v>17899</v>
      </c>
      <c r="B26">
        <v>24.01</v>
      </c>
      <c r="C26" s="1"/>
      <c r="D26">
        <v>1798</v>
      </c>
      <c r="E26">
        <v>12.313000000000001</v>
      </c>
      <c r="F26" s="1"/>
    </row>
    <row r="27" spans="1:6" x14ac:dyDescent="0.55000000000000004">
      <c r="A27" s="1">
        <v>17930</v>
      </c>
      <c r="B27">
        <v>23.91</v>
      </c>
      <c r="C27" s="1"/>
      <c r="D27">
        <v>1799</v>
      </c>
      <c r="E27">
        <v>12.313000000000001</v>
      </c>
      <c r="F27" s="1"/>
    </row>
    <row r="28" spans="1:6" x14ac:dyDescent="0.55000000000000004">
      <c r="A28" s="1">
        <v>17958</v>
      </c>
      <c r="B28">
        <v>23.91</v>
      </c>
      <c r="C28" s="1"/>
      <c r="D28">
        <v>1800</v>
      </c>
      <c r="E28">
        <v>12.561999999999999</v>
      </c>
      <c r="F28" s="1"/>
    </row>
    <row r="29" spans="1:6" x14ac:dyDescent="0.55000000000000004">
      <c r="A29" s="1">
        <v>17989</v>
      </c>
      <c r="B29">
        <v>23.92</v>
      </c>
      <c r="C29" s="1"/>
      <c r="D29">
        <v>1801</v>
      </c>
      <c r="E29">
        <v>12.728999999999999</v>
      </c>
      <c r="F29" s="1"/>
    </row>
    <row r="30" spans="1:6" x14ac:dyDescent="0.55000000000000004">
      <c r="A30" s="1">
        <v>18019</v>
      </c>
      <c r="B30">
        <v>23.91</v>
      </c>
      <c r="C30" s="1"/>
      <c r="D30">
        <v>1802</v>
      </c>
      <c r="E30">
        <v>10.731999999999999</v>
      </c>
      <c r="F30" s="1"/>
    </row>
    <row r="31" spans="1:6" x14ac:dyDescent="0.55000000000000004">
      <c r="A31" s="1">
        <v>18050</v>
      </c>
      <c r="B31">
        <v>23.92</v>
      </c>
      <c r="C31" s="1"/>
      <c r="D31">
        <v>1803</v>
      </c>
      <c r="E31">
        <v>11.314</v>
      </c>
      <c r="F31" s="1"/>
    </row>
    <row r="32" spans="1:6" x14ac:dyDescent="0.55000000000000004">
      <c r="A32" s="1">
        <v>18080</v>
      </c>
      <c r="B32">
        <v>23.7</v>
      </c>
      <c r="C32" s="1"/>
      <c r="D32">
        <v>1804</v>
      </c>
      <c r="E32">
        <v>11.814</v>
      </c>
      <c r="F32" s="1"/>
    </row>
    <row r="33" spans="1:6" x14ac:dyDescent="0.55000000000000004">
      <c r="A33" s="1">
        <v>18111</v>
      </c>
      <c r="B33">
        <v>23.7</v>
      </c>
      <c r="C33" s="1"/>
      <c r="D33">
        <v>1805</v>
      </c>
      <c r="E33">
        <v>11.73</v>
      </c>
      <c r="F33" s="1"/>
    </row>
    <row r="34" spans="1:6" x14ac:dyDescent="0.55000000000000004">
      <c r="A34" s="1">
        <v>18142</v>
      </c>
      <c r="B34">
        <v>23.75</v>
      </c>
      <c r="C34" s="1"/>
      <c r="D34">
        <v>1806</v>
      </c>
      <c r="E34">
        <v>12.23</v>
      </c>
      <c r="F34" s="1"/>
    </row>
    <row r="35" spans="1:6" x14ac:dyDescent="0.55000000000000004">
      <c r="A35" s="1">
        <v>18172</v>
      </c>
      <c r="B35">
        <v>23.67</v>
      </c>
      <c r="C35" s="1"/>
      <c r="D35">
        <v>1807</v>
      </c>
      <c r="E35">
        <v>11.564</v>
      </c>
      <c r="F35" s="1"/>
    </row>
    <row r="36" spans="1:6" x14ac:dyDescent="0.55000000000000004">
      <c r="A36" s="1">
        <v>18203</v>
      </c>
      <c r="B36">
        <v>23.7</v>
      </c>
      <c r="C36" s="1"/>
      <c r="D36">
        <v>1808</v>
      </c>
      <c r="E36">
        <v>12.561999999999999</v>
      </c>
      <c r="F36" s="1"/>
    </row>
    <row r="37" spans="1:6" x14ac:dyDescent="0.55000000000000004">
      <c r="A37" s="1">
        <v>18233</v>
      </c>
      <c r="B37">
        <v>23.61</v>
      </c>
      <c r="C37" s="1"/>
      <c r="D37">
        <v>1809</v>
      </c>
      <c r="E37">
        <v>12.313000000000001</v>
      </c>
      <c r="F37" s="1"/>
    </row>
    <row r="38" spans="1:6" x14ac:dyDescent="0.55000000000000004">
      <c r="A38" s="1">
        <v>18264</v>
      </c>
      <c r="B38">
        <v>23.51</v>
      </c>
      <c r="C38" s="1"/>
      <c r="D38">
        <v>1810</v>
      </c>
      <c r="E38">
        <v>12.313000000000001</v>
      </c>
      <c r="F38" s="1"/>
    </row>
    <row r="39" spans="1:6" x14ac:dyDescent="0.55000000000000004">
      <c r="A39" s="1">
        <v>18295</v>
      </c>
      <c r="B39">
        <v>23.61</v>
      </c>
      <c r="C39" s="1"/>
      <c r="D39">
        <v>1811</v>
      </c>
      <c r="E39">
        <v>13.145</v>
      </c>
      <c r="F39" s="1"/>
    </row>
    <row r="40" spans="1:6" x14ac:dyDescent="0.55000000000000004">
      <c r="A40" s="1">
        <v>18323</v>
      </c>
      <c r="B40">
        <v>23.64</v>
      </c>
      <c r="C40" s="1"/>
      <c r="D40">
        <v>1812</v>
      </c>
      <c r="E40">
        <v>13.311</v>
      </c>
      <c r="F40" s="1"/>
    </row>
    <row r="41" spans="1:6" x14ac:dyDescent="0.55000000000000004">
      <c r="A41" s="1">
        <v>18354</v>
      </c>
      <c r="B41">
        <v>23.65</v>
      </c>
      <c r="C41" s="1"/>
      <c r="D41">
        <v>1813</v>
      </c>
      <c r="E41">
        <v>15.973000000000001</v>
      </c>
      <c r="F41" s="1"/>
    </row>
    <row r="42" spans="1:6" x14ac:dyDescent="0.55000000000000004">
      <c r="A42" s="1">
        <v>18384</v>
      </c>
      <c r="B42">
        <v>23.77</v>
      </c>
      <c r="C42" s="1"/>
      <c r="D42">
        <v>1814</v>
      </c>
      <c r="E42">
        <v>17.553999999999998</v>
      </c>
      <c r="F42" s="1"/>
    </row>
    <row r="43" spans="1:6" x14ac:dyDescent="0.55000000000000004">
      <c r="A43" s="1">
        <v>18415</v>
      </c>
      <c r="B43">
        <v>23.88</v>
      </c>
      <c r="C43" s="1"/>
      <c r="D43">
        <v>1815</v>
      </c>
      <c r="E43">
        <v>15.391</v>
      </c>
      <c r="F43" s="1"/>
    </row>
    <row r="44" spans="1:6" x14ac:dyDescent="0.55000000000000004">
      <c r="A44" s="1">
        <v>18445</v>
      </c>
      <c r="B44">
        <v>24.07</v>
      </c>
      <c r="C44" s="1"/>
      <c r="D44">
        <v>1816</v>
      </c>
      <c r="E44">
        <v>14.06</v>
      </c>
      <c r="F44" s="1"/>
    </row>
    <row r="45" spans="1:6" x14ac:dyDescent="0.55000000000000004">
      <c r="A45" s="1">
        <v>18476</v>
      </c>
      <c r="B45">
        <v>24.2</v>
      </c>
      <c r="C45" s="1"/>
      <c r="D45">
        <v>1817</v>
      </c>
      <c r="E45">
        <v>13.311</v>
      </c>
      <c r="F45" s="1"/>
    </row>
    <row r="46" spans="1:6" x14ac:dyDescent="0.55000000000000004">
      <c r="A46" s="1">
        <v>18507</v>
      </c>
      <c r="B46">
        <v>24.34</v>
      </c>
      <c r="C46" s="1"/>
      <c r="D46">
        <v>1818</v>
      </c>
      <c r="E46">
        <v>12.728999999999999</v>
      </c>
      <c r="F46" s="1"/>
    </row>
    <row r="47" spans="1:6" x14ac:dyDescent="0.55000000000000004">
      <c r="A47" s="1">
        <v>18537</v>
      </c>
      <c r="B47">
        <v>24.5</v>
      </c>
      <c r="C47" s="1"/>
      <c r="D47">
        <v>1819</v>
      </c>
      <c r="E47">
        <v>12.728999999999999</v>
      </c>
      <c r="F47" s="1"/>
    </row>
    <row r="48" spans="1:6" x14ac:dyDescent="0.55000000000000004">
      <c r="A48" s="1">
        <v>18568</v>
      </c>
      <c r="B48">
        <v>24.6</v>
      </c>
      <c r="C48" s="1"/>
      <c r="D48">
        <v>1820</v>
      </c>
      <c r="E48">
        <v>11.73</v>
      </c>
      <c r="F48" s="1"/>
    </row>
    <row r="49" spans="1:6" x14ac:dyDescent="0.55000000000000004">
      <c r="A49" s="1">
        <v>18598</v>
      </c>
      <c r="B49">
        <v>24.98</v>
      </c>
      <c r="C49" s="1"/>
      <c r="D49">
        <v>1821</v>
      </c>
      <c r="E49">
        <v>11.314</v>
      </c>
      <c r="F49" s="1"/>
    </row>
    <row r="50" spans="1:6" x14ac:dyDescent="0.55000000000000004">
      <c r="A50" s="1">
        <v>18629</v>
      </c>
      <c r="B50">
        <v>25.38</v>
      </c>
      <c r="C50" s="1"/>
      <c r="D50">
        <v>1822</v>
      </c>
      <c r="E50">
        <v>11.73</v>
      </c>
      <c r="F50" s="1"/>
    </row>
    <row r="51" spans="1:6" x14ac:dyDescent="0.55000000000000004">
      <c r="A51" s="1">
        <v>18660</v>
      </c>
      <c r="B51">
        <v>25.83</v>
      </c>
      <c r="C51" s="1"/>
      <c r="D51">
        <v>1823</v>
      </c>
      <c r="E51">
        <v>10.483000000000001</v>
      </c>
      <c r="F51" s="1"/>
    </row>
    <row r="52" spans="1:6" x14ac:dyDescent="0.55000000000000004">
      <c r="A52" s="1">
        <v>18688</v>
      </c>
      <c r="B52">
        <v>25.88</v>
      </c>
      <c r="C52" s="1"/>
      <c r="D52">
        <v>1824</v>
      </c>
      <c r="E52">
        <v>9.6509999999999998</v>
      </c>
      <c r="F52" s="1"/>
    </row>
    <row r="53" spans="1:6" x14ac:dyDescent="0.55000000000000004">
      <c r="A53" s="1">
        <v>18719</v>
      </c>
      <c r="B53">
        <v>25.92</v>
      </c>
      <c r="C53" s="1"/>
      <c r="D53">
        <v>1825</v>
      </c>
      <c r="E53">
        <v>9.9</v>
      </c>
      <c r="F53" s="1"/>
    </row>
    <row r="54" spans="1:6" x14ac:dyDescent="0.55000000000000004">
      <c r="A54" s="1">
        <v>18749</v>
      </c>
      <c r="B54">
        <v>25.99</v>
      </c>
      <c r="C54" s="1"/>
      <c r="D54">
        <v>1826</v>
      </c>
      <c r="E54">
        <v>9.9</v>
      </c>
      <c r="F54" s="1"/>
    </row>
    <row r="55" spans="1:6" x14ac:dyDescent="0.55000000000000004">
      <c r="A55" s="1">
        <v>18780</v>
      </c>
      <c r="B55">
        <v>25.93</v>
      </c>
      <c r="C55" s="1"/>
      <c r="D55">
        <v>1827</v>
      </c>
      <c r="E55">
        <v>9.9830000000000005</v>
      </c>
      <c r="F55" s="1"/>
    </row>
    <row r="56" spans="1:6" x14ac:dyDescent="0.55000000000000004">
      <c r="A56" s="1">
        <v>18810</v>
      </c>
      <c r="B56">
        <v>25.91</v>
      </c>
      <c r="C56" s="1"/>
      <c r="D56">
        <v>1828</v>
      </c>
      <c r="E56">
        <v>9.484</v>
      </c>
      <c r="F56" s="1"/>
    </row>
    <row r="57" spans="1:6" x14ac:dyDescent="0.55000000000000004">
      <c r="A57" s="1">
        <v>18841</v>
      </c>
      <c r="B57">
        <v>25.86</v>
      </c>
      <c r="C57" s="1"/>
      <c r="D57">
        <v>1829</v>
      </c>
      <c r="E57">
        <v>9.3179999999999996</v>
      </c>
      <c r="F57" s="1"/>
    </row>
    <row r="58" spans="1:6" x14ac:dyDescent="0.55000000000000004">
      <c r="A58" s="1">
        <v>18872</v>
      </c>
      <c r="B58">
        <v>26.03</v>
      </c>
      <c r="C58" s="1"/>
      <c r="D58">
        <v>1830</v>
      </c>
      <c r="E58">
        <v>9.2349999999999994</v>
      </c>
      <c r="F58" s="1"/>
    </row>
    <row r="59" spans="1:6" x14ac:dyDescent="0.55000000000000004">
      <c r="A59" s="1">
        <v>18902</v>
      </c>
      <c r="B59">
        <v>26.16</v>
      </c>
      <c r="C59" s="1"/>
      <c r="D59">
        <v>1831</v>
      </c>
      <c r="E59">
        <v>8.6519999999999992</v>
      </c>
      <c r="F59" s="1"/>
    </row>
    <row r="60" spans="1:6" x14ac:dyDescent="0.55000000000000004">
      <c r="A60" s="1">
        <v>18933</v>
      </c>
      <c r="B60">
        <v>26.32</v>
      </c>
      <c r="C60" s="1"/>
      <c r="D60">
        <v>1832</v>
      </c>
      <c r="E60">
        <v>8.5690000000000008</v>
      </c>
      <c r="F60" s="1"/>
    </row>
    <row r="61" spans="1:6" x14ac:dyDescent="0.55000000000000004">
      <c r="A61" s="1">
        <v>18963</v>
      </c>
      <c r="B61">
        <v>26.47</v>
      </c>
      <c r="C61" s="1"/>
      <c r="D61">
        <v>1833</v>
      </c>
      <c r="E61">
        <v>8.4030000000000005</v>
      </c>
      <c r="F61" s="1"/>
    </row>
    <row r="62" spans="1:6" x14ac:dyDescent="0.55000000000000004">
      <c r="A62" s="1">
        <v>18994</v>
      </c>
      <c r="B62">
        <v>26.45</v>
      </c>
      <c r="C62" s="1"/>
      <c r="D62">
        <v>1834</v>
      </c>
      <c r="E62">
        <v>8.5690000000000008</v>
      </c>
      <c r="F62" s="1"/>
    </row>
    <row r="63" spans="1:6" x14ac:dyDescent="0.55000000000000004">
      <c r="A63" s="1">
        <v>19025</v>
      </c>
      <c r="B63">
        <v>26.41</v>
      </c>
      <c r="C63" s="1"/>
      <c r="D63">
        <v>1835</v>
      </c>
      <c r="E63">
        <v>8.8190000000000008</v>
      </c>
      <c r="F63" s="1"/>
    </row>
    <row r="64" spans="1:6" x14ac:dyDescent="0.55000000000000004">
      <c r="A64" s="1">
        <v>19054</v>
      </c>
      <c r="B64">
        <v>26.39</v>
      </c>
      <c r="C64" s="1"/>
      <c r="D64">
        <v>1836</v>
      </c>
      <c r="E64">
        <v>9.3179999999999996</v>
      </c>
      <c r="F64" s="1"/>
    </row>
    <row r="65" spans="1:6" x14ac:dyDescent="0.55000000000000004">
      <c r="A65" s="1">
        <v>19085</v>
      </c>
      <c r="B65">
        <v>26.46</v>
      </c>
      <c r="C65" s="1"/>
      <c r="D65">
        <v>1837</v>
      </c>
      <c r="E65">
        <v>9.5670000000000002</v>
      </c>
      <c r="F65" s="1"/>
    </row>
    <row r="66" spans="1:6" x14ac:dyDescent="0.55000000000000004">
      <c r="A66" s="1">
        <v>19115</v>
      </c>
      <c r="B66">
        <v>26.47</v>
      </c>
      <c r="C66" s="1"/>
      <c r="D66">
        <v>1838</v>
      </c>
      <c r="E66">
        <v>9.3179999999999996</v>
      </c>
      <c r="F66" s="1"/>
    </row>
    <row r="67" spans="1:6" x14ac:dyDescent="0.55000000000000004">
      <c r="A67" s="1">
        <v>19146</v>
      </c>
      <c r="B67">
        <v>26.53</v>
      </c>
      <c r="C67" s="1"/>
      <c r="D67">
        <v>1839</v>
      </c>
      <c r="E67">
        <v>9.3179999999999996</v>
      </c>
      <c r="F67" s="1"/>
    </row>
    <row r="68" spans="1:6" x14ac:dyDescent="0.55000000000000004">
      <c r="A68" s="1">
        <v>19176</v>
      </c>
      <c r="B68">
        <v>26.68</v>
      </c>
      <c r="C68" s="1"/>
      <c r="D68">
        <v>1840</v>
      </c>
      <c r="E68">
        <v>8.6519999999999992</v>
      </c>
      <c r="F68" s="1"/>
    </row>
    <row r="69" spans="1:6" x14ac:dyDescent="0.55000000000000004">
      <c r="A69" s="1">
        <v>19207</v>
      </c>
      <c r="B69">
        <v>26.69</v>
      </c>
      <c r="C69" s="1"/>
      <c r="D69">
        <v>1841</v>
      </c>
      <c r="E69">
        <v>8.7349999999999994</v>
      </c>
      <c r="F69" s="1"/>
    </row>
    <row r="70" spans="1:6" x14ac:dyDescent="0.55000000000000004">
      <c r="A70" s="1">
        <v>19238</v>
      </c>
      <c r="B70">
        <v>26.63</v>
      </c>
      <c r="C70" s="1"/>
      <c r="D70">
        <v>1842</v>
      </c>
      <c r="E70">
        <v>8.1530000000000005</v>
      </c>
      <c r="F70" s="1"/>
    </row>
    <row r="71" spans="1:6" x14ac:dyDescent="0.55000000000000004">
      <c r="A71" s="1">
        <v>19268</v>
      </c>
      <c r="B71">
        <v>26.69</v>
      </c>
      <c r="C71" s="1"/>
      <c r="D71">
        <v>1843</v>
      </c>
      <c r="E71">
        <v>7.4039999999999999</v>
      </c>
      <c r="F71" s="1"/>
    </row>
    <row r="72" spans="1:6" x14ac:dyDescent="0.55000000000000004">
      <c r="A72" s="1">
        <v>19299</v>
      </c>
      <c r="B72">
        <v>26.69</v>
      </c>
      <c r="C72" s="1"/>
      <c r="D72">
        <v>1844</v>
      </c>
      <c r="E72">
        <v>7.4880000000000004</v>
      </c>
      <c r="F72" s="1"/>
    </row>
    <row r="73" spans="1:6" x14ac:dyDescent="0.55000000000000004">
      <c r="A73" s="1">
        <v>19329</v>
      </c>
      <c r="B73">
        <v>26.71</v>
      </c>
      <c r="C73" s="1"/>
      <c r="D73">
        <v>1845</v>
      </c>
      <c r="E73">
        <v>7.5709999999999997</v>
      </c>
      <c r="F73" s="1"/>
    </row>
    <row r="74" spans="1:6" x14ac:dyDescent="0.55000000000000004">
      <c r="A74" s="1">
        <v>19360</v>
      </c>
      <c r="B74">
        <v>26.64</v>
      </c>
      <c r="C74" s="1"/>
      <c r="D74">
        <v>1846</v>
      </c>
      <c r="E74">
        <v>7.6539999999999999</v>
      </c>
      <c r="F74" s="1"/>
    </row>
    <row r="75" spans="1:6" x14ac:dyDescent="0.55000000000000004">
      <c r="A75" s="1">
        <v>19391</v>
      </c>
      <c r="B75">
        <v>26.59</v>
      </c>
      <c r="C75" s="1"/>
      <c r="D75">
        <v>1847</v>
      </c>
      <c r="E75">
        <v>8.2360000000000007</v>
      </c>
      <c r="F75" s="1"/>
    </row>
    <row r="76" spans="1:6" x14ac:dyDescent="0.55000000000000004">
      <c r="A76" s="1">
        <v>19419</v>
      </c>
      <c r="B76">
        <v>26.63</v>
      </c>
      <c r="C76" s="1"/>
      <c r="D76">
        <v>1848</v>
      </c>
      <c r="E76">
        <v>7.9029999999999996</v>
      </c>
      <c r="F76" s="1"/>
    </row>
    <row r="77" spans="1:6" x14ac:dyDescent="0.55000000000000004">
      <c r="A77" s="1">
        <v>19450</v>
      </c>
      <c r="B77">
        <v>26.69</v>
      </c>
      <c r="C77" s="1"/>
      <c r="D77">
        <v>1849</v>
      </c>
      <c r="E77">
        <v>7.6539999999999999</v>
      </c>
      <c r="F77" s="1"/>
    </row>
    <row r="78" spans="1:6" x14ac:dyDescent="0.55000000000000004">
      <c r="A78" s="1">
        <v>19480</v>
      </c>
      <c r="B78">
        <v>26.7</v>
      </c>
      <c r="C78" s="1"/>
      <c r="D78">
        <v>1850</v>
      </c>
      <c r="E78">
        <v>7.82</v>
      </c>
      <c r="F78" s="1"/>
    </row>
    <row r="79" spans="1:6" x14ac:dyDescent="0.55000000000000004">
      <c r="A79" s="1">
        <v>19511</v>
      </c>
      <c r="B79">
        <v>26.77</v>
      </c>
      <c r="C79" s="1"/>
      <c r="D79">
        <v>1851</v>
      </c>
      <c r="E79">
        <v>7.6539999999999999</v>
      </c>
      <c r="F79" s="1"/>
    </row>
    <row r="80" spans="1:6" x14ac:dyDescent="0.55000000000000004">
      <c r="A80" s="1">
        <v>19541</v>
      </c>
      <c r="B80">
        <v>26.79</v>
      </c>
      <c r="C80" s="1"/>
      <c r="D80">
        <v>1852</v>
      </c>
      <c r="E80">
        <v>7.7370000000000001</v>
      </c>
      <c r="F80" s="1"/>
    </row>
    <row r="81" spans="1:6" x14ac:dyDescent="0.55000000000000004">
      <c r="A81" s="1">
        <v>19572</v>
      </c>
      <c r="B81">
        <v>26.85</v>
      </c>
      <c r="C81" s="1"/>
      <c r="D81">
        <v>1853</v>
      </c>
      <c r="E81">
        <v>7.7370000000000001</v>
      </c>
      <c r="F81" s="1"/>
    </row>
    <row r="82" spans="1:6" x14ac:dyDescent="0.55000000000000004">
      <c r="A82" s="1">
        <v>19603</v>
      </c>
      <c r="B82">
        <v>26.89</v>
      </c>
      <c r="C82" s="1"/>
      <c r="D82">
        <v>1854</v>
      </c>
      <c r="E82">
        <v>8.4030000000000005</v>
      </c>
      <c r="F82" s="1"/>
    </row>
    <row r="83" spans="1:6" x14ac:dyDescent="0.55000000000000004">
      <c r="A83" s="1">
        <v>19633</v>
      </c>
      <c r="B83">
        <v>26.95</v>
      </c>
      <c r="C83" s="1"/>
      <c r="D83">
        <v>1855</v>
      </c>
      <c r="E83">
        <v>8.6519999999999992</v>
      </c>
      <c r="F83" s="1"/>
    </row>
    <row r="84" spans="1:6" x14ac:dyDescent="0.55000000000000004">
      <c r="A84" s="1">
        <v>19664</v>
      </c>
      <c r="B84">
        <v>26.85</v>
      </c>
      <c r="C84" s="1"/>
      <c r="D84">
        <v>1856</v>
      </c>
      <c r="E84">
        <v>8.4860000000000007</v>
      </c>
      <c r="F84" s="1"/>
    </row>
    <row r="85" spans="1:6" x14ac:dyDescent="0.55000000000000004">
      <c r="A85" s="1">
        <v>19694</v>
      </c>
      <c r="B85">
        <v>26.87</v>
      </c>
      <c r="C85" s="1"/>
      <c r="D85">
        <v>1857</v>
      </c>
      <c r="E85">
        <v>8.7349999999999994</v>
      </c>
      <c r="F85" s="1"/>
    </row>
    <row r="86" spans="1:6" x14ac:dyDescent="0.55000000000000004">
      <c r="A86" s="1">
        <v>19725</v>
      </c>
      <c r="B86">
        <v>26.94</v>
      </c>
      <c r="C86" s="1"/>
      <c r="D86">
        <v>1858</v>
      </c>
      <c r="E86">
        <v>8.2360000000000007</v>
      </c>
      <c r="F86" s="1"/>
    </row>
    <row r="87" spans="1:6" x14ac:dyDescent="0.55000000000000004">
      <c r="A87" s="1">
        <v>19756</v>
      </c>
      <c r="B87">
        <v>26.99</v>
      </c>
      <c r="C87" s="1"/>
      <c r="D87">
        <v>1859</v>
      </c>
      <c r="E87">
        <v>8.3190000000000008</v>
      </c>
      <c r="F87" s="1"/>
    </row>
    <row r="88" spans="1:6" x14ac:dyDescent="0.55000000000000004">
      <c r="A88" s="1">
        <v>19784</v>
      </c>
      <c r="B88">
        <v>26.93</v>
      </c>
      <c r="C88" s="1"/>
      <c r="D88">
        <v>1860</v>
      </c>
      <c r="E88">
        <v>8.3190000000000008</v>
      </c>
      <c r="F88" s="1"/>
    </row>
    <row r="89" spans="1:6" x14ac:dyDescent="0.55000000000000004">
      <c r="A89" s="1">
        <v>19815</v>
      </c>
      <c r="B89">
        <v>26.86</v>
      </c>
      <c r="C89" s="1"/>
      <c r="D89">
        <v>1861</v>
      </c>
      <c r="E89">
        <v>8.8190000000000008</v>
      </c>
      <c r="F89" s="1"/>
    </row>
    <row r="90" spans="1:6" x14ac:dyDescent="0.55000000000000004">
      <c r="A90" s="1">
        <v>19845</v>
      </c>
      <c r="B90">
        <v>26.93</v>
      </c>
      <c r="C90" s="1"/>
      <c r="D90">
        <v>1862</v>
      </c>
      <c r="E90">
        <v>10.067</v>
      </c>
      <c r="F90" s="1"/>
    </row>
    <row r="91" spans="1:6" x14ac:dyDescent="0.55000000000000004">
      <c r="A91" s="1">
        <v>19876</v>
      </c>
      <c r="B91">
        <v>26.94</v>
      </c>
      <c r="C91" s="1"/>
      <c r="D91">
        <v>1863</v>
      </c>
      <c r="E91">
        <v>12.561999999999999</v>
      </c>
      <c r="F91" s="1"/>
    </row>
    <row r="92" spans="1:6" x14ac:dyDescent="0.55000000000000004">
      <c r="A92" s="1">
        <v>19906</v>
      </c>
      <c r="B92">
        <v>26.86</v>
      </c>
      <c r="C92" s="1"/>
      <c r="D92">
        <v>1864</v>
      </c>
      <c r="E92">
        <v>15.724</v>
      </c>
      <c r="F92" s="1"/>
    </row>
    <row r="93" spans="1:6" x14ac:dyDescent="0.55000000000000004">
      <c r="A93" s="1">
        <v>19937</v>
      </c>
      <c r="B93">
        <v>26.85</v>
      </c>
      <c r="C93" s="1"/>
      <c r="D93">
        <v>1865</v>
      </c>
      <c r="E93">
        <v>16.306000000000001</v>
      </c>
      <c r="F93" s="1"/>
    </row>
    <row r="94" spans="1:6" x14ac:dyDescent="0.55000000000000004">
      <c r="A94" s="1">
        <v>19968</v>
      </c>
      <c r="B94">
        <v>26.81</v>
      </c>
      <c r="C94" s="1"/>
      <c r="D94">
        <v>1866</v>
      </c>
      <c r="E94">
        <v>15.89</v>
      </c>
      <c r="F94" s="1"/>
    </row>
    <row r="95" spans="1:6" x14ac:dyDescent="0.55000000000000004">
      <c r="A95" s="1">
        <v>19998</v>
      </c>
      <c r="B95">
        <v>26.72</v>
      </c>
      <c r="C95" s="1"/>
      <c r="D95">
        <v>1867</v>
      </c>
      <c r="E95">
        <v>14.808999999999999</v>
      </c>
      <c r="F95" s="1"/>
    </row>
    <row r="96" spans="1:6" x14ac:dyDescent="0.55000000000000004">
      <c r="A96" s="1">
        <v>20029</v>
      </c>
      <c r="B96">
        <v>26.78</v>
      </c>
      <c r="C96" s="1"/>
      <c r="D96">
        <v>1868</v>
      </c>
      <c r="E96">
        <v>14.226000000000001</v>
      </c>
      <c r="F96" s="1"/>
    </row>
    <row r="97" spans="1:6" x14ac:dyDescent="0.55000000000000004">
      <c r="A97" s="1">
        <v>20059</v>
      </c>
      <c r="B97">
        <v>26.77</v>
      </c>
      <c r="C97" s="1"/>
      <c r="D97">
        <v>1869</v>
      </c>
      <c r="E97">
        <v>13.644</v>
      </c>
      <c r="F97" s="1"/>
    </row>
    <row r="98" spans="1:6" x14ac:dyDescent="0.55000000000000004">
      <c r="A98" s="1">
        <v>20090</v>
      </c>
      <c r="B98">
        <v>26.77</v>
      </c>
      <c r="C98" s="1"/>
      <c r="D98">
        <v>1870</v>
      </c>
      <c r="E98">
        <v>13.061999999999999</v>
      </c>
      <c r="F98" s="1"/>
    </row>
    <row r="99" spans="1:6" x14ac:dyDescent="0.55000000000000004">
      <c r="A99" s="1">
        <v>20121</v>
      </c>
      <c r="B99">
        <v>26.82</v>
      </c>
      <c r="C99" s="1"/>
      <c r="D99">
        <v>1871</v>
      </c>
      <c r="E99">
        <v>12.23</v>
      </c>
      <c r="F99" s="1"/>
    </row>
    <row r="100" spans="1:6" x14ac:dyDescent="0.55000000000000004">
      <c r="A100" s="1">
        <v>20149</v>
      </c>
      <c r="B100">
        <v>26.79</v>
      </c>
      <c r="C100" s="1"/>
      <c r="D100">
        <v>1872</v>
      </c>
      <c r="E100">
        <v>12.23</v>
      </c>
      <c r="F100" s="1"/>
    </row>
    <row r="101" spans="1:6" x14ac:dyDescent="0.55000000000000004">
      <c r="A101" s="1">
        <v>20180</v>
      </c>
      <c r="B101">
        <v>26.79</v>
      </c>
      <c r="C101" s="1"/>
      <c r="D101">
        <v>1873</v>
      </c>
      <c r="E101">
        <v>11.98</v>
      </c>
      <c r="F101" s="1"/>
    </row>
    <row r="102" spans="1:6" x14ac:dyDescent="0.55000000000000004">
      <c r="A102" s="1">
        <v>20210</v>
      </c>
      <c r="B102">
        <v>26.77</v>
      </c>
      <c r="C102" s="1"/>
      <c r="D102">
        <v>1874</v>
      </c>
      <c r="E102">
        <v>11.398</v>
      </c>
      <c r="F102" s="1"/>
    </row>
    <row r="103" spans="1:6" x14ac:dyDescent="0.55000000000000004">
      <c r="A103" s="1">
        <v>20241</v>
      </c>
      <c r="B103">
        <v>26.71</v>
      </c>
      <c r="C103" s="1"/>
      <c r="D103">
        <v>1875</v>
      </c>
      <c r="E103">
        <v>10.981999999999999</v>
      </c>
      <c r="F103" s="1"/>
    </row>
    <row r="104" spans="1:6" x14ac:dyDescent="0.55000000000000004">
      <c r="A104" s="1">
        <v>20271</v>
      </c>
      <c r="B104">
        <v>26.76</v>
      </c>
      <c r="C104" s="1"/>
      <c r="D104">
        <v>1876</v>
      </c>
      <c r="E104">
        <v>10.731999999999999</v>
      </c>
      <c r="F104" s="1"/>
    </row>
    <row r="105" spans="1:6" x14ac:dyDescent="0.55000000000000004">
      <c r="A105" s="1">
        <v>20302</v>
      </c>
      <c r="B105">
        <v>26.72</v>
      </c>
      <c r="C105" s="1"/>
      <c r="D105">
        <v>1877</v>
      </c>
      <c r="E105">
        <v>10.483000000000001</v>
      </c>
      <c r="F105" s="1"/>
    </row>
    <row r="106" spans="1:6" x14ac:dyDescent="0.55000000000000004">
      <c r="A106" s="1">
        <v>20333</v>
      </c>
      <c r="B106">
        <v>26.85</v>
      </c>
      <c r="C106" s="1"/>
      <c r="D106">
        <v>1878</v>
      </c>
      <c r="E106">
        <v>9.9830000000000005</v>
      </c>
      <c r="F106" s="1"/>
    </row>
    <row r="107" spans="1:6" x14ac:dyDescent="0.55000000000000004">
      <c r="A107" s="1">
        <v>20363</v>
      </c>
      <c r="B107">
        <v>26.82</v>
      </c>
      <c r="C107" s="1"/>
      <c r="D107">
        <v>1879</v>
      </c>
      <c r="E107">
        <v>9.9830000000000005</v>
      </c>
      <c r="F107" s="1"/>
    </row>
    <row r="108" spans="1:6" x14ac:dyDescent="0.55000000000000004">
      <c r="A108" s="1">
        <v>20394</v>
      </c>
      <c r="B108">
        <v>26.88</v>
      </c>
      <c r="C108" s="1"/>
      <c r="D108">
        <v>1880</v>
      </c>
      <c r="E108">
        <v>10.233000000000001</v>
      </c>
      <c r="F108" s="1"/>
    </row>
    <row r="109" spans="1:6" x14ac:dyDescent="0.55000000000000004">
      <c r="A109" s="1">
        <v>20424</v>
      </c>
      <c r="B109">
        <v>26.87</v>
      </c>
      <c r="C109" s="1"/>
      <c r="D109">
        <v>1881</v>
      </c>
      <c r="E109">
        <v>10.233000000000001</v>
      </c>
      <c r="F109" s="1"/>
    </row>
    <row r="110" spans="1:6" x14ac:dyDescent="0.55000000000000004">
      <c r="A110" s="1">
        <v>20455</v>
      </c>
      <c r="B110">
        <v>26.83</v>
      </c>
      <c r="C110" s="1"/>
      <c r="D110">
        <v>1882</v>
      </c>
      <c r="E110">
        <v>10.233000000000001</v>
      </c>
      <c r="F110" s="1"/>
    </row>
    <row r="111" spans="1:6" x14ac:dyDescent="0.55000000000000004">
      <c r="A111" s="1">
        <v>20486</v>
      </c>
      <c r="B111">
        <v>26.86</v>
      </c>
      <c r="C111" s="1"/>
      <c r="D111">
        <v>1883</v>
      </c>
      <c r="E111">
        <v>10.067</v>
      </c>
      <c r="F111" s="1"/>
    </row>
    <row r="112" spans="1:6" x14ac:dyDescent="0.55000000000000004">
      <c r="A112" s="1">
        <v>20515</v>
      </c>
      <c r="B112">
        <v>26.89</v>
      </c>
      <c r="C112" s="1"/>
      <c r="D112">
        <v>1884</v>
      </c>
      <c r="E112">
        <v>9.8170000000000002</v>
      </c>
      <c r="F112" s="1"/>
    </row>
    <row r="113" spans="1:6" x14ac:dyDescent="0.55000000000000004">
      <c r="A113" s="1">
        <v>20546</v>
      </c>
      <c r="B113">
        <v>26.93</v>
      </c>
      <c r="C113" s="1"/>
      <c r="D113">
        <v>1885</v>
      </c>
      <c r="E113">
        <v>9.6509999999999998</v>
      </c>
      <c r="F113" s="1"/>
    </row>
    <row r="114" spans="1:6" x14ac:dyDescent="0.55000000000000004">
      <c r="A114" s="1">
        <v>20576</v>
      </c>
      <c r="B114">
        <v>27.03</v>
      </c>
      <c r="C114" s="1"/>
      <c r="D114">
        <v>1886</v>
      </c>
      <c r="E114">
        <v>9.4009999999999998</v>
      </c>
      <c r="F114" s="1"/>
    </row>
    <row r="115" spans="1:6" x14ac:dyDescent="0.55000000000000004">
      <c r="A115" s="1">
        <v>20607</v>
      </c>
      <c r="B115">
        <v>27.15</v>
      </c>
      <c r="C115" s="1"/>
      <c r="D115">
        <v>1887</v>
      </c>
      <c r="E115">
        <v>9.484</v>
      </c>
      <c r="F115" s="1"/>
    </row>
    <row r="116" spans="1:6" x14ac:dyDescent="0.55000000000000004">
      <c r="A116" s="1">
        <v>20637</v>
      </c>
      <c r="B116">
        <v>27.29</v>
      </c>
      <c r="C116" s="1"/>
      <c r="D116">
        <v>1888</v>
      </c>
      <c r="E116">
        <v>9.484</v>
      </c>
      <c r="F116" s="1"/>
    </row>
    <row r="117" spans="1:6" x14ac:dyDescent="0.55000000000000004">
      <c r="A117" s="1">
        <v>20668</v>
      </c>
      <c r="B117">
        <v>27.31</v>
      </c>
      <c r="C117" s="1"/>
      <c r="D117">
        <v>1889</v>
      </c>
      <c r="E117">
        <v>9.2349999999999994</v>
      </c>
      <c r="F117" s="1"/>
    </row>
    <row r="118" spans="1:6" x14ac:dyDescent="0.55000000000000004">
      <c r="A118" s="1">
        <v>20699</v>
      </c>
      <c r="B118">
        <v>27.35</v>
      </c>
      <c r="C118" s="1"/>
      <c r="D118">
        <v>1890</v>
      </c>
      <c r="E118">
        <v>9.0679999999999996</v>
      </c>
      <c r="F118" s="1"/>
    </row>
    <row r="119" spans="1:6" x14ac:dyDescent="0.55000000000000004">
      <c r="A119" s="1">
        <v>20729</v>
      </c>
      <c r="B119">
        <v>27.51</v>
      </c>
      <c r="C119" s="1"/>
      <c r="D119">
        <v>1891</v>
      </c>
      <c r="E119">
        <v>9.0679999999999996</v>
      </c>
      <c r="F119" s="1"/>
    </row>
    <row r="120" spans="1:6" x14ac:dyDescent="0.55000000000000004">
      <c r="A120" s="1">
        <v>20760</v>
      </c>
      <c r="B120">
        <v>27.51</v>
      </c>
      <c r="C120" s="1"/>
      <c r="D120">
        <v>1892</v>
      </c>
      <c r="E120">
        <v>9.0679999999999996</v>
      </c>
      <c r="F120" s="1"/>
    </row>
    <row r="121" spans="1:6" x14ac:dyDescent="0.55000000000000004">
      <c r="A121" s="1">
        <v>20790</v>
      </c>
      <c r="B121">
        <v>27.63</v>
      </c>
      <c r="C121" s="1"/>
      <c r="D121">
        <v>1893</v>
      </c>
      <c r="E121">
        <v>8.9849999999999994</v>
      </c>
      <c r="F121" s="1"/>
    </row>
    <row r="122" spans="1:6" x14ac:dyDescent="0.55000000000000004">
      <c r="A122" s="1">
        <v>20821</v>
      </c>
      <c r="B122">
        <v>27.67</v>
      </c>
      <c r="C122" s="1"/>
      <c r="D122">
        <v>1894</v>
      </c>
      <c r="E122">
        <v>8.5690000000000008</v>
      </c>
      <c r="F122" s="1"/>
    </row>
    <row r="123" spans="1:6" x14ac:dyDescent="0.55000000000000004">
      <c r="A123" s="1">
        <v>20852</v>
      </c>
      <c r="B123">
        <v>27.8</v>
      </c>
      <c r="C123" s="1"/>
      <c r="D123">
        <v>1895</v>
      </c>
      <c r="E123">
        <v>8.4030000000000005</v>
      </c>
      <c r="F123" s="1"/>
    </row>
    <row r="124" spans="1:6" x14ac:dyDescent="0.55000000000000004">
      <c r="A124" s="1">
        <v>20880</v>
      </c>
      <c r="B124">
        <v>27.86</v>
      </c>
      <c r="C124" s="1"/>
      <c r="D124">
        <v>1896</v>
      </c>
      <c r="E124">
        <v>8.4030000000000005</v>
      </c>
      <c r="F124" s="1"/>
    </row>
    <row r="125" spans="1:6" x14ac:dyDescent="0.55000000000000004">
      <c r="A125" s="1">
        <v>20911</v>
      </c>
      <c r="B125">
        <v>27.93</v>
      </c>
      <c r="C125" s="1"/>
      <c r="D125">
        <v>1897</v>
      </c>
      <c r="E125">
        <v>8.3190000000000008</v>
      </c>
      <c r="F125" s="1"/>
    </row>
    <row r="126" spans="1:6" x14ac:dyDescent="0.55000000000000004">
      <c r="A126" s="1">
        <v>20941</v>
      </c>
      <c r="B126">
        <v>28</v>
      </c>
      <c r="C126" s="1"/>
      <c r="D126">
        <v>1898</v>
      </c>
      <c r="E126">
        <v>8.3190000000000008</v>
      </c>
      <c r="F126" s="1"/>
    </row>
    <row r="127" spans="1:6" x14ac:dyDescent="0.55000000000000004">
      <c r="A127" s="1">
        <v>20972</v>
      </c>
      <c r="B127">
        <v>28.11</v>
      </c>
      <c r="C127" s="1"/>
      <c r="D127">
        <v>1899</v>
      </c>
      <c r="E127">
        <v>8.3190000000000008</v>
      </c>
      <c r="F127" s="1"/>
    </row>
    <row r="128" spans="1:6" x14ac:dyDescent="0.55000000000000004">
      <c r="A128" s="1">
        <v>21002</v>
      </c>
      <c r="B128">
        <v>28.19</v>
      </c>
      <c r="C128" s="1"/>
      <c r="D128">
        <v>1900</v>
      </c>
      <c r="E128">
        <v>8.4030000000000005</v>
      </c>
      <c r="F128" s="1"/>
    </row>
    <row r="129" spans="1:6" x14ac:dyDescent="0.55000000000000004">
      <c r="A129" s="1">
        <v>21033</v>
      </c>
      <c r="B129">
        <v>28.28</v>
      </c>
      <c r="C129" s="1"/>
      <c r="D129">
        <v>1901</v>
      </c>
      <c r="E129">
        <v>8.4860000000000007</v>
      </c>
      <c r="F129" s="1"/>
    </row>
    <row r="130" spans="1:6" x14ac:dyDescent="0.55000000000000004">
      <c r="A130" s="1">
        <v>21064</v>
      </c>
      <c r="B130">
        <v>28.32</v>
      </c>
      <c r="C130" s="1"/>
      <c r="D130">
        <v>1902</v>
      </c>
      <c r="E130">
        <v>8.5690000000000008</v>
      </c>
      <c r="F130" s="1"/>
    </row>
    <row r="131" spans="1:6" x14ac:dyDescent="0.55000000000000004">
      <c r="A131" s="1">
        <v>21094</v>
      </c>
      <c r="B131">
        <v>28.32</v>
      </c>
      <c r="C131" s="1"/>
      <c r="D131">
        <v>1903</v>
      </c>
      <c r="E131">
        <v>8.8190000000000008</v>
      </c>
      <c r="F131" s="1"/>
    </row>
    <row r="132" spans="1:6" x14ac:dyDescent="0.55000000000000004">
      <c r="A132" s="1">
        <v>21125</v>
      </c>
      <c r="B132">
        <v>28.41</v>
      </c>
      <c r="C132" s="1"/>
      <c r="D132">
        <v>1904</v>
      </c>
      <c r="E132">
        <v>8.9019999999999992</v>
      </c>
      <c r="F132" s="1"/>
    </row>
    <row r="133" spans="1:6" x14ac:dyDescent="0.55000000000000004">
      <c r="A133" s="1">
        <v>21155</v>
      </c>
      <c r="B133">
        <v>28.47</v>
      </c>
      <c r="C133" s="1"/>
      <c r="D133">
        <v>1905</v>
      </c>
      <c r="E133">
        <v>8.8190000000000008</v>
      </c>
      <c r="F133" s="1"/>
    </row>
    <row r="134" spans="1:6" x14ac:dyDescent="0.55000000000000004">
      <c r="A134" s="1">
        <v>21186</v>
      </c>
      <c r="B134">
        <v>28.64</v>
      </c>
      <c r="C134" s="1"/>
      <c r="D134">
        <v>1906</v>
      </c>
      <c r="E134">
        <v>8.9849999999999994</v>
      </c>
      <c r="F134" s="1"/>
    </row>
    <row r="135" spans="1:6" x14ac:dyDescent="0.55000000000000004">
      <c r="A135" s="1">
        <v>21217</v>
      </c>
      <c r="B135">
        <v>28.7</v>
      </c>
      <c r="C135" s="1"/>
      <c r="D135">
        <v>1907</v>
      </c>
      <c r="E135">
        <v>9.4009999999999998</v>
      </c>
      <c r="F135" s="1"/>
    </row>
    <row r="136" spans="1:6" x14ac:dyDescent="0.55000000000000004">
      <c r="A136" s="1">
        <v>21245</v>
      </c>
      <c r="B136">
        <v>28.87</v>
      </c>
      <c r="C136" s="1"/>
      <c r="D136">
        <v>1908</v>
      </c>
      <c r="E136">
        <v>9.2349999999999994</v>
      </c>
      <c r="F136" s="1"/>
    </row>
    <row r="137" spans="1:6" x14ac:dyDescent="0.55000000000000004">
      <c r="A137" s="1">
        <v>21276</v>
      </c>
      <c r="B137">
        <v>28.94</v>
      </c>
      <c r="C137" s="1"/>
      <c r="D137">
        <v>1909</v>
      </c>
      <c r="E137">
        <v>9.0679999999999996</v>
      </c>
      <c r="F137" s="1"/>
    </row>
    <row r="138" spans="1:6" x14ac:dyDescent="0.55000000000000004">
      <c r="A138" s="1">
        <v>21306</v>
      </c>
      <c r="B138">
        <v>28.94</v>
      </c>
      <c r="C138" s="1"/>
      <c r="D138">
        <v>1910</v>
      </c>
      <c r="E138">
        <v>9.484</v>
      </c>
      <c r="F138" s="1"/>
    </row>
    <row r="139" spans="1:6" x14ac:dyDescent="0.55000000000000004">
      <c r="A139" s="1">
        <v>21337</v>
      </c>
      <c r="B139">
        <v>28.91</v>
      </c>
      <c r="C139" s="1"/>
      <c r="D139">
        <v>1911</v>
      </c>
      <c r="E139">
        <v>9.484</v>
      </c>
      <c r="F139" s="1"/>
    </row>
    <row r="140" spans="1:6" x14ac:dyDescent="0.55000000000000004">
      <c r="A140" s="1">
        <v>21367</v>
      </c>
      <c r="B140">
        <v>28.89</v>
      </c>
      <c r="C140" s="1"/>
      <c r="D140">
        <v>1912</v>
      </c>
      <c r="E140">
        <v>9.734</v>
      </c>
      <c r="F140" s="1"/>
    </row>
    <row r="141" spans="1:6" x14ac:dyDescent="0.55000000000000004">
      <c r="A141" s="1">
        <v>21398</v>
      </c>
      <c r="B141">
        <v>28.94</v>
      </c>
      <c r="C141" s="1"/>
      <c r="D141">
        <v>1913</v>
      </c>
      <c r="E141">
        <v>9.9</v>
      </c>
      <c r="F141" s="1"/>
    </row>
    <row r="142" spans="1:6" x14ac:dyDescent="0.55000000000000004">
      <c r="A142" s="1">
        <v>21429</v>
      </c>
      <c r="B142">
        <v>28.91</v>
      </c>
      <c r="C142" s="1"/>
      <c r="D142">
        <v>1914</v>
      </c>
      <c r="E142">
        <v>10</v>
      </c>
      <c r="F142" s="1"/>
    </row>
    <row r="143" spans="1:6" x14ac:dyDescent="0.55000000000000004">
      <c r="A143" s="1">
        <v>21459</v>
      </c>
      <c r="B143">
        <v>28.91</v>
      </c>
      <c r="C143" s="1"/>
      <c r="D143">
        <v>1915</v>
      </c>
      <c r="E143">
        <v>10.1</v>
      </c>
      <c r="F143" s="1"/>
    </row>
    <row r="144" spans="1:6" x14ac:dyDescent="0.55000000000000004">
      <c r="A144" s="1">
        <v>21490</v>
      </c>
      <c r="B144">
        <v>28.95</v>
      </c>
      <c r="C144" s="1"/>
      <c r="D144">
        <v>1916</v>
      </c>
      <c r="E144">
        <v>10.9</v>
      </c>
      <c r="F144" s="1"/>
    </row>
    <row r="145" spans="1:6" x14ac:dyDescent="0.55000000000000004">
      <c r="A145" s="1">
        <v>21520</v>
      </c>
      <c r="B145">
        <v>28.97</v>
      </c>
      <c r="C145" s="1"/>
      <c r="D145">
        <v>1917</v>
      </c>
      <c r="E145">
        <v>12.8</v>
      </c>
      <c r="F145" s="1"/>
    </row>
    <row r="146" spans="1:6" x14ac:dyDescent="0.55000000000000004">
      <c r="A146" s="1">
        <v>21551</v>
      </c>
      <c r="B146">
        <v>29.01</v>
      </c>
      <c r="C146" s="1"/>
      <c r="D146">
        <v>1918</v>
      </c>
      <c r="E146">
        <v>15.1</v>
      </c>
      <c r="F146" s="1"/>
    </row>
    <row r="147" spans="1:6" x14ac:dyDescent="0.55000000000000004">
      <c r="A147" s="1">
        <v>21582</v>
      </c>
      <c r="B147">
        <v>29</v>
      </c>
      <c r="C147" s="1"/>
      <c r="D147">
        <v>1919</v>
      </c>
      <c r="E147">
        <v>17.3</v>
      </c>
      <c r="F147" s="1"/>
    </row>
    <row r="148" spans="1:6" x14ac:dyDescent="0.55000000000000004">
      <c r="A148" s="1">
        <v>21610</v>
      </c>
      <c r="B148">
        <v>28.97</v>
      </c>
      <c r="C148" s="1"/>
      <c r="D148">
        <v>1920</v>
      </c>
      <c r="E148">
        <v>20</v>
      </c>
      <c r="F148" s="1"/>
    </row>
    <row r="149" spans="1:6" x14ac:dyDescent="0.55000000000000004">
      <c r="A149" s="1">
        <v>21641</v>
      </c>
      <c r="B149">
        <v>28.98</v>
      </c>
      <c r="C149" s="1"/>
      <c r="D149">
        <v>1921</v>
      </c>
      <c r="E149">
        <v>17.899999999999999</v>
      </c>
      <c r="F149" s="1"/>
    </row>
    <row r="150" spans="1:6" x14ac:dyDescent="0.55000000000000004">
      <c r="A150" s="1">
        <v>21671</v>
      </c>
      <c r="B150">
        <v>29.04</v>
      </c>
      <c r="C150" s="1"/>
      <c r="D150">
        <v>1922</v>
      </c>
      <c r="E150">
        <v>16.8</v>
      </c>
      <c r="F150" s="1"/>
    </row>
    <row r="151" spans="1:6" x14ac:dyDescent="0.55000000000000004">
      <c r="A151" s="1">
        <v>21702</v>
      </c>
      <c r="B151">
        <v>29.11</v>
      </c>
      <c r="C151" s="1"/>
      <c r="D151">
        <v>1923</v>
      </c>
      <c r="E151">
        <v>17.100000000000001</v>
      </c>
      <c r="F151" s="1"/>
    </row>
    <row r="152" spans="1:6" x14ac:dyDescent="0.55000000000000004">
      <c r="A152" s="1">
        <v>21732</v>
      </c>
      <c r="B152">
        <v>29.15</v>
      </c>
      <c r="C152" s="1"/>
      <c r="D152">
        <v>1924</v>
      </c>
      <c r="E152">
        <v>17.100000000000001</v>
      </c>
      <c r="F152" s="1"/>
    </row>
    <row r="153" spans="1:6" x14ac:dyDescent="0.55000000000000004">
      <c r="A153" s="1">
        <v>21763</v>
      </c>
      <c r="B153">
        <v>29.18</v>
      </c>
      <c r="C153" s="1"/>
      <c r="D153">
        <v>1925</v>
      </c>
      <c r="E153">
        <v>17.5</v>
      </c>
      <c r="F153" s="1"/>
    </row>
    <row r="154" spans="1:6" x14ac:dyDescent="0.55000000000000004">
      <c r="A154" s="1">
        <v>21794</v>
      </c>
      <c r="B154">
        <v>29.25</v>
      </c>
      <c r="C154" s="1"/>
      <c r="D154">
        <v>1926</v>
      </c>
      <c r="E154">
        <v>17.7</v>
      </c>
      <c r="F154" s="1"/>
    </row>
    <row r="155" spans="1:6" x14ac:dyDescent="0.55000000000000004">
      <c r="A155" s="1">
        <v>21824</v>
      </c>
      <c r="B155">
        <v>29.35</v>
      </c>
      <c r="C155" s="1"/>
      <c r="D155">
        <v>1927</v>
      </c>
      <c r="E155">
        <v>17.399999999999999</v>
      </c>
      <c r="F155" s="1"/>
    </row>
    <row r="156" spans="1:6" x14ac:dyDescent="0.55000000000000004">
      <c r="A156" s="1">
        <v>21855</v>
      </c>
      <c r="B156">
        <v>29.35</v>
      </c>
      <c r="C156" s="1"/>
      <c r="D156">
        <v>1928</v>
      </c>
      <c r="E156">
        <v>17.100000000000001</v>
      </c>
      <c r="F156" s="1"/>
    </row>
    <row r="157" spans="1:6" x14ac:dyDescent="0.55000000000000004">
      <c r="A157" s="1">
        <v>21885</v>
      </c>
      <c r="B157">
        <v>29.41</v>
      </c>
      <c r="C157" s="1"/>
      <c r="D157">
        <v>1929</v>
      </c>
      <c r="E157">
        <v>17.100000000000001</v>
      </c>
      <c r="F157" s="1"/>
    </row>
    <row r="158" spans="1:6" x14ac:dyDescent="0.55000000000000004">
      <c r="A158" s="1">
        <v>21916</v>
      </c>
      <c r="B158">
        <v>29.37</v>
      </c>
      <c r="C158" s="1"/>
      <c r="D158">
        <v>1930</v>
      </c>
      <c r="E158">
        <v>16.7</v>
      </c>
      <c r="F158" s="1"/>
    </row>
    <row r="159" spans="1:6" x14ac:dyDescent="0.55000000000000004">
      <c r="A159" s="1">
        <v>21947</v>
      </c>
      <c r="B159">
        <v>29.41</v>
      </c>
      <c r="C159" s="1"/>
      <c r="D159">
        <v>1931</v>
      </c>
      <c r="E159">
        <v>15.2</v>
      </c>
      <c r="F159" s="1"/>
    </row>
    <row r="160" spans="1:6" x14ac:dyDescent="0.55000000000000004">
      <c r="A160" s="1">
        <v>21976</v>
      </c>
      <c r="B160">
        <v>29.41</v>
      </c>
      <c r="C160" s="1"/>
      <c r="D160">
        <v>1932</v>
      </c>
      <c r="E160">
        <v>13.7</v>
      </c>
      <c r="F160" s="1"/>
    </row>
    <row r="161" spans="1:6" x14ac:dyDescent="0.55000000000000004">
      <c r="A161" s="1">
        <v>22007</v>
      </c>
      <c r="B161">
        <v>29.54</v>
      </c>
      <c r="C161" s="1"/>
      <c r="D161">
        <v>1933</v>
      </c>
      <c r="E161">
        <v>13</v>
      </c>
      <c r="F161" s="1"/>
    </row>
    <row r="162" spans="1:6" x14ac:dyDescent="0.55000000000000004">
      <c r="A162" s="1">
        <v>22037</v>
      </c>
      <c r="B162">
        <v>29.57</v>
      </c>
      <c r="C162" s="1"/>
      <c r="D162">
        <v>1934</v>
      </c>
      <c r="E162">
        <v>13.4</v>
      </c>
      <c r="F162" s="1"/>
    </row>
    <row r="163" spans="1:6" x14ac:dyDescent="0.55000000000000004">
      <c r="A163" s="1">
        <v>22068</v>
      </c>
      <c r="B163">
        <v>29.61</v>
      </c>
      <c r="C163" s="1"/>
      <c r="D163">
        <v>1935</v>
      </c>
      <c r="E163">
        <v>13.7</v>
      </c>
      <c r="F163" s="1"/>
    </row>
    <row r="164" spans="1:6" x14ac:dyDescent="0.55000000000000004">
      <c r="A164" s="1">
        <v>22098</v>
      </c>
      <c r="B164">
        <v>29.55</v>
      </c>
      <c r="C164" s="1"/>
      <c r="D164">
        <v>1936</v>
      </c>
      <c r="E164">
        <v>13.9</v>
      </c>
      <c r="F164" s="1"/>
    </row>
    <row r="165" spans="1:6" x14ac:dyDescent="0.55000000000000004">
      <c r="A165" s="1">
        <v>22129</v>
      </c>
      <c r="B165">
        <v>29.61</v>
      </c>
      <c r="C165" s="1"/>
      <c r="D165">
        <v>1937</v>
      </c>
      <c r="E165">
        <v>14.4</v>
      </c>
      <c r="F165" s="1"/>
    </row>
    <row r="166" spans="1:6" x14ac:dyDescent="0.55000000000000004">
      <c r="A166" s="1">
        <v>22160</v>
      </c>
      <c r="B166">
        <v>29.61</v>
      </c>
      <c r="C166" s="1"/>
      <c r="D166">
        <v>1938</v>
      </c>
      <c r="E166">
        <v>14.1</v>
      </c>
      <c r="F166" s="1"/>
    </row>
    <row r="167" spans="1:6" x14ac:dyDescent="0.55000000000000004">
      <c r="A167" s="1">
        <v>22190</v>
      </c>
      <c r="B167">
        <v>29.75</v>
      </c>
      <c r="C167" s="1"/>
      <c r="D167">
        <v>1939</v>
      </c>
      <c r="E167">
        <v>13.9</v>
      </c>
      <c r="F167" s="1"/>
    </row>
    <row r="168" spans="1:6" x14ac:dyDescent="0.55000000000000004">
      <c r="A168" s="1">
        <v>22221</v>
      </c>
      <c r="B168">
        <v>29.78</v>
      </c>
      <c r="C168" s="1"/>
      <c r="D168">
        <v>1940</v>
      </c>
      <c r="E168">
        <v>14</v>
      </c>
      <c r="F168" s="1"/>
    </row>
    <row r="169" spans="1:6" x14ac:dyDescent="0.55000000000000004">
      <c r="A169" s="1">
        <v>22251</v>
      </c>
      <c r="B169">
        <v>29.81</v>
      </c>
      <c r="C169" s="1"/>
      <c r="D169">
        <v>1941</v>
      </c>
      <c r="E169">
        <v>14.7</v>
      </c>
      <c r="F169" s="1"/>
    </row>
    <row r="170" spans="1:6" x14ac:dyDescent="0.55000000000000004">
      <c r="A170" s="1">
        <v>22282</v>
      </c>
      <c r="B170">
        <v>29.84</v>
      </c>
      <c r="C170" s="1"/>
      <c r="D170">
        <v>1942</v>
      </c>
      <c r="E170">
        <v>16.3</v>
      </c>
      <c r="F170" s="1"/>
    </row>
    <row r="171" spans="1:6" x14ac:dyDescent="0.55000000000000004">
      <c r="A171" s="1">
        <v>22313</v>
      </c>
      <c r="B171">
        <v>29.84</v>
      </c>
      <c r="C171" s="1"/>
      <c r="D171">
        <v>1943</v>
      </c>
      <c r="E171">
        <v>17.3</v>
      </c>
      <c r="F171" s="1"/>
    </row>
    <row r="172" spans="1:6" x14ac:dyDescent="0.55000000000000004">
      <c r="A172" s="1">
        <v>22341</v>
      </c>
      <c r="B172">
        <v>29.84</v>
      </c>
      <c r="C172" s="1"/>
      <c r="D172">
        <v>1944</v>
      </c>
      <c r="E172">
        <v>17.600000000000001</v>
      </c>
      <c r="F172" s="1"/>
    </row>
    <row r="173" spans="1:6" x14ac:dyDescent="0.55000000000000004">
      <c r="A173" s="1">
        <v>22372</v>
      </c>
      <c r="B173">
        <v>29.81</v>
      </c>
      <c r="C173" s="1"/>
      <c r="D173">
        <v>1945</v>
      </c>
      <c r="E173">
        <v>18</v>
      </c>
      <c r="F173" s="1"/>
    </row>
    <row r="174" spans="1:6" x14ac:dyDescent="0.55000000000000004">
      <c r="A174" s="1">
        <v>22402</v>
      </c>
      <c r="B174">
        <v>29.84</v>
      </c>
      <c r="C174" s="1"/>
      <c r="D174">
        <v>1946</v>
      </c>
      <c r="E174">
        <v>19.5</v>
      </c>
      <c r="F174" s="1"/>
    </row>
    <row r="175" spans="1:6" x14ac:dyDescent="0.55000000000000004">
      <c r="A175" s="1">
        <v>22433</v>
      </c>
      <c r="B175">
        <v>29.84</v>
      </c>
      <c r="C175" s="1"/>
      <c r="D175">
        <v>1947</v>
      </c>
      <c r="E175">
        <v>22.3</v>
      </c>
      <c r="F175" s="1"/>
    </row>
    <row r="176" spans="1:6" x14ac:dyDescent="0.55000000000000004">
      <c r="A176" s="1">
        <v>22463</v>
      </c>
      <c r="B176">
        <v>29.92</v>
      </c>
      <c r="C176" s="1"/>
      <c r="D176">
        <v>1948</v>
      </c>
      <c r="E176">
        <v>24.1</v>
      </c>
      <c r="F176" s="1"/>
    </row>
    <row r="177" spans="1:6" x14ac:dyDescent="0.55000000000000004">
      <c r="A177" s="1">
        <v>22494</v>
      </c>
      <c r="B177">
        <v>29.94</v>
      </c>
      <c r="C177" s="1"/>
      <c r="D177">
        <v>1949</v>
      </c>
      <c r="E177">
        <v>23.8</v>
      </c>
      <c r="F177" s="1"/>
    </row>
    <row r="178" spans="1:6" x14ac:dyDescent="0.55000000000000004">
      <c r="A178" s="1">
        <v>22525</v>
      </c>
      <c r="B178">
        <v>29.98</v>
      </c>
      <c r="C178" s="1"/>
      <c r="D178">
        <v>1950</v>
      </c>
      <c r="E178">
        <v>24.1</v>
      </c>
      <c r="F178" s="1"/>
    </row>
    <row r="179" spans="1:6" x14ac:dyDescent="0.55000000000000004">
      <c r="A179" s="1">
        <v>22555</v>
      </c>
      <c r="B179">
        <v>29.98</v>
      </c>
      <c r="C179" s="1"/>
      <c r="D179">
        <v>1951</v>
      </c>
      <c r="E179">
        <v>26</v>
      </c>
      <c r="F179" s="1"/>
    </row>
    <row r="180" spans="1:6" x14ac:dyDescent="0.55000000000000004">
      <c r="A180" s="1">
        <v>22586</v>
      </c>
      <c r="B180">
        <v>29.98</v>
      </c>
      <c r="C180" s="1"/>
      <c r="D180">
        <v>1952</v>
      </c>
      <c r="E180">
        <v>26.5</v>
      </c>
      <c r="F180" s="1"/>
    </row>
    <row r="181" spans="1:6" x14ac:dyDescent="0.55000000000000004">
      <c r="A181" s="1">
        <v>22616</v>
      </c>
      <c r="B181">
        <v>30.01</v>
      </c>
      <c r="C181" s="1"/>
      <c r="D181">
        <v>1953</v>
      </c>
      <c r="E181">
        <v>26.7</v>
      </c>
      <c r="F181" s="1"/>
    </row>
    <row r="182" spans="1:6" x14ac:dyDescent="0.55000000000000004">
      <c r="A182" s="1">
        <v>22647</v>
      </c>
      <c r="B182">
        <v>30.04</v>
      </c>
      <c r="C182" s="1"/>
      <c r="D182">
        <v>1954</v>
      </c>
      <c r="E182">
        <v>26.9</v>
      </c>
      <c r="F182" s="1"/>
    </row>
    <row r="183" spans="1:6" x14ac:dyDescent="0.55000000000000004">
      <c r="A183" s="1">
        <v>22678</v>
      </c>
      <c r="B183">
        <v>30.11</v>
      </c>
      <c r="C183" s="1"/>
      <c r="D183">
        <v>1955</v>
      </c>
      <c r="E183">
        <v>26.8</v>
      </c>
      <c r="F183" s="1"/>
    </row>
    <row r="184" spans="1:6" x14ac:dyDescent="0.55000000000000004">
      <c r="A184" s="1">
        <v>22706</v>
      </c>
      <c r="B184">
        <v>30.17</v>
      </c>
      <c r="C184" s="1"/>
      <c r="D184">
        <v>1956</v>
      </c>
      <c r="E184">
        <v>27.2</v>
      </c>
      <c r="F184" s="1"/>
    </row>
    <row r="185" spans="1:6" x14ac:dyDescent="0.55000000000000004">
      <c r="A185" s="1">
        <v>22737</v>
      </c>
      <c r="B185">
        <v>30.21</v>
      </c>
      <c r="C185" s="1"/>
      <c r="D185">
        <v>1957</v>
      </c>
      <c r="E185">
        <v>28.1</v>
      </c>
      <c r="F185" s="1"/>
    </row>
    <row r="186" spans="1:6" x14ac:dyDescent="0.55000000000000004">
      <c r="A186" s="1">
        <v>22767</v>
      </c>
      <c r="B186">
        <v>30.24</v>
      </c>
      <c r="C186" s="1"/>
      <c r="D186">
        <v>1958</v>
      </c>
      <c r="E186">
        <v>28.9</v>
      </c>
      <c r="F186" s="1"/>
    </row>
    <row r="187" spans="1:6" x14ac:dyDescent="0.55000000000000004">
      <c r="A187" s="1">
        <v>22798</v>
      </c>
      <c r="B187">
        <v>30.21</v>
      </c>
      <c r="C187" s="1"/>
      <c r="D187">
        <v>1959</v>
      </c>
      <c r="E187">
        <v>29.1</v>
      </c>
      <c r="F187" s="1"/>
    </row>
    <row r="188" spans="1:6" x14ac:dyDescent="0.55000000000000004">
      <c r="A188" s="1">
        <v>22828</v>
      </c>
      <c r="B188">
        <v>30.22</v>
      </c>
      <c r="C188" s="1"/>
      <c r="D188">
        <v>1960</v>
      </c>
      <c r="E188">
        <v>29.6</v>
      </c>
      <c r="F188" s="1"/>
    </row>
    <row r="189" spans="1:6" x14ac:dyDescent="0.55000000000000004">
      <c r="A189" s="1">
        <v>22859</v>
      </c>
      <c r="B189">
        <v>30.28</v>
      </c>
      <c r="C189" s="1"/>
      <c r="D189">
        <v>1961</v>
      </c>
      <c r="E189">
        <v>29.9</v>
      </c>
      <c r="F189" s="1"/>
    </row>
    <row r="190" spans="1:6" x14ac:dyDescent="0.55000000000000004">
      <c r="A190" s="1">
        <v>22890</v>
      </c>
      <c r="B190">
        <v>30.42</v>
      </c>
      <c r="C190" s="1"/>
      <c r="D190">
        <v>1962</v>
      </c>
      <c r="E190">
        <v>30.2</v>
      </c>
      <c r="F190" s="1"/>
    </row>
    <row r="191" spans="1:6" x14ac:dyDescent="0.55000000000000004">
      <c r="A191" s="1">
        <v>22920</v>
      </c>
      <c r="B191">
        <v>30.38</v>
      </c>
      <c r="C191" s="1"/>
      <c r="D191">
        <v>1963</v>
      </c>
      <c r="E191">
        <v>30.6</v>
      </c>
      <c r="F191" s="1"/>
    </row>
    <row r="192" spans="1:6" x14ac:dyDescent="0.55000000000000004">
      <c r="A192" s="1">
        <v>22951</v>
      </c>
      <c r="B192">
        <v>30.38</v>
      </c>
      <c r="C192" s="1"/>
      <c r="D192">
        <v>1964</v>
      </c>
      <c r="E192">
        <v>31</v>
      </c>
      <c r="F192" s="1"/>
    </row>
    <row r="193" spans="1:6" x14ac:dyDescent="0.55000000000000004">
      <c r="A193" s="1">
        <v>22981</v>
      </c>
      <c r="B193">
        <v>30.38</v>
      </c>
      <c r="C193" s="1"/>
      <c r="D193">
        <v>1965</v>
      </c>
      <c r="E193">
        <v>31.5</v>
      </c>
      <c r="F193" s="1"/>
    </row>
    <row r="194" spans="1:6" x14ac:dyDescent="0.55000000000000004">
      <c r="A194" s="1">
        <v>23012</v>
      </c>
      <c r="B194">
        <v>30.44</v>
      </c>
      <c r="C194" s="1"/>
      <c r="D194">
        <v>1966</v>
      </c>
      <c r="E194">
        <v>32.4</v>
      </c>
      <c r="F194" s="1"/>
    </row>
    <row r="195" spans="1:6" x14ac:dyDescent="0.55000000000000004">
      <c r="A195" s="1">
        <v>23043</v>
      </c>
      <c r="B195">
        <v>30.48</v>
      </c>
      <c r="C195" s="1"/>
      <c r="D195">
        <v>1967</v>
      </c>
      <c r="E195">
        <v>33.4</v>
      </c>
      <c r="F195" s="1"/>
    </row>
    <row r="196" spans="1:6" x14ac:dyDescent="0.55000000000000004">
      <c r="A196" s="1">
        <v>23071</v>
      </c>
      <c r="B196">
        <v>30.51</v>
      </c>
      <c r="C196" s="1"/>
      <c r="D196">
        <v>1968</v>
      </c>
      <c r="E196">
        <v>34.799999999999997</v>
      </c>
      <c r="F196" s="1"/>
    </row>
    <row r="197" spans="1:6" x14ac:dyDescent="0.55000000000000004">
      <c r="A197" s="1">
        <v>23102</v>
      </c>
      <c r="B197">
        <v>30.48</v>
      </c>
      <c r="C197" s="1"/>
      <c r="D197">
        <v>1969</v>
      </c>
      <c r="E197">
        <v>36.700000000000003</v>
      </c>
      <c r="F197" s="1"/>
    </row>
    <row r="198" spans="1:6" x14ac:dyDescent="0.55000000000000004">
      <c r="A198" s="1">
        <v>23132</v>
      </c>
      <c r="B198">
        <v>30.51</v>
      </c>
      <c r="C198" s="1"/>
      <c r="D198">
        <v>1970</v>
      </c>
      <c r="E198">
        <v>38.799999999999997</v>
      </c>
      <c r="F198" s="1"/>
    </row>
    <row r="199" spans="1:6" x14ac:dyDescent="0.55000000000000004">
      <c r="A199" s="1">
        <v>23163</v>
      </c>
      <c r="B199">
        <v>30.61</v>
      </c>
      <c r="C199" s="1"/>
      <c r="D199">
        <v>1971</v>
      </c>
      <c r="E199">
        <v>40.5</v>
      </c>
      <c r="F199" s="1"/>
    </row>
    <row r="200" spans="1:6" x14ac:dyDescent="0.55000000000000004">
      <c r="A200" s="1">
        <v>23193</v>
      </c>
      <c r="B200">
        <v>30.69</v>
      </c>
      <c r="C200" s="1"/>
      <c r="D200">
        <v>1972</v>
      </c>
      <c r="E200">
        <v>41.8</v>
      </c>
      <c r="F200" s="1"/>
    </row>
    <row r="201" spans="1:6" x14ac:dyDescent="0.55000000000000004">
      <c r="A201" s="1">
        <v>23224</v>
      </c>
      <c r="B201">
        <v>30.75</v>
      </c>
      <c r="C201" s="1"/>
      <c r="D201">
        <v>1973</v>
      </c>
      <c r="E201">
        <v>44.4</v>
      </c>
      <c r="F201" s="1"/>
    </row>
    <row r="202" spans="1:6" x14ac:dyDescent="0.55000000000000004">
      <c r="A202" s="1">
        <v>23255</v>
      </c>
      <c r="B202">
        <v>30.72</v>
      </c>
      <c r="C202" s="1"/>
      <c r="D202">
        <v>1974</v>
      </c>
      <c r="E202">
        <v>49.3</v>
      </c>
      <c r="F202" s="1"/>
    </row>
    <row r="203" spans="1:6" x14ac:dyDescent="0.55000000000000004">
      <c r="A203" s="1">
        <v>23285</v>
      </c>
      <c r="B203">
        <v>30.75</v>
      </c>
      <c r="C203" s="1"/>
      <c r="D203">
        <v>1975</v>
      </c>
      <c r="E203">
        <v>53.8</v>
      </c>
      <c r="F203" s="1"/>
    </row>
    <row r="204" spans="1:6" x14ac:dyDescent="0.55000000000000004">
      <c r="A204" s="1">
        <v>23316</v>
      </c>
      <c r="B204">
        <v>30.78</v>
      </c>
      <c r="C204" s="1"/>
      <c r="D204">
        <v>1976</v>
      </c>
      <c r="E204">
        <v>56.9</v>
      </c>
      <c r="F204" s="1"/>
    </row>
    <row r="205" spans="1:6" x14ac:dyDescent="0.55000000000000004">
      <c r="A205" s="1">
        <v>23346</v>
      </c>
      <c r="B205">
        <v>30.88</v>
      </c>
      <c r="C205" s="1"/>
      <c r="D205">
        <v>1977</v>
      </c>
      <c r="E205">
        <v>60.6</v>
      </c>
      <c r="F205" s="1"/>
    </row>
    <row r="206" spans="1:6" x14ac:dyDescent="0.55000000000000004">
      <c r="A206" s="1">
        <v>23377</v>
      </c>
      <c r="B206">
        <v>30.94</v>
      </c>
      <c r="C206" s="1"/>
      <c r="D206">
        <v>1978</v>
      </c>
      <c r="E206">
        <v>65.2</v>
      </c>
      <c r="F206" s="1"/>
    </row>
    <row r="207" spans="1:6" x14ac:dyDescent="0.55000000000000004">
      <c r="A207" s="1">
        <v>23408</v>
      </c>
      <c r="B207">
        <v>30.91</v>
      </c>
      <c r="C207" s="1"/>
      <c r="D207">
        <v>1979</v>
      </c>
      <c r="E207">
        <v>72.599999999999994</v>
      </c>
      <c r="F207" s="1"/>
    </row>
    <row r="208" spans="1:6" x14ac:dyDescent="0.55000000000000004">
      <c r="A208" s="1">
        <v>23437</v>
      </c>
      <c r="B208">
        <v>30.94</v>
      </c>
      <c r="C208" s="1"/>
      <c r="D208">
        <v>1980</v>
      </c>
      <c r="E208">
        <v>82.4</v>
      </c>
      <c r="F208" s="1"/>
    </row>
    <row r="209" spans="1:6" x14ac:dyDescent="0.55000000000000004">
      <c r="A209" s="1">
        <v>23468</v>
      </c>
      <c r="B209">
        <v>30.95</v>
      </c>
      <c r="C209" s="1"/>
      <c r="D209">
        <v>1981</v>
      </c>
      <c r="E209">
        <v>90.9</v>
      </c>
      <c r="F209" s="1"/>
    </row>
    <row r="210" spans="1:6" x14ac:dyDescent="0.55000000000000004">
      <c r="A210" s="1">
        <v>23498</v>
      </c>
      <c r="B210">
        <v>30.98</v>
      </c>
      <c r="C210" s="1"/>
      <c r="D210">
        <v>1982</v>
      </c>
      <c r="E210">
        <v>96.5</v>
      </c>
      <c r="F210" s="1"/>
    </row>
    <row r="211" spans="1:6" x14ac:dyDescent="0.55000000000000004">
      <c r="A211" s="1">
        <v>23529</v>
      </c>
      <c r="B211">
        <v>31.01</v>
      </c>
      <c r="C211" s="1"/>
      <c r="D211">
        <v>1983</v>
      </c>
      <c r="E211">
        <v>99.6</v>
      </c>
      <c r="F211" s="1"/>
    </row>
    <row r="212" spans="1:6" x14ac:dyDescent="0.55000000000000004">
      <c r="A212" s="1">
        <v>23559</v>
      </c>
      <c r="B212">
        <v>31.02</v>
      </c>
      <c r="C212" s="1"/>
      <c r="D212">
        <v>1984</v>
      </c>
      <c r="E212">
        <v>103.9</v>
      </c>
      <c r="F212" s="1"/>
    </row>
    <row r="213" spans="1:6" x14ac:dyDescent="0.55000000000000004">
      <c r="A213" s="1">
        <v>23590</v>
      </c>
      <c r="B213">
        <v>31.05</v>
      </c>
      <c r="C213" s="1"/>
      <c r="D213">
        <v>1985</v>
      </c>
      <c r="E213">
        <v>107.6</v>
      </c>
      <c r="F213" s="1"/>
    </row>
    <row r="214" spans="1:6" x14ac:dyDescent="0.55000000000000004">
      <c r="A214" s="1">
        <v>23621</v>
      </c>
      <c r="B214">
        <v>31.08</v>
      </c>
      <c r="C214" s="1"/>
      <c r="D214">
        <v>1986</v>
      </c>
      <c r="E214">
        <v>109.6</v>
      </c>
      <c r="F214" s="1"/>
    </row>
    <row r="215" spans="1:6" x14ac:dyDescent="0.55000000000000004">
      <c r="A215" s="1">
        <v>23651</v>
      </c>
      <c r="B215">
        <v>31.12</v>
      </c>
      <c r="C215" s="1"/>
      <c r="D215">
        <v>1987</v>
      </c>
      <c r="E215">
        <v>113.6</v>
      </c>
      <c r="F215" s="1"/>
    </row>
    <row r="216" spans="1:6" x14ac:dyDescent="0.55000000000000004">
      <c r="A216" s="1">
        <v>23682</v>
      </c>
      <c r="B216">
        <v>31.21</v>
      </c>
      <c r="C216" s="1"/>
      <c r="D216">
        <v>1988</v>
      </c>
      <c r="E216">
        <v>118.3</v>
      </c>
      <c r="F216" s="1"/>
    </row>
    <row r="217" spans="1:6" x14ac:dyDescent="0.55000000000000004">
      <c r="A217" s="1">
        <v>23712</v>
      </c>
      <c r="B217">
        <v>31.25</v>
      </c>
      <c r="C217" s="1"/>
      <c r="D217">
        <v>1989</v>
      </c>
      <c r="E217">
        <v>124</v>
      </c>
      <c r="F217" s="1"/>
    </row>
    <row r="218" spans="1:6" x14ac:dyDescent="0.55000000000000004">
      <c r="A218" s="1">
        <v>23743</v>
      </c>
      <c r="B218">
        <v>31.28</v>
      </c>
      <c r="C218" s="1"/>
      <c r="D218">
        <v>1990</v>
      </c>
      <c r="E218">
        <v>130.69999999999999</v>
      </c>
      <c r="F218" s="1"/>
    </row>
    <row r="219" spans="1:6" x14ac:dyDescent="0.55000000000000004">
      <c r="A219" s="1">
        <v>23774</v>
      </c>
      <c r="B219">
        <v>31.28</v>
      </c>
      <c r="C219" s="1"/>
      <c r="D219">
        <v>1991</v>
      </c>
      <c r="E219">
        <v>136.19999999999999</v>
      </c>
      <c r="F219" s="1"/>
    </row>
    <row r="220" spans="1:6" x14ac:dyDescent="0.55000000000000004">
      <c r="A220" s="1">
        <v>23802</v>
      </c>
      <c r="B220">
        <v>31.31</v>
      </c>
      <c r="C220" s="1"/>
      <c r="D220">
        <v>1992</v>
      </c>
      <c r="E220">
        <v>140.30000000000001</v>
      </c>
      <c r="F220" s="1"/>
    </row>
    <row r="221" spans="1:6" x14ac:dyDescent="0.55000000000000004">
      <c r="A221" s="1">
        <v>23833</v>
      </c>
      <c r="B221">
        <v>31.38</v>
      </c>
      <c r="C221" s="1"/>
      <c r="D221">
        <v>1993</v>
      </c>
      <c r="E221">
        <v>144.5</v>
      </c>
      <c r="F221" s="1"/>
    </row>
    <row r="222" spans="1:6" x14ac:dyDescent="0.55000000000000004">
      <c r="A222" s="1">
        <v>23863</v>
      </c>
      <c r="B222">
        <v>31.48</v>
      </c>
      <c r="C222" s="1"/>
      <c r="D222">
        <v>1994</v>
      </c>
      <c r="E222">
        <v>148.19999999999999</v>
      </c>
      <c r="F222" s="1"/>
    </row>
    <row r="223" spans="1:6" x14ac:dyDescent="0.55000000000000004">
      <c r="A223" s="1">
        <v>23894</v>
      </c>
      <c r="B223">
        <v>31.61</v>
      </c>
      <c r="C223" s="1"/>
      <c r="D223">
        <v>1995</v>
      </c>
      <c r="E223">
        <v>152.4</v>
      </c>
      <c r="F223" s="1"/>
    </row>
    <row r="224" spans="1:6" x14ac:dyDescent="0.55000000000000004">
      <c r="A224" s="1">
        <v>23924</v>
      </c>
      <c r="B224">
        <v>31.58</v>
      </c>
      <c r="C224" s="1"/>
      <c r="D224">
        <v>1996</v>
      </c>
      <c r="E224">
        <v>156.9</v>
      </c>
      <c r="F224" s="1"/>
    </row>
    <row r="225" spans="1:6" x14ac:dyDescent="0.55000000000000004">
      <c r="A225" s="1">
        <v>23955</v>
      </c>
      <c r="B225">
        <v>31.55</v>
      </c>
      <c r="C225" s="1"/>
      <c r="D225">
        <v>1997</v>
      </c>
      <c r="E225">
        <v>160.5</v>
      </c>
      <c r="F225" s="1"/>
    </row>
    <row r="226" spans="1:6" x14ac:dyDescent="0.55000000000000004">
      <c r="A226" s="1">
        <v>23986</v>
      </c>
      <c r="B226">
        <v>31.62</v>
      </c>
      <c r="C226" s="1"/>
      <c r="D226">
        <v>1998</v>
      </c>
      <c r="E226">
        <v>163</v>
      </c>
      <c r="F226" s="1"/>
    </row>
    <row r="227" spans="1:6" x14ac:dyDescent="0.55000000000000004">
      <c r="A227" s="1">
        <v>24016</v>
      </c>
      <c r="B227">
        <v>31.65</v>
      </c>
      <c r="C227" s="1"/>
      <c r="D227">
        <v>1999</v>
      </c>
      <c r="E227">
        <v>166.6</v>
      </c>
      <c r="F227" s="1"/>
    </row>
    <row r="228" spans="1:6" x14ac:dyDescent="0.55000000000000004">
      <c r="A228" s="1">
        <v>24047</v>
      </c>
      <c r="B228">
        <v>31.75</v>
      </c>
      <c r="C228" s="1"/>
      <c r="D228">
        <v>2000</v>
      </c>
      <c r="E228">
        <v>172.2</v>
      </c>
      <c r="F228" s="1"/>
    </row>
    <row r="229" spans="1:6" x14ac:dyDescent="0.55000000000000004">
      <c r="A229" s="1">
        <v>24077</v>
      </c>
      <c r="B229">
        <v>31.85</v>
      </c>
      <c r="C229" s="1"/>
      <c r="D229">
        <v>2001</v>
      </c>
      <c r="E229">
        <v>177.1</v>
      </c>
      <c r="F229" s="1"/>
    </row>
    <row r="230" spans="1:6" x14ac:dyDescent="0.55000000000000004">
      <c r="A230" s="1">
        <v>24108</v>
      </c>
      <c r="B230">
        <v>31.88</v>
      </c>
      <c r="C230" s="1"/>
      <c r="D230">
        <v>2002</v>
      </c>
      <c r="E230">
        <v>179.9</v>
      </c>
      <c r="F230" s="1"/>
    </row>
    <row r="231" spans="1:6" x14ac:dyDescent="0.55000000000000004">
      <c r="A231" s="1">
        <v>24139</v>
      </c>
      <c r="B231">
        <v>32.08</v>
      </c>
      <c r="C231" s="1"/>
      <c r="D231">
        <v>2003</v>
      </c>
      <c r="E231">
        <v>184</v>
      </c>
      <c r="F231" s="1"/>
    </row>
    <row r="232" spans="1:6" x14ac:dyDescent="0.55000000000000004">
      <c r="A232" s="1">
        <v>24167</v>
      </c>
      <c r="B232">
        <v>32.18</v>
      </c>
      <c r="C232" s="1"/>
      <c r="F232" s="1"/>
    </row>
    <row r="233" spans="1:6" x14ac:dyDescent="0.55000000000000004">
      <c r="A233" s="1">
        <v>24198</v>
      </c>
      <c r="B233">
        <v>32.28</v>
      </c>
      <c r="C233" s="1"/>
      <c r="F233" s="1"/>
    </row>
    <row r="234" spans="1:6" x14ac:dyDescent="0.55000000000000004">
      <c r="A234" s="1">
        <v>24228</v>
      </c>
      <c r="B234">
        <v>32.35</v>
      </c>
      <c r="C234" s="1"/>
      <c r="F234" s="1"/>
    </row>
    <row r="235" spans="1:6" x14ac:dyDescent="0.55000000000000004">
      <c r="A235" s="1">
        <v>24259</v>
      </c>
      <c r="B235">
        <v>32.380000000000003</v>
      </c>
      <c r="C235" s="1"/>
      <c r="F235" s="1"/>
    </row>
    <row r="236" spans="1:6" x14ac:dyDescent="0.55000000000000004">
      <c r="A236" s="1">
        <v>24289</v>
      </c>
      <c r="B236">
        <v>32.450000000000003</v>
      </c>
      <c r="C236" s="1"/>
      <c r="F236" s="1"/>
    </row>
    <row r="237" spans="1:6" x14ac:dyDescent="0.55000000000000004">
      <c r="A237" s="1">
        <v>24320</v>
      </c>
      <c r="B237">
        <v>32.65</v>
      </c>
      <c r="C237" s="1"/>
      <c r="F237" s="1"/>
    </row>
    <row r="238" spans="1:6" x14ac:dyDescent="0.55000000000000004">
      <c r="A238" s="1">
        <v>24351</v>
      </c>
      <c r="B238">
        <v>32.75</v>
      </c>
      <c r="C238" s="1"/>
      <c r="F238" s="1"/>
    </row>
    <row r="239" spans="1:6" x14ac:dyDescent="0.55000000000000004">
      <c r="A239" s="1">
        <v>24381</v>
      </c>
      <c r="B239">
        <v>32.85</v>
      </c>
      <c r="C239" s="1"/>
      <c r="F239" s="1"/>
    </row>
    <row r="240" spans="1:6" x14ac:dyDescent="0.55000000000000004">
      <c r="A240" s="1">
        <v>24412</v>
      </c>
      <c r="B240">
        <v>32.880000000000003</v>
      </c>
      <c r="C240" s="1"/>
      <c r="F240" s="1"/>
    </row>
    <row r="241" spans="1:6" x14ac:dyDescent="0.55000000000000004">
      <c r="A241" s="1">
        <v>24442</v>
      </c>
      <c r="B241">
        <v>32.92</v>
      </c>
      <c r="C241" s="1"/>
      <c r="F241" s="1"/>
    </row>
    <row r="242" spans="1:6" x14ac:dyDescent="0.55000000000000004">
      <c r="A242" s="1">
        <v>24473</v>
      </c>
      <c r="B242">
        <v>32.9</v>
      </c>
      <c r="C242" s="1"/>
      <c r="F242" s="1"/>
    </row>
    <row r="243" spans="1:6" x14ac:dyDescent="0.55000000000000004">
      <c r="A243" s="1">
        <v>24504</v>
      </c>
      <c r="B243">
        <v>33</v>
      </c>
      <c r="C243" s="1"/>
      <c r="F243" s="1"/>
    </row>
    <row r="244" spans="1:6" x14ac:dyDescent="0.55000000000000004">
      <c r="A244" s="1">
        <v>24532</v>
      </c>
      <c r="B244">
        <v>33</v>
      </c>
      <c r="C244" s="1"/>
      <c r="F244" s="1"/>
    </row>
    <row r="245" spans="1:6" x14ac:dyDescent="0.55000000000000004">
      <c r="A245" s="1">
        <v>24563</v>
      </c>
      <c r="B245">
        <v>33.1</v>
      </c>
      <c r="C245" s="1"/>
      <c r="F245" s="1"/>
    </row>
    <row r="246" spans="1:6" x14ac:dyDescent="0.55000000000000004">
      <c r="A246" s="1">
        <v>24593</v>
      </c>
      <c r="B246">
        <v>33.1</v>
      </c>
      <c r="C246" s="1"/>
      <c r="F246" s="1"/>
    </row>
    <row r="247" spans="1:6" x14ac:dyDescent="0.55000000000000004">
      <c r="A247" s="1">
        <v>24624</v>
      </c>
      <c r="B247">
        <v>33.299999999999997</v>
      </c>
      <c r="C247" s="1"/>
      <c r="F247" s="1"/>
    </row>
    <row r="248" spans="1:6" x14ac:dyDescent="0.55000000000000004">
      <c r="A248" s="1">
        <v>24654</v>
      </c>
      <c r="B248">
        <v>33.4</v>
      </c>
      <c r="C248" s="1"/>
      <c r="F248" s="1"/>
    </row>
    <row r="249" spans="1:6" x14ac:dyDescent="0.55000000000000004">
      <c r="A249" s="1">
        <v>24685</v>
      </c>
      <c r="B249">
        <v>33.5</v>
      </c>
      <c r="C249" s="1"/>
      <c r="F249" s="1"/>
    </row>
    <row r="250" spans="1:6" x14ac:dyDescent="0.55000000000000004">
      <c r="A250" s="1">
        <v>24716</v>
      </c>
      <c r="B250">
        <v>33.6</v>
      </c>
      <c r="C250" s="1"/>
      <c r="F250" s="1"/>
    </row>
    <row r="251" spans="1:6" x14ac:dyDescent="0.55000000000000004">
      <c r="A251" s="1">
        <v>24746</v>
      </c>
      <c r="B251">
        <v>33.700000000000003</v>
      </c>
      <c r="C251" s="1"/>
      <c r="F251" s="1"/>
    </row>
    <row r="252" spans="1:6" x14ac:dyDescent="0.55000000000000004">
      <c r="A252" s="1">
        <v>24777</v>
      </c>
      <c r="B252">
        <v>33.9</v>
      </c>
      <c r="C252" s="1"/>
      <c r="F252" s="1"/>
    </row>
    <row r="253" spans="1:6" x14ac:dyDescent="0.55000000000000004">
      <c r="A253" s="1">
        <v>24807</v>
      </c>
      <c r="B253">
        <v>34</v>
      </c>
      <c r="C253" s="1"/>
      <c r="F253" s="1"/>
    </row>
    <row r="254" spans="1:6" x14ac:dyDescent="0.55000000000000004">
      <c r="A254" s="1">
        <v>24838</v>
      </c>
      <c r="B254">
        <v>34.1</v>
      </c>
      <c r="C254" s="1"/>
      <c r="F254" s="1"/>
    </row>
    <row r="255" spans="1:6" x14ac:dyDescent="0.55000000000000004">
      <c r="A255" s="1">
        <v>24869</v>
      </c>
      <c r="B255">
        <v>34.200000000000003</v>
      </c>
      <c r="C255" s="1"/>
      <c r="F255" s="1"/>
    </row>
    <row r="256" spans="1:6" x14ac:dyDescent="0.55000000000000004">
      <c r="A256" s="1">
        <v>24898</v>
      </c>
      <c r="B256">
        <v>34.299999999999997</v>
      </c>
      <c r="C256" s="1"/>
      <c r="F256" s="1"/>
    </row>
    <row r="257" spans="1:6" x14ac:dyDescent="0.55000000000000004">
      <c r="A257" s="1">
        <v>24929</v>
      </c>
      <c r="B257">
        <v>34.4</v>
      </c>
      <c r="C257" s="1"/>
      <c r="F257" s="1"/>
    </row>
    <row r="258" spans="1:6" x14ac:dyDescent="0.55000000000000004">
      <c r="A258" s="1">
        <v>24959</v>
      </c>
      <c r="B258">
        <v>34.5</v>
      </c>
      <c r="C258" s="1"/>
      <c r="F258" s="1"/>
    </row>
    <row r="259" spans="1:6" x14ac:dyDescent="0.55000000000000004">
      <c r="A259" s="1">
        <v>24990</v>
      </c>
      <c r="B259">
        <v>34.700000000000003</v>
      </c>
      <c r="C259" s="1"/>
      <c r="F259" s="1"/>
    </row>
    <row r="260" spans="1:6" x14ac:dyDescent="0.55000000000000004">
      <c r="A260" s="1">
        <v>25020</v>
      </c>
      <c r="B260">
        <v>34.9</v>
      </c>
      <c r="C260" s="1"/>
      <c r="F260" s="1"/>
    </row>
    <row r="261" spans="1:6" x14ac:dyDescent="0.55000000000000004">
      <c r="A261" s="1">
        <v>25051</v>
      </c>
      <c r="B261">
        <v>35</v>
      </c>
      <c r="C261" s="1"/>
      <c r="F261" s="1"/>
    </row>
    <row r="262" spans="1:6" x14ac:dyDescent="0.55000000000000004">
      <c r="A262" s="1">
        <v>25082</v>
      </c>
      <c r="B262">
        <v>35.1</v>
      </c>
      <c r="C262" s="1"/>
      <c r="F262" s="1"/>
    </row>
    <row r="263" spans="1:6" x14ac:dyDescent="0.55000000000000004">
      <c r="A263" s="1">
        <v>25112</v>
      </c>
      <c r="B263">
        <v>35.299999999999997</v>
      </c>
      <c r="C263" s="1"/>
      <c r="F263" s="1"/>
    </row>
    <row r="264" spans="1:6" x14ac:dyDescent="0.55000000000000004">
      <c r="A264" s="1">
        <v>25143</v>
      </c>
      <c r="B264">
        <v>35.4</v>
      </c>
      <c r="C264" s="1"/>
      <c r="F264" s="1"/>
    </row>
    <row r="265" spans="1:6" x14ac:dyDescent="0.55000000000000004">
      <c r="A265" s="1">
        <v>25173</v>
      </c>
      <c r="B265">
        <v>35.6</v>
      </c>
      <c r="C265" s="1"/>
      <c r="F265" s="1"/>
    </row>
    <row r="266" spans="1:6" x14ac:dyDescent="0.55000000000000004">
      <c r="A266" s="1">
        <v>25204</v>
      </c>
      <c r="B266">
        <v>35.700000000000003</v>
      </c>
      <c r="C266" s="1"/>
      <c r="F266" s="1"/>
    </row>
    <row r="267" spans="1:6" x14ac:dyDescent="0.55000000000000004">
      <c r="A267" s="1">
        <v>25235</v>
      </c>
      <c r="B267">
        <v>35.799999999999997</v>
      </c>
      <c r="C267" s="1"/>
      <c r="F267" s="1"/>
    </row>
    <row r="268" spans="1:6" x14ac:dyDescent="0.55000000000000004">
      <c r="A268" s="1">
        <v>25263</v>
      </c>
      <c r="B268">
        <v>36.1</v>
      </c>
      <c r="C268" s="1"/>
      <c r="F268" s="1"/>
    </row>
    <row r="269" spans="1:6" x14ac:dyDescent="0.55000000000000004">
      <c r="A269" s="1">
        <v>25294</v>
      </c>
      <c r="B269">
        <v>36.299999999999997</v>
      </c>
      <c r="C269" s="1"/>
      <c r="F269" s="1"/>
    </row>
    <row r="270" spans="1:6" x14ac:dyDescent="0.55000000000000004">
      <c r="A270" s="1">
        <v>25324</v>
      </c>
      <c r="B270">
        <v>36.4</v>
      </c>
      <c r="C270" s="1"/>
      <c r="F270" s="1"/>
    </row>
    <row r="271" spans="1:6" x14ac:dyDescent="0.55000000000000004">
      <c r="A271" s="1">
        <v>25355</v>
      </c>
      <c r="B271">
        <v>36.6</v>
      </c>
      <c r="C271" s="1"/>
      <c r="F271" s="1"/>
    </row>
    <row r="272" spans="1:6" x14ac:dyDescent="0.55000000000000004">
      <c r="A272" s="1">
        <v>25385</v>
      </c>
      <c r="B272">
        <v>36.799999999999997</v>
      </c>
      <c r="C272" s="1"/>
      <c r="F272" s="1"/>
    </row>
    <row r="273" spans="1:6" x14ac:dyDescent="0.55000000000000004">
      <c r="A273" s="1">
        <v>25416</v>
      </c>
      <c r="B273">
        <v>36.9</v>
      </c>
      <c r="C273" s="1"/>
      <c r="F273" s="1"/>
    </row>
    <row r="274" spans="1:6" x14ac:dyDescent="0.55000000000000004">
      <c r="A274" s="1">
        <v>25447</v>
      </c>
      <c r="B274">
        <v>37.1</v>
      </c>
      <c r="C274" s="1"/>
      <c r="F274" s="1"/>
    </row>
    <row r="275" spans="1:6" x14ac:dyDescent="0.55000000000000004">
      <c r="A275" s="1">
        <v>25477</v>
      </c>
      <c r="B275">
        <v>37.299999999999997</v>
      </c>
      <c r="C275" s="1"/>
      <c r="F275" s="1"/>
    </row>
    <row r="276" spans="1:6" x14ac:dyDescent="0.55000000000000004">
      <c r="A276" s="1">
        <v>25508</v>
      </c>
      <c r="B276">
        <v>37.5</v>
      </c>
      <c r="C276" s="1"/>
      <c r="F276" s="1"/>
    </row>
    <row r="277" spans="1:6" x14ac:dyDescent="0.55000000000000004">
      <c r="A277" s="1">
        <v>25538</v>
      </c>
      <c r="B277">
        <v>37.700000000000003</v>
      </c>
      <c r="C277" s="1"/>
      <c r="F277" s="1"/>
    </row>
    <row r="278" spans="1:6" x14ac:dyDescent="0.55000000000000004">
      <c r="A278" s="1">
        <v>25569</v>
      </c>
      <c r="B278">
        <v>37.9</v>
      </c>
      <c r="C278" s="1"/>
      <c r="F278" s="1"/>
    </row>
    <row r="279" spans="1:6" x14ac:dyDescent="0.55000000000000004">
      <c r="A279" s="1">
        <v>25600</v>
      </c>
      <c r="B279">
        <v>38.1</v>
      </c>
      <c r="C279" s="1"/>
      <c r="F279" s="1"/>
    </row>
    <row r="280" spans="1:6" x14ac:dyDescent="0.55000000000000004">
      <c r="A280" s="1">
        <v>25628</v>
      </c>
      <c r="B280">
        <v>38.299999999999997</v>
      </c>
      <c r="C280" s="1"/>
      <c r="F280" s="1"/>
    </row>
    <row r="281" spans="1:6" x14ac:dyDescent="0.55000000000000004">
      <c r="A281" s="1">
        <v>25659</v>
      </c>
      <c r="B281">
        <v>38.5</v>
      </c>
      <c r="C281" s="1"/>
      <c r="F281" s="1"/>
    </row>
    <row r="282" spans="1:6" x14ac:dyDescent="0.55000000000000004">
      <c r="A282" s="1">
        <v>25689</v>
      </c>
      <c r="B282">
        <v>38.6</v>
      </c>
      <c r="C282" s="1"/>
      <c r="F282" s="1"/>
    </row>
    <row r="283" spans="1:6" x14ac:dyDescent="0.55000000000000004">
      <c r="A283" s="1">
        <v>25720</v>
      </c>
      <c r="B283">
        <v>38.799999999999997</v>
      </c>
      <c r="C283" s="1"/>
      <c r="F283" s="1"/>
    </row>
    <row r="284" spans="1:6" x14ac:dyDescent="0.55000000000000004">
      <c r="A284" s="1">
        <v>25750</v>
      </c>
      <c r="B284">
        <v>38.9</v>
      </c>
      <c r="C284" s="1"/>
      <c r="F284" s="1"/>
    </row>
    <row r="285" spans="1:6" x14ac:dyDescent="0.55000000000000004">
      <c r="A285" s="1">
        <v>25781</v>
      </c>
      <c r="B285">
        <v>39</v>
      </c>
      <c r="C285" s="1"/>
      <c r="F285" s="1"/>
    </row>
    <row r="286" spans="1:6" x14ac:dyDescent="0.55000000000000004">
      <c r="A286" s="1">
        <v>25812</v>
      </c>
      <c r="B286">
        <v>39.200000000000003</v>
      </c>
      <c r="C286" s="1"/>
      <c r="F286" s="1"/>
    </row>
    <row r="287" spans="1:6" x14ac:dyDescent="0.55000000000000004">
      <c r="A287" s="1">
        <v>25842</v>
      </c>
      <c r="B287">
        <v>39.4</v>
      </c>
      <c r="C287" s="1"/>
      <c r="F287" s="1"/>
    </row>
    <row r="288" spans="1:6" x14ac:dyDescent="0.55000000000000004">
      <c r="A288" s="1">
        <v>25873</v>
      </c>
      <c r="B288">
        <v>39.6</v>
      </c>
      <c r="C288" s="1"/>
      <c r="F288" s="1"/>
    </row>
    <row r="289" spans="1:6" x14ac:dyDescent="0.55000000000000004">
      <c r="A289" s="1">
        <v>25903</v>
      </c>
      <c r="B289">
        <v>39.799999999999997</v>
      </c>
      <c r="C289" s="1"/>
      <c r="F289" s="1"/>
    </row>
    <row r="290" spans="1:6" x14ac:dyDescent="0.55000000000000004">
      <c r="A290" s="1">
        <v>25934</v>
      </c>
      <c r="B290">
        <v>39.9</v>
      </c>
      <c r="C290" s="1"/>
      <c r="F290" s="1"/>
    </row>
    <row r="291" spans="1:6" x14ac:dyDescent="0.55000000000000004">
      <c r="A291" s="1">
        <v>25965</v>
      </c>
      <c r="B291">
        <v>39.9</v>
      </c>
      <c r="C291" s="1"/>
      <c r="F291" s="1"/>
    </row>
    <row r="292" spans="1:6" x14ac:dyDescent="0.55000000000000004">
      <c r="A292" s="1">
        <v>25993</v>
      </c>
      <c r="B292">
        <v>40</v>
      </c>
      <c r="C292" s="1"/>
      <c r="F292" s="1"/>
    </row>
    <row r="293" spans="1:6" x14ac:dyDescent="0.55000000000000004">
      <c r="A293" s="1">
        <v>26024</v>
      </c>
      <c r="B293">
        <v>40.1</v>
      </c>
      <c r="C293" s="1"/>
      <c r="F293" s="1"/>
    </row>
    <row r="294" spans="1:6" x14ac:dyDescent="0.55000000000000004">
      <c r="A294" s="1">
        <v>26054</v>
      </c>
      <c r="B294">
        <v>40.299999999999997</v>
      </c>
      <c r="C294" s="1"/>
      <c r="F294" s="1"/>
    </row>
    <row r="295" spans="1:6" x14ac:dyDescent="0.55000000000000004">
      <c r="A295" s="1">
        <v>26085</v>
      </c>
      <c r="B295">
        <v>40.5</v>
      </c>
      <c r="C295" s="1"/>
      <c r="F295" s="1"/>
    </row>
    <row r="296" spans="1:6" x14ac:dyDescent="0.55000000000000004">
      <c r="A296" s="1">
        <v>26115</v>
      </c>
      <c r="B296">
        <v>40.6</v>
      </c>
      <c r="C296" s="1"/>
      <c r="F296" s="1"/>
    </row>
    <row r="297" spans="1:6" x14ac:dyDescent="0.55000000000000004">
      <c r="A297" s="1">
        <v>26146</v>
      </c>
      <c r="B297">
        <v>40.700000000000003</v>
      </c>
      <c r="C297" s="1"/>
      <c r="F297" s="1"/>
    </row>
    <row r="298" spans="1:6" x14ac:dyDescent="0.55000000000000004">
      <c r="A298" s="1">
        <v>26177</v>
      </c>
      <c r="B298">
        <v>40.799999999999997</v>
      </c>
      <c r="C298" s="1"/>
      <c r="F298" s="1"/>
    </row>
    <row r="299" spans="1:6" x14ac:dyDescent="0.55000000000000004">
      <c r="A299" s="1">
        <v>26207</v>
      </c>
      <c r="B299">
        <v>40.9</v>
      </c>
      <c r="C299" s="1"/>
      <c r="F299" s="1"/>
    </row>
    <row r="300" spans="1:6" x14ac:dyDescent="0.55000000000000004">
      <c r="A300" s="1">
        <v>26238</v>
      </c>
      <c r="B300">
        <v>41</v>
      </c>
      <c r="C300" s="1"/>
      <c r="F300" s="1"/>
    </row>
    <row r="301" spans="1:6" x14ac:dyDescent="0.55000000000000004">
      <c r="A301" s="1">
        <v>26268</v>
      </c>
      <c r="B301">
        <v>41.1</v>
      </c>
      <c r="C301" s="1"/>
      <c r="F301" s="1"/>
    </row>
    <row r="302" spans="1:6" x14ac:dyDescent="0.55000000000000004">
      <c r="A302" s="1">
        <v>26299</v>
      </c>
      <c r="B302">
        <v>41.2</v>
      </c>
      <c r="C302" s="1"/>
      <c r="F302" s="1"/>
    </row>
    <row r="303" spans="1:6" x14ac:dyDescent="0.55000000000000004">
      <c r="A303" s="1">
        <v>26330</v>
      </c>
      <c r="B303">
        <v>41.4</v>
      </c>
      <c r="C303" s="1"/>
      <c r="F303" s="1"/>
    </row>
    <row r="304" spans="1:6" x14ac:dyDescent="0.55000000000000004">
      <c r="A304" s="1">
        <v>26359</v>
      </c>
      <c r="B304">
        <v>41.4</v>
      </c>
      <c r="C304" s="1"/>
      <c r="F304" s="1"/>
    </row>
    <row r="305" spans="1:6" x14ac:dyDescent="0.55000000000000004">
      <c r="A305" s="1">
        <v>26390</v>
      </c>
      <c r="B305">
        <v>41.5</v>
      </c>
      <c r="C305" s="1"/>
      <c r="F305" s="1"/>
    </row>
    <row r="306" spans="1:6" x14ac:dyDescent="0.55000000000000004">
      <c r="A306" s="1">
        <v>26420</v>
      </c>
      <c r="B306">
        <v>41.6</v>
      </c>
      <c r="C306" s="1"/>
      <c r="F306" s="1"/>
    </row>
    <row r="307" spans="1:6" x14ac:dyDescent="0.55000000000000004">
      <c r="A307" s="1">
        <v>26451</v>
      </c>
      <c r="B307">
        <v>41.7</v>
      </c>
      <c r="C307" s="1"/>
      <c r="F307" s="1"/>
    </row>
    <row r="308" spans="1:6" x14ac:dyDescent="0.55000000000000004">
      <c r="A308" s="1">
        <v>26481</v>
      </c>
      <c r="B308">
        <v>41.8</v>
      </c>
      <c r="C308" s="1"/>
      <c r="F308" s="1"/>
    </row>
    <row r="309" spans="1:6" x14ac:dyDescent="0.55000000000000004">
      <c r="A309" s="1">
        <v>26512</v>
      </c>
      <c r="B309">
        <v>41.9</v>
      </c>
      <c r="C309" s="1"/>
      <c r="F309" s="1"/>
    </row>
    <row r="310" spans="1:6" x14ac:dyDescent="0.55000000000000004">
      <c r="A310" s="1">
        <v>26543</v>
      </c>
      <c r="B310">
        <v>42.1</v>
      </c>
      <c r="C310" s="1"/>
      <c r="F310" s="1"/>
    </row>
    <row r="311" spans="1:6" x14ac:dyDescent="0.55000000000000004">
      <c r="A311" s="1">
        <v>26573</v>
      </c>
      <c r="B311">
        <v>42.2</v>
      </c>
      <c r="C311" s="1"/>
      <c r="F311" s="1"/>
    </row>
    <row r="312" spans="1:6" x14ac:dyDescent="0.55000000000000004">
      <c r="A312" s="1">
        <v>26604</v>
      </c>
      <c r="B312">
        <v>42.4</v>
      </c>
      <c r="C312" s="1"/>
      <c r="F312" s="1"/>
    </row>
    <row r="313" spans="1:6" x14ac:dyDescent="0.55000000000000004">
      <c r="A313" s="1">
        <v>26634</v>
      </c>
      <c r="B313">
        <v>42.5</v>
      </c>
      <c r="C313" s="1"/>
      <c r="F313" s="1"/>
    </row>
    <row r="314" spans="1:6" x14ac:dyDescent="0.55000000000000004">
      <c r="A314" s="1">
        <v>26665</v>
      </c>
      <c r="B314">
        <v>42.7</v>
      </c>
      <c r="C314" s="1"/>
      <c r="F314" s="1"/>
    </row>
    <row r="315" spans="1:6" x14ac:dyDescent="0.55000000000000004">
      <c r="A315" s="1">
        <v>26696</v>
      </c>
      <c r="B315">
        <v>43</v>
      </c>
      <c r="C315" s="1"/>
      <c r="F315" s="1"/>
    </row>
    <row r="316" spans="1:6" x14ac:dyDescent="0.55000000000000004">
      <c r="A316" s="1">
        <v>26724</v>
      </c>
      <c r="B316">
        <v>43.4</v>
      </c>
      <c r="C316" s="1"/>
      <c r="F316" s="1"/>
    </row>
    <row r="317" spans="1:6" x14ac:dyDescent="0.55000000000000004">
      <c r="A317" s="1">
        <v>26755</v>
      </c>
      <c r="B317">
        <v>43.7</v>
      </c>
      <c r="C317" s="1"/>
      <c r="F317" s="1"/>
    </row>
    <row r="318" spans="1:6" x14ac:dyDescent="0.55000000000000004">
      <c r="A318" s="1">
        <v>26785</v>
      </c>
      <c r="B318">
        <v>43.9</v>
      </c>
      <c r="C318" s="1"/>
      <c r="F318" s="1"/>
    </row>
    <row r="319" spans="1:6" x14ac:dyDescent="0.55000000000000004">
      <c r="A319" s="1">
        <v>26816</v>
      </c>
      <c r="B319">
        <v>44.2</v>
      </c>
      <c r="C319" s="1"/>
      <c r="F319" s="1"/>
    </row>
    <row r="320" spans="1:6" x14ac:dyDescent="0.55000000000000004">
      <c r="A320" s="1">
        <v>26846</v>
      </c>
      <c r="B320">
        <v>44.2</v>
      </c>
      <c r="C320" s="1"/>
      <c r="F320" s="1"/>
    </row>
    <row r="321" spans="1:6" x14ac:dyDescent="0.55000000000000004">
      <c r="A321" s="1">
        <v>26877</v>
      </c>
      <c r="B321">
        <v>45</v>
      </c>
      <c r="C321" s="1"/>
      <c r="F321" s="1"/>
    </row>
    <row r="322" spans="1:6" x14ac:dyDescent="0.55000000000000004">
      <c r="A322" s="1">
        <v>26908</v>
      </c>
      <c r="B322">
        <v>45.2</v>
      </c>
      <c r="C322" s="1"/>
      <c r="F322" s="1"/>
    </row>
    <row r="323" spans="1:6" x14ac:dyDescent="0.55000000000000004">
      <c r="A323" s="1">
        <v>26938</v>
      </c>
      <c r="B323">
        <v>45.6</v>
      </c>
      <c r="C323" s="1"/>
      <c r="F323" s="1"/>
    </row>
    <row r="324" spans="1:6" x14ac:dyDescent="0.55000000000000004">
      <c r="A324" s="1">
        <v>26969</v>
      </c>
      <c r="B324">
        <v>45.9</v>
      </c>
      <c r="C324" s="1"/>
      <c r="F324" s="1"/>
    </row>
    <row r="325" spans="1:6" x14ac:dyDescent="0.55000000000000004">
      <c r="A325" s="1">
        <v>26999</v>
      </c>
      <c r="B325">
        <v>46.3</v>
      </c>
      <c r="C325" s="1"/>
      <c r="F325" s="1"/>
    </row>
    <row r="326" spans="1:6" x14ac:dyDescent="0.55000000000000004">
      <c r="A326" s="1">
        <v>27030</v>
      </c>
      <c r="B326">
        <v>46.8</v>
      </c>
      <c r="C326" s="1"/>
      <c r="F326" s="1"/>
    </row>
    <row r="327" spans="1:6" x14ac:dyDescent="0.55000000000000004">
      <c r="A327" s="1">
        <v>27061</v>
      </c>
      <c r="B327">
        <v>47.3</v>
      </c>
      <c r="C327" s="1"/>
      <c r="F327" s="1"/>
    </row>
    <row r="328" spans="1:6" x14ac:dyDescent="0.55000000000000004">
      <c r="A328" s="1">
        <v>27089</v>
      </c>
      <c r="B328">
        <v>47.8</v>
      </c>
      <c r="C328" s="1"/>
      <c r="F328" s="1"/>
    </row>
    <row r="329" spans="1:6" x14ac:dyDescent="0.55000000000000004">
      <c r="A329" s="1">
        <v>27120</v>
      </c>
      <c r="B329">
        <v>48.1</v>
      </c>
      <c r="C329" s="1"/>
      <c r="F329" s="1"/>
    </row>
    <row r="330" spans="1:6" x14ac:dyDescent="0.55000000000000004">
      <c r="A330" s="1">
        <v>27150</v>
      </c>
      <c r="B330">
        <v>48.6</v>
      </c>
      <c r="C330" s="1"/>
      <c r="F330" s="1"/>
    </row>
    <row r="331" spans="1:6" x14ac:dyDescent="0.55000000000000004">
      <c r="A331" s="1">
        <v>27181</v>
      </c>
      <c r="B331">
        <v>49</v>
      </c>
      <c r="C331" s="1"/>
      <c r="F331" s="1"/>
    </row>
    <row r="332" spans="1:6" x14ac:dyDescent="0.55000000000000004">
      <c r="A332" s="1">
        <v>27211</v>
      </c>
      <c r="B332">
        <v>49.3</v>
      </c>
      <c r="C332" s="1"/>
      <c r="F332" s="1"/>
    </row>
    <row r="333" spans="1:6" x14ac:dyDescent="0.55000000000000004">
      <c r="A333" s="1">
        <v>27242</v>
      </c>
      <c r="B333">
        <v>49.9</v>
      </c>
      <c r="C333" s="1"/>
      <c r="F333" s="1"/>
    </row>
    <row r="334" spans="1:6" x14ac:dyDescent="0.55000000000000004">
      <c r="A334" s="1">
        <v>27273</v>
      </c>
      <c r="B334">
        <v>50.6</v>
      </c>
      <c r="C334" s="1"/>
      <c r="F334" s="1"/>
    </row>
    <row r="335" spans="1:6" x14ac:dyDescent="0.55000000000000004">
      <c r="A335" s="1">
        <v>27303</v>
      </c>
      <c r="B335">
        <v>51</v>
      </c>
      <c r="C335" s="1"/>
      <c r="F335" s="1"/>
    </row>
    <row r="336" spans="1:6" x14ac:dyDescent="0.55000000000000004">
      <c r="A336" s="1">
        <v>27334</v>
      </c>
      <c r="B336">
        <v>51.5</v>
      </c>
      <c r="C336" s="1"/>
      <c r="F336" s="1"/>
    </row>
    <row r="337" spans="1:6" x14ac:dyDescent="0.55000000000000004">
      <c r="A337" s="1">
        <v>27364</v>
      </c>
      <c r="B337">
        <v>51.9</v>
      </c>
      <c r="C337" s="1"/>
      <c r="F337" s="1"/>
    </row>
    <row r="338" spans="1:6" x14ac:dyDescent="0.55000000000000004">
      <c r="A338" s="1">
        <v>27395</v>
      </c>
      <c r="B338">
        <v>52.3</v>
      </c>
      <c r="C338" s="1"/>
      <c r="F338" s="1"/>
    </row>
    <row r="339" spans="1:6" x14ac:dyDescent="0.55000000000000004">
      <c r="A339" s="1">
        <v>27426</v>
      </c>
      <c r="B339">
        <v>52.6</v>
      </c>
      <c r="C339" s="1"/>
      <c r="F339" s="1"/>
    </row>
    <row r="340" spans="1:6" x14ac:dyDescent="0.55000000000000004">
      <c r="A340" s="1">
        <v>27454</v>
      </c>
      <c r="B340">
        <v>52.8</v>
      </c>
      <c r="C340" s="1"/>
      <c r="F340" s="1"/>
    </row>
    <row r="341" spans="1:6" x14ac:dyDescent="0.55000000000000004">
      <c r="A341" s="1">
        <v>27485</v>
      </c>
      <c r="B341">
        <v>53</v>
      </c>
      <c r="C341" s="1"/>
      <c r="F341" s="1"/>
    </row>
    <row r="342" spans="1:6" x14ac:dyDescent="0.55000000000000004">
      <c r="A342" s="1">
        <v>27515</v>
      </c>
      <c r="B342">
        <v>53.1</v>
      </c>
      <c r="C342" s="1"/>
      <c r="F342" s="1"/>
    </row>
    <row r="343" spans="1:6" x14ac:dyDescent="0.55000000000000004">
      <c r="A343" s="1">
        <v>27546</v>
      </c>
      <c r="B343">
        <v>53.5</v>
      </c>
      <c r="C343" s="1"/>
      <c r="F343" s="1"/>
    </row>
    <row r="344" spans="1:6" x14ac:dyDescent="0.55000000000000004">
      <c r="A344" s="1">
        <v>27576</v>
      </c>
      <c r="B344">
        <v>54</v>
      </c>
      <c r="C344" s="1"/>
      <c r="F344" s="1"/>
    </row>
    <row r="345" spans="1:6" x14ac:dyDescent="0.55000000000000004">
      <c r="A345" s="1">
        <v>27607</v>
      </c>
      <c r="B345">
        <v>54.2</v>
      </c>
      <c r="C345" s="1"/>
      <c r="F345" s="1"/>
    </row>
    <row r="346" spans="1:6" x14ac:dyDescent="0.55000000000000004">
      <c r="A346" s="1">
        <v>27638</v>
      </c>
      <c r="B346">
        <v>54.6</v>
      </c>
      <c r="C346" s="1"/>
      <c r="F346" s="1"/>
    </row>
    <row r="347" spans="1:6" x14ac:dyDescent="0.55000000000000004">
      <c r="A347" s="1">
        <v>27668</v>
      </c>
      <c r="B347">
        <v>54.9</v>
      </c>
      <c r="C347" s="1"/>
      <c r="F347" s="1"/>
    </row>
    <row r="348" spans="1:6" x14ac:dyDescent="0.55000000000000004">
      <c r="A348" s="1">
        <v>27699</v>
      </c>
      <c r="B348">
        <v>55.3</v>
      </c>
      <c r="C348" s="1"/>
      <c r="F348" s="1"/>
    </row>
    <row r="349" spans="1:6" x14ac:dyDescent="0.55000000000000004">
      <c r="A349" s="1">
        <v>27729</v>
      </c>
      <c r="B349">
        <v>55.6</v>
      </c>
      <c r="C349" s="1"/>
      <c r="F349" s="1"/>
    </row>
    <row r="350" spans="1:6" x14ac:dyDescent="0.55000000000000004">
      <c r="A350" s="1">
        <v>27760</v>
      </c>
      <c r="B350">
        <v>55.8</v>
      </c>
      <c r="C350" s="1"/>
      <c r="F350" s="1"/>
    </row>
    <row r="351" spans="1:6" x14ac:dyDescent="0.55000000000000004">
      <c r="A351" s="1">
        <v>27791</v>
      </c>
      <c r="B351">
        <v>55.9</v>
      </c>
      <c r="C351" s="1"/>
      <c r="F351" s="1"/>
    </row>
    <row r="352" spans="1:6" x14ac:dyDescent="0.55000000000000004">
      <c r="A352" s="1">
        <v>27820</v>
      </c>
      <c r="B352">
        <v>56</v>
      </c>
      <c r="C352" s="1"/>
      <c r="F352" s="1"/>
    </row>
    <row r="353" spans="1:6" x14ac:dyDescent="0.55000000000000004">
      <c r="A353" s="1">
        <v>27851</v>
      </c>
      <c r="B353">
        <v>56.1</v>
      </c>
      <c r="C353" s="1"/>
      <c r="F353" s="1"/>
    </row>
    <row r="354" spans="1:6" x14ac:dyDescent="0.55000000000000004">
      <c r="A354" s="1">
        <v>27881</v>
      </c>
      <c r="B354">
        <v>56.4</v>
      </c>
      <c r="C354" s="1"/>
      <c r="F354" s="1"/>
    </row>
    <row r="355" spans="1:6" x14ac:dyDescent="0.55000000000000004">
      <c r="A355" s="1">
        <v>27912</v>
      </c>
      <c r="B355">
        <v>56.7</v>
      </c>
      <c r="C355" s="1"/>
      <c r="F355" s="1"/>
    </row>
    <row r="356" spans="1:6" x14ac:dyDescent="0.55000000000000004">
      <c r="A356" s="1">
        <v>27942</v>
      </c>
      <c r="B356">
        <v>57</v>
      </c>
      <c r="C356" s="1"/>
      <c r="F356" s="1"/>
    </row>
    <row r="357" spans="1:6" x14ac:dyDescent="0.55000000000000004">
      <c r="A357" s="1">
        <v>27973</v>
      </c>
      <c r="B357">
        <v>57.3</v>
      </c>
      <c r="C357" s="1"/>
      <c r="F357" s="1"/>
    </row>
    <row r="358" spans="1:6" x14ac:dyDescent="0.55000000000000004">
      <c r="A358" s="1">
        <v>28004</v>
      </c>
      <c r="B358">
        <v>57.6</v>
      </c>
      <c r="C358" s="1"/>
      <c r="F358" s="1"/>
    </row>
    <row r="359" spans="1:6" x14ac:dyDescent="0.55000000000000004">
      <c r="A359" s="1">
        <v>28034</v>
      </c>
      <c r="B359">
        <v>57.9</v>
      </c>
      <c r="C359" s="1"/>
      <c r="F359" s="1"/>
    </row>
    <row r="360" spans="1:6" x14ac:dyDescent="0.55000000000000004">
      <c r="A360" s="1">
        <v>28065</v>
      </c>
      <c r="B360">
        <v>58.1</v>
      </c>
      <c r="C360" s="1"/>
      <c r="F360" s="1"/>
    </row>
    <row r="361" spans="1:6" x14ac:dyDescent="0.55000000000000004">
      <c r="A361" s="1">
        <v>28095</v>
      </c>
      <c r="B361">
        <v>58.4</v>
      </c>
      <c r="C361" s="1"/>
      <c r="F361" s="1"/>
    </row>
    <row r="362" spans="1:6" x14ac:dyDescent="0.55000000000000004">
      <c r="A362" s="1">
        <v>28126</v>
      </c>
      <c r="B362">
        <v>58.7</v>
      </c>
      <c r="C362" s="1"/>
      <c r="F362" s="1"/>
    </row>
    <row r="363" spans="1:6" x14ac:dyDescent="0.55000000000000004">
      <c r="A363" s="1">
        <v>28157</v>
      </c>
      <c r="B363">
        <v>59.3</v>
      </c>
      <c r="C363" s="1"/>
      <c r="F363" s="1"/>
    </row>
    <row r="364" spans="1:6" x14ac:dyDescent="0.55000000000000004">
      <c r="A364" s="1">
        <v>28185</v>
      </c>
      <c r="B364">
        <v>59.6</v>
      </c>
      <c r="C364" s="1"/>
      <c r="F364" s="1"/>
    </row>
    <row r="365" spans="1:6" x14ac:dyDescent="0.55000000000000004">
      <c r="A365" s="1">
        <v>28216</v>
      </c>
      <c r="B365">
        <v>60</v>
      </c>
      <c r="C365" s="1"/>
      <c r="F365" s="1"/>
    </row>
    <row r="366" spans="1:6" x14ac:dyDescent="0.55000000000000004">
      <c r="A366" s="1">
        <v>28246</v>
      </c>
      <c r="B366">
        <v>60.2</v>
      </c>
      <c r="C366" s="1"/>
      <c r="F366" s="1"/>
    </row>
    <row r="367" spans="1:6" x14ac:dyDescent="0.55000000000000004">
      <c r="A367" s="1">
        <v>28277</v>
      </c>
      <c r="B367">
        <v>60.5</v>
      </c>
      <c r="C367" s="1"/>
      <c r="F367" s="1"/>
    </row>
    <row r="368" spans="1:6" x14ac:dyDescent="0.55000000000000004">
      <c r="A368" s="1">
        <v>28307</v>
      </c>
      <c r="B368">
        <v>60.8</v>
      </c>
      <c r="C368" s="1"/>
      <c r="F368" s="1"/>
    </row>
    <row r="369" spans="1:6" x14ac:dyDescent="0.55000000000000004">
      <c r="A369" s="1">
        <v>28338</v>
      </c>
      <c r="B369">
        <v>61.1</v>
      </c>
      <c r="C369" s="1"/>
      <c r="F369" s="1"/>
    </row>
    <row r="370" spans="1:6" x14ac:dyDescent="0.55000000000000004">
      <c r="A370" s="1">
        <v>28369</v>
      </c>
      <c r="B370">
        <v>61.3</v>
      </c>
      <c r="C370" s="1"/>
      <c r="F370" s="1"/>
    </row>
    <row r="371" spans="1:6" x14ac:dyDescent="0.55000000000000004">
      <c r="A371" s="1">
        <v>28399</v>
      </c>
      <c r="B371">
        <v>61.6</v>
      </c>
      <c r="C371" s="1"/>
      <c r="F371" s="1"/>
    </row>
    <row r="372" spans="1:6" x14ac:dyDescent="0.55000000000000004">
      <c r="A372" s="1">
        <v>28430</v>
      </c>
      <c r="B372">
        <v>62</v>
      </c>
      <c r="C372" s="1"/>
      <c r="F372" s="1"/>
    </row>
    <row r="373" spans="1:6" x14ac:dyDescent="0.55000000000000004">
      <c r="A373" s="1">
        <v>28460</v>
      </c>
      <c r="B373">
        <v>62.3</v>
      </c>
      <c r="C373" s="1"/>
      <c r="F373" s="1"/>
    </row>
    <row r="374" spans="1:6" x14ac:dyDescent="0.55000000000000004">
      <c r="A374" s="1">
        <v>28491</v>
      </c>
      <c r="B374">
        <v>62.7</v>
      </c>
      <c r="C374" s="1"/>
      <c r="F374" s="1"/>
    </row>
    <row r="375" spans="1:6" x14ac:dyDescent="0.55000000000000004">
      <c r="A375" s="1">
        <v>28522</v>
      </c>
      <c r="B375">
        <v>63</v>
      </c>
      <c r="C375" s="1"/>
      <c r="F375" s="1"/>
    </row>
    <row r="376" spans="1:6" x14ac:dyDescent="0.55000000000000004">
      <c r="A376" s="1">
        <v>28550</v>
      </c>
      <c r="B376">
        <v>63.4</v>
      </c>
      <c r="C376" s="1"/>
      <c r="F376" s="1"/>
    </row>
    <row r="377" spans="1:6" x14ac:dyDescent="0.55000000000000004">
      <c r="A377" s="1">
        <v>28581</v>
      </c>
      <c r="B377">
        <v>63.9</v>
      </c>
      <c r="C377" s="1"/>
      <c r="F377" s="1"/>
    </row>
    <row r="378" spans="1:6" x14ac:dyDescent="0.55000000000000004">
      <c r="A378" s="1">
        <v>28611</v>
      </c>
      <c r="B378">
        <v>64.5</v>
      </c>
      <c r="C378" s="1"/>
      <c r="F378" s="1"/>
    </row>
    <row r="379" spans="1:6" x14ac:dyDescent="0.55000000000000004">
      <c r="A379" s="1">
        <v>28642</v>
      </c>
      <c r="B379">
        <v>65</v>
      </c>
      <c r="C379" s="1"/>
      <c r="F379" s="1"/>
    </row>
    <row r="380" spans="1:6" x14ac:dyDescent="0.55000000000000004">
      <c r="A380" s="1">
        <v>28672</v>
      </c>
      <c r="B380">
        <v>65.5</v>
      </c>
      <c r="C380" s="1"/>
      <c r="F380" s="1"/>
    </row>
    <row r="381" spans="1:6" x14ac:dyDescent="0.55000000000000004">
      <c r="A381" s="1">
        <v>28703</v>
      </c>
      <c r="B381">
        <v>65.900000000000006</v>
      </c>
      <c r="C381" s="1"/>
      <c r="F381" s="1"/>
    </row>
    <row r="382" spans="1:6" x14ac:dyDescent="0.55000000000000004">
      <c r="A382" s="1">
        <v>28734</v>
      </c>
      <c r="B382">
        <v>66.5</v>
      </c>
      <c r="C382" s="1"/>
      <c r="F382" s="1"/>
    </row>
    <row r="383" spans="1:6" x14ac:dyDescent="0.55000000000000004">
      <c r="A383" s="1">
        <v>28764</v>
      </c>
      <c r="B383">
        <v>67.099999999999994</v>
      </c>
      <c r="C383" s="1"/>
      <c r="F383" s="1"/>
    </row>
    <row r="384" spans="1:6" x14ac:dyDescent="0.55000000000000004">
      <c r="A384" s="1">
        <v>28795</v>
      </c>
      <c r="B384">
        <v>67.5</v>
      </c>
      <c r="C384" s="1"/>
      <c r="F384" s="1"/>
    </row>
    <row r="385" spans="1:6" x14ac:dyDescent="0.55000000000000004">
      <c r="A385" s="1">
        <v>28825</v>
      </c>
      <c r="B385">
        <v>67.900000000000006</v>
      </c>
      <c r="C385" s="1"/>
      <c r="F385" s="1"/>
    </row>
    <row r="386" spans="1:6" x14ac:dyDescent="0.55000000000000004">
      <c r="A386" s="1">
        <v>28856</v>
      </c>
      <c r="B386">
        <v>68.5</v>
      </c>
      <c r="C386" s="1"/>
      <c r="F386" s="1"/>
    </row>
    <row r="387" spans="1:6" x14ac:dyDescent="0.55000000000000004">
      <c r="A387" s="1">
        <v>28887</v>
      </c>
      <c r="B387">
        <v>69.2</v>
      </c>
      <c r="C387" s="1"/>
      <c r="F387" s="1"/>
    </row>
    <row r="388" spans="1:6" x14ac:dyDescent="0.55000000000000004">
      <c r="A388" s="1">
        <v>28915</v>
      </c>
      <c r="B388">
        <v>69.900000000000006</v>
      </c>
      <c r="C388" s="1"/>
      <c r="F388" s="1"/>
    </row>
    <row r="389" spans="1:6" x14ac:dyDescent="0.55000000000000004">
      <c r="A389" s="1">
        <v>28946</v>
      </c>
      <c r="B389">
        <v>70.599999999999994</v>
      </c>
      <c r="C389" s="1"/>
      <c r="F389" s="1"/>
    </row>
    <row r="390" spans="1:6" x14ac:dyDescent="0.55000000000000004">
      <c r="A390" s="1">
        <v>28976</v>
      </c>
      <c r="B390">
        <v>71.400000000000006</v>
      </c>
      <c r="C390" s="1"/>
      <c r="F390" s="1"/>
    </row>
    <row r="391" spans="1:6" x14ac:dyDescent="0.55000000000000004">
      <c r="A391" s="1">
        <v>29007</v>
      </c>
      <c r="B391">
        <v>72.2</v>
      </c>
      <c r="C391" s="1"/>
      <c r="F391" s="1"/>
    </row>
    <row r="392" spans="1:6" x14ac:dyDescent="0.55000000000000004">
      <c r="A392" s="1">
        <v>29037</v>
      </c>
      <c r="B392">
        <v>73</v>
      </c>
      <c r="C392" s="1"/>
      <c r="F392" s="1"/>
    </row>
    <row r="393" spans="1:6" x14ac:dyDescent="0.55000000000000004">
      <c r="A393" s="1">
        <v>29068</v>
      </c>
      <c r="B393">
        <v>73.7</v>
      </c>
      <c r="C393" s="1"/>
      <c r="F393" s="1"/>
    </row>
    <row r="394" spans="1:6" x14ac:dyDescent="0.55000000000000004">
      <c r="A394" s="1">
        <v>29099</v>
      </c>
      <c r="B394">
        <v>74.400000000000006</v>
      </c>
      <c r="C394" s="1"/>
      <c r="F394" s="1"/>
    </row>
    <row r="395" spans="1:6" x14ac:dyDescent="0.55000000000000004">
      <c r="A395" s="1">
        <v>29129</v>
      </c>
      <c r="B395">
        <v>75.2</v>
      </c>
      <c r="C395" s="1"/>
      <c r="F395" s="1"/>
    </row>
    <row r="396" spans="1:6" x14ac:dyDescent="0.55000000000000004">
      <c r="A396" s="1">
        <v>29160</v>
      </c>
      <c r="B396">
        <v>76</v>
      </c>
      <c r="C396" s="1"/>
      <c r="F396" s="1"/>
    </row>
    <row r="397" spans="1:6" x14ac:dyDescent="0.55000000000000004">
      <c r="A397" s="1">
        <v>29190</v>
      </c>
      <c r="B397">
        <v>76.900000000000006</v>
      </c>
      <c r="C397" s="1"/>
      <c r="F397" s="1"/>
    </row>
    <row r="398" spans="1:6" x14ac:dyDescent="0.55000000000000004">
      <c r="A398" s="1">
        <v>29221</v>
      </c>
      <c r="B398">
        <v>78</v>
      </c>
      <c r="C398" s="1"/>
      <c r="F398" s="1"/>
    </row>
    <row r="399" spans="1:6" x14ac:dyDescent="0.55000000000000004">
      <c r="A399" s="1">
        <v>29252</v>
      </c>
      <c r="B399">
        <v>79</v>
      </c>
      <c r="C399" s="1"/>
      <c r="F399" s="1"/>
    </row>
    <row r="400" spans="1:6" x14ac:dyDescent="0.55000000000000004">
      <c r="A400" s="1">
        <v>29281</v>
      </c>
      <c r="B400">
        <v>80.099999999999994</v>
      </c>
      <c r="C400" s="1"/>
      <c r="F400" s="1"/>
    </row>
    <row r="401" spans="1:6" x14ac:dyDescent="0.55000000000000004">
      <c r="A401" s="1">
        <v>29312</v>
      </c>
      <c r="B401">
        <v>80.900000000000006</v>
      </c>
      <c r="C401" s="1"/>
      <c r="F401" s="1"/>
    </row>
    <row r="402" spans="1:6" x14ac:dyDescent="0.55000000000000004">
      <c r="A402" s="1">
        <v>29342</v>
      </c>
      <c r="B402">
        <v>81.7</v>
      </c>
      <c r="C402" s="1"/>
      <c r="F402" s="1"/>
    </row>
    <row r="403" spans="1:6" x14ac:dyDescent="0.55000000000000004">
      <c r="A403" s="1">
        <v>29373</v>
      </c>
      <c r="B403">
        <v>82.5</v>
      </c>
      <c r="C403" s="1"/>
      <c r="F403" s="1"/>
    </row>
    <row r="404" spans="1:6" x14ac:dyDescent="0.55000000000000004">
      <c r="A404" s="1">
        <v>29403</v>
      </c>
      <c r="B404">
        <v>82.6</v>
      </c>
      <c r="C404" s="1"/>
      <c r="F404" s="1"/>
    </row>
    <row r="405" spans="1:6" x14ac:dyDescent="0.55000000000000004">
      <c r="A405" s="1">
        <v>29434</v>
      </c>
      <c r="B405">
        <v>83.2</v>
      </c>
      <c r="C405" s="1"/>
      <c r="F405" s="1"/>
    </row>
    <row r="406" spans="1:6" x14ac:dyDescent="0.55000000000000004">
      <c r="A406" s="1">
        <v>29465</v>
      </c>
      <c r="B406">
        <v>83.9</v>
      </c>
      <c r="C406" s="1"/>
      <c r="F406" s="1"/>
    </row>
    <row r="407" spans="1:6" x14ac:dyDescent="0.55000000000000004">
      <c r="A407" s="1">
        <v>29495</v>
      </c>
      <c r="B407">
        <v>84.7</v>
      </c>
      <c r="C407" s="1"/>
      <c r="F407" s="1"/>
    </row>
    <row r="408" spans="1:6" x14ac:dyDescent="0.55000000000000004">
      <c r="A408" s="1">
        <v>29526</v>
      </c>
      <c r="B408">
        <v>85.6</v>
      </c>
      <c r="C408" s="1"/>
      <c r="F408" s="1"/>
    </row>
    <row r="409" spans="1:6" x14ac:dyDescent="0.55000000000000004">
      <c r="A409" s="1">
        <v>29556</v>
      </c>
      <c r="B409">
        <v>86.4</v>
      </c>
      <c r="C409" s="1"/>
      <c r="F409" s="1"/>
    </row>
    <row r="410" spans="1:6" x14ac:dyDescent="0.55000000000000004">
      <c r="A410" s="1">
        <v>29587</v>
      </c>
      <c r="B410">
        <v>87.2</v>
      </c>
      <c r="C410" s="1"/>
      <c r="F410" s="1"/>
    </row>
    <row r="411" spans="1:6" x14ac:dyDescent="0.55000000000000004">
      <c r="A411" s="1">
        <v>29618</v>
      </c>
      <c r="B411">
        <v>88</v>
      </c>
      <c r="C411" s="1"/>
      <c r="F411" s="1"/>
    </row>
    <row r="412" spans="1:6" x14ac:dyDescent="0.55000000000000004">
      <c r="A412" s="1">
        <v>29646</v>
      </c>
      <c r="B412">
        <v>88.6</v>
      </c>
      <c r="C412" s="1"/>
      <c r="F412" s="1"/>
    </row>
    <row r="413" spans="1:6" x14ac:dyDescent="0.55000000000000004">
      <c r="A413" s="1">
        <v>29677</v>
      </c>
      <c r="B413">
        <v>89.1</v>
      </c>
      <c r="C413" s="1"/>
      <c r="F413" s="1"/>
    </row>
    <row r="414" spans="1:6" x14ac:dyDescent="0.55000000000000004">
      <c r="A414" s="1">
        <v>29707</v>
      </c>
      <c r="B414">
        <v>89.7</v>
      </c>
      <c r="C414" s="1"/>
      <c r="F414" s="1"/>
    </row>
    <row r="415" spans="1:6" x14ac:dyDescent="0.55000000000000004">
      <c r="A415" s="1">
        <v>29738</v>
      </c>
      <c r="B415">
        <v>90.5</v>
      </c>
      <c r="C415" s="1"/>
      <c r="F415" s="1"/>
    </row>
    <row r="416" spans="1:6" x14ac:dyDescent="0.55000000000000004">
      <c r="A416" s="1">
        <v>29768</v>
      </c>
      <c r="B416">
        <v>91.5</v>
      </c>
      <c r="C416" s="1"/>
      <c r="F416" s="1"/>
    </row>
    <row r="417" spans="1:6" x14ac:dyDescent="0.55000000000000004">
      <c r="A417" s="1">
        <v>29799</v>
      </c>
      <c r="B417">
        <v>92.2</v>
      </c>
      <c r="C417" s="1"/>
      <c r="F417" s="1"/>
    </row>
    <row r="418" spans="1:6" x14ac:dyDescent="0.55000000000000004">
      <c r="A418" s="1">
        <v>29830</v>
      </c>
      <c r="B418">
        <v>93.1</v>
      </c>
      <c r="C418" s="1"/>
      <c r="F418" s="1"/>
    </row>
    <row r="419" spans="1:6" x14ac:dyDescent="0.55000000000000004">
      <c r="A419" s="1">
        <v>29860</v>
      </c>
      <c r="B419">
        <v>93.4</v>
      </c>
      <c r="C419" s="1"/>
      <c r="F419" s="1"/>
    </row>
    <row r="420" spans="1:6" x14ac:dyDescent="0.55000000000000004">
      <c r="A420" s="1">
        <v>29891</v>
      </c>
      <c r="B420">
        <v>93.8</v>
      </c>
      <c r="C420" s="1"/>
      <c r="F420" s="1"/>
    </row>
    <row r="421" spans="1:6" x14ac:dyDescent="0.55000000000000004">
      <c r="A421" s="1">
        <v>29921</v>
      </c>
      <c r="B421">
        <v>94.1</v>
      </c>
      <c r="C421" s="1"/>
      <c r="F421" s="1"/>
    </row>
    <row r="422" spans="1:6" x14ac:dyDescent="0.55000000000000004">
      <c r="A422" s="1">
        <v>29952</v>
      </c>
      <c r="B422">
        <v>94.4</v>
      </c>
      <c r="C422" s="1"/>
      <c r="F422" s="1"/>
    </row>
    <row r="423" spans="1:6" x14ac:dyDescent="0.55000000000000004">
      <c r="A423" s="1">
        <v>29983</v>
      </c>
      <c r="B423">
        <v>94.7</v>
      </c>
      <c r="C423" s="1"/>
      <c r="F423" s="1"/>
    </row>
    <row r="424" spans="1:6" x14ac:dyDescent="0.55000000000000004">
      <c r="A424" s="1">
        <v>30011</v>
      </c>
      <c r="B424">
        <v>94.7</v>
      </c>
      <c r="C424" s="1"/>
      <c r="F424" s="1"/>
    </row>
    <row r="425" spans="1:6" x14ac:dyDescent="0.55000000000000004">
      <c r="A425" s="1">
        <v>30042</v>
      </c>
      <c r="B425">
        <v>95</v>
      </c>
      <c r="C425" s="1"/>
      <c r="F425" s="1"/>
    </row>
    <row r="426" spans="1:6" x14ac:dyDescent="0.55000000000000004">
      <c r="A426" s="1">
        <v>30072</v>
      </c>
      <c r="B426">
        <v>95.9</v>
      </c>
      <c r="C426" s="1"/>
      <c r="F426" s="1"/>
    </row>
    <row r="427" spans="1:6" x14ac:dyDescent="0.55000000000000004">
      <c r="A427" s="1">
        <v>30103</v>
      </c>
      <c r="B427">
        <v>97</v>
      </c>
      <c r="C427" s="1"/>
      <c r="F427" s="1"/>
    </row>
    <row r="428" spans="1:6" x14ac:dyDescent="0.55000000000000004">
      <c r="A428" s="1">
        <v>30133</v>
      </c>
      <c r="B428">
        <v>97.5</v>
      </c>
      <c r="C428" s="1"/>
      <c r="F428" s="1"/>
    </row>
    <row r="429" spans="1:6" x14ac:dyDescent="0.55000000000000004">
      <c r="A429" s="1">
        <v>30164</v>
      </c>
      <c r="B429">
        <v>97.7</v>
      </c>
      <c r="C429" s="1"/>
      <c r="F429" s="1"/>
    </row>
    <row r="430" spans="1:6" x14ac:dyDescent="0.55000000000000004">
      <c r="A430" s="1">
        <v>30195</v>
      </c>
      <c r="B430">
        <v>97.7</v>
      </c>
      <c r="C430" s="1"/>
      <c r="F430" s="1"/>
    </row>
    <row r="431" spans="1:6" x14ac:dyDescent="0.55000000000000004">
      <c r="A431" s="1">
        <v>30225</v>
      </c>
      <c r="B431">
        <v>98.1</v>
      </c>
      <c r="C431" s="1"/>
      <c r="F431" s="1"/>
    </row>
    <row r="432" spans="1:6" x14ac:dyDescent="0.55000000000000004">
      <c r="A432" s="1">
        <v>30256</v>
      </c>
      <c r="B432">
        <v>98</v>
      </c>
      <c r="C432" s="1"/>
      <c r="F432" s="1"/>
    </row>
    <row r="433" spans="1:6" x14ac:dyDescent="0.55000000000000004">
      <c r="A433" s="1">
        <v>30286</v>
      </c>
      <c r="B433">
        <v>97.7</v>
      </c>
      <c r="C433" s="1"/>
      <c r="F433" s="1"/>
    </row>
    <row r="434" spans="1:6" x14ac:dyDescent="0.55000000000000004">
      <c r="A434" s="1">
        <v>30317</v>
      </c>
      <c r="B434">
        <v>97.9</v>
      </c>
      <c r="C434" s="1"/>
      <c r="F434" s="1"/>
    </row>
    <row r="435" spans="1:6" x14ac:dyDescent="0.55000000000000004">
      <c r="A435" s="1">
        <v>30348</v>
      </c>
      <c r="B435">
        <v>98</v>
      </c>
      <c r="C435" s="1"/>
      <c r="F435" s="1"/>
    </row>
    <row r="436" spans="1:6" x14ac:dyDescent="0.55000000000000004">
      <c r="A436" s="1">
        <v>30376</v>
      </c>
      <c r="B436">
        <v>98.1</v>
      </c>
      <c r="C436" s="1"/>
      <c r="F436" s="1"/>
    </row>
    <row r="437" spans="1:6" x14ac:dyDescent="0.55000000000000004">
      <c r="A437" s="1">
        <v>30407</v>
      </c>
      <c r="B437">
        <v>98.8</v>
      </c>
      <c r="C437" s="1"/>
      <c r="F437" s="1"/>
    </row>
    <row r="438" spans="1:6" x14ac:dyDescent="0.55000000000000004">
      <c r="A438" s="1">
        <v>30437</v>
      </c>
      <c r="B438">
        <v>99.2</v>
      </c>
      <c r="C438" s="1"/>
      <c r="F438" s="1"/>
    </row>
    <row r="439" spans="1:6" x14ac:dyDescent="0.55000000000000004">
      <c r="A439" s="1">
        <v>30468</v>
      </c>
      <c r="B439">
        <v>99.4</v>
      </c>
      <c r="C439" s="1"/>
      <c r="F439" s="1"/>
    </row>
    <row r="440" spans="1:6" x14ac:dyDescent="0.55000000000000004">
      <c r="A440" s="1">
        <v>30498</v>
      </c>
      <c r="B440">
        <v>99.8</v>
      </c>
      <c r="C440" s="1"/>
      <c r="F440" s="1"/>
    </row>
    <row r="441" spans="1:6" x14ac:dyDescent="0.55000000000000004">
      <c r="A441" s="1">
        <v>30529</v>
      </c>
      <c r="B441">
        <v>100.1</v>
      </c>
      <c r="C441" s="1"/>
      <c r="F441" s="1"/>
    </row>
    <row r="442" spans="1:6" x14ac:dyDescent="0.55000000000000004">
      <c r="A442" s="1">
        <v>30560</v>
      </c>
      <c r="B442">
        <v>100.4</v>
      </c>
      <c r="C442" s="1"/>
      <c r="F442" s="1"/>
    </row>
    <row r="443" spans="1:6" x14ac:dyDescent="0.55000000000000004">
      <c r="A443" s="1">
        <v>30590</v>
      </c>
      <c r="B443">
        <v>100.8</v>
      </c>
      <c r="C443" s="1"/>
      <c r="F443" s="1"/>
    </row>
    <row r="444" spans="1:6" x14ac:dyDescent="0.55000000000000004">
      <c r="A444" s="1">
        <v>30621</v>
      </c>
      <c r="B444">
        <v>101.1</v>
      </c>
      <c r="C444" s="1"/>
      <c r="F444" s="1"/>
    </row>
    <row r="445" spans="1:6" x14ac:dyDescent="0.55000000000000004">
      <c r="A445" s="1">
        <v>30651</v>
      </c>
      <c r="B445">
        <v>101.4</v>
      </c>
      <c r="C445" s="1"/>
      <c r="F445" s="1"/>
    </row>
    <row r="446" spans="1:6" x14ac:dyDescent="0.55000000000000004">
      <c r="A446" s="1">
        <v>30682</v>
      </c>
      <c r="B446">
        <v>102.1</v>
      </c>
      <c r="C446" s="1"/>
      <c r="F446" s="1"/>
    </row>
    <row r="447" spans="1:6" x14ac:dyDescent="0.55000000000000004">
      <c r="A447" s="1">
        <v>30713</v>
      </c>
      <c r="B447">
        <v>102.6</v>
      </c>
      <c r="C447" s="1"/>
      <c r="F447" s="1"/>
    </row>
    <row r="448" spans="1:6" x14ac:dyDescent="0.55000000000000004">
      <c r="A448" s="1">
        <v>30742</v>
      </c>
      <c r="B448">
        <v>102.9</v>
      </c>
      <c r="C448" s="1"/>
      <c r="F448" s="1"/>
    </row>
    <row r="449" spans="1:6" x14ac:dyDescent="0.55000000000000004">
      <c r="A449" s="1">
        <v>30773</v>
      </c>
      <c r="B449">
        <v>103.3</v>
      </c>
      <c r="C449" s="1"/>
      <c r="F449" s="1"/>
    </row>
    <row r="450" spans="1:6" x14ac:dyDescent="0.55000000000000004">
      <c r="A450" s="1">
        <v>30803</v>
      </c>
      <c r="B450">
        <v>103.5</v>
      </c>
      <c r="C450" s="1"/>
      <c r="F450" s="1"/>
    </row>
    <row r="451" spans="1:6" x14ac:dyDescent="0.55000000000000004">
      <c r="A451" s="1">
        <v>30834</v>
      </c>
      <c r="B451">
        <v>103.7</v>
      </c>
      <c r="C451" s="1"/>
      <c r="F451" s="1"/>
    </row>
    <row r="452" spans="1:6" x14ac:dyDescent="0.55000000000000004">
      <c r="A452" s="1">
        <v>30864</v>
      </c>
      <c r="B452">
        <v>104.1</v>
      </c>
      <c r="C452" s="1"/>
      <c r="F452" s="1"/>
    </row>
    <row r="453" spans="1:6" x14ac:dyDescent="0.55000000000000004">
      <c r="A453" s="1">
        <v>30895</v>
      </c>
      <c r="B453">
        <v>104.4</v>
      </c>
      <c r="C453" s="1"/>
      <c r="F453" s="1"/>
    </row>
    <row r="454" spans="1:6" x14ac:dyDescent="0.55000000000000004">
      <c r="A454" s="1">
        <v>30926</v>
      </c>
      <c r="B454">
        <v>104.7</v>
      </c>
      <c r="C454" s="1"/>
      <c r="F454" s="1"/>
    </row>
    <row r="455" spans="1:6" x14ac:dyDescent="0.55000000000000004">
      <c r="A455" s="1">
        <v>30956</v>
      </c>
      <c r="B455">
        <v>105.1</v>
      </c>
      <c r="C455" s="1"/>
      <c r="F455" s="1"/>
    </row>
    <row r="456" spans="1:6" x14ac:dyDescent="0.55000000000000004">
      <c r="A456" s="1">
        <v>30987</v>
      </c>
      <c r="B456">
        <v>105.3</v>
      </c>
      <c r="C456" s="1"/>
      <c r="F456" s="1"/>
    </row>
    <row r="457" spans="1:6" x14ac:dyDescent="0.55000000000000004">
      <c r="A457" s="1">
        <v>31017</v>
      </c>
      <c r="B457">
        <v>105.5</v>
      </c>
      <c r="C457" s="1"/>
      <c r="F457" s="1"/>
    </row>
    <row r="458" spans="1:6" x14ac:dyDescent="0.55000000000000004">
      <c r="A458" s="1">
        <v>31048</v>
      </c>
      <c r="B458">
        <v>105.7</v>
      </c>
      <c r="C458" s="1"/>
      <c r="F458" s="1"/>
    </row>
    <row r="459" spans="1:6" x14ac:dyDescent="0.55000000000000004">
      <c r="A459" s="1">
        <v>31079</v>
      </c>
      <c r="B459">
        <v>106.3</v>
      </c>
      <c r="C459" s="1"/>
      <c r="F459" s="1"/>
    </row>
    <row r="460" spans="1:6" x14ac:dyDescent="0.55000000000000004">
      <c r="A460" s="1">
        <v>31107</v>
      </c>
      <c r="B460">
        <v>106.8</v>
      </c>
      <c r="C460" s="1"/>
      <c r="F460" s="1"/>
    </row>
    <row r="461" spans="1:6" x14ac:dyDescent="0.55000000000000004">
      <c r="A461" s="1">
        <v>31138</v>
      </c>
      <c r="B461">
        <v>107</v>
      </c>
      <c r="C461" s="1"/>
      <c r="F461" s="1"/>
    </row>
    <row r="462" spans="1:6" x14ac:dyDescent="0.55000000000000004">
      <c r="A462" s="1">
        <v>31168</v>
      </c>
      <c r="B462">
        <v>107.2</v>
      </c>
      <c r="C462" s="1"/>
      <c r="F462" s="1"/>
    </row>
    <row r="463" spans="1:6" x14ac:dyDescent="0.55000000000000004">
      <c r="A463" s="1">
        <v>31199</v>
      </c>
      <c r="B463">
        <v>107.5</v>
      </c>
      <c r="C463" s="1"/>
      <c r="F463" s="1"/>
    </row>
    <row r="464" spans="1:6" x14ac:dyDescent="0.55000000000000004">
      <c r="A464" s="1">
        <v>31229</v>
      </c>
      <c r="B464">
        <v>107.7</v>
      </c>
      <c r="C464" s="1"/>
      <c r="F464" s="1"/>
    </row>
    <row r="465" spans="1:6" x14ac:dyDescent="0.55000000000000004">
      <c r="A465" s="1">
        <v>31260</v>
      </c>
      <c r="B465">
        <v>107.9</v>
      </c>
      <c r="C465" s="1"/>
      <c r="F465" s="1"/>
    </row>
    <row r="466" spans="1:6" x14ac:dyDescent="0.55000000000000004">
      <c r="A466" s="1">
        <v>31291</v>
      </c>
      <c r="B466">
        <v>108.1</v>
      </c>
      <c r="C466" s="1"/>
      <c r="F466" s="1"/>
    </row>
    <row r="467" spans="1:6" x14ac:dyDescent="0.55000000000000004">
      <c r="A467" s="1">
        <v>31321</v>
      </c>
      <c r="B467">
        <v>108.5</v>
      </c>
      <c r="C467" s="1"/>
      <c r="F467" s="1"/>
    </row>
    <row r="468" spans="1:6" x14ac:dyDescent="0.55000000000000004">
      <c r="A468" s="1">
        <v>31352</v>
      </c>
      <c r="B468">
        <v>109</v>
      </c>
      <c r="C468" s="1"/>
      <c r="F468" s="1"/>
    </row>
    <row r="469" spans="1:6" x14ac:dyDescent="0.55000000000000004">
      <c r="A469" s="1">
        <v>31382</v>
      </c>
      <c r="B469">
        <v>109.5</v>
      </c>
      <c r="C469" s="1"/>
      <c r="F469" s="1"/>
    </row>
    <row r="470" spans="1:6" x14ac:dyDescent="0.55000000000000004">
      <c r="A470" s="1">
        <v>31413</v>
      </c>
      <c r="B470">
        <v>109.9</v>
      </c>
      <c r="C470" s="1"/>
      <c r="F470" s="1"/>
    </row>
    <row r="471" spans="1:6" x14ac:dyDescent="0.55000000000000004">
      <c r="A471" s="1">
        <v>31444</v>
      </c>
      <c r="B471">
        <v>109.7</v>
      </c>
      <c r="C471" s="1"/>
      <c r="F471" s="1"/>
    </row>
    <row r="472" spans="1:6" x14ac:dyDescent="0.55000000000000004">
      <c r="A472" s="1">
        <v>31472</v>
      </c>
      <c r="B472">
        <v>109.1</v>
      </c>
      <c r="C472" s="1"/>
      <c r="F472" s="1"/>
    </row>
    <row r="473" spans="1:6" x14ac:dyDescent="0.55000000000000004">
      <c r="A473" s="1">
        <v>31503</v>
      </c>
      <c r="B473">
        <v>108.7</v>
      </c>
      <c r="C473" s="1"/>
      <c r="F473" s="1"/>
    </row>
    <row r="474" spans="1:6" x14ac:dyDescent="0.55000000000000004">
      <c r="A474" s="1">
        <v>31533</v>
      </c>
      <c r="B474">
        <v>109</v>
      </c>
      <c r="C474" s="1"/>
      <c r="F474" s="1"/>
    </row>
    <row r="475" spans="1:6" x14ac:dyDescent="0.55000000000000004">
      <c r="A475" s="1">
        <v>31564</v>
      </c>
      <c r="B475">
        <v>109.4</v>
      </c>
      <c r="C475" s="1"/>
      <c r="F475" s="1"/>
    </row>
    <row r="476" spans="1:6" x14ac:dyDescent="0.55000000000000004">
      <c r="A476" s="1">
        <v>31594</v>
      </c>
      <c r="B476">
        <v>109.5</v>
      </c>
      <c r="C476" s="1"/>
      <c r="F476" s="1"/>
    </row>
    <row r="477" spans="1:6" x14ac:dyDescent="0.55000000000000004">
      <c r="A477" s="1">
        <v>31625</v>
      </c>
      <c r="B477">
        <v>109.6</v>
      </c>
      <c r="C477" s="1"/>
      <c r="F477" s="1"/>
    </row>
    <row r="478" spans="1:6" x14ac:dyDescent="0.55000000000000004">
      <c r="A478" s="1">
        <v>31656</v>
      </c>
      <c r="B478">
        <v>110</v>
      </c>
      <c r="C478" s="1"/>
      <c r="F478" s="1"/>
    </row>
    <row r="479" spans="1:6" x14ac:dyDescent="0.55000000000000004">
      <c r="A479" s="1">
        <v>31686</v>
      </c>
      <c r="B479">
        <v>110.2</v>
      </c>
      <c r="C479" s="1"/>
      <c r="F479" s="1"/>
    </row>
    <row r="480" spans="1:6" x14ac:dyDescent="0.55000000000000004">
      <c r="A480" s="1">
        <v>31717</v>
      </c>
      <c r="B480">
        <v>110.4</v>
      </c>
      <c r="C480" s="1"/>
      <c r="F480" s="1"/>
    </row>
    <row r="481" spans="1:6" x14ac:dyDescent="0.55000000000000004">
      <c r="A481" s="1">
        <v>31747</v>
      </c>
      <c r="B481">
        <v>110.8</v>
      </c>
      <c r="C481" s="1"/>
      <c r="F481" s="1"/>
    </row>
    <row r="482" spans="1:6" x14ac:dyDescent="0.55000000000000004">
      <c r="A482" s="1">
        <v>31778</v>
      </c>
      <c r="B482">
        <v>111.4</v>
      </c>
      <c r="C482" s="1"/>
      <c r="F482" s="1"/>
    </row>
    <row r="483" spans="1:6" x14ac:dyDescent="0.55000000000000004">
      <c r="A483" s="1">
        <v>31809</v>
      </c>
      <c r="B483">
        <v>111.8</v>
      </c>
      <c r="C483" s="1"/>
      <c r="F483" s="1"/>
    </row>
    <row r="484" spans="1:6" x14ac:dyDescent="0.55000000000000004">
      <c r="A484" s="1">
        <v>31837</v>
      </c>
      <c r="B484">
        <v>112.2</v>
      </c>
      <c r="C484" s="1"/>
      <c r="F484" s="1"/>
    </row>
    <row r="485" spans="1:6" x14ac:dyDescent="0.55000000000000004">
      <c r="A485" s="1">
        <v>31868</v>
      </c>
      <c r="B485">
        <v>112.7</v>
      </c>
      <c r="C485" s="1"/>
      <c r="F485" s="1"/>
    </row>
    <row r="486" spans="1:6" x14ac:dyDescent="0.55000000000000004">
      <c r="A486" s="1">
        <v>31898</v>
      </c>
      <c r="B486">
        <v>113</v>
      </c>
      <c r="C486" s="1"/>
      <c r="F486" s="1"/>
    </row>
    <row r="487" spans="1:6" x14ac:dyDescent="0.55000000000000004">
      <c r="A487" s="1">
        <v>31929</v>
      </c>
      <c r="B487">
        <v>113.5</v>
      </c>
      <c r="C487" s="1"/>
      <c r="F487" s="1"/>
    </row>
    <row r="488" spans="1:6" x14ac:dyDescent="0.55000000000000004">
      <c r="A488" s="1">
        <v>31959</v>
      </c>
      <c r="B488">
        <v>113.8</v>
      </c>
      <c r="C488" s="1"/>
      <c r="F488" s="1"/>
    </row>
    <row r="489" spans="1:6" x14ac:dyDescent="0.55000000000000004">
      <c r="A489" s="1">
        <v>31990</v>
      </c>
      <c r="B489">
        <v>114.3</v>
      </c>
      <c r="C489" s="1"/>
      <c r="F489" s="1"/>
    </row>
    <row r="490" spans="1:6" x14ac:dyDescent="0.55000000000000004">
      <c r="A490" s="1">
        <v>32021</v>
      </c>
      <c r="B490">
        <v>114.7</v>
      </c>
      <c r="C490" s="1"/>
      <c r="F490" s="1"/>
    </row>
    <row r="491" spans="1:6" x14ac:dyDescent="0.55000000000000004">
      <c r="A491" s="1">
        <v>32051</v>
      </c>
      <c r="B491">
        <v>115</v>
      </c>
      <c r="C491" s="1"/>
      <c r="F491" s="1"/>
    </row>
    <row r="492" spans="1:6" x14ac:dyDescent="0.55000000000000004">
      <c r="A492" s="1">
        <v>32082</v>
      </c>
      <c r="B492">
        <v>115.4</v>
      </c>
      <c r="C492" s="1"/>
      <c r="F492" s="1"/>
    </row>
    <row r="493" spans="1:6" x14ac:dyDescent="0.55000000000000004">
      <c r="A493" s="1">
        <v>32112</v>
      </c>
      <c r="B493">
        <v>115.6</v>
      </c>
      <c r="C493" s="1"/>
      <c r="F493" s="1"/>
    </row>
    <row r="494" spans="1:6" x14ac:dyDescent="0.55000000000000004">
      <c r="A494" s="1">
        <v>32143</v>
      </c>
      <c r="B494">
        <v>116</v>
      </c>
      <c r="C494" s="1"/>
      <c r="F494" s="1"/>
    </row>
    <row r="495" spans="1:6" x14ac:dyDescent="0.55000000000000004">
      <c r="A495" s="1">
        <v>32174</v>
      </c>
      <c r="B495">
        <v>116.2</v>
      </c>
      <c r="C495" s="1"/>
      <c r="F495" s="1"/>
    </row>
    <row r="496" spans="1:6" x14ac:dyDescent="0.55000000000000004">
      <c r="A496" s="1">
        <v>32203</v>
      </c>
      <c r="B496">
        <v>116.5</v>
      </c>
      <c r="C496" s="1"/>
      <c r="F496" s="1"/>
    </row>
    <row r="497" spans="1:6" x14ac:dyDescent="0.55000000000000004">
      <c r="A497" s="1">
        <v>32234</v>
      </c>
      <c r="B497">
        <v>117.2</v>
      </c>
      <c r="C497" s="1"/>
      <c r="F497" s="1"/>
    </row>
    <row r="498" spans="1:6" x14ac:dyDescent="0.55000000000000004">
      <c r="A498" s="1">
        <v>32264</v>
      </c>
      <c r="B498">
        <v>117.5</v>
      </c>
      <c r="C498" s="1"/>
      <c r="F498" s="1"/>
    </row>
    <row r="499" spans="1:6" x14ac:dyDescent="0.55000000000000004">
      <c r="A499" s="1">
        <v>32295</v>
      </c>
      <c r="B499">
        <v>118</v>
      </c>
      <c r="C499" s="1"/>
      <c r="F499" s="1"/>
    </row>
    <row r="500" spans="1:6" x14ac:dyDescent="0.55000000000000004">
      <c r="A500" s="1">
        <v>32325</v>
      </c>
      <c r="B500">
        <v>118.5</v>
      </c>
      <c r="C500" s="1"/>
      <c r="F500" s="1"/>
    </row>
    <row r="501" spans="1:6" x14ac:dyDescent="0.55000000000000004">
      <c r="A501" s="1">
        <v>32356</v>
      </c>
      <c r="B501">
        <v>119</v>
      </c>
      <c r="C501" s="1"/>
      <c r="F501" s="1"/>
    </row>
    <row r="502" spans="1:6" x14ac:dyDescent="0.55000000000000004">
      <c r="A502" s="1">
        <v>32387</v>
      </c>
      <c r="B502">
        <v>119.5</v>
      </c>
      <c r="C502" s="1"/>
      <c r="F502" s="1"/>
    </row>
    <row r="503" spans="1:6" x14ac:dyDescent="0.55000000000000004">
      <c r="A503" s="1">
        <v>32417</v>
      </c>
      <c r="B503">
        <v>119.9</v>
      </c>
      <c r="C503" s="1"/>
      <c r="F503" s="1"/>
    </row>
    <row r="504" spans="1:6" x14ac:dyDescent="0.55000000000000004">
      <c r="A504" s="1">
        <v>32448</v>
      </c>
      <c r="B504">
        <v>120.3</v>
      </c>
      <c r="C504" s="1"/>
      <c r="F504" s="1"/>
    </row>
    <row r="505" spans="1:6" x14ac:dyDescent="0.55000000000000004">
      <c r="A505" s="1">
        <v>32478</v>
      </c>
      <c r="B505">
        <v>120.7</v>
      </c>
      <c r="C505" s="1"/>
      <c r="F505" s="1"/>
    </row>
    <row r="506" spans="1:6" x14ac:dyDescent="0.55000000000000004">
      <c r="A506" s="1">
        <v>32509</v>
      </c>
      <c r="B506">
        <v>121.2</v>
      </c>
      <c r="C506" s="1"/>
      <c r="F506" s="1"/>
    </row>
    <row r="507" spans="1:6" x14ac:dyDescent="0.55000000000000004">
      <c r="A507" s="1">
        <v>32540</v>
      </c>
      <c r="B507">
        <v>121.6</v>
      </c>
      <c r="C507" s="1"/>
      <c r="F507" s="1"/>
    </row>
    <row r="508" spans="1:6" x14ac:dyDescent="0.55000000000000004">
      <c r="A508" s="1">
        <v>32568</v>
      </c>
      <c r="B508">
        <v>122.2</v>
      </c>
      <c r="C508" s="1"/>
      <c r="F508" s="1"/>
    </row>
    <row r="509" spans="1:6" x14ac:dyDescent="0.55000000000000004">
      <c r="A509" s="1">
        <v>32599</v>
      </c>
      <c r="B509">
        <v>123.1</v>
      </c>
      <c r="C509" s="1"/>
      <c r="F509" s="1"/>
    </row>
    <row r="510" spans="1:6" x14ac:dyDescent="0.55000000000000004">
      <c r="A510" s="1">
        <v>32629</v>
      </c>
      <c r="B510">
        <v>123.7</v>
      </c>
      <c r="C510" s="1"/>
      <c r="F510" s="1"/>
    </row>
    <row r="511" spans="1:6" x14ac:dyDescent="0.55000000000000004">
      <c r="A511" s="1">
        <v>32660</v>
      </c>
      <c r="B511">
        <v>124.1</v>
      </c>
      <c r="C511" s="1"/>
      <c r="F511" s="1"/>
    </row>
    <row r="512" spans="1:6" x14ac:dyDescent="0.55000000000000004">
      <c r="A512" s="1">
        <v>32690</v>
      </c>
      <c r="B512">
        <v>124.5</v>
      </c>
      <c r="C512" s="1"/>
      <c r="F512" s="1"/>
    </row>
    <row r="513" spans="1:6" x14ac:dyDescent="0.55000000000000004">
      <c r="A513" s="1">
        <v>32721</v>
      </c>
      <c r="B513">
        <v>124.5</v>
      </c>
      <c r="C513" s="1"/>
      <c r="F513" s="1"/>
    </row>
    <row r="514" spans="1:6" x14ac:dyDescent="0.55000000000000004">
      <c r="A514" s="1">
        <v>32752</v>
      </c>
      <c r="B514">
        <v>124.8</v>
      </c>
      <c r="C514" s="1"/>
      <c r="F514" s="1"/>
    </row>
    <row r="515" spans="1:6" x14ac:dyDescent="0.55000000000000004">
      <c r="A515" s="1">
        <v>32782</v>
      </c>
      <c r="B515">
        <v>125.4</v>
      </c>
      <c r="C515" s="1"/>
      <c r="F515" s="1"/>
    </row>
    <row r="516" spans="1:6" x14ac:dyDescent="0.55000000000000004">
      <c r="A516" s="1">
        <v>32813</v>
      </c>
      <c r="B516">
        <v>125.9</v>
      </c>
      <c r="C516" s="1"/>
      <c r="F516" s="1"/>
    </row>
    <row r="517" spans="1:6" x14ac:dyDescent="0.55000000000000004">
      <c r="A517" s="1">
        <v>32843</v>
      </c>
      <c r="B517">
        <v>126.3</v>
      </c>
      <c r="C517" s="1"/>
      <c r="F517" s="1"/>
    </row>
    <row r="518" spans="1:6" x14ac:dyDescent="0.55000000000000004">
      <c r="A518" s="1">
        <v>32874</v>
      </c>
      <c r="B518">
        <v>127.5</v>
      </c>
      <c r="C518" s="1"/>
      <c r="F518" s="1"/>
    </row>
    <row r="519" spans="1:6" x14ac:dyDescent="0.55000000000000004">
      <c r="A519" s="1">
        <v>32905</v>
      </c>
      <c r="B519">
        <v>128</v>
      </c>
      <c r="C519" s="1"/>
      <c r="F519" s="1"/>
    </row>
    <row r="520" spans="1:6" x14ac:dyDescent="0.55000000000000004">
      <c r="A520" s="1">
        <v>32933</v>
      </c>
      <c r="B520">
        <v>128.6</v>
      </c>
      <c r="C520" s="1"/>
      <c r="F520" s="1"/>
    </row>
    <row r="521" spans="1:6" x14ac:dyDescent="0.55000000000000004">
      <c r="A521" s="1">
        <v>32964</v>
      </c>
      <c r="B521">
        <v>128.9</v>
      </c>
      <c r="C521" s="1"/>
      <c r="F521" s="1"/>
    </row>
    <row r="522" spans="1:6" x14ac:dyDescent="0.55000000000000004">
      <c r="A522" s="1">
        <v>32994</v>
      </c>
      <c r="B522">
        <v>129.1</v>
      </c>
      <c r="C522" s="1"/>
      <c r="F522" s="1"/>
    </row>
    <row r="523" spans="1:6" x14ac:dyDescent="0.55000000000000004">
      <c r="A523" s="1">
        <v>33025</v>
      </c>
      <c r="B523">
        <v>129.9</v>
      </c>
      <c r="C523" s="1"/>
      <c r="F523" s="1"/>
    </row>
    <row r="524" spans="1:6" x14ac:dyDescent="0.55000000000000004">
      <c r="A524" s="1">
        <v>33055</v>
      </c>
      <c r="B524">
        <v>130.5</v>
      </c>
      <c r="C524" s="1"/>
      <c r="F524" s="1"/>
    </row>
    <row r="525" spans="1:6" x14ac:dyDescent="0.55000000000000004">
      <c r="A525" s="1">
        <v>33086</v>
      </c>
      <c r="B525">
        <v>131.6</v>
      </c>
      <c r="C525" s="1"/>
      <c r="F525" s="1"/>
    </row>
    <row r="526" spans="1:6" x14ac:dyDescent="0.55000000000000004">
      <c r="A526" s="1">
        <v>33117</v>
      </c>
      <c r="B526">
        <v>132.5</v>
      </c>
      <c r="C526" s="1"/>
      <c r="F526" s="1"/>
    </row>
    <row r="527" spans="1:6" x14ac:dyDescent="0.55000000000000004">
      <c r="A527" s="1">
        <v>33147</v>
      </c>
      <c r="B527">
        <v>133.4</v>
      </c>
      <c r="C527" s="1"/>
      <c r="F527" s="1"/>
    </row>
    <row r="528" spans="1:6" x14ac:dyDescent="0.55000000000000004">
      <c r="A528" s="1">
        <v>33178</v>
      </c>
      <c r="B528">
        <v>133.69999999999999</v>
      </c>
      <c r="C528" s="1"/>
      <c r="F528" s="1"/>
    </row>
    <row r="529" spans="1:6" x14ac:dyDescent="0.55000000000000004">
      <c r="A529" s="1">
        <v>33208</v>
      </c>
      <c r="B529">
        <v>134.19999999999999</v>
      </c>
      <c r="C529" s="1"/>
      <c r="F529" s="1"/>
    </row>
    <row r="530" spans="1:6" x14ac:dyDescent="0.55000000000000004">
      <c r="A530" s="1">
        <v>33239</v>
      </c>
      <c r="B530">
        <v>134.69999999999999</v>
      </c>
      <c r="C530" s="1"/>
      <c r="F530" s="1"/>
    </row>
    <row r="531" spans="1:6" x14ac:dyDescent="0.55000000000000004">
      <c r="A531" s="1">
        <v>33270</v>
      </c>
      <c r="B531">
        <v>134.80000000000001</v>
      </c>
      <c r="C531" s="1"/>
      <c r="F531" s="1"/>
    </row>
    <row r="532" spans="1:6" x14ac:dyDescent="0.55000000000000004">
      <c r="A532" s="1">
        <v>33298</v>
      </c>
      <c r="B532">
        <v>134.80000000000001</v>
      </c>
      <c r="C532" s="1"/>
      <c r="F532" s="1"/>
    </row>
    <row r="533" spans="1:6" x14ac:dyDescent="0.55000000000000004">
      <c r="A533" s="1">
        <v>33329</v>
      </c>
      <c r="B533">
        <v>135.1</v>
      </c>
      <c r="C533" s="1"/>
      <c r="F533" s="1"/>
    </row>
    <row r="534" spans="1:6" x14ac:dyDescent="0.55000000000000004">
      <c r="A534" s="1">
        <v>33359</v>
      </c>
      <c r="B534">
        <v>135.6</v>
      </c>
      <c r="C534" s="1"/>
      <c r="F534" s="1"/>
    </row>
    <row r="535" spans="1:6" x14ac:dyDescent="0.55000000000000004">
      <c r="A535" s="1">
        <v>33390</v>
      </c>
      <c r="B535">
        <v>136</v>
      </c>
      <c r="C535" s="1"/>
      <c r="F535" s="1"/>
    </row>
    <row r="536" spans="1:6" x14ac:dyDescent="0.55000000000000004">
      <c r="A536" s="1">
        <v>33420</v>
      </c>
      <c r="B536">
        <v>136.19999999999999</v>
      </c>
      <c r="C536" s="1"/>
      <c r="F536" s="1"/>
    </row>
    <row r="537" spans="1:6" x14ac:dyDescent="0.55000000000000004">
      <c r="A537" s="1">
        <v>33451</v>
      </c>
      <c r="B537">
        <v>136.6</v>
      </c>
      <c r="C537" s="1"/>
      <c r="F537" s="1"/>
    </row>
    <row r="538" spans="1:6" x14ac:dyDescent="0.55000000000000004">
      <c r="A538" s="1">
        <v>33482</v>
      </c>
      <c r="B538">
        <v>137</v>
      </c>
      <c r="C538" s="1"/>
      <c r="F538" s="1"/>
    </row>
    <row r="539" spans="1:6" x14ac:dyDescent="0.55000000000000004">
      <c r="A539" s="1">
        <v>33512</v>
      </c>
      <c r="B539">
        <v>137.19999999999999</v>
      </c>
      <c r="C539" s="1"/>
      <c r="F539" s="1"/>
    </row>
    <row r="540" spans="1:6" x14ac:dyDescent="0.55000000000000004">
      <c r="A540" s="1">
        <v>33543</v>
      </c>
      <c r="B540">
        <v>137.80000000000001</v>
      </c>
      <c r="C540" s="1"/>
      <c r="F540" s="1"/>
    </row>
    <row r="541" spans="1:6" x14ac:dyDescent="0.55000000000000004">
      <c r="A541" s="1">
        <v>33573</v>
      </c>
      <c r="B541">
        <v>138.19999999999999</v>
      </c>
      <c r="C541" s="1"/>
      <c r="F541" s="1"/>
    </row>
    <row r="542" spans="1:6" x14ac:dyDescent="0.55000000000000004">
      <c r="A542" s="1">
        <v>33604</v>
      </c>
      <c r="B542">
        <v>138.30000000000001</v>
      </c>
      <c r="C542" s="1"/>
      <c r="F542" s="1"/>
    </row>
    <row r="543" spans="1:6" x14ac:dyDescent="0.55000000000000004">
      <c r="A543" s="1">
        <v>33635</v>
      </c>
      <c r="B543">
        <v>138.6</v>
      </c>
      <c r="C543" s="1"/>
      <c r="F543" s="1"/>
    </row>
    <row r="544" spans="1:6" x14ac:dyDescent="0.55000000000000004">
      <c r="A544" s="1">
        <v>33664</v>
      </c>
      <c r="B544">
        <v>139.1</v>
      </c>
      <c r="C544" s="1"/>
      <c r="F544" s="1"/>
    </row>
    <row r="545" spans="1:6" x14ac:dyDescent="0.55000000000000004">
      <c r="A545" s="1">
        <v>33695</v>
      </c>
      <c r="B545">
        <v>139.4</v>
      </c>
      <c r="C545" s="1"/>
      <c r="F545" s="1"/>
    </row>
    <row r="546" spans="1:6" x14ac:dyDescent="0.55000000000000004">
      <c r="A546" s="1">
        <v>33725</v>
      </c>
      <c r="B546">
        <v>139.69999999999999</v>
      </c>
      <c r="C546" s="1"/>
      <c r="F546" s="1"/>
    </row>
    <row r="547" spans="1:6" x14ac:dyDescent="0.55000000000000004">
      <c r="A547" s="1">
        <v>33756</v>
      </c>
      <c r="B547">
        <v>140.1</v>
      </c>
      <c r="C547" s="1"/>
      <c r="F547" s="1"/>
    </row>
    <row r="548" spans="1:6" x14ac:dyDescent="0.55000000000000004">
      <c r="A548" s="1">
        <v>33786</v>
      </c>
      <c r="B548">
        <v>140.5</v>
      </c>
      <c r="C548" s="1"/>
      <c r="F548" s="1"/>
    </row>
    <row r="549" spans="1:6" x14ac:dyDescent="0.55000000000000004">
      <c r="A549" s="1">
        <v>33817</v>
      </c>
      <c r="B549">
        <v>140.80000000000001</v>
      </c>
      <c r="C549" s="1"/>
      <c r="F549" s="1"/>
    </row>
    <row r="550" spans="1:6" x14ac:dyDescent="0.55000000000000004">
      <c r="A550" s="1">
        <v>33848</v>
      </c>
      <c r="B550">
        <v>141.1</v>
      </c>
      <c r="C550" s="1"/>
      <c r="F550" s="1"/>
    </row>
    <row r="551" spans="1:6" x14ac:dyDescent="0.55000000000000004">
      <c r="A551" s="1">
        <v>33878</v>
      </c>
      <c r="B551">
        <v>141.69999999999999</v>
      </c>
      <c r="C551" s="1"/>
      <c r="F551" s="1"/>
    </row>
    <row r="552" spans="1:6" x14ac:dyDescent="0.55000000000000004">
      <c r="A552" s="1">
        <v>33909</v>
      </c>
      <c r="B552">
        <v>142.1</v>
      </c>
      <c r="C552" s="1"/>
      <c r="F552" s="1"/>
    </row>
    <row r="553" spans="1:6" x14ac:dyDescent="0.55000000000000004">
      <c r="A553" s="1">
        <v>33939</v>
      </c>
      <c r="B553">
        <v>142.30000000000001</v>
      </c>
      <c r="C553" s="1"/>
      <c r="F553" s="1"/>
    </row>
    <row r="554" spans="1:6" x14ac:dyDescent="0.55000000000000004">
      <c r="A554" s="1">
        <v>33970</v>
      </c>
      <c r="B554">
        <v>142.80000000000001</v>
      </c>
      <c r="C554" s="1"/>
      <c r="F554" s="1"/>
    </row>
    <row r="555" spans="1:6" x14ac:dyDescent="0.55000000000000004">
      <c r="A555" s="1">
        <v>34001</v>
      </c>
      <c r="B555">
        <v>143.1</v>
      </c>
      <c r="C555" s="1"/>
      <c r="F555" s="1"/>
    </row>
    <row r="556" spans="1:6" x14ac:dyDescent="0.55000000000000004">
      <c r="A556" s="1">
        <v>34029</v>
      </c>
      <c r="B556">
        <v>143.30000000000001</v>
      </c>
      <c r="C556" s="1"/>
      <c r="F556" s="1"/>
    </row>
    <row r="557" spans="1:6" x14ac:dyDescent="0.55000000000000004">
      <c r="A557" s="1">
        <v>34060</v>
      </c>
      <c r="B557">
        <v>143.80000000000001</v>
      </c>
      <c r="C557" s="1"/>
      <c r="F557" s="1"/>
    </row>
    <row r="558" spans="1:6" x14ac:dyDescent="0.55000000000000004">
      <c r="A558" s="1">
        <v>34090</v>
      </c>
      <c r="B558">
        <v>144.19999999999999</v>
      </c>
      <c r="C558" s="1"/>
      <c r="F558" s="1"/>
    </row>
    <row r="559" spans="1:6" x14ac:dyDescent="0.55000000000000004">
      <c r="A559" s="1">
        <v>34121</v>
      </c>
      <c r="B559">
        <v>144.30000000000001</v>
      </c>
      <c r="C559" s="1"/>
      <c r="F559" s="1"/>
    </row>
    <row r="560" spans="1:6" x14ac:dyDescent="0.55000000000000004">
      <c r="A560" s="1">
        <v>34151</v>
      </c>
      <c r="B560">
        <v>144.5</v>
      </c>
      <c r="C560" s="1"/>
      <c r="F560" s="1"/>
    </row>
    <row r="561" spans="1:6" x14ac:dyDescent="0.55000000000000004">
      <c r="A561" s="1">
        <v>34182</v>
      </c>
      <c r="B561">
        <v>144.80000000000001</v>
      </c>
      <c r="C561" s="1"/>
      <c r="F561" s="1"/>
    </row>
    <row r="562" spans="1:6" x14ac:dyDescent="0.55000000000000004">
      <c r="A562" s="1">
        <v>34213</v>
      </c>
      <c r="B562">
        <v>145</v>
      </c>
      <c r="C562" s="1"/>
      <c r="F562" s="1"/>
    </row>
    <row r="563" spans="1:6" x14ac:dyDescent="0.55000000000000004">
      <c r="A563" s="1">
        <v>34243</v>
      </c>
      <c r="B563">
        <v>145.6</v>
      </c>
      <c r="C563" s="1"/>
      <c r="F563" s="1"/>
    </row>
    <row r="564" spans="1:6" x14ac:dyDescent="0.55000000000000004">
      <c r="A564" s="1">
        <v>34274</v>
      </c>
      <c r="B564">
        <v>146</v>
      </c>
      <c r="C564" s="1"/>
      <c r="F564" s="1"/>
    </row>
    <row r="565" spans="1:6" x14ac:dyDescent="0.55000000000000004">
      <c r="A565" s="1">
        <v>34304</v>
      </c>
      <c r="B565">
        <v>146.30000000000001</v>
      </c>
      <c r="C565" s="1"/>
      <c r="F565" s="1"/>
    </row>
    <row r="566" spans="1:6" x14ac:dyDescent="0.55000000000000004">
      <c r="A566" s="1">
        <v>34335</v>
      </c>
      <c r="B566">
        <v>146.30000000000001</v>
      </c>
      <c r="C566" s="1"/>
      <c r="F566" s="1"/>
    </row>
    <row r="567" spans="1:6" x14ac:dyDescent="0.55000000000000004">
      <c r="A567" s="1">
        <v>34366</v>
      </c>
      <c r="B567">
        <v>146.69999999999999</v>
      </c>
      <c r="C567" s="1"/>
      <c r="F567" s="1"/>
    </row>
    <row r="568" spans="1:6" x14ac:dyDescent="0.55000000000000004">
      <c r="A568" s="1">
        <v>34394</v>
      </c>
      <c r="B568">
        <v>147.1</v>
      </c>
      <c r="C568" s="1"/>
      <c r="F568" s="1"/>
    </row>
    <row r="569" spans="1:6" x14ac:dyDescent="0.55000000000000004">
      <c r="A569" s="1">
        <v>34425</v>
      </c>
      <c r="B569">
        <v>147.19999999999999</v>
      </c>
      <c r="C569" s="1"/>
      <c r="F569" s="1"/>
    </row>
    <row r="570" spans="1:6" x14ac:dyDescent="0.55000000000000004">
      <c r="A570" s="1">
        <v>34455</v>
      </c>
      <c r="B570">
        <v>147.5</v>
      </c>
      <c r="C570" s="1"/>
      <c r="F570" s="1"/>
    </row>
    <row r="571" spans="1:6" x14ac:dyDescent="0.55000000000000004">
      <c r="A571" s="1">
        <v>34486</v>
      </c>
      <c r="B571">
        <v>147.9</v>
      </c>
      <c r="C571" s="1"/>
      <c r="F571" s="1"/>
    </row>
    <row r="572" spans="1:6" x14ac:dyDescent="0.55000000000000004">
      <c r="A572" s="1">
        <v>34516</v>
      </c>
      <c r="B572">
        <v>148.4</v>
      </c>
      <c r="C572" s="1"/>
      <c r="F572" s="1"/>
    </row>
    <row r="573" spans="1:6" x14ac:dyDescent="0.55000000000000004">
      <c r="A573" s="1">
        <v>34547</v>
      </c>
      <c r="B573">
        <v>149</v>
      </c>
      <c r="C573" s="1"/>
      <c r="F573" s="1"/>
    </row>
    <row r="574" spans="1:6" x14ac:dyDescent="0.55000000000000004">
      <c r="A574" s="1">
        <v>34578</v>
      </c>
      <c r="B574">
        <v>149.30000000000001</v>
      </c>
      <c r="C574" s="1"/>
      <c r="F574" s="1"/>
    </row>
    <row r="575" spans="1:6" x14ac:dyDescent="0.55000000000000004">
      <c r="A575" s="1">
        <v>34608</v>
      </c>
      <c r="B575">
        <v>149.4</v>
      </c>
      <c r="C575" s="1"/>
      <c r="F575" s="1"/>
    </row>
    <row r="576" spans="1:6" x14ac:dyDescent="0.55000000000000004">
      <c r="A576" s="1">
        <v>34639</v>
      </c>
      <c r="B576">
        <v>149.80000000000001</v>
      </c>
      <c r="C576" s="1"/>
      <c r="F576" s="1"/>
    </row>
    <row r="577" spans="1:6" x14ac:dyDescent="0.55000000000000004">
      <c r="A577" s="1">
        <v>34669</v>
      </c>
      <c r="B577">
        <v>150.1</v>
      </c>
      <c r="C577" s="1"/>
      <c r="F577" s="1"/>
    </row>
    <row r="578" spans="1:6" x14ac:dyDescent="0.55000000000000004">
      <c r="A578" s="1">
        <v>34700</v>
      </c>
      <c r="B578">
        <v>150.5</v>
      </c>
      <c r="C578" s="1"/>
      <c r="F578" s="1"/>
    </row>
    <row r="579" spans="1:6" x14ac:dyDescent="0.55000000000000004">
      <c r="A579" s="1">
        <v>34731</v>
      </c>
      <c r="B579">
        <v>150.9</v>
      </c>
      <c r="C579" s="1"/>
      <c r="F579" s="1"/>
    </row>
    <row r="580" spans="1:6" x14ac:dyDescent="0.55000000000000004">
      <c r="A580" s="1">
        <v>34759</v>
      </c>
      <c r="B580">
        <v>151.19999999999999</v>
      </c>
      <c r="C580" s="1"/>
      <c r="F580" s="1"/>
    </row>
    <row r="581" spans="1:6" x14ac:dyDescent="0.55000000000000004">
      <c r="A581" s="1">
        <v>34790</v>
      </c>
      <c r="B581">
        <v>151.80000000000001</v>
      </c>
      <c r="C581" s="1"/>
      <c r="F581" s="1"/>
    </row>
    <row r="582" spans="1:6" x14ac:dyDescent="0.55000000000000004">
      <c r="A582" s="1">
        <v>34820</v>
      </c>
      <c r="B582">
        <v>152.1</v>
      </c>
      <c r="C582" s="1"/>
      <c r="F582" s="1"/>
    </row>
    <row r="583" spans="1:6" x14ac:dyDescent="0.55000000000000004">
      <c r="A583" s="1">
        <v>34851</v>
      </c>
      <c r="B583">
        <v>152.4</v>
      </c>
      <c r="C583" s="1"/>
      <c r="F583" s="1"/>
    </row>
    <row r="584" spans="1:6" x14ac:dyDescent="0.55000000000000004">
      <c r="A584" s="1">
        <v>34881</v>
      </c>
      <c r="B584">
        <v>152.6</v>
      </c>
      <c r="C584" s="1"/>
      <c r="F584" s="1"/>
    </row>
    <row r="585" spans="1:6" x14ac:dyDescent="0.55000000000000004">
      <c r="A585" s="1">
        <v>34912</v>
      </c>
      <c r="B585">
        <v>152.9</v>
      </c>
      <c r="C585" s="1"/>
      <c r="F585" s="1"/>
    </row>
    <row r="586" spans="1:6" x14ac:dyDescent="0.55000000000000004">
      <c r="A586" s="1">
        <v>34943</v>
      </c>
      <c r="B586">
        <v>153.1</v>
      </c>
      <c r="C586" s="1"/>
      <c r="F586" s="1"/>
    </row>
    <row r="587" spans="1:6" x14ac:dyDescent="0.55000000000000004">
      <c r="A587" s="1">
        <v>34973</v>
      </c>
      <c r="B587">
        <v>153.5</v>
      </c>
      <c r="C587" s="1"/>
      <c r="F587" s="1"/>
    </row>
    <row r="588" spans="1:6" x14ac:dyDescent="0.55000000000000004">
      <c r="A588" s="1">
        <v>35004</v>
      </c>
      <c r="B588">
        <v>153.69999999999999</v>
      </c>
      <c r="C588" s="1"/>
      <c r="F588" s="1"/>
    </row>
    <row r="589" spans="1:6" x14ac:dyDescent="0.55000000000000004">
      <c r="A589" s="1">
        <v>35034</v>
      </c>
      <c r="B589">
        <v>153.9</v>
      </c>
      <c r="C589" s="1"/>
      <c r="F589" s="1"/>
    </row>
    <row r="590" spans="1:6" x14ac:dyDescent="0.55000000000000004">
      <c r="A590" s="1">
        <v>35065</v>
      </c>
      <c r="B590">
        <v>154.69999999999999</v>
      </c>
      <c r="C590" s="1"/>
      <c r="F590" s="1"/>
    </row>
    <row r="591" spans="1:6" x14ac:dyDescent="0.55000000000000004">
      <c r="A591" s="1">
        <v>35096</v>
      </c>
      <c r="B591">
        <v>155</v>
      </c>
      <c r="C591" s="1"/>
      <c r="F591" s="1"/>
    </row>
    <row r="592" spans="1:6" x14ac:dyDescent="0.55000000000000004">
      <c r="A592" s="1">
        <v>35125</v>
      </c>
      <c r="B592">
        <v>155.5</v>
      </c>
      <c r="C592" s="1"/>
      <c r="F592" s="1"/>
    </row>
    <row r="593" spans="1:6" x14ac:dyDescent="0.55000000000000004">
      <c r="A593" s="1">
        <v>35156</v>
      </c>
      <c r="B593">
        <v>156.1</v>
      </c>
      <c r="C593" s="1"/>
      <c r="F593" s="1"/>
    </row>
    <row r="594" spans="1:6" x14ac:dyDescent="0.55000000000000004">
      <c r="A594" s="1">
        <v>35186</v>
      </c>
      <c r="B594">
        <v>156.4</v>
      </c>
      <c r="C594" s="1"/>
      <c r="F594" s="1"/>
    </row>
    <row r="595" spans="1:6" x14ac:dyDescent="0.55000000000000004">
      <c r="A595" s="1">
        <v>35217</v>
      </c>
      <c r="B595">
        <v>156.69999999999999</v>
      </c>
      <c r="C595" s="1"/>
      <c r="F595" s="1"/>
    </row>
    <row r="596" spans="1:6" x14ac:dyDescent="0.55000000000000004">
      <c r="A596" s="1">
        <v>35247</v>
      </c>
      <c r="B596">
        <v>157</v>
      </c>
      <c r="C596" s="1"/>
      <c r="F596" s="1"/>
    </row>
    <row r="597" spans="1:6" x14ac:dyDescent="0.55000000000000004">
      <c r="A597" s="1">
        <v>35278</v>
      </c>
      <c r="B597">
        <v>157.19999999999999</v>
      </c>
      <c r="C597" s="1"/>
      <c r="F597" s="1"/>
    </row>
    <row r="598" spans="1:6" x14ac:dyDescent="0.55000000000000004">
      <c r="A598" s="1">
        <v>35309</v>
      </c>
      <c r="B598">
        <v>157.69999999999999</v>
      </c>
      <c r="C598" s="1"/>
      <c r="F598" s="1"/>
    </row>
    <row r="599" spans="1:6" x14ac:dyDescent="0.55000000000000004">
      <c r="A599" s="1">
        <v>35339</v>
      </c>
      <c r="B599">
        <v>158.19999999999999</v>
      </c>
      <c r="C599" s="1"/>
      <c r="F599" s="1"/>
    </row>
    <row r="600" spans="1:6" x14ac:dyDescent="0.55000000000000004">
      <c r="A600" s="1">
        <v>35370</v>
      </c>
      <c r="B600">
        <v>158.69999999999999</v>
      </c>
      <c r="C600" s="1"/>
      <c r="F600" s="1"/>
    </row>
    <row r="601" spans="1:6" x14ac:dyDescent="0.55000000000000004">
      <c r="A601" s="1">
        <v>35400</v>
      </c>
      <c r="B601">
        <v>159.1</v>
      </c>
      <c r="C601" s="1"/>
      <c r="F601" s="1"/>
    </row>
    <row r="602" spans="1:6" x14ac:dyDescent="0.55000000000000004">
      <c r="A602" s="1">
        <v>35431</v>
      </c>
      <c r="B602">
        <v>159.4</v>
      </c>
      <c r="C602" s="1"/>
      <c r="F602" s="1"/>
    </row>
    <row r="603" spans="1:6" x14ac:dyDescent="0.55000000000000004">
      <c r="A603" s="1">
        <v>35462</v>
      </c>
      <c r="B603">
        <v>159.69999999999999</v>
      </c>
      <c r="C603" s="1"/>
      <c r="F603" s="1"/>
    </row>
    <row r="604" spans="1:6" x14ac:dyDescent="0.55000000000000004">
      <c r="A604" s="1">
        <v>35490</v>
      </c>
      <c r="B604">
        <v>159.80000000000001</v>
      </c>
      <c r="C604" s="1"/>
      <c r="F604" s="1"/>
    </row>
    <row r="605" spans="1:6" x14ac:dyDescent="0.55000000000000004">
      <c r="A605" s="1">
        <v>35521</v>
      </c>
      <c r="B605">
        <v>159.9</v>
      </c>
      <c r="C605" s="1"/>
      <c r="F605" s="1"/>
    </row>
    <row r="606" spans="1:6" x14ac:dyDescent="0.55000000000000004">
      <c r="A606" s="1">
        <v>35551</v>
      </c>
      <c r="B606">
        <v>159.9</v>
      </c>
      <c r="C606" s="1"/>
      <c r="F606" s="1"/>
    </row>
    <row r="607" spans="1:6" x14ac:dyDescent="0.55000000000000004">
      <c r="A607" s="1">
        <v>35582</v>
      </c>
      <c r="B607">
        <v>160.19999999999999</v>
      </c>
      <c r="C607" s="1"/>
      <c r="F607" s="1"/>
    </row>
    <row r="608" spans="1:6" x14ac:dyDescent="0.55000000000000004">
      <c r="A608" s="1">
        <v>35612</v>
      </c>
      <c r="B608">
        <v>160.4</v>
      </c>
      <c r="C608" s="1"/>
      <c r="F608" s="1"/>
    </row>
    <row r="609" spans="1:6" x14ac:dyDescent="0.55000000000000004">
      <c r="A609" s="1">
        <v>35643</v>
      </c>
      <c r="B609">
        <v>160.80000000000001</v>
      </c>
      <c r="C609" s="1"/>
      <c r="F609" s="1"/>
    </row>
    <row r="610" spans="1:6" x14ac:dyDescent="0.55000000000000004">
      <c r="A610" s="1">
        <v>35674</v>
      </c>
      <c r="B610">
        <v>161.19999999999999</v>
      </c>
      <c r="C610" s="1"/>
      <c r="F610" s="1"/>
    </row>
    <row r="611" spans="1:6" x14ac:dyDescent="0.55000000000000004">
      <c r="A611" s="1">
        <v>35704</v>
      </c>
      <c r="B611">
        <v>161.5</v>
      </c>
      <c r="C611" s="1"/>
      <c r="F611" s="1"/>
    </row>
    <row r="612" spans="1:6" x14ac:dyDescent="0.55000000000000004">
      <c r="A612" s="1">
        <v>35735</v>
      </c>
      <c r="B612">
        <v>161.69999999999999</v>
      </c>
      <c r="C612" s="1"/>
      <c r="F612" s="1"/>
    </row>
    <row r="613" spans="1:6" x14ac:dyDescent="0.55000000000000004">
      <c r="A613" s="1">
        <v>35765</v>
      </c>
      <c r="B613">
        <v>161.80000000000001</v>
      </c>
      <c r="C613" s="1"/>
      <c r="F613" s="1"/>
    </row>
    <row r="614" spans="1:6" x14ac:dyDescent="0.55000000000000004">
      <c r="A614" s="1">
        <v>35796</v>
      </c>
      <c r="B614">
        <v>162</v>
      </c>
      <c r="C614" s="1"/>
      <c r="F614" s="1"/>
    </row>
    <row r="615" spans="1:6" x14ac:dyDescent="0.55000000000000004">
      <c r="A615" s="1">
        <v>35827</v>
      </c>
      <c r="B615">
        <v>162</v>
      </c>
      <c r="C615" s="1"/>
      <c r="F615" s="1"/>
    </row>
    <row r="616" spans="1:6" x14ac:dyDescent="0.55000000000000004">
      <c r="A616" s="1">
        <v>35855</v>
      </c>
      <c r="B616">
        <v>162</v>
      </c>
      <c r="C616" s="1"/>
      <c r="F616" s="1"/>
    </row>
    <row r="617" spans="1:6" x14ac:dyDescent="0.55000000000000004">
      <c r="A617" s="1">
        <v>35886</v>
      </c>
      <c r="B617">
        <v>162.19999999999999</v>
      </c>
      <c r="C617" s="1"/>
      <c r="F617" s="1"/>
    </row>
    <row r="618" spans="1:6" x14ac:dyDescent="0.55000000000000004">
      <c r="A618" s="1">
        <v>35916</v>
      </c>
      <c r="B618">
        <v>162.6</v>
      </c>
      <c r="C618" s="1"/>
      <c r="F618" s="1"/>
    </row>
    <row r="619" spans="1:6" x14ac:dyDescent="0.55000000000000004">
      <c r="A619" s="1">
        <v>35947</v>
      </c>
      <c r="B619">
        <v>162.80000000000001</v>
      </c>
      <c r="C619" s="1"/>
      <c r="F619" s="1"/>
    </row>
    <row r="620" spans="1:6" x14ac:dyDescent="0.55000000000000004">
      <c r="A620" s="1">
        <v>35977</v>
      </c>
      <c r="B620">
        <v>163.19999999999999</v>
      </c>
      <c r="C620" s="1"/>
      <c r="F620" s="1"/>
    </row>
    <row r="621" spans="1:6" x14ac:dyDescent="0.55000000000000004">
      <c r="A621" s="1">
        <v>36008</v>
      </c>
      <c r="B621">
        <v>163.4</v>
      </c>
      <c r="C621" s="1"/>
      <c r="F621" s="1"/>
    </row>
    <row r="622" spans="1:6" x14ac:dyDescent="0.55000000000000004">
      <c r="A622" s="1">
        <v>36039</v>
      </c>
      <c r="B622">
        <v>163.5</v>
      </c>
      <c r="C622" s="1"/>
      <c r="F622" s="1"/>
    </row>
    <row r="623" spans="1:6" x14ac:dyDescent="0.55000000000000004">
      <c r="A623" s="1">
        <v>36069</v>
      </c>
      <c r="B623">
        <v>163.9</v>
      </c>
      <c r="C623" s="1"/>
      <c r="F623" s="1"/>
    </row>
    <row r="624" spans="1:6" x14ac:dyDescent="0.55000000000000004">
      <c r="A624" s="1">
        <v>36100</v>
      </c>
      <c r="B624">
        <v>164.1</v>
      </c>
      <c r="C624" s="1"/>
      <c r="F624" s="1"/>
    </row>
    <row r="625" spans="1:6" x14ac:dyDescent="0.55000000000000004">
      <c r="A625" s="1">
        <v>36130</v>
      </c>
      <c r="B625">
        <v>164.4</v>
      </c>
      <c r="C625" s="1"/>
      <c r="F625" s="1"/>
    </row>
    <row r="626" spans="1:6" x14ac:dyDescent="0.55000000000000004">
      <c r="A626" s="1">
        <v>36161</v>
      </c>
      <c r="B626">
        <v>164.7</v>
      </c>
      <c r="C626" s="1"/>
      <c r="F626" s="1"/>
    </row>
    <row r="627" spans="1:6" x14ac:dyDescent="0.55000000000000004">
      <c r="A627" s="1">
        <v>36192</v>
      </c>
      <c r="B627">
        <v>164.7</v>
      </c>
      <c r="C627" s="1"/>
      <c r="F627" s="1"/>
    </row>
    <row r="628" spans="1:6" x14ac:dyDescent="0.55000000000000004">
      <c r="A628" s="1">
        <v>36220</v>
      </c>
      <c r="B628">
        <v>164.8</v>
      </c>
      <c r="C628" s="1"/>
      <c r="F628" s="1"/>
    </row>
    <row r="629" spans="1:6" x14ac:dyDescent="0.55000000000000004">
      <c r="A629" s="1">
        <v>36251</v>
      </c>
      <c r="B629">
        <v>165.9</v>
      </c>
      <c r="C629" s="1"/>
      <c r="F629" s="1"/>
    </row>
    <row r="630" spans="1:6" x14ac:dyDescent="0.55000000000000004">
      <c r="A630" s="1">
        <v>36281</v>
      </c>
      <c r="B630">
        <v>166</v>
      </c>
      <c r="C630" s="1"/>
      <c r="F630" s="1"/>
    </row>
    <row r="631" spans="1:6" x14ac:dyDescent="0.55000000000000004">
      <c r="A631" s="1">
        <v>36312</v>
      </c>
      <c r="B631">
        <v>166</v>
      </c>
      <c r="C631" s="1"/>
      <c r="F631" s="1"/>
    </row>
    <row r="632" spans="1:6" x14ac:dyDescent="0.55000000000000004">
      <c r="A632" s="1">
        <v>36342</v>
      </c>
      <c r="B632">
        <v>166.7</v>
      </c>
      <c r="C632" s="1"/>
      <c r="F632" s="1"/>
    </row>
    <row r="633" spans="1:6" x14ac:dyDescent="0.55000000000000004">
      <c r="A633" s="1">
        <v>36373</v>
      </c>
      <c r="B633">
        <v>167.1</v>
      </c>
      <c r="C633" s="1"/>
      <c r="F633" s="1"/>
    </row>
    <row r="634" spans="1:6" x14ac:dyDescent="0.55000000000000004">
      <c r="A634" s="1">
        <v>36404</v>
      </c>
      <c r="B634">
        <v>167.8</v>
      </c>
      <c r="C634" s="1"/>
      <c r="F634" s="1"/>
    </row>
    <row r="635" spans="1:6" x14ac:dyDescent="0.55000000000000004">
      <c r="A635" s="1">
        <v>36434</v>
      </c>
      <c r="B635">
        <v>168.1</v>
      </c>
      <c r="C635" s="1"/>
      <c r="F635" s="1"/>
    </row>
    <row r="636" spans="1:6" x14ac:dyDescent="0.55000000000000004">
      <c r="A636" s="1">
        <v>36465</v>
      </c>
      <c r="B636">
        <v>168.4</v>
      </c>
      <c r="C636" s="1"/>
      <c r="F636" s="1"/>
    </row>
    <row r="637" spans="1:6" x14ac:dyDescent="0.55000000000000004">
      <c r="A637" s="1">
        <v>36495</v>
      </c>
      <c r="B637">
        <v>168.8</v>
      </c>
      <c r="C637" s="1"/>
      <c r="F637" s="1"/>
    </row>
    <row r="638" spans="1:6" x14ac:dyDescent="0.55000000000000004">
      <c r="A638" s="1">
        <v>36526</v>
      </c>
      <c r="B638">
        <v>169.3</v>
      </c>
      <c r="C638" s="1"/>
      <c r="F638" s="1"/>
    </row>
    <row r="639" spans="1:6" x14ac:dyDescent="0.55000000000000004">
      <c r="A639" s="1">
        <v>36557</v>
      </c>
      <c r="B639">
        <v>170</v>
      </c>
      <c r="C639" s="1"/>
      <c r="F639" s="1"/>
    </row>
    <row r="640" spans="1:6" x14ac:dyDescent="0.55000000000000004">
      <c r="A640" s="1">
        <v>36586</v>
      </c>
      <c r="B640">
        <v>171</v>
      </c>
      <c r="C640" s="1"/>
      <c r="F640" s="1"/>
    </row>
    <row r="641" spans="1:6" x14ac:dyDescent="0.55000000000000004">
      <c r="A641" s="1">
        <v>36617</v>
      </c>
      <c r="B641">
        <v>170.9</v>
      </c>
      <c r="C641" s="1"/>
      <c r="F641" s="1"/>
    </row>
    <row r="642" spans="1:6" x14ac:dyDescent="0.55000000000000004">
      <c r="A642" s="1">
        <v>36647</v>
      </c>
      <c r="B642">
        <v>171.2</v>
      </c>
      <c r="C642" s="1"/>
      <c r="F642" s="1"/>
    </row>
    <row r="643" spans="1:6" x14ac:dyDescent="0.55000000000000004">
      <c r="A643" s="1">
        <v>36678</v>
      </c>
      <c r="B643">
        <v>172.2</v>
      </c>
      <c r="C643" s="1"/>
      <c r="F643" s="1"/>
    </row>
    <row r="644" spans="1:6" x14ac:dyDescent="0.55000000000000004">
      <c r="A644" s="1">
        <v>36708</v>
      </c>
      <c r="B644">
        <v>172.7</v>
      </c>
      <c r="C644" s="1"/>
      <c r="F644" s="1"/>
    </row>
    <row r="645" spans="1:6" x14ac:dyDescent="0.55000000000000004">
      <c r="A645" s="1">
        <v>36739</v>
      </c>
      <c r="B645">
        <v>172.7</v>
      </c>
      <c r="C645" s="1"/>
      <c r="F645" s="1"/>
    </row>
    <row r="646" spans="1:6" x14ac:dyDescent="0.55000000000000004">
      <c r="A646" s="1">
        <v>36770</v>
      </c>
      <c r="B646">
        <v>173.6</v>
      </c>
      <c r="C646" s="1"/>
      <c r="F646" s="1"/>
    </row>
    <row r="647" spans="1:6" x14ac:dyDescent="0.55000000000000004">
      <c r="A647" s="1">
        <v>36800</v>
      </c>
      <c r="B647">
        <v>173.9</v>
      </c>
      <c r="C647" s="1"/>
      <c r="F647" s="1"/>
    </row>
    <row r="648" spans="1:6" x14ac:dyDescent="0.55000000000000004">
      <c r="A648" s="1">
        <v>36831</v>
      </c>
      <c r="B648">
        <v>174.2</v>
      </c>
      <c r="C648" s="1"/>
      <c r="F648" s="1"/>
    </row>
    <row r="649" spans="1:6" x14ac:dyDescent="0.55000000000000004">
      <c r="A649" s="1">
        <v>36861</v>
      </c>
      <c r="B649">
        <v>174.6</v>
      </c>
      <c r="C649" s="1"/>
      <c r="F649" s="1"/>
    </row>
    <row r="650" spans="1:6" x14ac:dyDescent="0.55000000000000004">
      <c r="A650" s="1">
        <v>36892</v>
      </c>
      <c r="B650">
        <v>175.6</v>
      </c>
      <c r="C650" s="1"/>
      <c r="F650" s="1"/>
    </row>
    <row r="651" spans="1:6" x14ac:dyDescent="0.55000000000000004">
      <c r="A651" s="1">
        <v>36923</v>
      </c>
      <c r="B651">
        <v>176</v>
      </c>
      <c r="C651" s="1"/>
      <c r="F651" s="1"/>
    </row>
    <row r="652" spans="1:6" x14ac:dyDescent="0.55000000000000004">
      <c r="A652" s="1">
        <v>36951</v>
      </c>
      <c r="B652">
        <v>176.1</v>
      </c>
      <c r="C652" s="1"/>
      <c r="F652" s="1"/>
    </row>
    <row r="653" spans="1:6" x14ac:dyDescent="0.55000000000000004">
      <c r="A653" s="1">
        <v>36982</v>
      </c>
      <c r="B653">
        <v>176.4</v>
      </c>
      <c r="C653" s="1"/>
      <c r="F653" s="1"/>
    </row>
    <row r="654" spans="1:6" x14ac:dyDescent="0.55000000000000004">
      <c r="A654" s="1">
        <v>37012</v>
      </c>
      <c r="B654">
        <v>177.3</v>
      </c>
      <c r="C654" s="1"/>
      <c r="F654" s="1"/>
    </row>
    <row r="655" spans="1:6" x14ac:dyDescent="0.55000000000000004">
      <c r="A655" s="1">
        <v>37043</v>
      </c>
      <c r="B655">
        <v>177.7</v>
      </c>
      <c r="C655" s="1"/>
      <c r="F655" s="1"/>
    </row>
    <row r="656" spans="1:6" x14ac:dyDescent="0.55000000000000004">
      <c r="A656" s="1">
        <v>37073</v>
      </c>
      <c r="B656">
        <v>177.4</v>
      </c>
      <c r="C656" s="1"/>
      <c r="F656" s="1"/>
    </row>
    <row r="657" spans="1:6" x14ac:dyDescent="0.55000000000000004">
      <c r="A657" s="1">
        <v>37104</v>
      </c>
      <c r="B657">
        <v>177.4</v>
      </c>
      <c r="C657" s="1"/>
      <c r="F657" s="1"/>
    </row>
    <row r="658" spans="1:6" x14ac:dyDescent="0.55000000000000004">
      <c r="A658" s="1">
        <v>37135</v>
      </c>
      <c r="B658">
        <v>178.1</v>
      </c>
      <c r="C658" s="1"/>
      <c r="F658" s="1"/>
    </row>
    <row r="659" spans="1:6" x14ac:dyDescent="0.55000000000000004">
      <c r="A659" s="1">
        <v>37165</v>
      </c>
      <c r="B659">
        <v>177.6</v>
      </c>
      <c r="C659" s="1"/>
      <c r="F659" s="1"/>
    </row>
    <row r="660" spans="1:6" x14ac:dyDescent="0.55000000000000004">
      <c r="A660" s="1">
        <v>37196</v>
      </c>
      <c r="B660">
        <v>177.5</v>
      </c>
      <c r="C660" s="1"/>
      <c r="F660" s="1"/>
    </row>
    <row r="661" spans="1:6" x14ac:dyDescent="0.55000000000000004">
      <c r="A661" s="1">
        <v>37226</v>
      </c>
      <c r="B661">
        <v>177.4</v>
      </c>
      <c r="C661" s="1"/>
      <c r="F661" s="1"/>
    </row>
    <row r="662" spans="1:6" x14ac:dyDescent="0.55000000000000004">
      <c r="A662" s="1">
        <v>37257</v>
      </c>
      <c r="B662">
        <v>177.7</v>
      </c>
      <c r="C662" s="1"/>
      <c r="F662" s="1"/>
    </row>
    <row r="663" spans="1:6" x14ac:dyDescent="0.55000000000000004">
      <c r="A663" s="1">
        <v>37288</v>
      </c>
      <c r="B663">
        <v>178</v>
      </c>
      <c r="C663" s="1"/>
      <c r="F663" s="1"/>
    </row>
    <row r="664" spans="1:6" x14ac:dyDescent="0.55000000000000004">
      <c r="A664" s="1">
        <v>37316</v>
      </c>
      <c r="B664">
        <v>178.5</v>
      </c>
      <c r="C664" s="1"/>
      <c r="F664" s="1"/>
    </row>
    <row r="665" spans="1:6" x14ac:dyDescent="0.55000000000000004">
      <c r="A665" s="1">
        <v>37347</v>
      </c>
      <c r="B665">
        <v>179.3</v>
      </c>
      <c r="C665" s="1"/>
      <c r="F665" s="1"/>
    </row>
    <row r="666" spans="1:6" x14ac:dyDescent="0.55000000000000004">
      <c r="A666" s="1">
        <v>37377</v>
      </c>
      <c r="B666">
        <v>179.5</v>
      </c>
      <c r="C666" s="1"/>
      <c r="F666" s="1"/>
    </row>
    <row r="667" spans="1:6" x14ac:dyDescent="0.55000000000000004">
      <c r="A667" s="1">
        <v>37408</v>
      </c>
      <c r="B667">
        <v>179.6</v>
      </c>
      <c r="C667" s="1"/>
      <c r="F667" s="1"/>
    </row>
    <row r="668" spans="1:6" x14ac:dyDescent="0.55000000000000004">
      <c r="A668" s="1">
        <v>37438</v>
      </c>
      <c r="B668">
        <v>180</v>
      </c>
      <c r="C668" s="1"/>
      <c r="F668" s="1"/>
    </row>
    <row r="669" spans="1:6" x14ac:dyDescent="0.55000000000000004">
      <c r="A669" s="1">
        <v>37469</v>
      </c>
      <c r="B669">
        <v>180.5</v>
      </c>
      <c r="C669" s="1"/>
      <c r="F669" s="1"/>
    </row>
    <row r="670" spans="1:6" x14ac:dyDescent="0.55000000000000004">
      <c r="A670" s="1">
        <v>37500</v>
      </c>
      <c r="B670">
        <v>180.8</v>
      </c>
      <c r="C670" s="1"/>
      <c r="F670" s="1"/>
    </row>
    <row r="671" spans="1:6" x14ac:dyDescent="0.55000000000000004">
      <c r="A671" s="1">
        <v>37530</v>
      </c>
      <c r="B671">
        <v>181.2</v>
      </c>
      <c r="C671" s="1"/>
      <c r="F671" s="1"/>
    </row>
    <row r="672" spans="1:6" x14ac:dyDescent="0.55000000000000004">
      <c r="A672" s="1">
        <v>37561</v>
      </c>
      <c r="B672">
        <v>181.5</v>
      </c>
      <c r="C672" s="1"/>
      <c r="F672" s="1"/>
    </row>
    <row r="673" spans="1:6" x14ac:dyDescent="0.55000000000000004">
      <c r="A673" s="1">
        <v>37591</v>
      </c>
      <c r="B673">
        <v>181.8</v>
      </c>
      <c r="C673" s="1"/>
      <c r="F673" s="1"/>
    </row>
    <row r="674" spans="1:6" x14ac:dyDescent="0.55000000000000004">
      <c r="A674" s="1">
        <v>37622</v>
      </c>
      <c r="B674">
        <v>182.6</v>
      </c>
      <c r="C674" s="1"/>
      <c r="F674" s="1"/>
    </row>
    <row r="675" spans="1:6" x14ac:dyDescent="0.55000000000000004">
      <c r="A675" s="1">
        <v>37653</v>
      </c>
      <c r="B675">
        <v>183.6</v>
      </c>
      <c r="C675" s="1"/>
      <c r="F675" s="1"/>
    </row>
    <row r="676" spans="1:6" x14ac:dyDescent="0.55000000000000004">
      <c r="A676" s="1">
        <v>37681</v>
      </c>
      <c r="B676">
        <v>183.9</v>
      </c>
      <c r="C676" s="1"/>
      <c r="F676" s="1"/>
    </row>
    <row r="677" spans="1:6" x14ac:dyDescent="0.55000000000000004">
      <c r="A677" s="1">
        <v>37712</v>
      </c>
      <c r="B677">
        <v>183.2</v>
      </c>
      <c r="C677" s="1"/>
      <c r="F677" s="1"/>
    </row>
    <row r="678" spans="1:6" x14ac:dyDescent="0.55000000000000004">
      <c r="A678" s="1">
        <v>37742</v>
      </c>
      <c r="B678">
        <v>182.9</v>
      </c>
      <c r="C678" s="1"/>
      <c r="F678" s="1"/>
    </row>
    <row r="679" spans="1:6" x14ac:dyDescent="0.55000000000000004">
      <c r="A679" s="1">
        <v>37773</v>
      </c>
      <c r="B679">
        <v>183.1</v>
      </c>
      <c r="C679" s="1"/>
      <c r="F679" s="1"/>
    </row>
    <row r="680" spans="1:6" x14ac:dyDescent="0.55000000000000004">
      <c r="A680" s="1">
        <v>37803</v>
      </c>
      <c r="B680">
        <v>183.7</v>
      </c>
      <c r="C680" s="1"/>
      <c r="F680" s="1"/>
    </row>
    <row r="681" spans="1:6" x14ac:dyDescent="0.55000000000000004">
      <c r="A681" s="1">
        <v>37834</v>
      </c>
      <c r="B681">
        <v>184.5</v>
      </c>
      <c r="C681" s="1"/>
      <c r="F681" s="1"/>
    </row>
    <row r="682" spans="1:6" x14ac:dyDescent="0.55000000000000004">
      <c r="A682" s="1">
        <v>37865</v>
      </c>
      <c r="B682">
        <v>185.1</v>
      </c>
      <c r="C682" s="1"/>
      <c r="F682" s="1"/>
    </row>
    <row r="683" spans="1:6" x14ac:dyDescent="0.55000000000000004">
      <c r="A683" s="1">
        <v>37895</v>
      </c>
      <c r="B683">
        <v>184.9</v>
      </c>
      <c r="C683" s="1"/>
      <c r="F683" s="1"/>
    </row>
    <row r="684" spans="1:6" x14ac:dyDescent="0.55000000000000004">
      <c r="A684" s="1">
        <v>37926</v>
      </c>
      <c r="B684">
        <v>185</v>
      </c>
      <c r="C684" s="1"/>
      <c r="F684" s="1"/>
    </row>
    <row r="685" spans="1:6" x14ac:dyDescent="0.55000000000000004">
      <c r="A685" s="1">
        <v>37956</v>
      </c>
      <c r="B685">
        <v>185.5</v>
      </c>
      <c r="C685" s="1"/>
      <c r="F685" s="1"/>
    </row>
    <row r="686" spans="1:6" x14ac:dyDescent="0.55000000000000004">
      <c r="A686" s="1">
        <v>37987</v>
      </c>
      <c r="B686">
        <v>186.3</v>
      </c>
      <c r="C686" s="1"/>
      <c r="F686" s="1"/>
    </row>
    <row r="687" spans="1:6" x14ac:dyDescent="0.55000000000000004">
      <c r="A687" s="1">
        <v>38018</v>
      </c>
      <c r="B687">
        <v>186.7</v>
      </c>
      <c r="C687" s="1"/>
      <c r="F687" s="1"/>
    </row>
    <row r="688" spans="1:6" x14ac:dyDescent="0.55000000000000004">
      <c r="A688" s="1">
        <v>38047</v>
      </c>
      <c r="B688">
        <v>187.1</v>
      </c>
      <c r="C688" s="1"/>
      <c r="F688" s="1"/>
    </row>
    <row r="689" spans="1:6" x14ac:dyDescent="0.55000000000000004">
      <c r="A689" s="1">
        <v>38078</v>
      </c>
      <c r="B689">
        <v>187.4</v>
      </c>
      <c r="C689" s="1"/>
      <c r="F689" s="1"/>
    </row>
    <row r="690" spans="1:6" x14ac:dyDescent="0.55000000000000004">
      <c r="A690" s="1">
        <v>38108</v>
      </c>
      <c r="B690">
        <v>188.2</v>
      </c>
      <c r="C690" s="1"/>
      <c r="F690" s="1"/>
    </row>
    <row r="691" spans="1:6" x14ac:dyDescent="0.55000000000000004">
      <c r="A691" s="1">
        <v>38139</v>
      </c>
      <c r="B691">
        <v>188.9</v>
      </c>
      <c r="C691" s="1"/>
      <c r="F691" s="1"/>
    </row>
    <row r="692" spans="1:6" x14ac:dyDescent="0.55000000000000004">
      <c r="A692" s="1">
        <v>38169</v>
      </c>
      <c r="B692">
        <v>189.1</v>
      </c>
      <c r="C692" s="1"/>
      <c r="F692" s="1"/>
    </row>
    <row r="693" spans="1:6" x14ac:dyDescent="0.55000000000000004">
      <c r="A693" s="1">
        <v>38200</v>
      </c>
      <c r="B693">
        <v>189.2</v>
      </c>
      <c r="C693" s="1"/>
      <c r="F693" s="1"/>
    </row>
    <row r="694" spans="1:6" x14ac:dyDescent="0.55000000000000004">
      <c r="A694" s="1">
        <v>38231</v>
      </c>
      <c r="B694">
        <v>189.8</v>
      </c>
      <c r="C694" s="1"/>
      <c r="F694" s="1"/>
    </row>
    <row r="695" spans="1:6" x14ac:dyDescent="0.55000000000000004">
      <c r="A695" s="1">
        <v>38261</v>
      </c>
      <c r="B695">
        <v>190.8</v>
      </c>
      <c r="C695" s="1"/>
      <c r="F695" s="1"/>
    </row>
    <row r="696" spans="1:6" x14ac:dyDescent="0.55000000000000004">
      <c r="A696" s="1">
        <v>38292</v>
      </c>
      <c r="B696">
        <v>191.7</v>
      </c>
      <c r="C696" s="1"/>
      <c r="F696" s="1"/>
    </row>
    <row r="697" spans="1:6" x14ac:dyDescent="0.55000000000000004">
      <c r="A697" s="1">
        <v>38322</v>
      </c>
      <c r="B697">
        <v>191.7</v>
      </c>
      <c r="C697" s="1"/>
      <c r="F697" s="1"/>
    </row>
    <row r="698" spans="1:6" x14ac:dyDescent="0.55000000000000004">
      <c r="A698" s="1">
        <v>38353</v>
      </c>
      <c r="B698">
        <v>191.6</v>
      </c>
      <c r="C698" s="1"/>
      <c r="F698" s="1"/>
    </row>
    <row r="699" spans="1:6" x14ac:dyDescent="0.55000000000000004">
      <c r="A699" s="1">
        <v>38384</v>
      </c>
      <c r="B699">
        <v>192.4</v>
      </c>
      <c r="C699" s="1"/>
      <c r="F699" s="1"/>
    </row>
    <row r="700" spans="1:6" x14ac:dyDescent="0.55000000000000004">
      <c r="A700" s="1">
        <v>38412</v>
      </c>
      <c r="B700">
        <v>193.1</v>
      </c>
      <c r="C700" s="1"/>
      <c r="F700" s="1"/>
    </row>
    <row r="701" spans="1:6" x14ac:dyDescent="0.55000000000000004">
      <c r="A701" s="1">
        <v>38443</v>
      </c>
      <c r="B701">
        <v>193.7</v>
      </c>
      <c r="C701" s="1"/>
      <c r="F701" s="1"/>
    </row>
    <row r="702" spans="1:6" x14ac:dyDescent="0.55000000000000004">
      <c r="A702" s="1">
        <v>38473</v>
      </c>
      <c r="B702">
        <v>193.6</v>
      </c>
      <c r="C702" s="1"/>
      <c r="F702" s="1"/>
    </row>
    <row r="703" spans="1:6" x14ac:dyDescent="0.55000000000000004">
      <c r="A703" s="1">
        <v>38504</v>
      </c>
      <c r="B703">
        <v>193.7</v>
      </c>
      <c r="C703" s="1"/>
      <c r="F703" s="1"/>
    </row>
    <row r="704" spans="1:6" x14ac:dyDescent="0.55000000000000004">
      <c r="A704" s="1">
        <v>38534</v>
      </c>
      <c r="B704">
        <v>194.9</v>
      </c>
      <c r="C704" s="1"/>
      <c r="F704" s="1"/>
    </row>
    <row r="705" spans="1:6" x14ac:dyDescent="0.55000000000000004">
      <c r="A705" s="1">
        <v>38565</v>
      </c>
      <c r="B705">
        <v>196.1</v>
      </c>
      <c r="C705" s="1"/>
      <c r="F705" s="1"/>
    </row>
    <row r="706" spans="1:6" x14ac:dyDescent="0.55000000000000004">
      <c r="A706" s="1">
        <v>38596</v>
      </c>
      <c r="B706">
        <v>198.8</v>
      </c>
      <c r="C706" s="1"/>
      <c r="F706" s="1"/>
    </row>
    <row r="707" spans="1:6" x14ac:dyDescent="0.55000000000000004">
      <c r="A707" s="1">
        <v>38626</v>
      </c>
      <c r="B707">
        <v>199.1</v>
      </c>
      <c r="C707" s="1"/>
      <c r="F707" s="1"/>
    </row>
    <row r="708" spans="1:6" x14ac:dyDescent="0.55000000000000004">
      <c r="A708" s="1">
        <v>38657</v>
      </c>
      <c r="B708">
        <v>198.1</v>
      </c>
      <c r="C708" s="1"/>
      <c r="F708" s="1"/>
    </row>
    <row r="709" spans="1:6" x14ac:dyDescent="0.55000000000000004">
      <c r="A709" s="1">
        <v>38687</v>
      </c>
      <c r="B709">
        <v>198.1</v>
      </c>
      <c r="C709" s="1"/>
      <c r="F709" s="1"/>
    </row>
    <row r="710" spans="1:6" x14ac:dyDescent="0.55000000000000004">
      <c r="A710" s="1">
        <v>38718</v>
      </c>
      <c r="B710">
        <v>199.3</v>
      </c>
      <c r="C710" s="1"/>
      <c r="F710" s="1"/>
    </row>
    <row r="711" spans="1:6" x14ac:dyDescent="0.55000000000000004">
      <c r="A711" s="1">
        <v>38749</v>
      </c>
      <c r="B711">
        <v>199.4</v>
      </c>
      <c r="C711" s="1"/>
      <c r="F711" s="1"/>
    </row>
    <row r="712" spans="1:6" x14ac:dyDescent="0.55000000000000004">
      <c r="A712" s="1">
        <v>38777</v>
      </c>
      <c r="B712">
        <v>199.7</v>
      </c>
      <c r="C712" s="1"/>
      <c r="F712" s="1"/>
    </row>
    <row r="713" spans="1:6" x14ac:dyDescent="0.55000000000000004">
      <c r="A713" s="1">
        <v>38808</v>
      </c>
      <c r="B713">
        <v>200.7</v>
      </c>
      <c r="C713" s="1"/>
      <c r="F713" s="1"/>
    </row>
    <row r="714" spans="1:6" x14ac:dyDescent="0.55000000000000004">
      <c r="A714" s="1">
        <v>38838</v>
      </c>
      <c r="B714">
        <v>201.3</v>
      </c>
      <c r="C714" s="1"/>
      <c r="F714" s="1"/>
    </row>
    <row r="715" spans="1:6" x14ac:dyDescent="0.55000000000000004">
      <c r="A715" s="1">
        <v>38869</v>
      </c>
      <c r="B715">
        <v>201.8</v>
      </c>
      <c r="C715" s="1"/>
      <c r="F715" s="1"/>
    </row>
    <row r="716" spans="1:6" x14ac:dyDescent="0.55000000000000004">
      <c r="A716" s="1">
        <v>38899</v>
      </c>
      <c r="B716">
        <v>202.9</v>
      </c>
      <c r="C716" s="1"/>
      <c r="F716" s="1"/>
    </row>
    <row r="717" spans="1:6" x14ac:dyDescent="0.55000000000000004">
      <c r="A717" s="1">
        <v>38930</v>
      </c>
      <c r="B717">
        <v>203.8</v>
      </c>
      <c r="C717" s="1"/>
      <c r="F717" s="1"/>
    </row>
    <row r="718" spans="1:6" x14ac:dyDescent="0.55000000000000004">
      <c r="A718" s="1">
        <v>38961</v>
      </c>
      <c r="B718">
        <v>202.8</v>
      </c>
      <c r="C718" s="1"/>
      <c r="F718" s="1"/>
    </row>
    <row r="719" spans="1:6" x14ac:dyDescent="0.55000000000000004">
      <c r="A719" s="1">
        <v>38991</v>
      </c>
      <c r="B719">
        <v>201.9</v>
      </c>
      <c r="C719" s="1"/>
      <c r="F719" s="1"/>
    </row>
    <row r="720" spans="1:6" x14ac:dyDescent="0.55000000000000004">
      <c r="A720" s="1">
        <v>39022</v>
      </c>
      <c r="B720">
        <v>202</v>
      </c>
      <c r="C720" s="1"/>
      <c r="F720" s="1"/>
    </row>
    <row r="721" spans="1:6" x14ac:dyDescent="0.55000000000000004">
      <c r="A721" s="1">
        <v>39052</v>
      </c>
      <c r="B721">
        <v>203.1</v>
      </c>
      <c r="C721" s="1"/>
      <c r="F721" s="1"/>
    </row>
    <row r="722" spans="1:6" x14ac:dyDescent="0.55000000000000004">
      <c r="A722" s="1">
        <v>39083</v>
      </c>
      <c r="B722">
        <v>203.43700000000001</v>
      </c>
      <c r="C722" s="1"/>
      <c r="F722" s="1"/>
    </row>
    <row r="723" spans="1:6" x14ac:dyDescent="0.55000000000000004">
      <c r="A723" s="1">
        <v>39114</v>
      </c>
      <c r="B723">
        <v>204.226</v>
      </c>
      <c r="C723" s="1"/>
      <c r="F723" s="1"/>
    </row>
    <row r="724" spans="1:6" x14ac:dyDescent="0.55000000000000004">
      <c r="A724" s="1">
        <v>39142</v>
      </c>
      <c r="B724">
        <v>205.28800000000001</v>
      </c>
      <c r="C724" s="1"/>
      <c r="F724" s="1"/>
    </row>
    <row r="725" spans="1:6" x14ac:dyDescent="0.55000000000000004">
      <c r="A725" s="1">
        <v>39173</v>
      </c>
      <c r="B725">
        <v>205.904</v>
      </c>
      <c r="C725" s="1"/>
      <c r="F725" s="1"/>
    </row>
    <row r="726" spans="1:6" x14ac:dyDescent="0.55000000000000004">
      <c r="A726" s="1">
        <v>39203</v>
      </c>
      <c r="B726">
        <v>206.755</v>
      </c>
      <c r="C726" s="1"/>
      <c r="F726" s="1"/>
    </row>
    <row r="727" spans="1:6" x14ac:dyDescent="0.55000000000000004">
      <c r="A727" s="1">
        <v>39234</v>
      </c>
      <c r="B727">
        <v>207.23400000000001</v>
      </c>
      <c r="C727" s="1"/>
      <c r="F727" s="1"/>
    </row>
    <row r="728" spans="1:6" x14ac:dyDescent="0.55000000000000004">
      <c r="A728" s="1">
        <v>39264</v>
      </c>
      <c r="B728">
        <v>207.60300000000001</v>
      </c>
      <c r="C728" s="1"/>
      <c r="F728" s="1"/>
    </row>
    <row r="729" spans="1:6" x14ac:dyDescent="0.55000000000000004">
      <c r="A729" s="1">
        <v>39295</v>
      </c>
      <c r="B729">
        <v>207.667</v>
      </c>
      <c r="C729" s="1"/>
      <c r="F729" s="1"/>
    </row>
    <row r="730" spans="1:6" x14ac:dyDescent="0.55000000000000004">
      <c r="A730" s="1">
        <v>39326</v>
      </c>
      <c r="B730">
        <v>208.547</v>
      </c>
      <c r="C730" s="1"/>
      <c r="F730" s="1"/>
    </row>
    <row r="731" spans="1:6" x14ac:dyDescent="0.55000000000000004">
      <c r="A731" s="1">
        <v>39356</v>
      </c>
      <c r="B731">
        <v>209.19</v>
      </c>
      <c r="C731" s="1"/>
      <c r="F731" s="1"/>
    </row>
    <row r="732" spans="1:6" x14ac:dyDescent="0.55000000000000004">
      <c r="A732" s="1">
        <v>39387</v>
      </c>
      <c r="B732">
        <v>210.834</v>
      </c>
      <c r="C732" s="1"/>
      <c r="F732" s="1"/>
    </row>
    <row r="733" spans="1:6" x14ac:dyDescent="0.55000000000000004">
      <c r="A733" s="1">
        <v>39417</v>
      </c>
      <c r="B733">
        <v>211.44499999999999</v>
      </c>
      <c r="C733" s="1"/>
      <c r="F733" s="1"/>
    </row>
    <row r="734" spans="1:6" x14ac:dyDescent="0.55000000000000004">
      <c r="A734" s="1">
        <v>39448</v>
      </c>
      <c r="B734">
        <v>212.17400000000001</v>
      </c>
      <c r="C734" s="1"/>
      <c r="F734" s="1"/>
    </row>
    <row r="735" spans="1:6" x14ac:dyDescent="0.55000000000000004">
      <c r="A735" s="1">
        <v>39479</v>
      </c>
      <c r="B735">
        <v>212.68700000000001</v>
      </c>
      <c r="C735" s="1"/>
      <c r="F735" s="1"/>
    </row>
    <row r="736" spans="1:6" x14ac:dyDescent="0.55000000000000004">
      <c r="A736" s="1">
        <v>39508</v>
      </c>
      <c r="B736">
        <v>213.44800000000001</v>
      </c>
      <c r="C736" s="1"/>
      <c r="F736" s="1"/>
    </row>
    <row r="737" spans="1:6" x14ac:dyDescent="0.55000000000000004">
      <c r="A737" s="1">
        <v>39539</v>
      </c>
      <c r="B737">
        <v>213.94200000000001</v>
      </c>
      <c r="C737" s="1"/>
      <c r="F737" s="1"/>
    </row>
    <row r="738" spans="1:6" x14ac:dyDescent="0.55000000000000004">
      <c r="A738" s="1">
        <v>39569</v>
      </c>
      <c r="B738">
        <v>215.208</v>
      </c>
      <c r="C738" s="1"/>
      <c r="F738" s="1"/>
    </row>
    <row r="739" spans="1:6" x14ac:dyDescent="0.55000000000000004">
      <c r="A739" s="1">
        <v>39600</v>
      </c>
      <c r="B739">
        <v>217.46299999999999</v>
      </c>
      <c r="C739" s="1"/>
      <c r="F739" s="1"/>
    </row>
    <row r="740" spans="1:6" x14ac:dyDescent="0.55000000000000004">
      <c r="A740" s="1">
        <v>39630</v>
      </c>
      <c r="B740">
        <v>219.01599999999999</v>
      </c>
      <c r="C740" s="1"/>
      <c r="F740" s="1"/>
    </row>
    <row r="741" spans="1:6" x14ac:dyDescent="0.55000000000000004">
      <c r="A741" s="1">
        <v>39661</v>
      </c>
      <c r="B741">
        <v>218.69</v>
      </c>
      <c r="C741" s="1"/>
      <c r="F741" s="1"/>
    </row>
    <row r="742" spans="1:6" x14ac:dyDescent="0.55000000000000004">
      <c r="A742" s="1">
        <v>39692</v>
      </c>
      <c r="B742">
        <v>218.87700000000001</v>
      </c>
      <c r="C742" s="1"/>
      <c r="F742" s="1"/>
    </row>
    <row r="743" spans="1:6" x14ac:dyDescent="0.55000000000000004">
      <c r="A743" s="1">
        <v>39722</v>
      </c>
      <c r="B743">
        <v>216.995</v>
      </c>
      <c r="C743" s="1"/>
      <c r="F743" s="1"/>
    </row>
    <row r="744" spans="1:6" x14ac:dyDescent="0.55000000000000004">
      <c r="A744" s="1">
        <v>39753</v>
      </c>
      <c r="B744">
        <v>213.15299999999999</v>
      </c>
      <c r="C744" s="1"/>
      <c r="F744" s="1"/>
    </row>
    <row r="745" spans="1:6" x14ac:dyDescent="0.55000000000000004">
      <c r="A745" s="1">
        <v>39783</v>
      </c>
      <c r="B745">
        <v>211.398</v>
      </c>
      <c r="C745" s="1"/>
      <c r="F745" s="1"/>
    </row>
    <row r="746" spans="1:6" x14ac:dyDescent="0.55000000000000004">
      <c r="A746" s="1">
        <v>39814</v>
      </c>
      <c r="B746">
        <v>211.93299999999999</v>
      </c>
      <c r="C746" s="1"/>
      <c r="F746" s="1"/>
    </row>
    <row r="747" spans="1:6" x14ac:dyDescent="0.55000000000000004">
      <c r="A747" s="1">
        <v>39845</v>
      </c>
      <c r="B747">
        <v>212.70500000000001</v>
      </c>
      <c r="C747" s="1"/>
      <c r="F747" s="1"/>
    </row>
    <row r="748" spans="1:6" x14ac:dyDescent="0.55000000000000004">
      <c r="A748" s="1">
        <v>39873</v>
      </c>
      <c r="B748">
        <v>212.495</v>
      </c>
      <c r="C748" s="1"/>
      <c r="F748" s="1"/>
    </row>
    <row r="749" spans="1:6" x14ac:dyDescent="0.55000000000000004">
      <c r="A749" s="1">
        <v>39904</v>
      </c>
      <c r="B749">
        <v>212.709</v>
      </c>
      <c r="C749" s="1"/>
      <c r="F749" s="1"/>
    </row>
    <row r="750" spans="1:6" x14ac:dyDescent="0.55000000000000004">
      <c r="A750" s="1">
        <v>39934</v>
      </c>
      <c r="B750">
        <v>213.02199999999999</v>
      </c>
      <c r="C750" s="1"/>
      <c r="F750" s="1"/>
    </row>
    <row r="751" spans="1:6" x14ac:dyDescent="0.55000000000000004">
      <c r="A751" s="1">
        <v>39965</v>
      </c>
      <c r="B751">
        <v>214.79</v>
      </c>
      <c r="C751" s="1"/>
      <c r="F751" s="1"/>
    </row>
    <row r="752" spans="1:6" x14ac:dyDescent="0.55000000000000004">
      <c r="A752" s="1">
        <v>39995</v>
      </c>
      <c r="B752">
        <v>214.726</v>
      </c>
      <c r="C752" s="1"/>
      <c r="F752" s="1"/>
    </row>
    <row r="753" spans="1:6" x14ac:dyDescent="0.55000000000000004">
      <c r="A753" s="1">
        <v>40026</v>
      </c>
      <c r="B753">
        <v>215.44499999999999</v>
      </c>
      <c r="C753" s="1"/>
      <c r="F753" s="1"/>
    </row>
    <row r="754" spans="1:6" x14ac:dyDescent="0.55000000000000004">
      <c r="A754" s="1">
        <v>40057</v>
      </c>
      <c r="B754">
        <v>215.86099999999999</v>
      </c>
      <c r="C754" s="1"/>
      <c r="F754" s="1"/>
    </row>
    <row r="755" spans="1:6" x14ac:dyDescent="0.55000000000000004">
      <c r="A755" s="1">
        <v>40087</v>
      </c>
      <c r="B755">
        <v>216.50899999999999</v>
      </c>
      <c r="C755" s="1"/>
      <c r="F755" s="1"/>
    </row>
    <row r="756" spans="1:6" x14ac:dyDescent="0.55000000000000004">
      <c r="A756" s="1">
        <v>40118</v>
      </c>
      <c r="B756">
        <v>217.23400000000001</v>
      </c>
      <c r="C756" s="1"/>
      <c r="F756" s="1"/>
    </row>
    <row r="757" spans="1:6" x14ac:dyDescent="0.55000000000000004">
      <c r="A757" s="1">
        <v>40148</v>
      </c>
      <c r="B757">
        <v>217.34700000000001</v>
      </c>
      <c r="C757" s="1"/>
      <c r="F757" s="1"/>
    </row>
    <row r="758" spans="1:6" x14ac:dyDescent="0.55000000000000004">
      <c r="A758" s="1">
        <v>40179</v>
      </c>
      <c r="B758">
        <v>217.488</v>
      </c>
      <c r="C758" s="1"/>
      <c r="F758" s="1"/>
    </row>
    <row r="759" spans="1:6" x14ac:dyDescent="0.55000000000000004">
      <c r="A759" s="1">
        <v>40210</v>
      </c>
      <c r="B759">
        <v>217.28100000000001</v>
      </c>
      <c r="C759" s="1"/>
      <c r="F759" s="1"/>
    </row>
    <row r="760" spans="1:6" x14ac:dyDescent="0.55000000000000004">
      <c r="A760" s="1">
        <v>40238</v>
      </c>
      <c r="B760">
        <v>217.35300000000001</v>
      </c>
      <c r="C760" s="1"/>
      <c r="F760" s="1"/>
    </row>
    <row r="761" spans="1:6" x14ac:dyDescent="0.55000000000000004">
      <c r="A761" s="1">
        <v>40269</v>
      </c>
      <c r="B761">
        <v>217.40299999999999</v>
      </c>
      <c r="C761" s="1"/>
      <c r="F761" s="1"/>
    </row>
    <row r="762" spans="1:6" x14ac:dyDescent="0.55000000000000004">
      <c r="A762" s="1">
        <v>40299</v>
      </c>
      <c r="B762">
        <v>217.29</v>
      </c>
      <c r="C762" s="1"/>
      <c r="F762" s="1"/>
    </row>
    <row r="763" spans="1:6" x14ac:dyDescent="0.55000000000000004">
      <c r="A763" s="1">
        <v>40330</v>
      </c>
      <c r="B763">
        <v>217.19900000000001</v>
      </c>
      <c r="C763" s="1"/>
      <c r="F763" s="1"/>
    </row>
    <row r="764" spans="1:6" x14ac:dyDescent="0.55000000000000004">
      <c r="A764" s="1">
        <v>40360</v>
      </c>
      <c r="B764">
        <v>217.60499999999999</v>
      </c>
      <c r="C764" s="1"/>
      <c r="F764" s="1"/>
    </row>
    <row r="765" spans="1:6" x14ac:dyDescent="0.55000000000000004">
      <c r="A765" s="1">
        <v>40391</v>
      </c>
      <c r="B765">
        <v>217.923</v>
      </c>
      <c r="C765" s="1"/>
      <c r="F765" s="1"/>
    </row>
    <row r="766" spans="1:6" x14ac:dyDescent="0.55000000000000004">
      <c r="A766" s="1">
        <v>40422</v>
      </c>
      <c r="B766">
        <v>218.27500000000001</v>
      </c>
      <c r="C766" s="1"/>
      <c r="F766" s="1"/>
    </row>
    <row r="767" spans="1:6" x14ac:dyDescent="0.55000000000000004">
      <c r="A767" s="1">
        <v>40452</v>
      </c>
      <c r="B767">
        <v>219.035</v>
      </c>
      <c r="C767" s="1"/>
      <c r="F767" s="1"/>
    </row>
    <row r="768" spans="1:6" x14ac:dyDescent="0.55000000000000004">
      <c r="A768" s="1">
        <v>40483</v>
      </c>
      <c r="B768">
        <v>219.59</v>
      </c>
      <c r="C768" s="1"/>
      <c r="F768" s="1"/>
    </row>
    <row r="769" spans="1:6" x14ac:dyDescent="0.55000000000000004">
      <c r="A769" s="1">
        <v>40513</v>
      </c>
      <c r="B769">
        <v>220.47200000000001</v>
      </c>
      <c r="C769" s="1"/>
      <c r="F769" s="1"/>
    </row>
    <row r="770" spans="1:6" x14ac:dyDescent="0.55000000000000004">
      <c r="A770" s="1">
        <v>40544</v>
      </c>
      <c r="B770">
        <v>221.18700000000001</v>
      </c>
      <c r="C770" s="1"/>
      <c r="F770" s="1"/>
    </row>
    <row r="771" spans="1:6" x14ac:dyDescent="0.55000000000000004">
      <c r="A771" s="1">
        <v>40575</v>
      </c>
      <c r="B771">
        <v>221.898</v>
      </c>
      <c r="C771" s="1"/>
      <c r="F771" s="1"/>
    </row>
    <row r="772" spans="1:6" x14ac:dyDescent="0.55000000000000004">
      <c r="A772" s="1">
        <v>40603</v>
      </c>
      <c r="B772">
        <v>223.04599999999999</v>
      </c>
      <c r="C772" s="1"/>
      <c r="F772" s="1"/>
    </row>
    <row r="773" spans="1:6" x14ac:dyDescent="0.55000000000000004">
      <c r="A773" s="1">
        <v>40634</v>
      </c>
      <c r="B773">
        <v>224.09299999999999</v>
      </c>
      <c r="C773" s="1"/>
      <c r="F773" s="1"/>
    </row>
    <row r="774" spans="1:6" x14ac:dyDescent="0.55000000000000004">
      <c r="A774" s="1">
        <v>40664</v>
      </c>
      <c r="B774">
        <v>224.80600000000001</v>
      </c>
      <c r="C774" s="1"/>
      <c r="F774" s="1"/>
    </row>
    <row r="775" spans="1:6" x14ac:dyDescent="0.55000000000000004">
      <c r="A775" s="1">
        <v>40695</v>
      </c>
      <c r="B775">
        <v>224.80600000000001</v>
      </c>
      <c r="C775" s="1"/>
      <c r="F775" s="1"/>
    </row>
    <row r="776" spans="1:6" x14ac:dyDescent="0.55000000000000004">
      <c r="A776" s="1">
        <v>40725</v>
      </c>
      <c r="B776">
        <v>225.39500000000001</v>
      </c>
      <c r="C776" s="1"/>
      <c r="F776" s="1"/>
    </row>
    <row r="777" spans="1:6" x14ac:dyDescent="0.55000000000000004">
      <c r="A777" s="1">
        <v>40756</v>
      </c>
      <c r="B777">
        <v>226.10599999999999</v>
      </c>
      <c r="C777" s="1"/>
      <c r="F777" s="1"/>
    </row>
    <row r="778" spans="1:6" x14ac:dyDescent="0.55000000000000004">
      <c r="A778" s="1">
        <v>40787</v>
      </c>
      <c r="B778">
        <v>226.59700000000001</v>
      </c>
      <c r="C778" s="1"/>
      <c r="F778" s="1"/>
    </row>
    <row r="779" spans="1:6" x14ac:dyDescent="0.55000000000000004">
      <c r="A779" s="1">
        <v>40817</v>
      </c>
      <c r="B779">
        <v>226.75</v>
      </c>
      <c r="C779" s="1"/>
      <c r="F779" s="1"/>
    </row>
    <row r="780" spans="1:6" x14ac:dyDescent="0.55000000000000004">
      <c r="A780" s="1">
        <v>40848</v>
      </c>
      <c r="B780">
        <v>227.16900000000001</v>
      </c>
      <c r="C780" s="1"/>
      <c r="F780" s="1"/>
    </row>
    <row r="781" spans="1:6" x14ac:dyDescent="0.55000000000000004">
      <c r="A781" s="1">
        <v>40878</v>
      </c>
      <c r="B781">
        <v>227.22300000000001</v>
      </c>
      <c r="C781" s="1"/>
      <c r="F781" s="1"/>
    </row>
    <row r="782" spans="1:6" x14ac:dyDescent="0.55000000000000004">
      <c r="A782" s="1">
        <v>40909</v>
      </c>
      <c r="B782">
        <v>227.84200000000001</v>
      </c>
      <c r="C782" s="1"/>
      <c r="F782" s="1"/>
    </row>
    <row r="783" spans="1:6" x14ac:dyDescent="0.55000000000000004">
      <c r="A783" s="1">
        <v>40940</v>
      </c>
      <c r="B783">
        <v>228.32900000000001</v>
      </c>
      <c r="C783" s="1"/>
      <c r="F783" s="1"/>
    </row>
    <row r="784" spans="1:6" x14ac:dyDescent="0.55000000000000004">
      <c r="A784" s="1">
        <v>40969</v>
      </c>
      <c r="B784">
        <v>228.80699999999999</v>
      </c>
      <c r="C784" s="1"/>
      <c r="F784" s="1"/>
    </row>
    <row r="785" spans="1:6" x14ac:dyDescent="0.55000000000000004">
      <c r="A785" s="1">
        <v>41000</v>
      </c>
      <c r="B785">
        <v>229.18700000000001</v>
      </c>
      <c r="C785" s="1"/>
      <c r="F785" s="1"/>
    </row>
    <row r="786" spans="1:6" x14ac:dyDescent="0.55000000000000004">
      <c r="A786" s="1">
        <v>41030</v>
      </c>
      <c r="B786">
        <v>228.71299999999999</v>
      </c>
      <c r="C786" s="1"/>
      <c r="F786" s="1"/>
    </row>
    <row r="787" spans="1:6" x14ac:dyDescent="0.55000000000000004">
      <c r="A787" s="1">
        <v>41061</v>
      </c>
      <c r="B787">
        <v>228.524</v>
      </c>
      <c r="C787" s="1"/>
      <c r="F787" s="1"/>
    </row>
    <row r="788" spans="1:6" x14ac:dyDescent="0.55000000000000004">
      <c r="A788" s="1">
        <v>41091</v>
      </c>
      <c r="B788">
        <v>228.59</v>
      </c>
      <c r="C788" s="1"/>
      <c r="F788" s="1"/>
    </row>
    <row r="789" spans="1:6" x14ac:dyDescent="0.55000000000000004">
      <c r="A789" s="1">
        <v>41122</v>
      </c>
      <c r="B789">
        <v>229.91800000000001</v>
      </c>
      <c r="C789" s="1"/>
      <c r="F789" s="1"/>
    </row>
    <row r="790" spans="1:6" x14ac:dyDescent="0.55000000000000004">
      <c r="A790" s="1">
        <v>41153</v>
      </c>
      <c r="B790">
        <v>231.01499999999999</v>
      </c>
      <c r="C790" s="1"/>
      <c r="F790" s="1"/>
    </row>
    <row r="791" spans="1:6" x14ac:dyDescent="0.55000000000000004">
      <c r="A791" s="1">
        <v>41183</v>
      </c>
      <c r="B791">
        <v>231.63800000000001</v>
      </c>
      <c r="C791" s="1"/>
      <c r="F791" s="1"/>
    </row>
    <row r="792" spans="1:6" x14ac:dyDescent="0.55000000000000004">
      <c r="A792" s="1">
        <v>41214</v>
      </c>
      <c r="B792">
        <v>231.249</v>
      </c>
      <c r="C792" s="1"/>
      <c r="F792" s="1"/>
    </row>
    <row r="793" spans="1:6" x14ac:dyDescent="0.55000000000000004">
      <c r="A793" s="1">
        <v>41244</v>
      </c>
      <c r="B793">
        <v>231.221</v>
      </c>
      <c r="C793" s="1"/>
      <c r="F793" s="1"/>
    </row>
    <row r="794" spans="1:6" x14ac:dyDescent="0.55000000000000004">
      <c r="A794" s="1">
        <v>41275</v>
      </c>
      <c r="B794">
        <v>231.679</v>
      </c>
      <c r="C794" s="1"/>
      <c r="F794" s="1"/>
    </row>
    <row r="795" spans="1:6" x14ac:dyDescent="0.55000000000000004">
      <c r="A795" s="1">
        <v>41306</v>
      </c>
      <c r="B795">
        <v>232.93700000000001</v>
      </c>
      <c r="C795" s="1"/>
      <c r="F795" s="1"/>
    </row>
    <row r="796" spans="1:6" x14ac:dyDescent="0.55000000000000004">
      <c r="A796" s="1">
        <v>41334</v>
      </c>
      <c r="B796">
        <v>232.28200000000001</v>
      </c>
      <c r="C796" s="1"/>
      <c r="F796" s="1"/>
    </row>
    <row r="797" spans="1:6" x14ac:dyDescent="0.55000000000000004">
      <c r="A797" s="1">
        <v>41365</v>
      </c>
      <c r="B797">
        <v>231.797</v>
      </c>
      <c r="C797" s="1"/>
      <c r="F797" s="1"/>
    </row>
    <row r="798" spans="1:6" x14ac:dyDescent="0.55000000000000004">
      <c r="A798" s="1">
        <v>41395</v>
      </c>
      <c r="B798">
        <v>231.893</v>
      </c>
      <c r="C798" s="1"/>
      <c r="F798" s="1"/>
    </row>
    <row r="799" spans="1:6" x14ac:dyDescent="0.55000000000000004">
      <c r="A799" s="1">
        <v>41426</v>
      </c>
      <c r="B799">
        <v>232.44499999999999</v>
      </c>
      <c r="C799" s="1"/>
      <c r="F799" s="1"/>
    </row>
    <row r="800" spans="1:6" x14ac:dyDescent="0.55000000000000004">
      <c r="A800" s="1">
        <v>41456</v>
      </c>
      <c r="B800">
        <v>232.9</v>
      </c>
      <c r="C800" s="1"/>
      <c r="F800" s="1"/>
    </row>
    <row r="801" spans="1:6" x14ac:dyDescent="0.55000000000000004">
      <c r="A801" s="1">
        <v>41487</v>
      </c>
      <c r="B801">
        <v>233.45599999999999</v>
      </c>
      <c r="C801" s="1"/>
      <c r="F801" s="1"/>
    </row>
    <row r="802" spans="1:6" x14ac:dyDescent="0.55000000000000004">
      <c r="A802" s="1">
        <v>41518</v>
      </c>
      <c r="B802">
        <v>233.54400000000001</v>
      </c>
      <c r="C802" s="1"/>
      <c r="F802" s="1"/>
    </row>
    <row r="803" spans="1:6" x14ac:dyDescent="0.55000000000000004">
      <c r="A803" s="1">
        <v>41548</v>
      </c>
      <c r="B803">
        <v>233.66900000000001</v>
      </c>
      <c r="C803" s="1"/>
      <c r="F803" s="1"/>
    </row>
    <row r="804" spans="1:6" x14ac:dyDescent="0.55000000000000004">
      <c r="A804" s="1">
        <v>41579</v>
      </c>
      <c r="B804">
        <v>234.1</v>
      </c>
      <c r="C804" s="1"/>
      <c r="F804" s="1"/>
    </row>
    <row r="805" spans="1:6" x14ac:dyDescent="0.55000000000000004">
      <c r="A805" s="1">
        <v>41609</v>
      </c>
      <c r="B805">
        <v>234.71899999999999</v>
      </c>
      <c r="C805" s="1"/>
      <c r="F805" s="1"/>
    </row>
    <row r="806" spans="1:6" x14ac:dyDescent="0.55000000000000004">
      <c r="A806" s="1">
        <v>41640</v>
      </c>
      <c r="B806">
        <v>235.28800000000001</v>
      </c>
      <c r="C806" s="1"/>
      <c r="F806" s="1"/>
    </row>
    <row r="807" spans="1:6" x14ac:dyDescent="0.55000000000000004">
      <c r="A807" s="1">
        <v>41671</v>
      </c>
      <c r="B807">
        <v>235.547</v>
      </c>
      <c r="C807" s="1"/>
      <c r="F807" s="1"/>
    </row>
    <row r="808" spans="1:6" x14ac:dyDescent="0.55000000000000004">
      <c r="A808" s="1">
        <v>41699</v>
      </c>
      <c r="B808">
        <v>236.02799999999999</v>
      </c>
      <c r="C808" s="1"/>
      <c r="F808" s="1"/>
    </row>
    <row r="809" spans="1:6" x14ac:dyDescent="0.55000000000000004">
      <c r="A809" s="1">
        <v>41730</v>
      </c>
      <c r="B809">
        <v>236.46799999999999</v>
      </c>
      <c r="C809" s="1"/>
      <c r="F809" s="1"/>
    </row>
    <row r="810" spans="1:6" x14ac:dyDescent="0.55000000000000004">
      <c r="A810" s="1">
        <v>41760</v>
      </c>
      <c r="B810">
        <v>236.91800000000001</v>
      </c>
      <c r="C810" s="1"/>
      <c r="F810" s="1"/>
    </row>
    <row r="811" spans="1:6" x14ac:dyDescent="0.55000000000000004">
      <c r="A811" s="1">
        <v>41791</v>
      </c>
      <c r="B811">
        <v>237.23099999999999</v>
      </c>
      <c r="C811" s="1"/>
      <c r="F811" s="1"/>
    </row>
    <row r="812" spans="1:6" x14ac:dyDescent="0.55000000000000004">
      <c r="A812" s="1">
        <v>41821</v>
      </c>
      <c r="B812">
        <v>237.49799999999999</v>
      </c>
      <c r="C812" s="1"/>
      <c r="F812" s="1"/>
    </row>
    <row r="813" spans="1:6" x14ac:dyDescent="0.55000000000000004">
      <c r="A813" s="1">
        <v>41852</v>
      </c>
      <c r="B813">
        <v>237.46</v>
      </c>
      <c r="C813" s="1"/>
      <c r="F813" s="1"/>
    </row>
    <row r="814" spans="1:6" x14ac:dyDescent="0.55000000000000004">
      <c r="A814" s="1">
        <v>41883</v>
      </c>
      <c r="B814">
        <v>237.477</v>
      </c>
      <c r="C814" s="1"/>
      <c r="F814" s="1"/>
    </row>
    <row r="815" spans="1:6" x14ac:dyDescent="0.55000000000000004">
      <c r="A815" s="1">
        <v>41913</v>
      </c>
      <c r="B815">
        <v>237.43</v>
      </c>
      <c r="C815" s="1"/>
      <c r="F815" s="1"/>
    </row>
    <row r="816" spans="1:6" x14ac:dyDescent="0.55000000000000004">
      <c r="A816" s="1">
        <v>41944</v>
      </c>
      <c r="B816">
        <v>236.983</v>
      </c>
      <c r="C816" s="1"/>
      <c r="F816" s="1"/>
    </row>
    <row r="817" spans="1:6" x14ac:dyDescent="0.55000000000000004">
      <c r="A817" s="1">
        <v>41974</v>
      </c>
      <c r="B817">
        <v>236.25200000000001</v>
      </c>
      <c r="C817" s="1"/>
      <c r="F817" s="1"/>
    </row>
    <row r="818" spans="1:6" x14ac:dyDescent="0.55000000000000004">
      <c r="A818" s="1">
        <v>42005</v>
      </c>
      <c r="B818">
        <v>234.74700000000001</v>
      </c>
      <c r="C818" s="1"/>
      <c r="F818" s="1"/>
    </row>
    <row r="819" spans="1:6" x14ac:dyDescent="0.55000000000000004">
      <c r="A819" s="1">
        <v>42036</v>
      </c>
      <c r="B819">
        <v>235.34200000000001</v>
      </c>
      <c r="C819" s="1"/>
      <c r="F819" s="1"/>
    </row>
    <row r="820" spans="1:6" x14ac:dyDescent="0.55000000000000004">
      <c r="A820" s="1">
        <v>42064</v>
      </c>
      <c r="B820">
        <v>235.976</v>
      </c>
      <c r="C820" s="1"/>
      <c r="F820" s="1"/>
    </row>
    <row r="821" spans="1:6" x14ac:dyDescent="0.55000000000000004">
      <c r="A821" s="1">
        <v>42095</v>
      </c>
      <c r="B821">
        <v>236.22200000000001</v>
      </c>
      <c r="C821" s="1"/>
      <c r="F821" s="1"/>
    </row>
    <row r="822" spans="1:6" x14ac:dyDescent="0.55000000000000004">
      <c r="A822" s="1">
        <v>42125</v>
      </c>
      <c r="B822">
        <v>237.001</v>
      </c>
      <c r="C822" s="1"/>
      <c r="F822" s="1"/>
    </row>
    <row r="823" spans="1:6" x14ac:dyDescent="0.55000000000000004">
      <c r="A823" s="1">
        <v>42156</v>
      </c>
      <c r="B823">
        <v>237.65700000000001</v>
      </c>
      <c r="C823" s="1"/>
      <c r="F823" s="1"/>
    </row>
    <row r="824" spans="1:6" x14ac:dyDescent="0.55000000000000004">
      <c r="A824" s="1">
        <v>42186</v>
      </c>
      <c r="B824">
        <v>238.03399999999999</v>
      </c>
      <c r="C824" s="1"/>
      <c r="F824" s="1"/>
    </row>
    <row r="825" spans="1:6" x14ac:dyDescent="0.55000000000000004">
      <c r="A825" s="1">
        <v>42217</v>
      </c>
      <c r="B825">
        <v>238.03299999999999</v>
      </c>
      <c r="C825" s="1"/>
      <c r="F825" s="1"/>
    </row>
    <row r="826" spans="1:6" x14ac:dyDescent="0.55000000000000004">
      <c r="A826" s="1">
        <v>42248</v>
      </c>
      <c r="B826">
        <v>237.49799999999999</v>
      </c>
      <c r="C826" s="1"/>
      <c r="F826" s="1"/>
    </row>
    <row r="827" spans="1:6" x14ac:dyDescent="0.55000000000000004">
      <c r="A827" s="1">
        <v>42278</v>
      </c>
      <c r="B827">
        <v>237.733</v>
      </c>
      <c r="C827" s="1"/>
      <c r="F827" s="1"/>
    </row>
    <row r="828" spans="1:6" x14ac:dyDescent="0.55000000000000004">
      <c r="A828" s="1">
        <v>42309</v>
      </c>
      <c r="B828">
        <v>238.017</v>
      </c>
      <c r="C828" s="1"/>
      <c r="F828" s="1"/>
    </row>
    <row r="829" spans="1:6" x14ac:dyDescent="0.55000000000000004">
      <c r="A829" s="1">
        <v>42339</v>
      </c>
      <c r="B829">
        <v>237.761</v>
      </c>
      <c r="C829" s="1"/>
      <c r="F829" s="1"/>
    </row>
    <row r="830" spans="1:6" x14ac:dyDescent="0.55000000000000004">
      <c r="A830" s="1">
        <v>42370</v>
      </c>
      <c r="B830">
        <v>237.65199999999999</v>
      </c>
      <c r="C830" s="1"/>
      <c r="F830" s="1"/>
    </row>
    <row r="831" spans="1:6" x14ac:dyDescent="0.55000000000000004">
      <c r="A831" s="1">
        <v>42401</v>
      </c>
      <c r="B831">
        <v>237.33600000000001</v>
      </c>
      <c r="C831" s="1"/>
      <c r="F831" s="1"/>
    </row>
    <row r="832" spans="1:6" x14ac:dyDescent="0.55000000000000004">
      <c r="A832" s="1">
        <v>42430</v>
      </c>
      <c r="B832">
        <v>238.08</v>
      </c>
      <c r="C832" s="1"/>
      <c r="F832" s="1"/>
    </row>
    <row r="833" spans="1:6" x14ac:dyDescent="0.55000000000000004">
      <c r="A833" s="1">
        <v>42461</v>
      </c>
      <c r="B833">
        <v>238.99199999999999</v>
      </c>
      <c r="C833" s="1"/>
      <c r="F833" s="1"/>
    </row>
    <row r="834" spans="1:6" x14ac:dyDescent="0.55000000000000004">
      <c r="A834" s="1">
        <v>42491</v>
      </c>
      <c r="B834">
        <v>239.55699999999999</v>
      </c>
      <c r="C834" s="1"/>
      <c r="F834" s="1"/>
    </row>
    <row r="835" spans="1:6" x14ac:dyDescent="0.55000000000000004">
      <c r="A835" s="1">
        <v>42522</v>
      </c>
      <c r="B835">
        <v>240.22200000000001</v>
      </c>
      <c r="C835" s="1"/>
      <c r="F835" s="1"/>
    </row>
    <row r="836" spans="1:6" x14ac:dyDescent="0.55000000000000004">
      <c r="A836" s="1">
        <v>42552</v>
      </c>
      <c r="B836">
        <v>240.101</v>
      </c>
      <c r="C836" s="1"/>
      <c r="F836" s="1"/>
    </row>
    <row r="837" spans="1:6" x14ac:dyDescent="0.55000000000000004">
      <c r="A837" s="1">
        <v>42583</v>
      </c>
      <c r="B837">
        <v>240.54499999999999</v>
      </c>
      <c r="C837" s="1"/>
      <c r="F837" s="1"/>
    </row>
    <row r="838" spans="1:6" x14ac:dyDescent="0.55000000000000004">
      <c r="A838" s="1">
        <v>42614</v>
      </c>
      <c r="B838">
        <v>241.17599999999999</v>
      </c>
      <c r="C838" s="1"/>
      <c r="F838" s="1"/>
    </row>
    <row r="839" spans="1:6" x14ac:dyDescent="0.55000000000000004">
      <c r="A839" s="1">
        <v>42644</v>
      </c>
      <c r="B839">
        <v>241.74100000000001</v>
      </c>
      <c r="C839" s="1"/>
      <c r="F839" s="1"/>
    </row>
    <row r="840" spans="1:6" x14ac:dyDescent="0.55000000000000004">
      <c r="A840" s="1">
        <v>42675</v>
      </c>
      <c r="B840">
        <v>242.02600000000001</v>
      </c>
      <c r="C840" s="1"/>
      <c r="F840" s="1"/>
    </row>
    <row r="841" spans="1:6" x14ac:dyDescent="0.55000000000000004">
      <c r="A841" s="1">
        <v>42705</v>
      </c>
      <c r="B841">
        <v>242.637</v>
      </c>
      <c r="C841" s="1"/>
      <c r="F841" s="1"/>
    </row>
    <row r="842" spans="1:6" x14ac:dyDescent="0.55000000000000004">
      <c r="A842" s="1">
        <v>42736</v>
      </c>
      <c r="B842">
        <v>243.61799999999999</v>
      </c>
      <c r="C842" s="1"/>
      <c r="F842" s="1"/>
    </row>
    <row r="843" spans="1:6" x14ac:dyDescent="0.55000000000000004">
      <c r="A843" s="1">
        <v>42767</v>
      </c>
      <c r="B843">
        <v>244.006</v>
      </c>
      <c r="C843" s="1"/>
      <c r="F843" s="1"/>
    </row>
    <row r="844" spans="1:6" x14ac:dyDescent="0.55000000000000004">
      <c r="A844" s="1">
        <v>42795</v>
      </c>
      <c r="B844">
        <v>243.892</v>
      </c>
      <c r="C844" s="1"/>
      <c r="F844" s="1"/>
    </row>
    <row r="845" spans="1:6" x14ac:dyDescent="0.55000000000000004">
      <c r="A845" s="1">
        <v>42826</v>
      </c>
      <c r="B845">
        <v>244.19300000000001</v>
      </c>
      <c r="C845" s="1"/>
      <c r="F845" s="1"/>
    </row>
    <row r="846" spans="1:6" x14ac:dyDescent="0.55000000000000004">
      <c r="A846" s="1">
        <v>42856</v>
      </c>
      <c r="B846">
        <v>244.00399999999999</v>
      </c>
      <c r="C846" s="1"/>
      <c r="F846" s="1"/>
    </row>
    <row r="847" spans="1:6" x14ac:dyDescent="0.55000000000000004">
      <c r="A847" s="1">
        <v>42887</v>
      </c>
      <c r="B847">
        <v>244.16300000000001</v>
      </c>
      <c r="C847" s="1"/>
      <c r="F847" s="1"/>
    </row>
    <row r="848" spans="1:6" x14ac:dyDescent="0.55000000000000004">
      <c r="A848" s="1">
        <v>42917</v>
      </c>
      <c r="B848">
        <v>244.24299999999999</v>
      </c>
      <c r="C848" s="1"/>
      <c r="F848" s="1"/>
    </row>
    <row r="849" spans="1:6" x14ac:dyDescent="0.55000000000000004">
      <c r="A849" s="1">
        <v>42948</v>
      </c>
      <c r="B849">
        <v>245.18299999999999</v>
      </c>
      <c r="C849" s="1"/>
      <c r="F849" s="1"/>
    </row>
    <row r="850" spans="1:6" x14ac:dyDescent="0.55000000000000004">
      <c r="A850" s="1">
        <v>42979</v>
      </c>
      <c r="B850">
        <v>246.435</v>
      </c>
      <c r="C850" s="1"/>
      <c r="F850" s="1"/>
    </row>
    <row r="851" spans="1:6" x14ac:dyDescent="0.55000000000000004">
      <c r="A851" s="1">
        <v>43009</v>
      </c>
      <c r="B851">
        <v>246.626</v>
      </c>
      <c r="C851" s="1"/>
      <c r="F851" s="1"/>
    </row>
    <row r="852" spans="1:6" x14ac:dyDescent="0.55000000000000004">
      <c r="A852" s="1">
        <v>43040</v>
      </c>
      <c r="B852">
        <v>247.28399999999999</v>
      </c>
      <c r="C852" s="1"/>
      <c r="F852" s="1"/>
    </row>
    <row r="853" spans="1:6" x14ac:dyDescent="0.55000000000000004">
      <c r="A853" s="1">
        <v>43070</v>
      </c>
      <c r="B853">
        <v>247.80500000000001</v>
      </c>
      <c r="C853" s="1"/>
      <c r="F853" s="1"/>
    </row>
    <row r="854" spans="1:6" x14ac:dyDescent="0.55000000000000004">
      <c r="A854" s="1">
        <v>43101</v>
      </c>
      <c r="B854">
        <v>248.85900000000001</v>
      </c>
      <c r="C854" s="1"/>
      <c r="F854" s="1"/>
    </row>
    <row r="855" spans="1:6" x14ac:dyDescent="0.55000000000000004">
      <c r="A855" s="1">
        <v>43132</v>
      </c>
      <c r="B855">
        <v>249.529</v>
      </c>
      <c r="C855" s="1"/>
      <c r="F855" s="1"/>
    </row>
    <row r="856" spans="1:6" x14ac:dyDescent="0.55000000000000004">
      <c r="A856" s="1">
        <v>43160</v>
      </c>
      <c r="B856">
        <v>249.577</v>
      </c>
      <c r="C856" s="1"/>
      <c r="F856" s="1"/>
    </row>
    <row r="857" spans="1:6" x14ac:dyDescent="0.55000000000000004">
      <c r="A857" s="1">
        <v>43191</v>
      </c>
      <c r="B857">
        <v>250.227</v>
      </c>
      <c r="C857" s="1"/>
      <c r="F857" s="1"/>
    </row>
    <row r="858" spans="1:6" x14ac:dyDescent="0.55000000000000004">
      <c r="A858" s="1">
        <v>43221</v>
      </c>
      <c r="B858">
        <v>250.792</v>
      </c>
      <c r="C858" s="1"/>
      <c r="F858" s="1"/>
    </row>
    <row r="859" spans="1:6" x14ac:dyDescent="0.55000000000000004">
      <c r="A859" s="1">
        <v>43252</v>
      </c>
      <c r="B859">
        <v>251.018</v>
      </c>
      <c r="C859" s="1"/>
      <c r="F859" s="1"/>
    </row>
    <row r="860" spans="1:6" x14ac:dyDescent="0.55000000000000004">
      <c r="A860" s="1">
        <v>43282</v>
      </c>
      <c r="B860">
        <v>251.214</v>
      </c>
      <c r="C860" s="1"/>
      <c r="F860" s="1"/>
    </row>
    <row r="861" spans="1:6" x14ac:dyDescent="0.55000000000000004">
      <c r="A861" s="1">
        <v>43313</v>
      </c>
      <c r="B861">
        <v>251.66300000000001</v>
      </c>
      <c r="C861" s="1"/>
      <c r="F861" s="1"/>
    </row>
    <row r="862" spans="1:6" x14ac:dyDescent="0.55000000000000004">
      <c r="A862" s="1">
        <v>43344</v>
      </c>
      <c r="B862">
        <v>252.18199999999999</v>
      </c>
      <c r="C862" s="1"/>
      <c r="F862" s="1"/>
    </row>
    <row r="863" spans="1:6" x14ac:dyDescent="0.55000000000000004">
      <c r="A863" s="1">
        <v>43374</v>
      </c>
      <c r="B863">
        <v>252.77199999999999</v>
      </c>
      <c r="C863" s="1"/>
      <c r="F863" s="1"/>
    </row>
    <row r="864" spans="1:6" x14ac:dyDescent="0.55000000000000004">
      <c r="A864" s="1">
        <v>43405</v>
      </c>
      <c r="B864">
        <v>252.59399999999999</v>
      </c>
      <c r="C864" s="1"/>
      <c r="F864" s="1"/>
    </row>
    <row r="865" spans="1:6" x14ac:dyDescent="0.55000000000000004">
      <c r="A865" s="1">
        <v>43435</v>
      </c>
      <c r="B865">
        <v>252.767</v>
      </c>
      <c r="C865" s="1"/>
      <c r="F865" s="1"/>
    </row>
    <row r="866" spans="1:6" x14ac:dyDescent="0.55000000000000004">
      <c r="A866" s="1">
        <v>43466</v>
      </c>
      <c r="B866">
        <v>252.56100000000001</v>
      </c>
      <c r="C866" s="1"/>
      <c r="F866" s="1"/>
    </row>
    <row r="867" spans="1:6" x14ac:dyDescent="0.55000000000000004">
      <c r="A867" s="1">
        <v>43497</v>
      </c>
      <c r="B867">
        <v>253.31899999999999</v>
      </c>
      <c r="C867" s="1"/>
      <c r="F867" s="1"/>
    </row>
    <row r="868" spans="1:6" x14ac:dyDescent="0.55000000000000004">
      <c r="A868" s="1">
        <v>43525</v>
      </c>
      <c r="B868">
        <v>254.27699999999999</v>
      </c>
      <c r="C868" s="1"/>
      <c r="F868" s="1"/>
    </row>
    <row r="869" spans="1:6" x14ac:dyDescent="0.55000000000000004">
      <c r="A869" s="1">
        <v>43556</v>
      </c>
      <c r="B869">
        <v>255.233</v>
      </c>
      <c r="C869" s="1"/>
      <c r="F869" s="1"/>
    </row>
    <row r="870" spans="1:6" x14ac:dyDescent="0.55000000000000004">
      <c r="A870" s="1">
        <v>43586</v>
      </c>
      <c r="B870">
        <v>255.29599999999999</v>
      </c>
      <c r="C870" s="1"/>
      <c r="F870" s="1"/>
    </row>
    <row r="871" spans="1:6" x14ac:dyDescent="0.55000000000000004">
      <c r="A871" s="1">
        <v>43617</v>
      </c>
      <c r="B871">
        <v>255.21299999999999</v>
      </c>
      <c r="C871" s="1"/>
      <c r="F871" s="1"/>
    </row>
    <row r="872" spans="1:6" x14ac:dyDescent="0.55000000000000004">
      <c r="A872" s="1">
        <v>43647</v>
      </c>
      <c r="B872">
        <v>255.80199999999999</v>
      </c>
      <c r="C872" s="1"/>
      <c r="F872" s="1"/>
    </row>
    <row r="873" spans="1:6" x14ac:dyDescent="0.55000000000000004">
      <c r="A873" s="1">
        <v>43678</v>
      </c>
      <c r="B873">
        <v>256.036</v>
      </c>
      <c r="C873" s="1"/>
      <c r="F873" s="1"/>
    </row>
    <row r="874" spans="1:6" x14ac:dyDescent="0.55000000000000004">
      <c r="A874" s="1">
        <v>43709</v>
      </c>
      <c r="B874">
        <v>256.43</v>
      </c>
      <c r="C874" s="1"/>
      <c r="F874" s="1"/>
    </row>
    <row r="875" spans="1:6" x14ac:dyDescent="0.55000000000000004">
      <c r="A875" s="1">
        <v>43739</v>
      </c>
      <c r="B875">
        <v>257.15499999999997</v>
      </c>
      <c r="C875" s="1"/>
      <c r="F875" s="1"/>
    </row>
    <row r="876" spans="1:6" x14ac:dyDescent="0.55000000000000004">
      <c r="A876" s="1">
        <v>43770</v>
      </c>
      <c r="B876">
        <v>257.87900000000002</v>
      </c>
      <c r="C876" s="1"/>
      <c r="F876" s="1"/>
    </row>
    <row r="877" spans="1:6" x14ac:dyDescent="0.55000000000000004">
      <c r="A877" s="1">
        <v>43800</v>
      </c>
      <c r="B877">
        <v>258.63</v>
      </c>
      <c r="C877" s="1"/>
      <c r="F877" s="1"/>
    </row>
    <row r="878" spans="1:6" x14ac:dyDescent="0.55000000000000004">
      <c r="A878" s="1">
        <v>43831</v>
      </c>
      <c r="B878">
        <v>259.12700000000001</v>
      </c>
      <c r="C878" s="1"/>
      <c r="F878" s="1"/>
    </row>
    <row r="879" spans="1:6" x14ac:dyDescent="0.55000000000000004">
      <c r="A879" s="1">
        <v>43862</v>
      </c>
      <c r="B879">
        <v>259.25</v>
      </c>
      <c r="C879" s="1"/>
      <c r="F879" s="1"/>
    </row>
    <row r="880" spans="1:6" x14ac:dyDescent="0.55000000000000004">
      <c r="A880" s="1">
        <v>43891</v>
      </c>
      <c r="B880">
        <v>258.07600000000002</v>
      </c>
      <c r="C880" s="1"/>
      <c r="F880" s="1"/>
    </row>
    <row r="881" spans="1:6" x14ac:dyDescent="0.55000000000000004">
      <c r="A881" s="1">
        <v>43922</v>
      </c>
      <c r="B881">
        <v>256.03199999999998</v>
      </c>
      <c r="C881" s="1"/>
      <c r="F881" s="1"/>
    </row>
    <row r="882" spans="1:6" x14ac:dyDescent="0.55000000000000004">
      <c r="A882" s="1">
        <v>43952</v>
      </c>
      <c r="B882">
        <v>255.80199999999999</v>
      </c>
      <c r="C882" s="1"/>
      <c r="F882" s="1"/>
    </row>
    <row r="883" spans="1:6" x14ac:dyDescent="0.55000000000000004">
      <c r="A883" s="1">
        <v>43983</v>
      </c>
      <c r="B883">
        <v>257.04199999999997</v>
      </c>
      <c r="C883" s="1"/>
      <c r="F883" s="1"/>
    </row>
    <row r="884" spans="1:6" x14ac:dyDescent="0.55000000000000004">
      <c r="A884" s="1">
        <v>44013</v>
      </c>
      <c r="B884">
        <v>258.35199999999998</v>
      </c>
      <c r="C884" s="1"/>
      <c r="F884" s="1"/>
    </row>
    <row r="885" spans="1:6" x14ac:dyDescent="0.55000000000000004">
      <c r="A885" s="1">
        <v>44044</v>
      </c>
      <c r="B885">
        <v>259.31599999999997</v>
      </c>
      <c r="C885" s="1"/>
      <c r="F885" s="1"/>
    </row>
    <row r="886" spans="1:6" x14ac:dyDescent="0.55000000000000004">
      <c r="A886" s="1">
        <v>44075</v>
      </c>
      <c r="B886">
        <v>259.99700000000001</v>
      </c>
      <c r="C886" s="1"/>
      <c r="F886" s="1"/>
    </row>
    <row r="887" spans="1:6" x14ac:dyDescent="0.55000000000000004">
      <c r="A887" s="1">
        <v>44105</v>
      </c>
      <c r="B887">
        <v>260.31900000000002</v>
      </c>
      <c r="C887" s="1"/>
      <c r="F887" s="1"/>
    </row>
    <row r="888" spans="1:6" x14ac:dyDescent="0.55000000000000004">
      <c r="A888" s="1">
        <v>44136</v>
      </c>
      <c r="B888">
        <v>260.911</v>
      </c>
      <c r="C888" s="1"/>
      <c r="F888" s="1"/>
    </row>
    <row r="889" spans="1:6" x14ac:dyDescent="0.55000000000000004">
      <c r="A889" s="1">
        <v>44166</v>
      </c>
      <c r="B889">
        <v>262.04500000000002</v>
      </c>
      <c r="C889" s="1"/>
      <c r="F889" s="1"/>
    </row>
    <row r="890" spans="1:6" x14ac:dyDescent="0.55000000000000004">
      <c r="A890" s="1">
        <v>44197</v>
      </c>
      <c r="B890">
        <v>262.68700000000001</v>
      </c>
      <c r="C890" s="1"/>
      <c r="F890" s="1"/>
    </row>
    <row r="891" spans="1:6" x14ac:dyDescent="0.55000000000000004">
      <c r="A891" s="1">
        <v>44228</v>
      </c>
      <c r="B891">
        <v>263.57900000000001</v>
      </c>
      <c r="C891" s="1"/>
      <c r="F891" s="1"/>
    </row>
    <row r="892" spans="1:6" x14ac:dyDescent="0.55000000000000004">
      <c r="A892" s="1">
        <v>44256</v>
      </c>
      <c r="B892">
        <v>264.96100000000001</v>
      </c>
      <c r="C892" s="1"/>
      <c r="F892" s="1"/>
    </row>
    <row r="893" spans="1:6" x14ac:dyDescent="0.55000000000000004">
      <c r="A893" s="1">
        <v>44287</v>
      </c>
      <c r="B893">
        <v>266.61399999999998</v>
      </c>
      <c r="C893" s="1"/>
      <c r="F893" s="1"/>
    </row>
    <row r="894" spans="1:6" x14ac:dyDescent="0.55000000000000004">
      <c r="A894" s="1">
        <v>44317</v>
      </c>
      <c r="B894">
        <v>268.38299999999998</v>
      </c>
      <c r="C894" s="1"/>
      <c r="F894" s="1"/>
    </row>
    <row r="895" spans="1:6" x14ac:dyDescent="0.55000000000000004">
      <c r="A895" s="1">
        <v>44348</v>
      </c>
      <c r="B895">
        <v>270.654</v>
      </c>
      <c r="C895" s="1"/>
      <c r="F895" s="1"/>
    </row>
    <row r="896" spans="1:6" x14ac:dyDescent="0.55000000000000004">
      <c r="A896" s="1">
        <v>44378</v>
      </c>
      <c r="B896">
        <v>271.90300000000002</v>
      </c>
      <c r="C896" s="1"/>
      <c r="F896" s="1"/>
    </row>
    <row r="897" spans="1:6" x14ac:dyDescent="0.55000000000000004">
      <c r="A897" s="1">
        <v>44409</v>
      </c>
      <c r="B897">
        <v>272.67599999999999</v>
      </c>
      <c r="C897" s="1"/>
      <c r="F897" s="1"/>
    </row>
    <row r="898" spans="1:6" x14ac:dyDescent="0.55000000000000004">
      <c r="A898" s="1">
        <v>44440</v>
      </c>
      <c r="B898">
        <v>273.91000000000003</v>
      </c>
      <c r="C898" s="1"/>
      <c r="F898" s="1"/>
    </row>
    <row r="899" spans="1:6" x14ac:dyDescent="0.55000000000000004">
      <c r="A899" s="1">
        <v>44470</v>
      </c>
      <c r="B899">
        <v>276.55</v>
      </c>
      <c r="C899" s="1"/>
      <c r="F899" s="1"/>
    </row>
    <row r="900" spans="1:6" x14ac:dyDescent="0.55000000000000004">
      <c r="A900" s="1">
        <v>44501</v>
      </c>
      <c r="B900">
        <v>278.91899999999998</v>
      </c>
      <c r="C900" s="1"/>
      <c r="F900" s="1"/>
    </row>
    <row r="901" spans="1:6" x14ac:dyDescent="0.55000000000000004">
      <c r="A901" s="1">
        <v>44531</v>
      </c>
      <c r="B901">
        <v>280.84500000000003</v>
      </c>
      <c r="C901" s="1"/>
      <c r="F901" s="1"/>
    </row>
    <row r="902" spans="1:6" x14ac:dyDescent="0.55000000000000004">
      <c r="A902" s="1">
        <v>44562</v>
      </c>
      <c r="B902">
        <v>282.54300000000001</v>
      </c>
      <c r="C902" s="1"/>
      <c r="F902" s="1"/>
    </row>
    <row r="903" spans="1:6" x14ac:dyDescent="0.55000000000000004">
      <c r="A903" s="1">
        <v>44593</v>
      </c>
      <c r="B903">
        <v>284.5</v>
      </c>
      <c r="C903" s="1"/>
      <c r="F903" s="1"/>
    </row>
    <row r="904" spans="1:6" x14ac:dyDescent="0.55000000000000004">
      <c r="A904" s="1">
        <v>44621</v>
      </c>
      <c r="B904">
        <v>287.67399999999998</v>
      </c>
      <c r="C904" s="1"/>
      <c r="F904" s="1"/>
    </row>
    <row r="905" spans="1:6" x14ac:dyDescent="0.55000000000000004">
      <c r="A905" s="1">
        <v>44652</v>
      </c>
      <c r="B905">
        <v>288.56099999999998</v>
      </c>
      <c r="C905" s="1"/>
      <c r="F905" s="1"/>
    </row>
    <row r="906" spans="1:6" x14ac:dyDescent="0.55000000000000004">
      <c r="A906" s="1">
        <v>44682</v>
      </c>
      <c r="B906">
        <v>291.298</v>
      </c>
      <c r="C906" s="1"/>
      <c r="F906" s="1"/>
    </row>
    <row r="907" spans="1:6" x14ac:dyDescent="0.55000000000000004">
      <c r="A907" s="1">
        <v>44713</v>
      </c>
      <c r="B907">
        <v>294.95699999999999</v>
      </c>
      <c r="C907" s="1"/>
      <c r="F907" s="1"/>
    </row>
    <row r="908" spans="1:6" x14ac:dyDescent="0.55000000000000004">
      <c r="A908" s="1">
        <v>44743</v>
      </c>
      <c r="B908">
        <v>294.91300000000001</v>
      </c>
      <c r="C908" s="1"/>
      <c r="F908" s="1"/>
    </row>
    <row r="909" spans="1:6" x14ac:dyDescent="0.55000000000000004">
      <c r="A909" s="1">
        <v>44774</v>
      </c>
      <c r="B909">
        <v>295.09699999999998</v>
      </c>
      <c r="C909" s="1"/>
      <c r="F909" s="1"/>
    </row>
    <row r="910" spans="1:6" x14ac:dyDescent="0.55000000000000004">
      <c r="A910" s="1">
        <v>44805</v>
      </c>
      <c r="B910">
        <v>296.34899999999999</v>
      </c>
      <c r="C910" s="1"/>
      <c r="F910" s="1"/>
    </row>
    <row r="911" spans="1:6" x14ac:dyDescent="0.55000000000000004">
      <c r="A911" s="1">
        <v>44835</v>
      </c>
      <c r="B911">
        <v>298.00700000000001</v>
      </c>
      <c r="C911" s="1"/>
      <c r="F911" s="1"/>
    </row>
    <row r="912" spans="1:6" x14ac:dyDescent="0.55000000000000004">
      <c r="A912" s="1">
        <v>44866</v>
      </c>
      <c r="B912">
        <v>298.786</v>
      </c>
      <c r="C912" s="1"/>
      <c r="F912" s="1"/>
    </row>
    <row r="913" spans="1:6" x14ac:dyDescent="0.55000000000000004">
      <c r="A913" s="1">
        <v>44896</v>
      </c>
      <c r="B913">
        <v>298.83199999999999</v>
      </c>
      <c r="C913" s="1"/>
      <c r="F913" s="1"/>
    </row>
    <row r="914" spans="1:6" x14ac:dyDescent="0.55000000000000004">
      <c r="A914" s="1">
        <v>44927</v>
      </c>
      <c r="B914">
        <v>300.42</v>
      </c>
      <c r="C914" s="1"/>
      <c r="F914" s="1"/>
    </row>
    <row r="915" spans="1:6" x14ac:dyDescent="0.55000000000000004">
      <c r="A915" s="1">
        <v>44958</v>
      </c>
      <c r="B915">
        <v>301.45</v>
      </c>
      <c r="C915" s="1"/>
      <c r="F915" s="1"/>
    </row>
    <row r="916" spans="1:6" x14ac:dyDescent="0.55000000000000004">
      <c r="A916" s="1">
        <v>44986</v>
      </c>
      <c r="B916">
        <v>301.82100000000003</v>
      </c>
      <c r="C916" s="1"/>
      <c r="F916" s="1"/>
    </row>
    <row r="917" spans="1:6" x14ac:dyDescent="0.55000000000000004">
      <c r="A917" s="1">
        <v>45017</v>
      </c>
      <c r="B917">
        <v>302.84500000000003</v>
      </c>
      <c r="C917" s="1"/>
      <c r="F917" s="1"/>
    </row>
    <row r="918" spans="1:6" x14ac:dyDescent="0.55000000000000004">
      <c r="A918" s="1">
        <v>45047</v>
      </c>
      <c r="B918">
        <v>303.334</v>
      </c>
      <c r="C918" s="1"/>
      <c r="F918" s="1"/>
    </row>
    <row r="919" spans="1:6" x14ac:dyDescent="0.55000000000000004">
      <c r="A919" s="1">
        <v>45078</v>
      </c>
      <c r="B919">
        <v>304.01400000000001</v>
      </c>
      <c r="C919" s="1"/>
      <c r="F919" s="1"/>
    </row>
    <row r="920" spans="1:6" x14ac:dyDescent="0.55000000000000004">
      <c r="A920" s="1">
        <v>45108</v>
      </c>
      <c r="B920">
        <v>304.60899999999998</v>
      </c>
      <c r="C920" s="1"/>
      <c r="F920" s="1"/>
    </row>
    <row r="921" spans="1:6" x14ac:dyDescent="0.55000000000000004">
      <c r="A921" s="1">
        <v>45139</v>
      </c>
      <c r="B921">
        <v>306.08199999999999</v>
      </c>
      <c r="C921" s="1"/>
      <c r="F921" s="1"/>
    </row>
    <row r="922" spans="1:6" x14ac:dyDescent="0.55000000000000004">
      <c r="A922" s="1">
        <v>45170</v>
      </c>
      <c r="B922">
        <v>307.27600000000001</v>
      </c>
      <c r="C922" s="1"/>
      <c r="F922" s="1"/>
    </row>
    <row r="923" spans="1:6" x14ac:dyDescent="0.55000000000000004">
      <c r="A923" s="1">
        <v>45200</v>
      </c>
      <c r="B923">
        <v>307.69600000000003</v>
      </c>
      <c r="C923" s="1"/>
      <c r="F923" s="1"/>
    </row>
    <row r="924" spans="1:6" x14ac:dyDescent="0.55000000000000004">
      <c r="A924" s="1">
        <v>45231</v>
      </c>
      <c r="B924">
        <v>308.14800000000002</v>
      </c>
      <c r="C924" s="1"/>
      <c r="F924" s="1"/>
    </row>
    <row r="925" spans="1:6" x14ac:dyDescent="0.55000000000000004">
      <c r="A925" s="1">
        <v>45261</v>
      </c>
      <c r="B925">
        <v>308.74099999999999</v>
      </c>
      <c r="C925" s="1"/>
      <c r="F925" s="1"/>
    </row>
    <row r="926" spans="1:6" x14ac:dyDescent="0.55000000000000004">
      <c r="A926" s="1">
        <v>45292</v>
      </c>
      <c r="B926">
        <v>309.69799999999998</v>
      </c>
      <c r="C926" s="1"/>
      <c r="F926" s="1"/>
    </row>
    <row r="927" spans="1:6" x14ac:dyDescent="0.55000000000000004">
      <c r="A927" s="1">
        <v>45323</v>
      </c>
      <c r="B927">
        <v>310.96699999999998</v>
      </c>
      <c r="C927" s="1"/>
      <c r="F927" s="1"/>
    </row>
    <row r="928" spans="1:6" x14ac:dyDescent="0.55000000000000004">
      <c r="A928" s="1">
        <v>45352</v>
      </c>
      <c r="B928">
        <v>312.34500000000003</v>
      </c>
      <c r="C928" s="1"/>
      <c r="F928" s="1"/>
    </row>
    <row r="929" spans="1:6" x14ac:dyDescent="0.55000000000000004">
      <c r="A929" s="1">
        <v>45383</v>
      </c>
      <c r="B929">
        <v>313.02300000000002</v>
      </c>
      <c r="C929" s="1"/>
      <c r="F929" s="1"/>
    </row>
    <row r="930" spans="1:6" x14ac:dyDescent="0.55000000000000004">
      <c r="A930" s="1">
        <v>45413</v>
      </c>
      <c r="B930">
        <v>313.17500000000001</v>
      </c>
      <c r="C930" s="1"/>
      <c r="F930" s="1"/>
    </row>
    <row r="931" spans="1:6" x14ac:dyDescent="0.55000000000000004">
      <c r="A931" s="1">
        <v>45444</v>
      </c>
      <c r="B931">
        <v>313.04399999999998</v>
      </c>
      <c r="C931" s="1"/>
      <c r="F931" s="1"/>
    </row>
    <row r="932" spans="1:6" x14ac:dyDescent="0.55000000000000004">
      <c r="A932" s="1">
        <v>45474</v>
      </c>
      <c r="B932">
        <v>313.56900000000002</v>
      </c>
      <c r="C932" s="1"/>
      <c r="F932" s="1"/>
    </row>
    <row r="933" spans="1:6" x14ac:dyDescent="0.55000000000000004">
      <c r="A933" s="1">
        <v>45505</v>
      </c>
      <c r="B933">
        <v>314.06200000000001</v>
      </c>
      <c r="C933" s="1"/>
      <c r="F933" s="1"/>
    </row>
    <row r="934" spans="1:6" x14ac:dyDescent="0.55000000000000004">
      <c r="A934" s="1">
        <v>45536</v>
      </c>
      <c r="B934">
        <v>314.73200000000003</v>
      </c>
      <c r="C934" s="1"/>
      <c r="F934" s="1"/>
    </row>
    <row r="935" spans="1:6" x14ac:dyDescent="0.55000000000000004">
      <c r="A935" s="1">
        <v>45566</v>
      </c>
      <c r="B935">
        <v>315.63099999999997</v>
      </c>
      <c r="C935" s="1"/>
      <c r="F935" s="1"/>
    </row>
    <row r="936" spans="1:6" x14ac:dyDescent="0.55000000000000004">
      <c r="A936" s="1">
        <v>45597</v>
      </c>
      <c r="B936">
        <v>316.52800000000002</v>
      </c>
      <c r="C936" s="1"/>
      <c r="F936" s="1"/>
    </row>
    <row r="937" spans="1:6" x14ac:dyDescent="0.55000000000000004">
      <c r="A937" s="1">
        <v>45627</v>
      </c>
      <c r="B937">
        <v>317.60399999999998</v>
      </c>
      <c r="C937" s="1"/>
      <c r="F937" s="1"/>
    </row>
    <row r="938" spans="1:6" x14ac:dyDescent="0.55000000000000004">
      <c r="A938" s="1">
        <v>45658</v>
      </c>
      <c r="B938">
        <v>318.96100000000001</v>
      </c>
      <c r="C938" s="1"/>
      <c r="F938" s="1"/>
    </row>
    <row r="939" spans="1:6" x14ac:dyDescent="0.55000000000000004">
      <c r="A939" s="1">
        <v>45689</v>
      </c>
      <c r="B939">
        <v>319.67899999999997</v>
      </c>
      <c r="C939" s="1"/>
      <c r="F939" s="1"/>
    </row>
    <row r="940" spans="1:6" x14ac:dyDescent="0.55000000000000004">
      <c r="A940" s="1">
        <v>45717</v>
      </c>
      <c r="B940">
        <v>319.78500000000003</v>
      </c>
      <c r="C940" s="1"/>
      <c r="F940" s="1"/>
    </row>
    <row r="941" spans="1:6" x14ac:dyDescent="0.55000000000000004">
      <c r="A941" s="1">
        <v>45748</v>
      </c>
      <c r="B941">
        <v>320.30200000000002</v>
      </c>
      <c r="C941" s="1"/>
      <c r="F941" s="1"/>
    </row>
    <row r="942" spans="1:6" x14ac:dyDescent="0.55000000000000004">
      <c r="A942" s="1">
        <v>45778</v>
      </c>
      <c r="B942">
        <v>320.62</v>
      </c>
      <c r="C942" s="1"/>
      <c r="F942" s="1"/>
    </row>
    <row r="943" spans="1:6" x14ac:dyDescent="0.55000000000000004">
      <c r="A943" s="1">
        <v>45809</v>
      </c>
      <c r="B943">
        <v>321.435</v>
      </c>
      <c r="C943" s="1"/>
      <c r="F943" s="1"/>
    </row>
    <row r="944" spans="1:6" x14ac:dyDescent="0.55000000000000004">
      <c r="A944" s="1">
        <v>45839</v>
      </c>
      <c r="B944">
        <v>322.16899999999998</v>
      </c>
      <c r="C944" s="1"/>
      <c r="F944" s="1"/>
    </row>
    <row r="945" spans="1:6" x14ac:dyDescent="0.55000000000000004">
      <c r="A945" s="1">
        <v>45870</v>
      </c>
      <c r="B945">
        <v>323.291</v>
      </c>
      <c r="C945" s="1"/>
      <c r="F945" s="1"/>
    </row>
    <row r="946" spans="1:6" x14ac:dyDescent="0.55000000000000004">
      <c r="A946" s="1">
        <v>45901</v>
      </c>
      <c r="B946">
        <v>324.245</v>
      </c>
      <c r="C946" s="1"/>
      <c r="F946" s="1"/>
    </row>
    <row r="947" spans="1:6" x14ac:dyDescent="0.55000000000000004">
      <c r="A947" s="1">
        <v>45931</v>
      </c>
      <c r="C947" s="1"/>
      <c r="F947" s="1"/>
    </row>
    <row r="948" spans="1:6" x14ac:dyDescent="0.55000000000000004">
      <c r="A948" s="1">
        <v>45962</v>
      </c>
      <c r="B948">
        <v>325.06299999999999</v>
      </c>
      <c r="C948" s="1"/>
      <c r="F948" s="1"/>
    </row>
    <row r="949" spans="1:6" x14ac:dyDescent="0.55000000000000004">
      <c r="A949" s="1">
        <v>45992</v>
      </c>
      <c r="B949">
        <v>326.03100000000001</v>
      </c>
      <c r="C949" s="1"/>
      <c r="F949" s="1"/>
    </row>
    <row r="950" spans="1:6" x14ac:dyDescent="0.55000000000000004">
      <c r="A950" s="1">
        <v>46023</v>
      </c>
      <c r="B950">
        <v>326.58800000000002</v>
      </c>
      <c r="C950" s="1"/>
      <c r="F950" s="1"/>
    </row>
    <row r="951" spans="1:6" x14ac:dyDescent="0.55000000000000004">
      <c r="A951" s="1">
        <v>46054</v>
      </c>
      <c r="B951">
        <v>327.45999999999998</v>
      </c>
      <c r="C951" s="1"/>
      <c r="F951" s="1"/>
    </row>
    <row r="952" spans="1:6" x14ac:dyDescent="0.55000000000000004">
      <c r="A952" s="1">
        <v>46082</v>
      </c>
      <c r="B952">
        <v>330.29300000000001</v>
      </c>
      <c r="C952" s="1"/>
      <c r="F952" s="1"/>
    </row>
    <row r="953" spans="1:6" x14ac:dyDescent="0.55000000000000004">
      <c r="A953" s="1">
        <v>46113</v>
      </c>
      <c r="B953">
        <v>332.40699999999998</v>
      </c>
      <c r="C953" s="1"/>
      <c r="F953" s="1"/>
    </row>
    <row r="954" spans="1:6" x14ac:dyDescent="0.55000000000000004">
      <c r="A954" s="1">
        <v>46143</v>
      </c>
      <c r="B954">
        <v>333.97899999999998</v>
      </c>
      <c r="C954" s="1"/>
      <c r="F954" s="1"/>
    </row>
    <row r="955" spans="1:6" x14ac:dyDescent="0.55000000000000004">
      <c r="A955" s="1">
        <v>46174</v>
      </c>
      <c r="B955">
        <v>332.56799999999998</v>
      </c>
      <c r="C955" s="1"/>
      <c r="F955" s="1"/>
    </row>
    <row r="956" spans="1:6" x14ac:dyDescent="0.55000000000000004">
      <c r="A956" s="1">
        <v>46204</v>
      </c>
      <c r="B956">
        <v>332.81299999999999</v>
      </c>
      <c r="C956" s="1"/>
      <c r="F956" s="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1B3C2-352A-4524-A08F-EC611C28ACD6}">
  <dimension ref="A1:A7"/>
  <sheetViews>
    <sheetView showGridLines="0" workbookViewId="0">
      <selection activeCell="G34" sqref="G34"/>
    </sheetView>
  </sheetViews>
  <sheetFormatPr defaultRowHeight="14.4" x14ac:dyDescent="0.55000000000000004"/>
  <sheetData>
    <row r="1" spans="1:1" x14ac:dyDescent="0.55000000000000004">
      <c r="A1" t="s">
        <v>207</v>
      </c>
    </row>
    <row r="2" spans="1:1" x14ac:dyDescent="0.55000000000000004">
      <c r="A2" s="11" t="s">
        <v>208</v>
      </c>
    </row>
    <row r="3" spans="1:1" x14ac:dyDescent="0.55000000000000004">
      <c r="A3" s="11" t="s">
        <v>219</v>
      </c>
    </row>
    <row r="4" spans="1:1" x14ac:dyDescent="0.55000000000000004">
      <c r="A4" s="11" t="s">
        <v>186</v>
      </c>
    </row>
    <row r="5" spans="1:1" x14ac:dyDescent="0.55000000000000004">
      <c r="A5" s="11" t="s">
        <v>220</v>
      </c>
    </row>
    <row r="6" spans="1:1" x14ac:dyDescent="0.55000000000000004">
      <c r="A6" s="11" t="s">
        <v>24</v>
      </c>
    </row>
    <row r="7" spans="1:1" x14ac:dyDescent="0.55000000000000004">
      <c r="A7"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Table</vt:lpstr>
      <vt:lpstr>Electricity</vt:lpstr>
      <vt:lpstr>Illumination</vt:lpstr>
      <vt:lpstr>Lithium batteries</vt:lpstr>
      <vt:lpstr>Compute</vt:lpstr>
      <vt:lpstr>DNA sequencing</vt:lpstr>
      <vt:lpstr>CPI</vt:lpstr>
      <vt:lpstr>Sources</vt:lpstr>
      <vt:lpstr>fn</vt:lpstr>
      <vt:lpstr>Year_span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Roodman</dc:creator>
  <cp:lastModifiedBy>David Roodman</cp:lastModifiedBy>
  <dcterms:created xsi:type="dcterms:W3CDTF">2026-09-10T14:41:35Z</dcterms:created>
  <dcterms:modified xsi:type="dcterms:W3CDTF">2026-09-15T17:24:04Z</dcterms:modified>
</cp:coreProperties>
</file>