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ope\Desktop\"/>
    </mc:Choice>
  </mc:AlternateContent>
  <xr:revisionPtr revIDLastSave="0" documentId="8_{D6210130-5A75-48D6-A1F8-42744C3C8CCF}" xr6:coauthVersionLast="47" xr6:coauthVersionMax="47" xr10:uidLastSave="{00000000-0000-0000-0000-000000000000}"/>
  <bookViews>
    <workbookView xWindow="51480" yWindow="-120" windowWidth="29040" windowHeight="15720" tabRatio="187" xr2:uid="{DCEC38E9-01F5-49B4-9999-9B8BC4242C6C}"/>
  </bookViews>
  <sheets>
    <sheet name="app" sheetId="1" r:id="rId1"/>
    <sheet name="Planilha2" sheetId="2" r:id="rId2"/>
  </sheets>
  <definedNames>
    <definedName name="aporte">app!$D$20</definedName>
    <definedName name="patrimonio">app!$D$23</definedName>
    <definedName name="qtd_anos">app!$D$21</definedName>
    <definedName name="rendimento_carteira">app!$D$15</definedName>
    <definedName name="salario">app!$D$14</definedName>
    <definedName name="sugestao_investimento">app!$D$16</definedName>
    <definedName name="taxa_mensal">app!$D$22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38" i="1"/>
  <c r="C39" i="1"/>
  <c r="C40" i="1"/>
  <c r="C41" i="1"/>
  <c r="C42" i="1"/>
  <c r="C37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4" i="1"/>
  <c r="D23" i="1"/>
  <c r="D24" i="1" s="1"/>
  <c r="C28" i="1"/>
  <c r="D28" i="1" s="1"/>
  <c r="C29" i="1"/>
  <c r="D29" i="1" s="1"/>
  <c r="C30" i="1"/>
  <c r="D30" i="1" s="1"/>
  <c r="C31" i="1"/>
  <c r="D31" i="1" s="1"/>
  <c r="C27" i="1"/>
  <c r="D27" i="1" s="1"/>
  <c r="D38" i="1" l="1"/>
  <c r="D39" i="1"/>
  <c r="D40" i="1"/>
  <c r="D41" i="1"/>
  <c r="D42" i="1"/>
  <c r="D37" i="1"/>
  <c r="D43" i="1" l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<sst xmlns="http://schemas.openxmlformats.org/spreadsheetml/2006/main" count="71" uniqueCount="35">
  <si>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</si>
  <si>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</si>
  <si>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</si>
  <si>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</si>
  <si>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</si>
  <si>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</si>
  <si>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</t>
  </si>
  <si>
    <t>Quanto em 5 anos</t>
  </si>
  <si>
    <t>Quanto em 10 anos</t>
  </si>
  <si>
    <t>Quanto em 20 anos</t>
  </si>
  <si>
    <t>Quanto em 30 anos</t>
  </si>
  <si>
    <t>CENÁRIOS</t>
  </si>
  <si>
    <t>Dividendo</t>
  </si>
  <si>
    <t>CONFIGURAÇÕES</t>
  </si>
  <si>
    <t>Rendimento Carteira</t>
  </si>
  <si>
    <t>Salário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</si>
  <si>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</si>
  <si>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</si>
  <si>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</si>
  <si>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</si>
  <si>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</si>
  <si>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</si>
  <si>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</si>
  <si>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</si>
  <si>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</si>
  <si>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</si>
  <si>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</si>
  <si>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</si>
  <si>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</si>
  <si>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Moderado</t>
  </si>
  <si>
    <t>%</t>
  </si>
  <si>
    <t>CHAVE</t>
  </si>
  <si>
    <t>Moderado-TIJOLO</t>
  </si>
  <si>
    <t>Sugestão de Investimento (30%)</t>
  </si>
  <si>
    <t>FOFs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</si>
</sst>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0"/>
      <name val="Segoe UI"/>
      <family val="2"/>
    </font>
    <font>
      <b/>
      <sz val="20"/>
      <color theme="0"/>
      <name val="Segoe UI"/>
      <family val="2"/>
    </font>
    <font>
      <b/>
      <sz val="1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5" borderId="0" applyNumberFormat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left" indent="1"/>
    </xf>
    <xf numFmtId="0" fontId="7" fillId="0" borderId="18" xfId="0" applyFont="1" applyBorder="1"/>
    <xf numFmtId="0" fontId="6" fillId="0" borderId="19" xfId="0" applyFont="1" applyBorder="1" applyAlignment="1">
      <alignment horizontal="left" indent="1"/>
    </xf>
    <xf numFmtId="0" fontId="7" fillId="0" borderId="20" xfId="0" applyFont="1" applyBorder="1"/>
    <xf numFmtId="0" fontId="6" fillId="3" borderId="3" xfId="0" applyFont="1" applyFill="1" applyBorder="1" applyAlignment="1">
      <alignment horizontal="left" indent="1"/>
    </xf>
    <xf numFmtId="0" fontId="6" fillId="3" borderId="5" xfId="0" applyFont="1" applyFill="1" applyBorder="1" applyAlignment="1">
      <alignment horizontal="left" indent="1"/>
    </xf>
    <xf numFmtId="0" fontId="10" fillId="2" borderId="8" xfId="0" applyFont="1" applyFill="1" applyBorder="1" applyAlignment="1">
      <alignment horizontal="center" vertical="center"/>
    </xf>
    <xf numFmtId="164" fontId="9" fillId="0" borderId="4" xfId="0" applyNumberFormat="1" applyFont="1" applyBorder="1" applyAlignment="1">
      <alignment horizontal="left" indent="1"/>
    </xf>
    <xf numFmtId="10" fontId="9" fillId="0" borderId="4" xfId="0" applyNumberFormat="1" applyFont="1" applyBorder="1" applyAlignment="1">
      <alignment horizontal="left" indent="6"/>
    </xf>
    <xf numFmtId="164" fontId="9" fillId="0" borderId="6" xfId="0" applyNumberFormat="1" applyFont="1" applyBorder="1" applyAlignment="1">
      <alignment horizontal="left" indent="1"/>
    </xf>
    <xf numFmtId="8" fontId="12" fillId="3" borderId="4" xfId="0" applyNumberFormat="1" applyFont="1" applyFill="1" applyBorder="1" applyAlignment="1">
      <alignment horizontal="center"/>
    </xf>
    <xf numFmtId="8" fontId="12" fillId="3" borderId="6" xfId="0" applyNumberFormat="1" applyFont="1" applyFill="1" applyBorder="1" applyAlignment="1">
      <alignment horizontal="center"/>
    </xf>
    <xf numFmtId="8" fontId="12" fillId="3" borderId="7" xfId="0" applyNumberFormat="1" applyFont="1" applyFill="1" applyBorder="1" applyAlignment="1">
      <alignment horizontal="center"/>
    </xf>
    <xf numFmtId="8" fontId="12" fillId="3" borderId="9" xfId="0" applyNumberFormat="1" applyFont="1" applyFill="1" applyBorder="1" applyAlignment="1">
      <alignment horizontal="center"/>
    </xf>
    <xf numFmtId="0" fontId="4" fillId="5" borderId="0" xfId="3"/>
    <xf numFmtId="0" fontId="4" fillId="5" borderId="0" xfId="3" applyAlignment="1">
      <alignment horizontal="center"/>
    </xf>
    <xf numFmtId="0" fontId="2" fillId="0" borderId="0" xfId="0" applyFont="1" applyAlignment="1">
      <alignment horizontal="center"/>
    </xf>
    <xf numFmtId="0" fontId="8" fillId="6" borderId="0" xfId="0" applyFont="1" applyFill="1" applyAlignment="1">
      <alignment horizontal="left" indent="1"/>
    </xf>
    <xf numFmtId="164" fontId="2" fillId="6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164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4" fontId="9" fillId="0" borderId="28" xfId="1" applyNumberFormat="1" applyFont="1" applyBorder="1" applyAlignment="1">
      <alignment horizontal="center"/>
    </xf>
    <xf numFmtId="8" fontId="12" fillId="3" borderId="21" xfId="0" applyNumberFormat="1" applyFont="1" applyFill="1" applyBorder="1" applyAlignment="1">
      <alignment horizontal="center"/>
    </xf>
    <xf numFmtId="8" fontId="12" fillId="3" borderId="25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15" xfId="0" applyBorder="1"/>
    <xf numFmtId="0" fontId="0" fillId="0" borderId="22" xfId="0" applyBorder="1"/>
    <xf numFmtId="0" fontId="0" fillId="0" borderId="32" xfId="0" applyBorder="1"/>
    <xf numFmtId="9" fontId="0" fillId="0" borderId="0" xfId="0" applyNumberFormat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9" fontId="0" fillId="7" borderId="0" xfId="0" applyNumberFormat="1" applyFill="1" applyAlignment="1">
      <alignment horizontal="center"/>
    </xf>
    <xf numFmtId="9" fontId="4" fillId="5" borderId="0" xfId="2" applyFont="1" applyFill="1"/>
    <xf numFmtId="0" fontId="5" fillId="8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left" vertical="center" indent="2"/>
    </xf>
    <xf numFmtId="0" fontId="11" fillId="2" borderId="13" xfId="0" applyFont="1" applyFill="1" applyBorder="1" applyAlignment="1">
      <alignment horizontal="left" vertical="center" indent="2"/>
    </xf>
    <xf numFmtId="0" fontId="6" fillId="0" borderId="26" xfId="0" applyFont="1" applyBorder="1" applyAlignment="1">
      <alignment horizontal="left" indent="1"/>
    </xf>
    <xf numFmtId="0" fontId="6" fillId="0" borderId="27" xfId="0" applyFont="1" applyBorder="1" applyAlignment="1">
      <alignment horizontal="left" indent="1"/>
    </xf>
    <xf numFmtId="0" fontId="6" fillId="3" borderId="29" xfId="0" applyFont="1" applyFill="1" applyBorder="1" applyAlignment="1">
      <alignment horizontal="left" indent="1"/>
    </xf>
    <xf numFmtId="0" fontId="6" fillId="3" borderId="30" xfId="0" applyFont="1" applyFill="1" applyBorder="1" applyAlignment="1">
      <alignment horizontal="left" indent="1"/>
    </xf>
    <xf numFmtId="0" fontId="6" fillId="3" borderId="23" xfId="0" applyFont="1" applyFill="1" applyBorder="1" applyAlignment="1">
      <alignment horizontal="left" indent="1"/>
    </xf>
    <xf numFmtId="0" fontId="6" fillId="3" borderId="21" xfId="0" applyFont="1" applyFill="1" applyBorder="1" applyAlignment="1">
      <alignment horizontal="left" indent="1"/>
    </xf>
    <xf numFmtId="0" fontId="8" fillId="3" borderId="23" xfId="0" applyFont="1" applyFill="1" applyBorder="1" applyAlignment="1">
      <alignment horizontal="left" indent="1"/>
    </xf>
    <xf numFmtId="0" fontId="8" fillId="3" borderId="21" xfId="0" applyFont="1" applyFill="1" applyBorder="1" applyAlignment="1">
      <alignment horizontal="left" indent="1"/>
    </xf>
    <xf numFmtId="0" fontId="8" fillId="3" borderId="24" xfId="0" applyFont="1" applyFill="1" applyBorder="1" applyAlignment="1">
      <alignment horizontal="left" indent="1"/>
    </xf>
    <xf numFmtId="0" fontId="8" fillId="3" borderId="25" xfId="0" applyFont="1" applyFill="1" applyBorder="1" applyAlignment="1">
      <alignment horizontal="left" indent="1"/>
    </xf>
    <xf numFmtId="0" fontId="11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14" xfId="0" quotePrefix="1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/>
    </xf>
    <xf numFmtId="0" fontId="8" fillId="3" borderId="31" xfId="0" applyFont="1" applyFill="1" applyBorder="1" applyAlignment="1">
      <alignment horizontal="center"/>
    </xf>
    <xf numFmtId="10" fontId="8" fillId="3" borderId="21" xfId="0" applyNumberFormat="1" applyFont="1" applyFill="1" applyBorder="1" applyAlignment="1">
      <alignment horizontal="center"/>
    </xf>
    <xf numFmtId="10" fontId="8" fillId="3" borderId="22" xfId="0" applyNumberFormat="1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app!$C$36</c:f>
              <c:strCache>
                <c:ptCount val="1"/>
                <c:pt idx="0">
                  <c:v>Percentual Sugerido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13-4455-B8B8-E30ED07D563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13-4455-B8B8-E30ED07D563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13-4455-B8B8-E30ED07D563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13-4455-B8B8-E30ED07D563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13-4455-B8B8-E30ED07D563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13-4455-B8B8-E30ED07D563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app!$C$37:$C$42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F-4D43-93E7-771AD1F090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25847</xdr:colOff>
      <xdr:row>1</xdr:row>
      <xdr:rowOff>28575</xdr:rowOff>
    </xdr:from>
    <xdr:to>
      <xdr:col>3</xdr:col>
      <xdr:colOff>917127</xdr:colOff>
      <xdr:row>9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1E1F01-4362-03AF-30BB-6E0C58942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40197" y="219075"/>
          <a:ext cx="6444355" cy="1609725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43</xdr:row>
      <xdr:rowOff>161925</xdr:rowOff>
    </xdr:from>
    <xdr:to>
      <xdr:col>4</xdr:col>
      <xdr:colOff>0</xdr:colOff>
      <xdr:row>61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B6A5B8-B321-1F4B-2477-2533F22DF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3716-EE90-43C4-B294-631031D7378A}">
  <dimension ref="A11:Y73"/>
  <sheetViews>
    <sheetView showGridLines="0" showRowColHeaders="0" tabSelected="1" topLeftCell="A7" zoomScale="70" zoomScaleNormal="70" workbookViewId="0">
      <selection activeCell="A4" sqref="A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5" x14ac:dyDescent="0.25"/>
  <cols>
    <col min="1" max="1" width="7.7109375" customWidth="1"/>
    <col min="2" max="2" width="64.42578125" customWidth="1"/>
    <col min="3" max="3" width="18.85546875" bestFit="1" customWidth="1"/>
    <col min="4" max="4" width="16.28515625" customWidth="1"/>
    <col min="5" max="5" width="9.140625" hidden="1" customWidth="1"/>
    <col min="6" max="6" width="17.42578125" hidden="1" customWidth="1"/>
    <col min="7" max="7" width="10.7109375" hidden="1" customWidth="1"/>
    <col min="8" max="10" width="9.140625" hidden="1" customWidth="1"/>
    <col min="11" max="18" width="0" hidden="1" customWidth="1"/>
    <col min="19" max="25" width="9.140625" hidden="1" customWidth="1"/>
    <col min="16381" max="16381" width="2.140625" customWidth="1"/>
    <col min="16382" max="16382" width="2" customWidth="1"/>
    <col min="16383" max="16383" width="0.7109375" customWidth="1"/>
    <col min="16384" max="16384" width="3.5703125" customWidth="1"/>
  </cols>
  <sheetData>
    <row r="11" spans="2:4" ht="15.75" thickBot="1" x14ac:dyDescent="0.3"/>
    <row r="12" spans="2:4" ht="15.75" hidden="1" thickBot="1" x14ac:dyDescent="0.3"/>
    <row r="13" spans="2:4" ht="36" customHeight="1" x14ac:dyDescent="0.25">
      <c r="B13" s="55" t="s">
        <v>13</v>
      </c>
      <c r="C13" s="56"/>
      <c r="D13" s="57"/>
    </row>
    <row r="14" spans="2:4" ht="17.25" x14ac:dyDescent="0.3">
      <c r="B14" s="3" t="s">
        <v>15</v>
      </c>
      <c r="C14" s="4"/>
      <c r="D14" s="10">
        <v>2000</v>
      </c>
    </row>
    <row r="15" spans="2:4" ht="17.25" x14ac:dyDescent="0.3">
      <c r="B15" s="3" t="s">
        <v>14</v>
      </c>
      <c r="C15" s="4"/>
      <c r="D15" s="11">
        <v>6.0000000000000001E-3</v>
      </c>
    </row>
    <row r="16" spans="2:4" ht="18" thickBot="1" x14ac:dyDescent="0.35">
      <c r="B16" s="5" t="s">
        <v>33</v>
      </c>
      <c r="C16" s="6"/>
      <c r="D16" s="12">
        <f>salario*30%</f>
        <v>600</v>
      </c>
    </row>
    <row r="18" spans="1:5" ht="15.75" thickBot="1" x14ac:dyDescent="0.3"/>
    <row r="19" spans="1:5" ht="36" customHeight="1" x14ac:dyDescent="0.25">
      <c r="A19" s="1"/>
      <c r="B19" s="58" t="s">
        <v>5</v>
      </c>
      <c r="C19" s="59"/>
      <c r="D19" s="60"/>
      <c r="E19" s="30"/>
    </row>
    <row r="20" spans="1:5" ht="18" thickBot="1" x14ac:dyDescent="0.35">
      <c r="B20" s="45" t="s">
        <v>0</v>
      </c>
      <c r="C20" s="46"/>
      <c r="D20" s="27">
        <v>200</v>
      </c>
      <c r="E20" s="31"/>
    </row>
    <row r="21" spans="1:5" ht="17.25" x14ac:dyDescent="0.3">
      <c r="B21" s="47" t="s">
        <v>1</v>
      </c>
      <c r="C21" s="48"/>
      <c r="D21" s="61">
        <v>5</v>
      </c>
      <c r="E21" s="62"/>
    </row>
    <row r="22" spans="1:5" ht="17.25" x14ac:dyDescent="0.3">
      <c r="B22" s="49" t="s">
        <v>2</v>
      </c>
      <c r="C22" s="50"/>
      <c r="D22" s="63">
        <v>1.0789999999999999E-2</v>
      </c>
      <c r="E22" s="64"/>
    </row>
    <row r="23" spans="1:5" ht="17.25" x14ac:dyDescent="0.3">
      <c r="B23" s="51" t="s">
        <v>3</v>
      </c>
      <c r="C23" s="52"/>
      <c r="D23" s="28">
        <f>FV(taxa_mensal,qtd_anos*12,aporte*-1)</f>
        <v>16755.382799697527</v>
      </c>
      <c r="E23" s="32"/>
    </row>
    <row r="24" spans="1:5" ht="18" thickBot="1" x14ac:dyDescent="0.35">
      <c r="B24" s="53" t="s">
        <v>4</v>
      </c>
      <c r="C24" s="54"/>
      <c r="D24" s="29">
        <f>patrimonio*rendimento_carteira</f>
        <v>100.53229679818516</v>
      </c>
      <c r="E24" s="33"/>
    </row>
    <row r="25" spans="1:5" ht="15.75" thickBot="1" x14ac:dyDescent="0.3"/>
    <row r="26" spans="1:5" ht="36" customHeight="1" x14ac:dyDescent="0.25">
      <c r="B26" s="43" t="s">
        <v>11</v>
      </c>
      <c r="C26" s="44"/>
      <c r="D26" s="9" t="s">
        <v>12</v>
      </c>
    </row>
    <row r="27" spans="1:5" ht="17.25" x14ac:dyDescent="0.3">
      <c r="A27" s="1">
        <v>2</v>
      </c>
      <c r="B27" s="7" t="s">
        <v>6</v>
      </c>
      <c r="C27" s="15">
        <f>FV($D$22,$A27*12,$D$20*-1)</f>
        <v>5445.5254595290435</v>
      </c>
      <c r="D27" s="13">
        <f>C27*rendimento_carteira</f>
        <v>32.673152757174265</v>
      </c>
    </row>
    <row r="28" spans="1:5" ht="17.25" x14ac:dyDescent="0.3">
      <c r="A28" s="1">
        <v>5</v>
      </c>
      <c r="B28" s="7" t="s">
        <v>7</v>
      </c>
      <c r="C28" s="15">
        <f>FV($D$22,$A28*12,$D$20*-1)</f>
        <v>16755.382799697527</v>
      </c>
      <c r="D28" s="13">
        <f>C28*rendimento_carteira</f>
        <v>100.53229679818516</v>
      </c>
    </row>
    <row r="29" spans="1:5" ht="17.25" x14ac:dyDescent="0.3">
      <c r="A29" s="1">
        <v>10</v>
      </c>
      <c r="B29" s="7" t="s">
        <v>8</v>
      </c>
      <c r="C29" s="15">
        <f>FV($D$22,$A29*12,$D$20*-1)</f>
        <v>48656.842506034438</v>
      </c>
      <c r="D29" s="13">
        <f>C29*rendimento_carteira</f>
        <v>291.94105503620665</v>
      </c>
    </row>
    <row r="30" spans="1:5" ht="17.25" x14ac:dyDescent="0.3">
      <c r="A30" s="1">
        <v>20</v>
      </c>
      <c r="B30" s="7" t="s">
        <v>9</v>
      </c>
      <c r="C30" s="15">
        <f>FV($D$22,$A30*12,$D$20*-1)</f>
        <v>225039.68001941612</v>
      </c>
      <c r="D30" s="13">
        <f>C30*rendimento_carteira</f>
        <v>1350.2380801164968</v>
      </c>
    </row>
    <row r="31" spans="1:5" ht="18" thickBot="1" x14ac:dyDescent="0.35">
      <c r="A31" s="1">
        <v>30</v>
      </c>
      <c r="B31" s="8" t="s">
        <v>10</v>
      </c>
      <c r="C31" s="16">
        <f>FV($D$22,$A31*12,$D$20*-1)</f>
        <v>864433.93100094295</v>
      </c>
      <c r="D31" s="14">
        <f>C31*rendimento_carteira</f>
        <v>5186.6035860056581</v>
      </c>
    </row>
    <row r="33" spans="2:4" x14ac:dyDescent="0.25">
      <c r="B33" s="17" t="s">
        <v>18</v>
      </c>
      <c r="C33" s="18" t="s">
        <v>28</v>
      </c>
      <c r="D33" s="17"/>
    </row>
    <row r="34" spans="2:4" ht="17.25" x14ac:dyDescent="0.3">
      <c r="B34" s="20" t="s">
        <v>17</v>
      </c>
      <c r="C34" s="21">
        <f>aporte</f>
        <v>200</v>
      </c>
    </row>
    <row r="36" spans="2:4" x14ac:dyDescent="0.25">
      <c r="B36" s="22" t="s">
        <v>19</v>
      </c>
      <c r="C36" s="22" t="s">
        <v>20</v>
      </c>
      <c r="D36" s="22" t="s">
        <v>21</v>
      </c>
    </row>
    <row r="37" spans="2:4" x14ac:dyDescent="0.25">
      <c r="B37" s="19" t="s">
        <v>22</v>
      </c>
      <c r="C37" s="26">
        <f>VLOOKUP($C$33&amp;"-"&amp;B37,Planilha2!$A:$D,4,FALSE)</f>
        <v>0.3</v>
      </c>
      <c r="D37" s="25">
        <f>C37*$C$34</f>
        <v>60</v>
      </c>
    </row>
    <row r="38" spans="2:4" x14ac:dyDescent="0.25">
      <c r="B38" s="19" t="s">
        <v>23</v>
      </c>
      <c r="C38" s="26">
        <f>VLOOKUP($C$33&amp;"-"&amp;B38,Planilha2!$A:$D,4,FALSE)</f>
        <v>0.5</v>
      </c>
      <c r="D38" s="25">
        <f t="shared" ref="D38:D42" si="0">C38*$C$34</f>
        <v>100</v>
      </c>
    </row>
    <row r="39" spans="2:4" x14ac:dyDescent="0.25">
      <c r="B39" s="19" t="s">
        <v>24</v>
      </c>
      <c r="C39" s="26">
        <f>VLOOKUP($C$33&amp;"-"&amp;B39,Planilha2!$A:$D,4,FALSE)</f>
        <v>0.1</v>
      </c>
      <c r="D39" s="25">
        <f t="shared" si="0"/>
        <v>20</v>
      </c>
    </row>
    <row r="40" spans="2:4" x14ac:dyDescent="0.25">
      <c r="B40" s="19" t="s">
        <v>34</v>
      </c>
      <c r="C40" s="26">
        <f>VLOOKUP($C$33&amp;"-"&amp;B40,Planilha2!$A:$D,4,FALSE)</f>
        <v>0.1</v>
      </c>
      <c r="D40" s="25">
        <f t="shared" si="0"/>
        <v>20</v>
      </c>
    </row>
    <row r="41" spans="2:4" x14ac:dyDescent="0.25">
      <c r="B41" s="19" t="s">
        <v>26</v>
      </c>
      <c r="C41" s="26">
        <f>VLOOKUP($C$33&amp;"-"&amp;B41,Planilha2!$A:$D,4,FALSE)</f>
        <v>0</v>
      </c>
      <c r="D41" s="25">
        <f t="shared" si="0"/>
        <v>0</v>
      </c>
    </row>
    <row r="42" spans="2:4" x14ac:dyDescent="0.25">
      <c r="B42" s="19" t="s">
        <v>27</v>
      </c>
      <c r="C42" s="26">
        <f>VLOOKUP($C$33&amp;"-"&amp;B42,Planilha2!$A:$D,4,FALSE)</f>
        <v>0</v>
      </c>
      <c r="D42" s="25">
        <f t="shared" si="0"/>
        <v>0</v>
      </c>
    </row>
    <row r="43" spans="2:4" x14ac:dyDescent="0.25">
      <c r="B43" s="23"/>
      <c r="C43" s="23"/>
      <c r="D43" s="24">
        <f>SUM(D37:D42)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</sheetData>
  <mergeCells count="10">
    <mergeCell ref="B13:D13"/>
    <mergeCell ref="B19:D19"/>
    <mergeCell ref="D21:E21"/>
    <mergeCell ref="D22:E22"/>
    <mergeCell ref="B26:C26"/>
    <mergeCell ref="B20:C20"/>
    <mergeCell ref="B21:C21"/>
    <mergeCell ref="B22:C22"/>
    <mergeCell ref="B23:C23"/>
    <mergeCell ref="B24:C24"/>
  </mergeCells>
  <dataValidations count="1">
    <dataValidation type="list" allowBlank="1" showInputMessage="1" showErrorMessage="1" sqref="C33" xr:uid="{B0187485-2F45-469B-9FB5-8A99D833F59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6F08-B5BB-4DD5-945F-F32B06A12131}">
  <dimension ref="A2:H20"/>
  <sheetViews>
    <sheetView showGridLines="0" workbookViewId="0">
      <selection activeCell="D2" sqref="D2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9.42578125" bestFit="1" customWidth="1"/>
    <col min="7" max="7" width="16.85546875" bestFit="1" customWidth="1"/>
  </cols>
  <sheetData>
    <row r="2" spans="1:8" x14ac:dyDescent="0.25">
      <c r="A2" s="42" t="s">
        <v>31</v>
      </c>
      <c r="B2" s="42" t="s">
        <v>18</v>
      </c>
      <c r="C2" s="42" t="s">
        <v>19</v>
      </c>
      <c r="D2" s="42" t="s">
        <v>30</v>
      </c>
    </row>
    <row r="3" spans="1:8" x14ac:dyDescent="0.25">
      <c r="A3" t="str">
        <f>B3&amp;"-"&amp;C3</f>
        <v>Conservador-PAPEL</v>
      </c>
      <c r="B3" t="s">
        <v>28</v>
      </c>
      <c r="C3" s="2" t="s">
        <v>22</v>
      </c>
      <c r="D3" s="34">
        <v>0.3</v>
      </c>
      <c r="H3" s="2" t="s">
        <v>30</v>
      </c>
    </row>
    <row r="4" spans="1:8" x14ac:dyDescent="0.25">
      <c r="A4" t="str">
        <f t="shared" ref="A4:A20" si="0">B4&amp;"-"&amp;C4</f>
        <v>Conservador-TIJOLO</v>
      </c>
      <c r="B4" t="s">
        <v>28</v>
      </c>
      <c r="C4" s="2" t="s">
        <v>23</v>
      </c>
      <c r="D4" s="34">
        <v>0.5</v>
      </c>
      <c r="G4" s="17" t="s">
        <v>32</v>
      </c>
      <c r="H4" s="41">
        <f>VLOOKUP(G4,$A:$D,4,)</f>
        <v>0.35</v>
      </c>
    </row>
    <row r="5" spans="1:8" x14ac:dyDescent="0.25">
      <c r="A5" t="str">
        <f t="shared" si="0"/>
        <v>Conservador-HÍBRIDOS</v>
      </c>
      <c r="B5" t="s">
        <v>28</v>
      </c>
      <c r="C5" s="2" t="s">
        <v>24</v>
      </c>
      <c r="D5" s="34">
        <v>0.1</v>
      </c>
    </row>
    <row r="6" spans="1:8" x14ac:dyDescent="0.25">
      <c r="A6" t="str">
        <f t="shared" si="0"/>
        <v>Conservador-FOFS</v>
      </c>
      <c r="B6" t="s">
        <v>28</v>
      </c>
      <c r="C6" s="2" t="s">
        <v>25</v>
      </c>
      <c r="D6" s="34">
        <v>0.1</v>
      </c>
    </row>
    <row r="7" spans="1:8" x14ac:dyDescent="0.25">
      <c r="A7" t="str">
        <f t="shared" si="0"/>
        <v>Conservador-DESENVOLVIMENTO</v>
      </c>
      <c r="B7" t="s">
        <v>28</v>
      </c>
      <c r="C7" s="2" t="s">
        <v>26</v>
      </c>
      <c r="D7" s="34">
        <v>0</v>
      </c>
    </row>
    <row r="8" spans="1:8" ht="15.75" thickBot="1" x14ac:dyDescent="0.3">
      <c r="A8" s="35" t="str">
        <f t="shared" si="0"/>
        <v>Conservador-HOTELARIAS</v>
      </c>
      <c r="B8" s="35" t="s">
        <v>28</v>
      </c>
      <c r="C8" s="36" t="s">
        <v>27</v>
      </c>
      <c r="D8" s="37">
        <v>0</v>
      </c>
    </row>
    <row r="9" spans="1:8" x14ac:dyDescent="0.25">
      <c r="A9" t="str">
        <f t="shared" si="0"/>
        <v>Moderado-PAPEL</v>
      </c>
      <c r="B9" t="s">
        <v>29</v>
      </c>
      <c r="C9" s="2" t="s">
        <v>22</v>
      </c>
      <c r="D9" s="34">
        <v>0.32</v>
      </c>
    </row>
    <row r="10" spans="1:8" x14ac:dyDescent="0.25">
      <c r="A10" s="38" t="str">
        <f t="shared" si="0"/>
        <v>Moderado-TIJOLO</v>
      </c>
      <c r="B10" s="38" t="s">
        <v>29</v>
      </c>
      <c r="C10" s="39" t="s">
        <v>23</v>
      </c>
      <c r="D10" s="40">
        <v>0.35</v>
      </c>
    </row>
    <row r="11" spans="1:8" x14ac:dyDescent="0.25">
      <c r="A11" t="str">
        <f t="shared" si="0"/>
        <v>Moderado-HÍBRIDOS</v>
      </c>
      <c r="B11" t="s">
        <v>29</v>
      </c>
      <c r="C11" s="2" t="s">
        <v>24</v>
      </c>
      <c r="D11" s="34">
        <v>0.08</v>
      </c>
    </row>
    <row r="12" spans="1:8" x14ac:dyDescent="0.25">
      <c r="A12" t="str">
        <f t="shared" si="0"/>
        <v>Moderado-FOFS</v>
      </c>
      <c r="B12" t="s">
        <v>29</v>
      </c>
      <c r="C12" s="2" t="s">
        <v>25</v>
      </c>
      <c r="D12" s="34">
        <v>0.05</v>
      </c>
    </row>
    <row r="13" spans="1:8" x14ac:dyDescent="0.25">
      <c r="A13" t="str">
        <f t="shared" si="0"/>
        <v>Moderado-DESENVOLVIMENTO</v>
      </c>
      <c r="B13" t="s">
        <v>29</v>
      </c>
      <c r="C13" s="2" t="s">
        <v>26</v>
      </c>
      <c r="D13" s="34">
        <v>0.1</v>
      </c>
    </row>
    <row r="14" spans="1:8" ht="15.75" thickBot="1" x14ac:dyDescent="0.3">
      <c r="A14" s="35" t="str">
        <f t="shared" si="0"/>
        <v>Moderado-HOTELARIAS</v>
      </c>
      <c r="B14" s="35" t="s">
        <v>29</v>
      </c>
      <c r="C14" s="36" t="s">
        <v>27</v>
      </c>
      <c r="D14" s="37">
        <v>0.1</v>
      </c>
    </row>
    <row r="15" spans="1:8" x14ac:dyDescent="0.25">
      <c r="A15" t="str">
        <f t="shared" si="0"/>
        <v>Agressivo-PAPEL</v>
      </c>
      <c r="B15" t="s">
        <v>16</v>
      </c>
      <c r="C15" s="2" t="s">
        <v>22</v>
      </c>
      <c r="D15" s="34">
        <v>0.5</v>
      </c>
    </row>
    <row r="16" spans="1:8" x14ac:dyDescent="0.25">
      <c r="A16" t="str">
        <f t="shared" si="0"/>
        <v>Agressivo-TIJOLO</v>
      </c>
      <c r="B16" t="s">
        <v>16</v>
      </c>
      <c r="C16" s="2" t="s">
        <v>23</v>
      </c>
      <c r="D16" s="34">
        <v>0.1</v>
      </c>
    </row>
    <row r="17" spans="1:4" x14ac:dyDescent="0.25">
      <c r="A17" t="str">
        <f t="shared" si="0"/>
        <v>Agressivo-HÍBRIDOS</v>
      </c>
      <c r="B17" t="s">
        <v>16</v>
      </c>
      <c r="C17" s="2" t="s">
        <v>24</v>
      </c>
      <c r="D17" s="34">
        <v>0.05</v>
      </c>
    </row>
    <row r="18" spans="1:4" x14ac:dyDescent="0.25">
      <c r="A18" t="str">
        <f t="shared" si="0"/>
        <v>Agressivo-FOFS</v>
      </c>
      <c r="B18" t="s">
        <v>16</v>
      </c>
      <c r="C18" s="2" t="s">
        <v>25</v>
      </c>
      <c r="D18" s="34">
        <v>0.05</v>
      </c>
    </row>
    <row r="19" spans="1:4" x14ac:dyDescent="0.25">
      <c r="A19" t="str">
        <f t="shared" si="0"/>
        <v>Agressivo-DESENVOLVIMENTO</v>
      </c>
      <c r="B19" t="s">
        <v>16</v>
      </c>
      <c r="C19" s="2" t="s">
        <v>26</v>
      </c>
      <c r="D19" s="34">
        <v>0.2</v>
      </c>
    </row>
    <row r="20" spans="1:4" ht="15.75" thickBot="1" x14ac:dyDescent="0.3">
      <c r="A20" s="35" t="str">
        <f t="shared" si="0"/>
        <v>Agressivo-HOTELARIAS</v>
      </c>
      <c r="B20" s="35" t="s">
        <v>16</v>
      </c>
      <c r="C20" s="36" t="s">
        <v>27</v>
      </c>
      <c r="D20" s="37">
        <v>0.1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Drope Rox</dc:creator>
  <cp:lastModifiedBy>Drope Rox</cp:lastModifiedBy>
  <dcterms:created xsi:type="dcterms:W3CDTF">2025-05-16T14:34:20Z</dcterms:created>
  <dcterms:modified xsi:type="dcterms:W3CDTF">2025-05-19T19:05:07Z</dcterms:modified>
</cp:coreProperties>
</file>