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xr:revisionPtr revIDLastSave="0" documentId="13_ncr:1000001_{0081E57D-7B7D-4D4D-B3BC-2A3D71808EB4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Green Mountain master" sheetId="1" r:id="rId1"/>
    <sheet name="Copy of Green Mountain master" sheetId="2" r:id="rId2"/>
    <sheet name="Set 1" sheetId="3" r:id="rId3"/>
    <sheet name="Set 2" sheetId="4" r:id="rId4"/>
    <sheet name="Set 3" sheetId="5" r:id="rId5"/>
    <sheet name="Set 4" sheetId="6" r:id="rId6"/>
    <sheet name="Set 5" sheetId="7" r:id="rId7"/>
    <sheet name="Set 6" sheetId="8" r:id="rId8"/>
    <sheet name="Set 7" sheetId="9" r:id="rId9"/>
    <sheet name="Set 8" sheetId="10" r:id="rId10"/>
    <sheet name="Set 9" sheetId="11" r:id="rId11"/>
    <sheet name="Set 10" sheetId="12" r:id="rId12"/>
    <sheet name="Set 11" sheetId="13" r:id="rId13"/>
    <sheet name="Set 12" sheetId="14" r:id="rId14"/>
    <sheet name="Set 13" sheetId="15" r:id="rId15"/>
    <sheet name="Set 14" sheetId="16" r:id="rId16"/>
    <sheet name="Set 15" sheetId="17" r:id="rId17"/>
    <sheet name="Set 16" sheetId="18" r:id="rId18"/>
    <sheet name="Set 17" sheetId="19" r:id="rId19"/>
    <sheet name="Set 18" sheetId="20" r:id="rId20"/>
    <sheet name="Set 19" sheetId="21" r:id="rId21"/>
    <sheet name="Set 20" sheetId="22" r:id="rId2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26" i="2"/>
  <c r="C25" i="2"/>
  <c r="C6" i="2"/>
  <c r="C22" i="2"/>
  <c r="F22" i="2"/>
  <c r="E22" i="2"/>
  <c r="D22" i="2"/>
  <c r="Q19" i="2"/>
  <c r="C11" i="2"/>
  <c r="C19" i="2"/>
  <c r="Q12" i="2"/>
  <c r="Q13" i="2"/>
  <c r="Q14" i="2"/>
  <c r="Q15" i="2"/>
  <c r="Q16" i="2"/>
  <c r="Q17" i="2"/>
  <c r="Q18" i="2"/>
  <c r="C18" i="2"/>
  <c r="F18" i="2"/>
  <c r="E18" i="2"/>
  <c r="D18" i="2"/>
  <c r="C17" i="2"/>
  <c r="C12" i="2"/>
  <c r="D10" i="2"/>
  <c r="C16" i="2"/>
  <c r="F16" i="2"/>
  <c r="E16" i="2"/>
  <c r="D16" i="2"/>
  <c r="C14" i="2"/>
  <c r="D13" i="2"/>
  <c r="F12" i="2"/>
  <c r="E12" i="2"/>
  <c r="D12" i="2"/>
  <c r="F11" i="2"/>
  <c r="E11" i="2"/>
  <c r="D11" i="2"/>
  <c r="F10" i="2"/>
  <c r="E10" i="2"/>
  <c r="F6" i="2"/>
  <c r="E6" i="2"/>
  <c r="D6" i="2"/>
  <c r="C21" i="1"/>
  <c r="C20" i="1"/>
  <c r="C26" i="1"/>
  <c r="C25" i="1"/>
  <c r="C6" i="1"/>
  <c r="C22" i="1"/>
  <c r="F22" i="1"/>
  <c r="E22" i="1"/>
  <c r="D22" i="1"/>
  <c r="Q19" i="1"/>
  <c r="C11" i="1"/>
  <c r="C19" i="1"/>
  <c r="Q12" i="1"/>
  <c r="Q13" i="1"/>
  <c r="Q14" i="1"/>
  <c r="Q15" i="1"/>
  <c r="Q16" i="1"/>
  <c r="Q17" i="1"/>
  <c r="Q18" i="1"/>
  <c r="C18" i="1"/>
  <c r="F18" i="1"/>
  <c r="E18" i="1"/>
  <c r="D18" i="1"/>
  <c r="C17" i="1"/>
  <c r="C12" i="1"/>
  <c r="D10" i="1"/>
  <c r="C16" i="1"/>
  <c r="F16" i="1"/>
  <c r="E16" i="1"/>
  <c r="D16" i="1"/>
  <c r="C14" i="1"/>
  <c r="D13" i="1"/>
  <c r="F12" i="1"/>
  <c r="E12" i="1"/>
  <c r="D12" i="1"/>
  <c r="F11" i="1"/>
  <c r="E11" i="1"/>
  <c r="D11" i="1"/>
  <c r="F10" i="1"/>
  <c r="E10" i="1"/>
  <c r="F6" i="1"/>
  <c r="E6" i="1"/>
  <c r="D6" i="1"/>
</calcChain>
</file>

<file path=xl/sharedStrings.xml><?xml version="1.0" encoding="utf-8"?>
<sst xmlns="http://schemas.openxmlformats.org/spreadsheetml/2006/main" count="96" uniqueCount="51">
  <si>
    <t>F/V GREEN MOUNTAIN</t>
  </si>
  <si>
    <t>Speed Depth Chart</t>
  </si>
  <si>
    <t>Feet</t>
  </si>
  <si>
    <t>Fathoms</t>
  </si>
  <si>
    <t>Meters</t>
  </si>
  <si>
    <t>A</t>
  </si>
  <si>
    <t>B</t>
  </si>
  <si>
    <t>Boat Speed Knots</t>
  </si>
  <si>
    <t>Hook Timmer setting in sec.</t>
  </si>
  <si>
    <t>Distance between hooks (fathoms) (Shooter sm33" Lg39")</t>
  </si>
  <si>
    <t>Shooter RPM</t>
  </si>
  <si>
    <t>Total Beeps between bouys</t>
  </si>
  <si>
    <t>Total bouys set</t>
  </si>
  <si>
    <t>RPM</t>
  </si>
  <si>
    <t>Buoy drop depth Fathoms</t>
  </si>
  <si>
    <t>Time between Radio</t>
  </si>
  <si>
    <t xml:space="preserve">set 290 deg </t>
  </si>
  <si>
    <t>Shooter speed distance Feet per sec</t>
  </si>
  <si>
    <t xml:space="preserve">Start Time </t>
  </si>
  <si>
    <t>Distance Overground Between Buoys</t>
  </si>
  <si>
    <t>10-9 start m</t>
  </si>
  <si>
    <t>Time Between Buoys (Sec.)</t>
  </si>
  <si>
    <t>9-8 start 12550</t>
  </si>
  <si>
    <r>
      <rPr>
        <b/>
        <sz val="10"/>
        <rFont val="Arial"/>
      </rPr>
      <t>Formula for sag between bouys Collum</t>
    </r>
    <r>
      <rPr>
        <b/>
        <sz val="10"/>
        <color rgb="FF0000FF"/>
        <rFont val="Arial"/>
      </rPr>
      <t xml:space="preserve"> "B"</t>
    </r>
    <r>
      <rPr>
        <b/>
        <sz val="10"/>
        <color rgb="FF0070C0"/>
        <rFont val="Arial"/>
      </rPr>
      <t>-------------------------</t>
    </r>
  </si>
  <si>
    <t xml:space="preserve">8-7 start </t>
  </si>
  <si>
    <r>
      <rPr>
        <b/>
        <sz val="10"/>
        <rFont val="Arial"/>
      </rPr>
      <t>Formula for sag between bouys Collum</t>
    </r>
    <r>
      <rPr>
        <b/>
        <sz val="10"/>
        <color rgb="FF0000FF"/>
        <rFont val="Arial"/>
      </rPr>
      <t xml:space="preserve"> </t>
    </r>
    <r>
      <rPr>
        <b/>
        <sz val="10"/>
        <color rgb="FFFF0000"/>
        <rFont val="Arial"/>
      </rPr>
      <t>"A"</t>
    </r>
    <r>
      <rPr>
        <b/>
        <sz val="10"/>
        <color rgb="FFFF0000"/>
        <rFont val="Arial"/>
      </rPr>
      <t>-------------------------</t>
    </r>
  </si>
  <si>
    <t xml:space="preserve">7-6 start </t>
  </si>
  <si>
    <t>Sag between bouys With  Buoy Drop</t>
  </si>
  <si>
    <t xml:space="preserve"> </t>
  </si>
  <si>
    <t>Line Shooter Speed in knots</t>
  </si>
  <si>
    <t>Boat Advance Feet per sec.</t>
  </si>
  <si>
    <t>Total Miles of mainline</t>
  </si>
  <si>
    <t>Total miles set over ground</t>
  </si>
  <si>
    <t>Total time of set hours</t>
  </si>
  <si>
    <t>Length of Mainline Between Buoys</t>
  </si>
  <si>
    <t>Number of hooks between floats Must fill in NUMBER</t>
  </si>
  <si>
    <t>First 2 Buoys 18x2</t>
  </si>
  <si>
    <t>totall hooks</t>
  </si>
  <si>
    <t>Miles between floaters</t>
  </si>
  <si>
    <t>Sag Depth including bouy drop in fathoms</t>
  </si>
  <si>
    <t>Sag Depth Including Buoy Drop In Meters</t>
  </si>
  <si>
    <t>Imput the shaded fields #s 1,2,4,5,6,10 &amp; 20</t>
  </si>
  <si>
    <r>
      <rPr>
        <b/>
        <sz val="10"/>
        <rFont val="Arial"/>
      </rPr>
      <t xml:space="preserve">To find the sag ,Take the number from cell C14 </t>
    </r>
    <r>
      <rPr>
        <b/>
        <sz val="10"/>
        <color rgb="FF0000FF"/>
        <rFont val="Arial"/>
      </rPr>
      <t>(1.573)</t>
    </r>
    <r>
      <rPr>
        <b/>
        <sz val="10"/>
        <color rgb="FF99CC00"/>
        <rFont val="Arial"/>
      </rPr>
      <t xml:space="preserve"> </t>
    </r>
  </si>
  <si>
    <r>
      <rPr>
        <b/>
        <sz val="10"/>
        <rFont val="Arial"/>
      </rPr>
      <t xml:space="preserve">Find the number across in collum A </t>
    </r>
    <r>
      <rPr>
        <b/>
        <sz val="10"/>
        <color rgb="FFFF0000"/>
        <rFont val="Arial"/>
      </rPr>
      <t>(.50)</t>
    </r>
    <r>
      <rPr>
        <b/>
        <sz val="10"/>
        <rFont val="Arial"/>
      </rPr>
      <t xml:space="preserve"> that comes the</t>
    </r>
    <r>
      <rPr>
        <b/>
        <sz val="10"/>
        <color rgb="FFFF0000"/>
        <rFont val="Arial"/>
      </rPr>
      <t xml:space="preserve">  </t>
    </r>
  </si>
  <si>
    <t xml:space="preserve">closest to the number in cell C14. Enter the corresponding </t>
  </si>
  <si>
    <r>
      <rPr>
        <b/>
        <sz val="10"/>
        <rFont val="Arial"/>
      </rPr>
      <t>number</t>
    </r>
    <r>
      <rPr>
        <b/>
        <sz val="10"/>
        <color rgb="FFFF0000"/>
        <rFont val="Arial"/>
      </rPr>
      <t>(.50)</t>
    </r>
    <r>
      <rPr>
        <b/>
        <sz val="10"/>
        <rFont val="Arial"/>
      </rPr>
      <t xml:space="preserve"> into cell C15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</si>
</sst>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rgb="FF000000"/>
      <name val="Calibri"/>
      <scheme val="minor"/>
    </font>
    <font>
      <b/>
      <sz val="10"/>
      <name val="Arial"/>
    </font>
    <font>
      <b/>
      <i/>
      <u/>
      <sz val="20"/>
      <name val="Century Schoolbook"/>
    </font>
    <font>
      <b/>
      <sz val="18"/>
      <name val="Arial"/>
    </font>
    <font>
      <sz val="18"/>
      <name val="Arial"/>
    </font>
    <font>
      <b/>
      <sz val="11"/>
      <name val="Calibri"/>
    </font>
    <font>
      <b/>
      <sz val="24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1"/>
      <name val="Calibri"/>
    </font>
    <font>
      <b/>
      <sz val="11"/>
      <color rgb="FF0070C0"/>
      <name val="Calibri"/>
    </font>
    <font>
      <b/>
      <sz val="11"/>
      <color rgb="FFFF0000"/>
      <name val="Calibri"/>
    </font>
    <font>
      <b/>
      <sz val="14"/>
      <name val="Calibri"/>
    </font>
    <font>
      <b/>
      <sz val="12"/>
      <name val="Calibri"/>
    </font>
    <font>
      <b/>
      <sz val="10"/>
      <color rgb="FF0070C0"/>
      <name val="Arial"/>
    </font>
    <font>
      <b/>
      <sz val="10"/>
      <color rgb="FF99CC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E5B8B7"/>
        <bgColor rgb="FFE5B8B7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2" xfId="0" applyFont="1" applyBorder="1"/>
    <xf numFmtId="0" fontId="5" fillId="0" borderId="2" xfId="0" applyFont="1" applyBorder="1"/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3" borderId="2" xfId="0" applyFont="1" applyFill="1" applyBorder="1"/>
    <xf numFmtId="0" fontId="5" fillId="0" borderId="0" xfId="0" applyFont="1"/>
    <xf numFmtId="2" fontId="7" fillId="4" borderId="2" xfId="0" applyNumberFormat="1" applyFont="1" applyFill="1" applyBorder="1"/>
    <xf numFmtId="164" fontId="8" fillId="5" borderId="2" xfId="0" applyNumberFormat="1" applyFont="1" applyFill="1" applyBorder="1"/>
    <xf numFmtId="165" fontId="5" fillId="0" borderId="2" xfId="0" applyNumberFormat="1" applyFont="1" applyBorder="1"/>
    <xf numFmtId="165" fontId="5" fillId="0" borderId="0" xfId="0" applyNumberFormat="1" applyFont="1"/>
    <xf numFmtId="0" fontId="9" fillId="0" borderId="0" xfId="0" applyFont="1"/>
    <xf numFmtId="20" fontId="9" fillId="6" borderId="1" xfId="0" applyNumberFormat="1" applyFont="1" applyFill="1" applyBorder="1"/>
    <xf numFmtId="20" fontId="9" fillId="6" borderId="3" xfId="0" applyNumberFormat="1" applyFont="1" applyFill="1" applyBorder="1"/>
    <xf numFmtId="0" fontId="9" fillId="0" borderId="4" xfId="0" applyFont="1" applyBorder="1"/>
    <xf numFmtId="20" fontId="9" fillId="0" borderId="4" xfId="0" applyNumberFormat="1" applyFont="1" applyBorder="1"/>
    <xf numFmtId="0" fontId="10" fillId="5" borderId="2" xfId="0" applyFont="1" applyFill="1" applyBorder="1"/>
    <xf numFmtId="164" fontId="8" fillId="5" borderId="2" xfId="0" applyNumberFormat="1" applyFont="1" applyFill="1" applyBorder="1" applyAlignment="1">
      <alignment horizontal="right"/>
    </xf>
    <xf numFmtId="0" fontId="11" fillId="4" borderId="2" xfId="0" applyFont="1" applyFill="1" applyBorder="1"/>
    <xf numFmtId="1" fontId="5" fillId="0" borderId="2" xfId="0" applyNumberFormat="1" applyFont="1" applyBorder="1"/>
    <xf numFmtId="1" fontId="5" fillId="0" borderId="0" xfId="0" applyNumberFormat="1" applyFont="1"/>
    <xf numFmtId="0" fontId="1" fillId="2" borderId="2" xfId="0" applyFont="1" applyFill="1" applyBorder="1"/>
    <xf numFmtId="0" fontId="12" fillId="3" borderId="2" xfId="0" applyFont="1" applyFill="1" applyBorder="1"/>
    <xf numFmtId="0" fontId="9" fillId="0" borderId="2" xfId="0" applyFont="1" applyBorder="1"/>
    <xf numFmtId="0" fontId="13" fillId="0" borderId="2" xfId="0" applyFont="1" applyBorder="1"/>
    <xf numFmtId="0" fontId="13" fillId="7" borderId="2" xfId="0" applyFont="1" applyFill="1" applyBorder="1"/>
    <xf numFmtId="0" fontId="5" fillId="2" borderId="2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opLeftCell="B12" workbookViewId="0"/>
  </sheetViews>
  <sheetFormatPr defaultColWidth="14.390625" defaultRowHeight="15" customHeight="1" outlineLevelRow="1" x14ac:dyDescent="0.2"/>
  <cols>
    <col min="1" max="1" width="4.16796875" customWidth="1"/>
    <col min="2" max="2" width="55.82421875" customWidth="1"/>
    <col min="3" max="3" width="7.26171875" customWidth="1"/>
    <col min="4" max="4" width="7.80078125" customWidth="1"/>
    <col min="5" max="6" width="8.7421875" customWidth="1"/>
    <col min="7" max="7" width="6.72265625" customWidth="1"/>
    <col min="8" max="9" width="10.22265625" customWidth="1"/>
    <col min="10" max="10" width="5.24609375" customWidth="1"/>
    <col min="11" max="11" width="10.22265625" customWidth="1"/>
    <col min="12" max="12" width="9.953125" customWidth="1"/>
    <col min="13" max="20" width="8.7421875" customWidth="1"/>
  </cols>
  <sheetData>
    <row r="1" spans="1:20" ht="25.5" x14ac:dyDescent="0.3">
      <c r="A1" s="1"/>
      <c r="B1" s="2" t="s">
        <v>0</v>
      </c>
      <c r="H1" s="3"/>
      <c r="I1" s="4"/>
      <c r="K1" s="3"/>
      <c r="L1" s="4"/>
    </row>
    <row r="2" spans="1:20" ht="22.5" x14ac:dyDescent="0.25">
      <c r="A2" s="5"/>
      <c r="B2" s="5" t="s">
        <v>1</v>
      </c>
      <c r="H2" s="6"/>
      <c r="I2" s="7"/>
      <c r="J2" s="8"/>
      <c r="K2" s="6"/>
      <c r="L2" s="7"/>
    </row>
    <row r="3" spans="1:20" ht="30" x14ac:dyDescent="0.35">
      <c r="A3" s="9"/>
      <c r="B3" s="9"/>
      <c r="C3" s="10"/>
      <c r="D3" s="9" t="s">
        <v>2</v>
      </c>
      <c r="E3" s="9" t="s">
        <v>3</v>
      </c>
      <c r="F3" s="9" t="s">
        <v>4</v>
      </c>
      <c r="G3" s="1"/>
      <c r="H3" s="11" t="s">
        <v>5</v>
      </c>
      <c r="I3" s="12" t="s">
        <v>6</v>
      </c>
      <c r="K3" s="11" t="s">
        <v>5</v>
      </c>
      <c r="L3" s="12" t="s">
        <v>6</v>
      </c>
    </row>
    <row r="4" spans="1:20" x14ac:dyDescent="0.2">
      <c r="A4" s="9">
        <v>1</v>
      </c>
      <c r="B4" s="9" t="s">
        <v>7</v>
      </c>
      <c r="C4" s="13">
        <v>6.8</v>
      </c>
      <c r="D4" s="10"/>
      <c r="E4" s="10"/>
      <c r="F4" s="10"/>
      <c r="G4" s="14"/>
      <c r="H4" s="15">
        <v>0.01</v>
      </c>
      <c r="I4" s="16">
        <v>1</v>
      </c>
      <c r="K4" s="15">
        <v>0.31</v>
      </c>
      <c r="L4" s="16">
        <v>1.2390000000000001</v>
      </c>
    </row>
    <row r="5" spans="1:20" x14ac:dyDescent="0.2">
      <c r="A5" s="9">
        <v>2</v>
      </c>
      <c r="B5" s="9" t="s">
        <v>8</v>
      </c>
      <c r="C5" s="13">
        <v>6</v>
      </c>
      <c r="D5" s="10"/>
      <c r="E5" s="10"/>
      <c r="F5" s="10"/>
      <c r="G5" s="14"/>
      <c r="H5" s="15">
        <v>0.02</v>
      </c>
      <c r="I5" s="16">
        <v>1.0009999999999999</v>
      </c>
      <c r="K5" s="15">
        <v>0.32</v>
      </c>
      <c r="L5" s="16">
        <v>1.254</v>
      </c>
    </row>
    <row r="6" spans="1:20" x14ac:dyDescent="0.2">
      <c r="A6" s="9">
        <v>3</v>
      </c>
      <c r="B6" s="9" t="s">
        <v>9</v>
      </c>
      <c r="C6" s="17">
        <f>SUM(C7/60*38.5*C5/72)</f>
        <v>16.790277777777778</v>
      </c>
      <c r="D6" s="17">
        <f>SUM(C6*6)</f>
        <v>100.74166666666667</v>
      </c>
      <c r="E6" s="17">
        <f>SUM(C6)</f>
        <v>16.790277777777778</v>
      </c>
      <c r="F6" s="17">
        <f>SUM(C6*0.3048)</f>
        <v>5.1176766666666671</v>
      </c>
      <c r="G6" s="18"/>
      <c r="H6" s="15">
        <v>0.03</v>
      </c>
      <c r="I6" s="16">
        <v>1.002</v>
      </c>
      <c r="K6" s="15">
        <v>0.33</v>
      </c>
      <c r="L6" s="16">
        <v>1.2689999999999999</v>
      </c>
    </row>
    <row r="7" spans="1:20" x14ac:dyDescent="0.2">
      <c r="A7" s="9">
        <v>4</v>
      </c>
      <c r="B7" s="9" t="s">
        <v>10</v>
      </c>
      <c r="C7" s="13">
        <v>314</v>
      </c>
      <c r="D7" s="10"/>
      <c r="E7" s="10"/>
      <c r="F7" s="10"/>
      <c r="G7" s="14"/>
      <c r="H7" s="15">
        <v>0.04</v>
      </c>
      <c r="I7" s="16">
        <v>1.004</v>
      </c>
      <c r="K7" s="15">
        <v>0.34</v>
      </c>
      <c r="L7" s="16">
        <v>1.284</v>
      </c>
    </row>
    <row r="8" spans="1:20" x14ac:dyDescent="0.2">
      <c r="A8" s="9">
        <v>5</v>
      </c>
      <c r="B8" s="9" t="s">
        <v>11</v>
      </c>
      <c r="C8" s="13">
        <v>28</v>
      </c>
      <c r="D8" s="10"/>
      <c r="E8" s="10"/>
      <c r="F8" s="10"/>
      <c r="G8" s="14"/>
      <c r="H8" s="15">
        <v>0.05</v>
      </c>
      <c r="I8" s="16">
        <v>1.0069999999999999</v>
      </c>
      <c r="K8" s="15">
        <v>0.35</v>
      </c>
      <c r="L8" s="16">
        <v>1.3</v>
      </c>
    </row>
    <row r="9" spans="1:20" x14ac:dyDescent="0.2">
      <c r="A9" s="9">
        <v>6</v>
      </c>
      <c r="B9" s="9" t="s">
        <v>12</v>
      </c>
      <c r="C9" s="13">
        <v>137</v>
      </c>
      <c r="D9" s="10"/>
      <c r="E9" s="10"/>
      <c r="F9" s="10"/>
      <c r="G9" s="14"/>
      <c r="H9" s="15">
        <v>0.06</v>
      </c>
      <c r="I9" s="16">
        <v>1.01</v>
      </c>
      <c r="K9" s="15">
        <v>0.36</v>
      </c>
      <c r="L9" s="16">
        <v>1.3160000000000001</v>
      </c>
      <c r="P9" s="19" t="s">
        <v>13</v>
      </c>
      <c r="Q9" s="19"/>
      <c r="R9" s="19"/>
      <c r="S9" s="19"/>
      <c r="T9" s="19"/>
    </row>
    <row r="10" spans="1:20" x14ac:dyDescent="0.2">
      <c r="A10" s="9">
        <v>7</v>
      </c>
      <c r="B10" s="9" t="s">
        <v>14</v>
      </c>
      <c r="C10" s="13">
        <v>10.94</v>
      </c>
      <c r="D10" s="10">
        <f>SUM(C10*12)</f>
        <v>131.28</v>
      </c>
      <c r="E10" s="10">
        <f>SUM(C10)</f>
        <v>10.94</v>
      </c>
      <c r="F10" s="17">
        <f>SUM(C10*1.8288)</f>
        <v>20.007071999999997</v>
      </c>
      <c r="G10" s="18"/>
      <c r="H10" s="15">
        <v>7.0000000000000007E-2</v>
      </c>
      <c r="I10" s="16">
        <v>1.0129999999999999</v>
      </c>
      <c r="K10" s="15">
        <v>0.37</v>
      </c>
      <c r="L10" s="16">
        <v>1.3320000000000001</v>
      </c>
      <c r="P10" s="19" t="s">
        <v>15</v>
      </c>
      <c r="Q10" s="20">
        <v>4.5833333333333337E-2</v>
      </c>
      <c r="R10" s="19"/>
      <c r="S10" s="19"/>
      <c r="T10" t="s">
        <v>16</v>
      </c>
    </row>
    <row r="11" spans="1:20" x14ac:dyDescent="0.2">
      <c r="A11" s="9">
        <v>8</v>
      </c>
      <c r="B11" s="9" t="s">
        <v>17</v>
      </c>
      <c r="C11" s="17">
        <f>SUM(C7*38.5/60/12)</f>
        <v>16.790277777777778</v>
      </c>
      <c r="D11" s="17">
        <f t="shared" ref="D11:D13" si="0">SUM(C11)</f>
        <v>16.790277777777778</v>
      </c>
      <c r="E11" s="17">
        <f t="shared" ref="E11:E12" si="1">SUM(C11/6)</f>
        <v>2.7983796296296295</v>
      </c>
      <c r="F11" s="17">
        <f t="shared" ref="F11:F12" si="2">SUM(C11*0.3048)</f>
        <v>5.1176766666666671</v>
      </c>
      <c r="G11" s="18"/>
      <c r="H11" s="15">
        <v>0.08</v>
      </c>
      <c r="I11" s="16">
        <v>1.0169999999999999</v>
      </c>
      <c r="K11" s="15">
        <v>0.38</v>
      </c>
      <c r="L11" s="16">
        <v>1.349</v>
      </c>
      <c r="P11" s="19" t="s">
        <v>18</v>
      </c>
      <c r="Q11" s="21">
        <v>0.37222222222222223</v>
      </c>
      <c r="R11" s="22">
        <v>1</v>
      </c>
      <c r="S11" s="22">
        <v>0</v>
      </c>
      <c r="T11" s="19"/>
    </row>
    <row r="12" spans="1:20" x14ac:dyDescent="0.2">
      <c r="A12" s="9">
        <v>9</v>
      </c>
      <c r="B12" s="9" t="s">
        <v>19</v>
      </c>
      <c r="C12" s="17">
        <f>SUM(C5*C18*C8)</f>
        <v>1929.3866666666668</v>
      </c>
      <c r="D12" s="17">
        <f t="shared" si="0"/>
        <v>1929.3866666666668</v>
      </c>
      <c r="E12" s="17">
        <f t="shared" si="1"/>
        <v>321.56444444444446</v>
      </c>
      <c r="F12" s="17">
        <f t="shared" si="2"/>
        <v>588.07705600000008</v>
      </c>
      <c r="G12" s="18"/>
      <c r="H12" s="15">
        <v>0.09</v>
      </c>
      <c r="I12" s="16">
        <v>1.0209999999999999</v>
      </c>
      <c r="K12" s="15">
        <v>0.39</v>
      </c>
      <c r="L12" s="16">
        <v>1.3660000000000001</v>
      </c>
      <c r="P12" s="19"/>
      <c r="Q12" s="23">
        <f>SUM(Q10+Q11)</f>
        <v>0.41805555555555557</v>
      </c>
      <c r="R12" s="22">
        <v>2</v>
      </c>
      <c r="S12" s="22">
        <v>23</v>
      </c>
      <c r="T12" s="19" t="s">
        <v>20</v>
      </c>
    </row>
    <row r="13" spans="1:20" x14ac:dyDescent="0.2">
      <c r="A13" s="9">
        <v>10</v>
      </c>
      <c r="B13" s="9" t="s">
        <v>21</v>
      </c>
      <c r="C13" s="13">
        <v>162</v>
      </c>
      <c r="D13" s="10">
        <f t="shared" si="0"/>
        <v>162</v>
      </c>
      <c r="E13" s="10"/>
      <c r="F13" s="10"/>
      <c r="G13" s="14"/>
      <c r="H13" s="15">
        <v>0.1</v>
      </c>
      <c r="I13" s="16">
        <v>1.026</v>
      </c>
      <c r="K13" s="15">
        <v>0.4</v>
      </c>
      <c r="L13" s="16">
        <v>1.383</v>
      </c>
      <c r="P13" s="19"/>
      <c r="Q13" s="23">
        <f>SUM(Q10+Q12)</f>
        <v>0.46388888888888891</v>
      </c>
      <c r="R13" s="22">
        <v>3</v>
      </c>
      <c r="S13" s="22">
        <v>46</v>
      </c>
      <c r="T13" s="19" t="s">
        <v>22</v>
      </c>
    </row>
    <row r="14" spans="1:20" x14ac:dyDescent="0.2">
      <c r="A14" s="9">
        <v>11</v>
      </c>
      <c r="B14" s="9" t="s">
        <v>23</v>
      </c>
      <c r="C14" s="24">
        <f>SUM(C17/C4)</f>
        <v>1.4620017414860682</v>
      </c>
      <c r="D14" s="10"/>
      <c r="E14" s="10"/>
      <c r="F14" s="10"/>
      <c r="G14" s="14"/>
      <c r="H14" s="15">
        <v>0.11</v>
      </c>
      <c r="I14" s="16">
        <v>1.032</v>
      </c>
      <c r="K14" s="15">
        <v>0.41</v>
      </c>
      <c r="L14" s="25">
        <v>1.401</v>
      </c>
      <c r="P14" s="19"/>
      <c r="Q14" s="23">
        <f>SUM(Q10+Q13)</f>
        <v>0.50972222222222219</v>
      </c>
      <c r="R14" s="22">
        <v>4</v>
      </c>
      <c r="S14" s="22">
        <v>69</v>
      </c>
      <c r="T14" s="19" t="s">
        <v>24</v>
      </c>
    </row>
    <row r="15" spans="1:20" x14ac:dyDescent="0.2">
      <c r="A15" s="9">
        <v>12</v>
      </c>
      <c r="B15" s="9" t="s">
        <v>25</v>
      </c>
      <c r="C15" s="26">
        <v>0.45</v>
      </c>
      <c r="D15" s="10"/>
      <c r="E15" s="10"/>
      <c r="F15" s="10"/>
      <c r="G15" s="14"/>
      <c r="H15" s="15">
        <v>0.12</v>
      </c>
      <c r="I15" s="16">
        <v>1.032</v>
      </c>
      <c r="K15" s="15">
        <v>0.42</v>
      </c>
      <c r="L15" s="16">
        <v>1.419</v>
      </c>
      <c r="P15" s="19"/>
      <c r="Q15" s="23">
        <f>SUM(Q10+Q14)</f>
        <v>0.55555555555555558</v>
      </c>
      <c r="R15" s="22">
        <v>5</v>
      </c>
      <c r="S15" s="22">
        <v>92</v>
      </c>
      <c r="T15" s="19" t="s">
        <v>26</v>
      </c>
    </row>
    <row r="16" spans="1:20" x14ac:dyDescent="0.2">
      <c r="A16" s="9">
        <v>13</v>
      </c>
      <c r="B16" s="9" t="s">
        <v>27</v>
      </c>
      <c r="C16" s="27">
        <f>SUM(C12*C15+D10)</f>
        <v>999.50400000000002</v>
      </c>
      <c r="D16" s="27">
        <f>SUM(C16)</f>
        <v>999.50400000000002</v>
      </c>
      <c r="E16" s="27">
        <f>SUM(C16/6)</f>
        <v>166.584</v>
      </c>
      <c r="F16" s="27">
        <f>SUM(C16*0.3048)</f>
        <v>304.64881920000005</v>
      </c>
      <c r="G16" s="28"/>
      <c r="H16" s="15">
        <v>0.13</v>
      </c>
      <c r="I16" s="16">
        <v>1.044</v>
      </c>
      <c r="K16" s="15">
        <v>0.43</v>
      </c>
      <c r="L16" s="25">
        <v>1.4370000000000001</v>
      </c>
      <c r="P16" s="19" t="s">
        <v>28</v>
      </c>
      <c r="Q16" s="23">
        <f>SUM(Q10+Q15)</f>
        <v>0.60138888888888897</v>
      </c>
      <c r="R16" s="22">
        <v>6</v>
      </c>
      <c r="S16" s="22">
        <v>115</v>
      </c>
      <c r="T16" s="19"/>
    </row>
    <row r="17" spans="1:20" x14ac:dyDescent="0.2">
      <c r="A17" s="9">
        <v>14</v>
      </c>
      <c r="B17" s="9" t="s">
        <v>29</v>
      </c>
      <c r="C17" s="17">
        <f>SUM(C11*3600/6080)</f>
        <v>9.9416118421052637</v>
      </c>
      <c r="D17" s="10"/>
      <c r="E17" s="10"/>
      <c r="F17" s="10"/>
      <c r="G17" s="14"/>
      <c r="H17" s="15">
        <v>0.14000000000000001</v>
      </c>
      <c r="I17" s="16">
        <v>1.0509999999999999</v>
      </c>
      <c r="K17" s="15">
        <v>0.44</v>
      </c>
      <c r="L17" s="16">
        <v>1.4550000000000001</v>
      </c>
      <c r="P17" s="19"/>
      <c r="Q17" s="23">
        <f>SUM(Q10+Q16)</f>
        <v>0.64722222222222237</v>
      </c>
      <c r="R17" s="22">
        <v>7</v>
      </c>
      <c r="S17" s="22">
        <v>138</v>
      </c>
      <c r="T17" s="19"/>
    </row>
    <row r="18" spans="1:20" x14ac:dyDescent="0.2">
      <c r="A18" s="9">
        <v>15</v>
      </c>
      <c r="B18" s="9" t="s">
        <v>30</v>
      </c>
      <c r="C18" s="17">
        <f>SUM(C4*6080/3600)</f>
        <v>11.484444444444444</v>
      </c>
      <c r="D18" s="17">
        <f>SUM(C18)</f>
        <v>11.484444444444444</v>
      </c>
      <c r="E18" s="17">
        <f>SUM(C18/6)</f>
        <v>1.914074074074074</v>
      </c>
      <c r="F18" s="17">
        <f>SUM(C18*0.3048)</f>
        <v>3.5004586666666668</v>
      </c>
      <c r="G18" s="18"/>
      <c r="H18" s="15">
        <v>0.15</v>
      </c>
      <c r="I18" s="16">
        <v>1.0589999999999999</v>
      </c>
      <c r="K18" s="15">
        <v>0.45</v>
      </c>
      <c r="L18" s="25">
        <v>1.474</v>
      </c>
      <c r="P18" s="19"/>
      <c r="Q18" s="23">
        <f>SUM(Q10+Q17)</f>
        <v>0.69305555555555576</v>
      </c>
      <c r="R18" s="22"/>
      <c r="S18" s="22"/>
      <c r="T18" s="19"/>
    </row>
    <row r="19" spans="1:20" x14ac:dyDescent="0.2">
      <c r="A19" s="9">
        <v>16</v>
      </c>
      <c r="B19" s="9" t="s">
        <v>31</v>
      </c>
      <c r="C19" s="17">
        <f>SUM(C5*C11*C8*C9/6080)</f>
        <v>63.560038377192988</v>
      </c>
      <c r="D19" s="10"/>
      <c r="E19" s="10"/>
      <c r="F19" s="10"/>
      <c r="G19" s="14"/>
      <c r="H19" s="15">
        <v>0.16</v>
      </c>
      <c r="I19" s="16">
        <v>1.0669999999999999</v>
      </c>
      <c r="K19" s="15">
        <v>0.46</v>
      </c>
      <c r="L19" s="16">
        <v>1.4930000000000001</v>
      </c>
      <c r="P19" s="19"/>
      <c r="Q19" s="23">
        <f>SUM(Q11+Q23)</f>
        <v>0.37222222222222223</v>
      </c>
      <c r="R19" s="22"/>
      <c r="S19" s="22"/>
      <c r="T19" s="19"/>
    </row>
    <row r="20" spans="1:20" x14ac:dyDescent="0.2">
      <c r="A20" s="9">
        <v>17</v>
      </c>
      <c r="B20" s="9" t="s">
        <v>32</v>
      </c>
      <c r="C20" s="17">
        <f>SUM(C4*C21)</f>
        <v>43.474666666666664</v>
      </c>
      <c r="D20" s="10"/>
      <c r="E20" s="10"/>
      <c r="F20" s="10"/>
      <c r="G20" s="14"/>
      <c r="H20" s="15">
        <v>0.17</v>
      </c>
      <c r="I20" s="16">
        <v>1.075</v>
      </c>
      <c r="K20" s="15">
        <v>0.47</v>
      </c>
      <c r="L20" s="25">
        <v>1.512</v>
      </c>
      <c r="P20" s="19"/>
      <c r="Q20" s="23"/>
      <c r="R20" s="22"/>
      <c r="S20" s="22"/>
      <c r="T20" s="19"/>
    </row>
    <row r="21" spans="1:20" ht="15.75" customHeight="1" x14ac:dyDescent="0.2">
      <c r="A21" s="9">
        <v>18</v>
      </c>
      <c r="B21" s="9" t="s">
        <v>33</v>
      </c>
      <c r="C21" s="10">
        <f>SUM(C5*C8*C9/60/60)</f>
        <v>6.3933333333333335</v>
      </c>
      <c r="D21" s="10"/>
      <c r="E21" s="10"/>
      <c r="F21" s="10"/>
      <c r="G21" s="14"/>
      <c r="H21" s="15">
        <v>0.18</v>
      </c>
      <c r="I21" s="16">
        <v>1.0840000000000001</v>
      </c>
      <c r="K21" s="15">
        <v>0.48</v>
      </c>
      <c r="L21" s="16">
        <v>1.5309999999999999</v>
      </c>
    </row>
    <row r="22" spans="1:20" ht="15.75" customHeight="1" x14ac:dyDescent="0.2">
      <c r="A22" s="9">
        <v>19</v>
      </c>
      <c r="B22" s="10" t="s">
        <v>34</v>
      </c>
      <c r="C22" s="10">
        <f>SUM(C6*C8)</f>
        <v>470.12777777777779</v>
      </c>
      <c r="D22" s="10">
        <f>SUM(C22*6)</f>
        <v>2820.7666666666669</v>
      </c>
      <c r="E22" s="10">
        <f>SUM(C22)</f>
        <v>470.12777777777779</v>
      </c>
      <c r="F22" s="27">
        <f>SUM(C22*1.8288)</f>
        <v>859.76967999999999</v>
      </c>
      <c r="G22" s="14"/>
      <c r="H22" s="15">
        <v>0.19</v>
      </c>
      <c r="I22" s="16">
        <v>1.0940000000000001</v>
      </c>
      <c r="K22" s="15">
        <v>0.49</v>
      </c>
      <c r="L22" s="25">
        <v>1.5509999999999999</v>
      </c>
    </row>
    <row r="23" spans="1:20" ht="15.75" customHeight="1" outlineLevel="1" x14ac:dyDescent="0.25">
      <c r="A23" s="9">
        <v>20</v>
      </c>
      <c r="B23" s="29" t="s">
        <v>35</v>
      </c>
      <c r="C23" s="30">
        <v>26</v>
      </c>
      <c r="D23" s="31"/>
      <c r="E23" s="31"/>
      <c r="F23" s="31"/>
      <c r="H23" s="15">
        <v>0.2</v>
      </c>
      <c r="I23" s="16">
        <v>1.103</v>
      </c>
      <c r="K23" s="15">
        <v>0.5</v>
      </c>
      <c r="L23" s="16">
        <v>1.571</v>
      </c>
    </row>
    <row r="24" spans="1:20" ht="15.75" customHeight="1" x14ac:dyDescent="0.2">
      <c r="A24" s="9">
        <v>21</v>
      </c>
      <c r="B24" s="9" t="s">
        <v>36</v>
      </c>
      <c r="C24" s="32">
        <v>0</v>
      </c>
      <c r="D24" s="31"/>
      <c r="E24" s="31"/>
      <c r="F24" s="31"/>
      <c r="H24" s="15">
        <v>0.21</v>
      </c>
      <c r="I24" s="16">
        <v>1.1140000000000001</v>
      </c>
      <c r="K24" s="15">
        <v>0.51</v>
      </c>
      <c r="L24" s="25">
        <v>1.5893999999999999</v>
      </c>
    </row>
    <row r="25" spans="1:20" ht="15.75" customHeight="1" x14ac:dyDescent="0.2">
      <c r="A25" s="9">
        <v>22</v>
      </c>
      <c r="B25" s="9" t="s">
        <v>37</v>
      </c>
      <c r="C25" s="33">
        <f>SUM(C9*C23+C24)</f>
        <v>3562</v>
      </c>
      <c r="D25" s="31"/>
      <c r="E25" s="31"/>
      <c r="F25" s="31"/>
      <c r="H25" s="15">
        <v>0.22</v>
      </c>
      <c r="I25" s="16">
        <v>1.1240000000000001</v>
      </c>
      <c r="K25" s="15">
        <v>0.52</v>
      </c>
      <c r="L25" s="16">
        <v>1.6088181818181799</v>
      </c>
    </row>
    <row r="26" spans="1:20" ht="15.75" customHeight="1" x14ac:dyDescent="0.2">
      <c r="A26" s="9">
        <v>23</v>
      </c>
      <c r="B26" s="9" t="s">
        <v>38</v>
      </c>
      <c r="C26" s="34">
        <f>SUM(C20/9)</f>
        <v>4.8305185185185184</v>
      </c>
      <c r="D26" s="31"/>
      <c r="E26" s="31"/>
      <c r="F26" s="31"/>
      <c r="H26" s="15">
        <v>0.23</v>
      </c>
      <c r="I26" s="16">
        <v>1.1359999999999999</v>
      </c>
      <c r="K26" s="15">
        <v>0.53</v>
      </c>
      <c r="L26" s="25">
        <v>1.6282363636363599</v>
      </c>
    </row>
    <row r="27" spans="1:20" ht="15.75" customHeight="1" x14ac:dyDescent="0.2">
      <c r="H27" s="15">
        <v>0.24</v>
      </c>
      <c r="I27" s="16">
        <v>1.147</v>
      </c>
      <c r="K27" s="15">
        <v>0.54</v>
      </c>
      <c r="L27" s="16">
        <v>1.6476545454545399</v>
      </c>
    </row>
    <row r="28" spans="1:20" ht="15.75" customHeight="1" x14ac:dyDescent="0.2">
      <c r="B28" s="1" t="s">
        <v>39</v>
      </c>
      <c r="H28" s="15">
        <v>0.25</v>
      </c>
      <c r="I28" s="16">
        <v>1.159</v>
      </c>
      <c r="K28" s="15">
        <v>0.55000000000000004</v>
      </c>
      <c r="L28" s="25">
        <v>1.6670727272727199</v>
      </c>
    </row>
    <row r="29" spans="1:20" ht="15.75" customHeight="1" x14ac:dyDescent="0.2">
      <c r="A29" s="1"/>
      <c r="B29" s="1" t="s">
        <v>40</v>
      </c>
      <c r="H29" s="15">
        <v>0.26</v>
      </c>
      <c r="I29" s="16">
        <v>1.171</v>
      </c>
      <c r="K29" s="15">
        <v>0.56000000000000005</v>
      </c>
      <c r="L29" s="16">
        <v>1.6864909090908999</v>
      </c>
    </row>
    <row r="30" spans="1:20" ht="15.75" customHeight="1" x14ac:dyDescent="0.2">
      <c r="A30" s="1"/>
      <c r="B30" s="35" t="s">
        <v>41</v>
      </c>
      <c r="H30" s="15">
        <v>0.27</v>
      </c>
      <c r="I30" s="16">
        <v>1.1839999999999999</v>
      </c>
      <c r="K30" s="15">
        <v>0.56999999999999995</v>
      </c>
      <c r="L30" s="25">
        <v>1.7059090909090899</v>
      </c>
    </row>
    <row r="31" spans="1:20" ht="15.75" customHeight="1" x14ac:dyDescent="0.2">
      <c r="A31" s="1"/>
      <c r="B31" s="1"/>
      <c r="H31" s="15">
        <v>0.28000000000000003</v>
      </c>
      <c r="I31" s="16">
        <v>1.1970000000000001</v>
      </c>
      <c r="K31" s="15">
        <v>0.57999999999999996</v>
      </c>
      <c r="L31" s="16">
        <v>1.7253272727272699</v>
      </c>
    </row>
    <row r="32" spans="1:20" ht="15.75" customHeight="1" x14ac:dyDescent="0.2">
      <c r="A32" s="1"/>
      <c r="B32" s="3" t="s">
        <v>42</v>
      </c>
      <c r="H32" s="15">
        <v>0.28999999999999998</v>
      </c>
      <c r="I32" s="16">
        <v>1.2110000000000001</v>
      </c>
      <c r="K32" s="15">
        <v>0.59</v>
      </c>
      <c r="L32" s="25">
        <v>1.7447454545454499</v>
      </c>
    </row>
    <row r="33" spans="1:12" ht="15.75" customHeight="1" x14ac:dyDescent="0.2">
      <c r="A33" s="1"/>
      <c r="B33" s="3" t="s">
        <v>43</v>
      </c>
      <c r="H33" s="15">
        <v>0.3</v>
      </c>
      <c r="I33" s="16">
        <v>1.2250000000000001</v>
      </c>
      <c r="K33" s="15">
        <v>0.6</v>
      </c>
      <c r="L33" s="16">
        <v>1.7641636363636299</v>
      </c>
    </row>
    <row r="34" spans="1:12" ht="15.75" customHeight="1" x14ac:dyDescent="0.2">
      <c r="A34" s="1"/>
      <c r="B34" s="3" t="s">
        <v>44</v>
      </c>
    </row>
    <row r="35" spans="1:12" ht="15.75" customHeight="1" x14ac:dyDescent="0.2">
      <c r="A35" s="1"/>
      <c r="B35" s="3" t="s">
        <v>45</v>
      </c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tabSelected="1" workbookViewId="0">
      <selection sqref="A1:XFD1048576"/>
    </sheetView>
  </sheetViews>
  <sheetFormatPr defaultColWidth="14.390625" defaultRowHeight="15" customHeight="1" outlineLevelRow="1" x14ac:dyDescent="0.2"/>
  <cols>
    <col min="1" max="1" width="4.16796875" customWidth="1"/>
    <col min="2" max="2" width="55.82421875" customWidth="1"/>
    <col min="3" max="3" width="7.26171875" customWidth="1"/>
    <col min="4" max="4" width="7.80078125" customWidth="1"/>
    <col min="5" max="6" width="8.7421875" customWidth="1"/>
    <col min="7" max="7" width="6.72265625" customWidth="1"/>
    <col min="8" max="9" width="10.22265625" customWidth="1"/>
    <col min="10" max="10" width="5.24609375" customWidth="1"/>
    <col min="11" max="11" width="10.22265625" customWidth="1"/>
    <col min="12" max="12" width="9.953125" customWidth="1"/>
    <col min="13" max="20" width="8.7421875" customWidth="1"/>
  </cols>
  <sheetData>
    <row r="1" spans="1:20" ht="25.5" x14ac:dyDescent="0.3">
      <c r="A1" s="1"/>
      <c r="B1" s="2" t="s">
        <v>0</v>
      </c>
      <c r="H1" s="3"/>
      <c r="I1" s="4"/>
      <c r="K1" s="3"/>
      <c r="L1" s="4"/>
    </row>
    <row r="2" spans="1:20" ht="22.5" x14ac:dyDescent="0.25">
      <c r="A2" s="5"/>
      <c r="B2" s="5" t="s">
        <v>1</v>
      </c>
      <c r="H2" s="6"/>
      <c r="I2" s="7"/>
      <c r="J2" s="8"/>
      <c r="K2" s="6"/>
      <c r="L2" s="7"/>
    </row>
    <row r="3" spans="1:20" ht="30" x14ac:dyDescent="0.35">
      <c r="A3" s="9"/>
      <c r="B3" s="9"/>
      <c r="C3" s="10"/>
      <c r="D3" s="9" t="s">
        <v>2</v>
      </c>
      <c r="E3" s="9" t="s">
        <v>3</v>
      </c>
      <c r="F3" s="9" t="s">
        <v>4</v>
      </c>
      <c r="G3" s="1"/>
      <c r="H3" s="11" t="s">
        <v>5</v>
      </c>
      <c r="I3" s="12" t="s">
        <v>6</v>
      </c>
      <c r="K3" s="11" t="s">
        <v>5</v>
      </c>
      <c r="L3" s="12" t="s">
        <v>6</v>
      </c>
    </row>
    <row r="4" spans="1:20" x14ac:dyDescent="0.2">
      <c r="A4" s="9">
        <v>1</v>
      </c>
      <c r="B4" s="9" t="s">
        <v>7</v>
      </c>
      <c r="C4" s="13">
        <v>6.8</v>
      </c>
      <c r="D4" s="10"/>
      <c r="E4" s="10"/>
      <c r="F4" s="10"/>
      <c r="G4" s="14"/>
      <c r="H4" s="15">
        <v>0.01</v>
      </c>
      <c r="I4" s="16">
        <v>1</v>
      </c>
      <c r="K4" s="15">
        <v>0.31</v>
      </c>
      <c r="L4" s="16">
        <v>1.2390000000000001</v>
      </c>
    </row>
    <row r="5" spans="1:20" x14ac:dyDescent="0.2">
      <c r="A5" s="9">
        <v>2</v>
      </c>
      <c r="B5" s="9" t="s">
        <v>8</v>
      </c>
      <c r="C5" s="13">
        <v>6</v>
      </c>
      <c r="D5" s="10"/>
      <c r="E5" s="10"/>
      <c r="F5" s="10"/>
      <c r="G5" s="14"/>
      <c r="H5" s="15">
        <v>0.02</v>
      </c>
      <c r="I5" s="16">
        <v>1.0009999999999999</v>
      </c>
      <c r="K5" s="15">
        <v>0.32</v>
      </c>
      <c r="L5" s="16">
        <v>1.254</v>
      </c>
    </row>
    <row r="6" spans="1:20" x14ac:dyDescent="0.2">
      <c r="A6" s="9">
        <v>3</v>
      </c>
      <c r="B6" s="9" t="s">
        <v>9</v>
      </c>
      <c r="C6" s="17">
        <f>SUM(C7/60*38.5*C5/72)</f>
        <v>16.790277777777778</v>
      </c>
      <c r="D6" s="17">
        <f>SUM(C6*6)</f>
        <v>100.74166666666667</v>
      </c>
      <c r="E6" s="17">
        <f>SUM(C6)</f>
        <v>16.790277777777778</v>
      </c>
      <c r="F6" s="17">
        <f>SUM(C6*0.3048)</f>
        <v>5.1176766666666671</v>
      </c>
      <c r="G6" s="18"/>
      <c r="H6" s="15">
        <v>0.03</v>
      </c>
      <c r="I6" s="16">
        <v>1.002</v>
      </c>
      <c r="K6" s="15">
        <v>0.33</v>
      </c>
      <c r="L6" s="16">
        <v>1.2689999999999999</v>
      </c>
    </row>
    <row r="7" spans="1:20" x14ac:dyDescent="0.2">
      <c r="A7" s="9">
        <v>4</v>
      </c>
      <c r="B7" s="9" t="s">
        <v>10</v>
      </c>
      <c r="C7" s="13">
        <v>314</v>
      </c>
      <c r="D7" s="10"/>
      <c r="E7" s="10"/>
      <c r="F7" s="10"/>
      <c r="G7" s="14"/>
      <c r="H7" s="15">
        <v>0.04</v>
      </c>
      <c r="I7" s="16">
        <v>1.004</v>
      </c>
      <c r="K7" s="15">
        <v>0.34</v>
      </c>
      <c r="L7" s="16">
        <v>1.284</v>
      </c>
    </row>
    <row r="8" spans="1:20" x14ac:dyDescent="0.2">
      <c r="A8" s="9">
        <v>5</v>
      </c>
      <c r="B8" s="9" t="s">
        <v>11</v>
      </c>
      <c r="C8" s="13">
        <v>28</v>
      </c>
      <c r="D8" s="10"/>
      <c r="E8" s="10"/>
      <c r="F8" s="10"/>
      <c r="G8" s="14"/>
      <c r="H8" s="15">
        <v>0.05</v>
      </c>
      <c r="I8" s="16">
        <v>1.0069999999999999</v>
      </c>
      <c r="K8" s="15">
        <v>0.35</v>
      </c>
      <c r="L8" s="16">
        <v>1.3</v>
      </c>
    </row>
    <row r="9" spans="1:20" x14ac:dyDescent="0.2">
      <c r="A9" s="9">
        <v>6</v>
      </c>
      <c r="B9" s="9" t="s">
        <v>12</v>
      </c>
      <c r="C9" s="13">
        <v>137</v>
      </c>
      <c r="D9" s="10"/>
      <c r="E9" s="10"/>
      <c r="F9" s="10"/>
      <c r="G9" s="14"/>
      <c r="H9" s="15">
        <v>0.06</v>
      </c>
      <c r="I9" s="16">
        <v>1.01</v>
      </c>
      <c r="K9" s="15">
        <v>0.36</v>
      </c>
      <c r="L9" s="16">
        <v>1.3160000000000001</v>
      </c>
      <c r="P9" s="19" t="s">
        <v>13</v>
      </c>
      <c r="Q9" s="19"/>
      <c r="R9" s="19"/>
      <c r="S9" s="19"/>
      <c r="T9" s="19"/>
    </row>
    <row r="10" spans="1:20" x14ac:dyDescent="0.2">
      <c r="A10" s="9">
        <v>7</v>
      </c>
      <c r="B10" s="9" t="s">
        <v>14</v>
      </c>
      <c r="C10" s="13">
        <v>10.94</v>
      </c>
      <c r="D10" s="10">
        <f>SUM(C10*12)</f>
        <v>131.28</v>
      </c>
      <c r="E10" s="10">
        <f>SUM(C10)</f>
        <v>10.94</v>
      </c>
      <c r="F10" s="17">
        <f>SUM(C10*1.8288)</f>
        <v>20.007071999999997</v>
      </c>
      <c r="G10" s="18"/>
      <c r="H10" s="15">
        <v>7.0000000000000007E-2</v>
      </c>
      <c r="I10" s="16">
        <v>1.0129999999999999</v>
      </c>
      <c r="K10" s="15">
        <v>0.37</v>
      </c>
      <c r="L10" s="16">
        <v>1.3320000000000001</v>
      </c>
      <c r="P10" s="19" t="s">
        <v>15</v>
      </c>
      <c r="Q10" s="20">
        <v>4.5833333333333337E-2</v>
      </c>
      <c r="R10" s="19"/>
      <c r="S10" s="19"/>
      <c r="T10" t="s">
        <v>16</v>
      </c>
    </row>
    <row r="11" spans="1:20" x14ac:dyDescent="0.2">
      <c r="A11" s="9">
        <v>8</v>
      </c>
      <c r="B11" s="9" t="s">
        <v>17</v>
      </c>
      <c r="C11" s="17">
        <f>SUM(C7*38.5/60/12)</f>
        <v>16.790277777777778</v>
      </c>
      <c r="D11" s="17">
        <f t="shared" ref="D11:D13" si="0">SUM(C11)</f>
        <v>16.790277777777778</v>
      </c>
      <c r="E11" s="17">
        <f t="shared" ref="E11:E12" si="1">SUM(C11/6)</f>
        <v>2.7983796296296295</v>
      </c>
      <c r="F11" s="17">
        <f t="shared" ref="F11:F12" si="2">SUM(C11*0.3048)</f>
        <v>5.1176766666666671</v>
      </c>
      <c r="G11" s="18"/>
      <c r="H11" s="15">
        <v>0.08</v>
      </c>
      <c r="I11" s="16">
        <v>1.0169999999999999</v>
      </c>
      <c r="K11" s="15">
        <v>0.38</v>
      </c>
      <c r="L11" s="16">
        <v>1.349</v>
      </c>
      <c r="P11" s="19" t="s">
        <v>18</v>
      </c>
      <c r="Q11" s="21">
        <v>0.37222222222222223</v>
      </c>
      <c r="R11" s="22">
        <v>1</v>
      </c>
      <c r="S11" s="22">
        <v>0</v>
      </c>
      <c r="T11" s="19"/>
    </row>
    <row r="12" spans="1:20" x14ac:dyDescent="0.2">
      <c r="A12" s="9">
        <v>9</v>
      </c>
      <c r="B12" s="9" t="s">
        <v>19</v>
      </c>
      <c r="C12" s="17">
        <f>SUM(C5*C18*C8)</f>
        <v>1929.3866666666668</v>
      </c>
      <c r="D12" s="17">
        <f t="shared" si="0"/>
        <v>1929.3866666666668</v>
      </c>
      <c r="E12" s="17">
        <f t="shared" si="1"/>
        <v>321.56444444444446</v>
      </c>
      <c r="F12" s="17">
        <f t="shared" si="2"/>
        <v>588.07705600000008</v>
      </c>
      <c r="G12" s="18"/>
      <c r="H12" s="15">
        <v>0.09</v>
      </c>
      <c r="I12" s="16">
        <v>1.0209999999999999</v>
      </c>
      <c r="K12" s="15">
        <v>0.39</v>
      </c>
      <c r="L12" s="16">
        <v>1.3660000000000001</v>
      </c>
      <c r="P12" s="19"/>
      <c r="Q12" s="23">
        <f>SUM(Q10+Q11)</f>
        <v>0.41805555555555557</v>
      </c>
      <c r="R12" s="22">
        <v>2</v>
      </c>
      <c r="S12" s="22">
        <v>23</v>
      </c>
      <c r="T12" s="19" t="s">
        <v>20</v>
      </c>
    </row>
    <row r="13" spans="1:20" x14ac:dyDescent="0.2">
      <c r="A13" s="9">
        <v>10</v>
      </c>
      <c r="B13" s="9" t="s">
        <v>21</v>
      </c>
      <c r="C13" s="13">
        <v>162</v>
      </c>
      <c r="D13" s="10">
        <f t="shared" si="0"/>
        <v>162</v>
      </c>
      <c r="E13" s="10"/>
      <c r="F13" s="10"/>
      <c r="G13" s="14"/>
      <c r="H13" s="15">
        <v>0.1</v>
      </c>
      <c r="I13" s="16">
        <v>1.026</v>
      </c>
      <c r="K13" s="15">
        <v>0.4</v>
      </c>
      <c r="L13" s="16">
        <v>1.383</v>
      </c>
      <c r="P13" s="19"/>
      <c r="Q13" s="23">
        <f>SUM(Q10+Q12)</f>
        <v>0.46388888888888891</v>
      </c>
      <c r="R13" s="22">
        <v>3</v>
      </c>
      <c r="S13" s="22">
        <v>46</v>
      </c>
      <c r="T13" s="19" t="s">
        <v>22</v>
      </c>
    </row>
    <row r="14" spans="1:20" x14ac:dyDescent="0.2">
      <c r="A14" s="9">
        <v>11</v>
      </c>
      <c r="B14" s="9" t="s">
        <v>23</v>
      </c>
      <c r="C14" s="24">
        <f>SUM(C17/C4)</f>
        <v>1.4620017414860682</v>
      </c>
      <c r="D14" s="10"/>
      <c r="E14" s="10"/>
      <c r="F14" s="10"/>
      <c r="G14" s="14"/>
      <c r="H14" s="15">
        <v>0.11</v>
      </c>
      <c r="I14" s="16">
        <v>1.032</v>
      </c>
      <c r="K14" s="15">
        <v>0.41</v>
      </c>
      <c r="L14" s="25">
        <v>1.401</v>
      </c>
      <c r="P14" s="19"/>
      <c r="Q14" s="23">
        <f>SUM(Q10+Q13)</f>
        <v>0.50972222222222219</v>
      </c>
      <c r="R14" s="22">
        <v>4</v>
      </c>
      <c r="S14" s="22">
        <v>69</v>
      </c>
      <c r="T14" s="19" t="s">
        <v>24</v>
      </c>
    </row>
    <row r="15" spans="1:20" x14ac:dyDescent="0.2">
      <c r="A15" s="9">
        <v>12</v>
      </c>
      <c r="B15" s="9" t="s">
        <v>25</v>
      </c>
      <c r="C15" s="26">
        <v>0.45</v>
      </c>
      <c r="D15" s="10"/>
      <c r="E15" s="10"/>
      <c r="F15" s="10"/>
      <c r="G15" s="14"/>
      <c r="H15" s="15">
        <v>0.12</v>
      </c>
      <c r="I15" s="16">
        <v>1.032</v>
      </c>
      <c r="K15" s="15">
        <v>0.42</v>
      </c>
      <c r="L15" s="16">
        <v>1.419</v>
      </c>
      <c r="P15" s="19"/>
      <c r="Q15" s="23">
        <f>SUM(Q10+Q14)</f>
        <v>0.55555555555555558</v>
      </c>
      <c r="R15" s="22">
        <v>5</v>
      </c>
      <c r="S15" s="22">
        <v>92</v>
      </c>
      <c r="T15" s="19" t="s">
        <v>26</v>
      </c>
    </row>
    <row r="16" spans="1:20" x14ac:dyDescent="0.2">
      <c r="A16" s="9">
        <v>13</v>
      </c>
      <c r="B16" s="9" t="s">
        <v>27</v>
      </c>
      <c r="C16" s="27">
        <f>SUM(C12*C15+D10)</f>
        <v>999.50400000000002</v>
      </c>
      <c r="D16" s="27">
        <f>SUM(C16)</f>
        <v>999.50400000000002</v>
      </c>
      <c r="E16" s="27">
        <f>SUM(C16/6)</f>
        <v>166.584</v>
      </c>
      <c r="F16" s="27">
        <f>SUM(C16*0.3048)</f>
        <v>304.64881920000005</v>
      </c>
      <c r="G16" s="28"/>
      <c r="H16" s="15">
        <v>0.13</v>
      </c>
      <c r="I16" s="16">
        <v>1.044</v>
      </c>
      <c r="K16" s="15">
        <v>0.43</v>
      </c>
      <c r="L16" s="25">
        <v>1.4370000000000001</v>
      </c>
      <c r="P16" s="19" t="s">
        <v>28</v>
      </c>
      <c r="Q16" s="23">
        <f>SUM(Q10+Q15)</f>
        <v>0.60138888888888897</v>
      </c>
      <c r="R16" s="22">
        <v>6</v>
      </c>
      <c r="S16" s="22">
        <v>115</v>
      </c>
      <c r="T16" s="19"/>
    </row>
    <row r="17" spans="1:20" x14ac:dyDescent="0.2">
      <c r="A17" s="9">
        <v>14</v>
      </c>
      <c r="B17" s="9" t="s">
        <v>29</v>
      </c>
      <c r="C17" s="17">
        <f>SUM(C11*3600/6080)</f>
        <v>9.9416118421052637</v>
      </c>
      <c r="D17" s="10"/>
      <c r="E17" s="10"/>
      <c r="F17" s="10"/>
      <c r="G17" s="14"/>
      <c r="H17" s="15">
        <v>0.14000000000000001</v>
      </c>
      <c r="I17" s="16">
        <v>1.0509999999999999</v>
      </c>
      <c r="K17" s="15">
        <v>0.44</v>
      </c>
      <c r="L17" s="16">
        <v>1.4550000000000001</v>
      </c>
      <c r="P17" s="19"/>
      <c r="Q17" s="23">
        <f>SUM(Q10+Q16)</f>
        <v>0.64722222222222237</v>
      </c>
      <c r="R17" s="22">
        <v>7</v>
      </c>
      <c r="S17" s="22">
        <v>138</v>
      </c>
      <c r="T17" s="19"/>
    </row>
    <row r="18" spans="1:20" x14ac:dyDescent="0.2">
      <c r="A18" s="9">
        <v>15</v>
      </c>
      <c r="B18" s="9" t="s">
        <v>30</v>
      </c>
      <c r="C18" s="17">
        <f>SUM(C4*6080/3600)</f>
        <v>11.484444444444444</v>
      </c>
      <c r="D18" s="17">
        <f>SUM(C18)</f>
        <v>11.484444444444444</v>
      </c>
      <c r="E18" s="17">
        <f>SUM(C18/6)</f>
        <v>1.914074074074074</v>
      </c>
      <c r="F18" s="17">
        <f>SUM(C18*0.3048)</f>
        <v>3.5004586666666668</v>
      </c>
      <c r="G18" s="18"/>
      <c r="H18" s="15">
        <v>0.15</v>
      </c>
      <c r="I18" s="16">
        <v>1.0589999999999999</v>
      </c>
      <c r="K18" s="15">
        <v>0.45</v>
      </c>
      <c r="L18" s="25">
        <v>1.474</v>
      </c>
      <c r="P18" s="19"/>
      <c r="Q18" s="23">
        <f>SUM(Q10+Q17)</f>
        <v>0.69305555555555576</v>
      </c>
      <c r="R18" s="22"/>
      <c r="S18" s="22"/>
      <c r="T18" s="19"/>
    </row>
    <row r="19" spans="1:20" x14ac:dyDescent="0.2">
      <c r="A19" s="9">
        <v>16</v>
      </c>
      <c r="B19" s="9" t="s">
        <v>31</v>
      </c>
      <c r="C19" s="17">
        <f>SUM(C5*C11*C8*C9/6080)</f>
        <v>63.560038377192988</v>
      </c>
      <c r="D19" s="10"/>
      <c r="E19" s="10"/>
      <c r="F19" s="10"/>
      <c r="G19" s="14"/>
      <c r="H19" s="15">
        <v>0.16</v>
      </c>
      <c r="I19" s="16">
        <v>1.0669999999999999</v>
      </c>
      <c r="K19" s="15">
        <v>0.46</v>
      </c>
      <c r="L19" s="16">
        <v>1.4930000000000001</v>
      </c>
      <c r="P19" s="19"/>
      <c r="Q19" s="23">
        <f>SUM(Q11+Q23)</f>
        <v>0.37222222222222223</v>
      </c>
      <c r="R19" s="22"/>
      <c r="S19" s="22"/>
      <c r="T19" s="19"/>
    </row>
    <row r="20" spans="1:20" x14ac:dyDescent="0.2">
      <c r="A20" s="9">
        <v>17</v>
      </c>
      <c r="B20" s="9" t="s">
        <v>32</v>
      </c>
      <c r="C20" s="17">
        <f>SUM(C4*C21)</f>
        <v>43.474666666666664</v>
      </c>
      <c r="D20" s="10"/>
      <c r="E20" s="10"/>
      <c r="F20" s="10"/>
      <c r="G20" s="14"/>
      <c r="H20" s="15">
        <v>0.17</v>
      </c>
      <c r="I20" s="16">
        <v>1.075</v>
      </c>
      <c r="K20" s="15">
        <v>0.47</v>
      </c>
      <c r="L20" s="25">
        <v>1.512</v>
      </c>
      <c r="P20" s="19"/>
      <c r="Q20" s="23"/>
      <c r="R20" s="22"/>
      <c r="S20" s="22"/>
      <c r="T20" s="19"/>
    </row>
    <row r="21" spans="1:20" ht="15.75" customHeight="1" x14ac:dyDescent="0.2">
      <c r="A21" s="9">
        <v>18</v>
      </c>
      <c r="B21" s="9" t="s">
        <v>33</v>
      </c>
      <c r="C21" s="10">
        <f>SUM(C5*C8*C9/60/60)</f>
        <v>6.3933333333333335</v>
      </c>
      <c r="D21" s="10"/>
      <c r="E21" s="10"/>
      <c r="F21" s="10"/>
      <c r="G21" s="14"/>
      <c r="H21" s="15">
        <v>0.18</v>
      </c>
      <c r="I21" s="16">
        <v>1.0840000000000001</v>
      </c>
      <c r="K21" s="15">
        <v>0.48</v>
      </c>
      <c r="L21" s="16">
        <v>1.5309999999999999</v>
      </c>
    </row>
    <row r="22" spans="1:20" ht="15.75" customHeight="1" x14ac:dyDescent="0.2">
      <c r="A22" s="9">
        <v>19</v>
      </c>
      <c r="B22" s="10" t="s">
        <v>34</v>
      </c>
      <c r="C22" s="10">
        <f>SUM(C6*C8)</f>
        <v>470.12777777777779</v>
      </c>
      <c r="D22" s="10">
        <f>SUM(C22*6)</f>
        <v>2820.7666666666669</v>
      </c>
      <c r="E22" s="10">
        <f>SUM(C22)</f>
        <v>470.12777777777779</v>
      </c>
      <c r="F22" s="27">
        <f>SUM(C22*1.8288)</f>
        <v>859.76967999999999</v>
      </c>
      <c r="G22" s="14"/>
      <c r="H22" s="15">
        <v>0.19</v>
      </c>
      <c r="I22" s="16">
        <v>1.0940000000000001</v>
      </c>
      <c r="K22" s="15">
        <v>0.49</v>
      </c>
      <c r="L22" s="25">
        <v>1.5509999999999999</v>
      </c>
    </row>
    <row r="23" spans="1:20" ht="15.75" customHeight="1" outlineLevel="1" x14ac:dyDescent="0.25">
      <c r="A23" s="9">
        <v>20</v>
      </c>
      <c r="B23" s="29" t="s">
        <v>35</v>
      </c>
      <c r="C23" s="30">
        <v>26</v>
      </c>
      <c r="D23" s="31"/>
      <c r="E23" s="31"/>
      <c r="F23" s="31"/>
      <c r="H23" s="15">
        <v>0.2</v>
      </c>
      <c r="I23" s="16">
        <v>1.103</v>
      </c>
      <c r="K23" s="15">
        <v>0.5</v>
      </c>
      <c r="L23" s="16">
        <v>1.571</v>
      </c>
    </row>
    <row r="24" spans="1:20" ht="15.75" customHeight="1" x14ac:dyDescent="0.2">
      <c r="A24" s="9">
        <v>21</v>
      </c>
      <c r="B24" s="9" t="s">
        <v>36</v>
      </c>
      <c r="C24" s="32">
        <v>0</v>
      </c>
      <c r="D24" s="31"/>
      <c r="E24" s="31"/>
      <c r="F24" s="31"/>
      <c r="H24" s="15">
        <v>0.21</v>
      </c>
      <c r="I24" s="16">
        <v>1.1140000000000001</v>
      </c>
      <c r="K24" s="15">
        <v>0.51</v>
      </c>
      <c r="L24" s="25">
        <v>1.5893999999999999</v>
      </c>
    </row>
    <row r="25" spans="1:20" ht="15.75" customHeight="1" x14ac:dyDescent="0.2">
      <c r="A25" s="9">
        <v>22</v>
      </c>
      <c r="B25" s="9" t="s">
        <v>37</v>
      </c>
      <c r="C25" s="33">
        <f>SUM(C9*C23+C24)</f>
        <v>3562</v>
      </c>
      <c r="D25" s="31"/>
      <c r="E25" s="31"/>
      <c r="F25" s="31"/>
      <c r="H25" s="15">
        <v>0.22</v>
      </c>
      <c r="I25" s="16">
        <v>1.1240000000000001</v>
      </c>
      <c r="K25" s="15">
        <v>0.52</v>
      </c>
      <c r="L25" s="16">
        <v>1.6088181818181799</v>
      </c>
    </row>
    <row r="26" spans="1:20" ht="15.75" customHeight="1" x14ac:dyDescent="0.2">
      <c r="A26" s="9">
        <v>23</v>
      </c>
      <c r="B26" s="9" t="s">
        <v>38</v>
      </c>
      <c r="C26" s="34">
        <f>SUM(C20/9)</f>
        <v>4.8305185185185184</v>
      </c>
      <c r="D26" s="31"/>
      <c r="E26" s="31"/>
      <c r="F26" s="31"/>
      <c r="H26" s="15">
        <v>0.23</v>
      </c>
      <c r="I26" s="16">
        <v>1.1359999999999999</v>
      </c>
      <c r="K26" s="15">
        <v>0.53</v>
      </c>
      <c r="L26" s="25">
        <v>1.6282363636363599</v>
      </c>
    </row>
    <row r="27" spans="1:20" ht="15.75" customHeight="1" x14ac:dyDescent="0.2">
      <c r="H27" s="15">
        <v>0.24</v>
      </c>
      <c r="I27" s="16">
        <v>1.147</v>
      </c>
      <c r="K27" s="15">
        <v>0.54</v>
      </c>
      <c r="L27" s="16">
        <v>1.6476545454545399</v>
      </c>
    </row>
    <row r="28" spans="1:20" ht="15.75" customHeight="1" x14ac:dyDescent="0.2">
      <c r="B28" s="1" t="s">
        <v>39</v>
      </c>
      <c r="H28" s="15">
        <v>0.25</v>
      </c>
      <c r="I28" s="16">
        <v>1.159</v>
      </c>
      <c r="K28" s="15">
        <v>0.55000000000000004</v>
      </c>
      <c r="L28" s="25">
        <v>1.6670727272727199</v>
      </c>
    </row>
    <row r="29" spans="1:20" ht="15.75" customHeight="1" x14ac:dyDescent="0.2">
      <c r="A29" s="1"/>
      <c r="B29" s="1" t="s">
        <v>40</v>
      </c>
      <c r="H29" s="15">
        <v>0.26</v>
      </c>
      <c r="I29" s="16">
        <v>1.171</v>
      </c>
      <c r="K29" s="15">
        <v>0.56000000000000005</v>
      </c>
      <c r="L29" s="16">
        <v>1.6864909090908999</v>
      </c>
    </row>
    <row r="30" spans="1:20" ht="15.75" customHeight="1" x14ac:dyDescent="0.2">
      <c r="A30" s="1"/>
      <c r="B30" s="35" t="s">
        <v>41</v>
      </c>
      <c r="H30" s="15">
        <v>0.27</v>
      </c>
      <c r="I30" s="16">
        <v>1.1839999999999999</v>
      </c>
      <c r="K30" s="15">
        <v>0.56999999999999995</v>
      </c>
      <c r="L30" s="25">
        <v>1.7059090909090899</v>
      </c>
    </row>
    <row r="31" spans="1:20" ht="15.75" customHeight="1" x14ac:dyDescent="0.2">
      <c r="A31" s="1"/>
      <c r="B31" s="1"/>
      <c r="H31" s="15">
        <v>0.28000000000000003</v>
      </c>
      <c r="I31" s="16">
        <v>1.1970000000000001</v>
      </c>
      <c r="K31" s="15">
        <v>0.57999999999999996</v>
      </c>
      <c r="L31" s="16">
        <v>1.7253272727272699</v>
      </c>
    </row>
    <row r="32" spans="1:20" ht="15.75" customHeight="1" x14ac:dyDescent="0.2">
      <c r="A32" s="1"/>
      <c r="B32" s="3" t="s">
        <v>42</v>
      </c>
      <c r="H32" s="15">
        <v>0.28999999999999998</v>
      </c>
      <c r="I32" s="16">
        <v>1.2110000000000001</v>
      </c>
      <c r="K32" s="15">
        <v>0.59</v>
      </c>
      <c r="L32" s="25">
        <v>1.7447454545454499</v>
      </c>
    </row>
    <row r="33" spans="1:12" ht="15.75" customHeight="1" x14ac:dyDescent="0.2">
      <c r="A33" s="1"/>
      <c r="B33" s="3" t="s">
        <v>43</v>
      </c>
      <c r="H33" s="15">
        <v>0.3</v>
      </c>
      <c r="I33" s="16">
        <v>1.2250000000000001</v>
      </c>
      <c r="K33" s="15">
        <v>0.6</v>
      </c>
      <c r="L33" s="16">
        <v>1.7641636363636299</v>
      </c>
    </row>
    <row r="34" spans="1:12" ht="15.75" customHeight="1" x14ac:dyDescent="0.2">
      <c r="A34" s="1"/>
      <c r="B34" s="3" t="s">
        <v>44</v>
      </c>
    </row>
    <row r="35" spans="1:12" ht="15.75" customHeight="1" x14ac:dyDescent="0.2">
      <c r="A35" s="1"/>
      <c r="B35" s="3" t="s">
        <v>45</v>
      </c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"/>
  <sheetViews>
    <sheetView workbookViewId="0"/>
  </sheetViews>
  <sheetFormatPr defaultColWidth="14.390625" defaultRowHeight="15" customHeight="1" x14ac:dyDescent="0.2"/>
  <cols>
    <col min="1" max="6" width="8.74218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Green Mountain master</vt:lpstr>
      <vt:lpstr>Copy of Green Mountain master</vt:lpstr>
      <vt:lpstr>Set 1</vt:lpstr>
      <vt:lpstr>Set 2</vt:lpstr>
      <vt:lpstr>Set 3</vt:lpstr>
      <vt:lpstr>Set 4</vt:lpstr>
      <vt:lpstr>Set 5</vt:lpstr>
      <vt:lpstr>Set 6</vt:lpstr>
      <vt:lpstr>Set 7</vt:lpstr>
      <vt:lpstr>Set 8</vt:lpstr>
      <vt:lpstr>Set 9</vt:lpstr>
      <vt:lpstr>Set 10</vt:lpstr>
      <vt:lpstr>Set 11</vt:lpstr>
      <vt:lpstr>Set 12</vt:lpstr>
      <vt:lpstr>Set 13</vt:lpstr>
      <vt:lpstr>Set 14</vt:lpstr>
      <vt:lpstr>Set 15</vt:lpstr>
      <vt:lpstr>Set 16</vt:lpstr>
      <vt:lpstr>Set 17</vt:lpstr>
      <vt:lpstr>Set 18</vt:lpstr>
      <vt:lpstr>Set 19</vt:lpstr>
      <vt:lpstr>Set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kevinliu1975@yahoo.com</cp:lastModifiedBy>
  <dcterms:created xsi:type="dcterms:W3CDTF">2021-10-19T20:29:28Z</dcterms:created>
  <dcterms:modified xsi:type="dcterms:W3CDTF">2025-05-03T22:59:43Z</dcterms:modified>
</cp:coreProperties>
</file>