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la\Dropbox\PCC\Part2\PublicCode_data\"/>
    </mc:Choice>
  </mc:AlternateContent>
  <xr:revisionPtr revIDLastSave="0" documentId="13_ncr:1_{83721264-0AD0-46E9-9D98-60BBF786C84C}" xr6:coauthVersionLast="47" xr6:coauthVersionMax="47" xr10:uidLastSave="{00000000-0000-0000-0000-000000000000}"/>
  <bookViews>
    <workbookView xWindow="-93" yWindow="-93" windowWidth="25786" windowHeight="13866" xr2:uid="{BB1A94C7-2183-4098-8136-D77DA45A6160}"/>
  </bookViews>
  <sheets>
    <sheet name="MutationData" sheetId="2" r:id="rId1"/>
    <sheet name="Expressions" sheetId="25" r:id="rId2"/>
    <sheet name="N.I." sheetId="3" r:id="rId3"/>
    <sheet name="KRas" sheetId="5" r:id="rId4"/>
    <sheet name="Tp53" sheetId="7" r:id="rId5"/>
    <sheet name="CyclinD" sheetId="8" r:id="rId6"/>
    <sheet name="SMAD" sheetId="10" r:id="rId7"/>
    <sheet name="T-K" sheetId="11" r:id="rId8"/>
    <sheet name="C-K" sheetId="12" r:id="rId9"/>
    <sheet name="S-K" sheetId="13" r:id="rId10"/>
    <sheet name="T-C-K" sheetId="14" r:id="rId11"/>
    <sheet name="T-S-K" sheetId="15" r:id="rId12"/>
    <sheet name="C-S-K" sheetId="16" r:id="rId13"/>
    <sheet name="T-C-S-K" sheetId="17" r:id="rId14"/>
    <sheet name="T-C" sheetId="20" r:id="rId15"/>
    <sheet name="T-S" sheetId="21" r:id="rId16"/>
    <sheet name="C-S" sheetId="22" r:id="rId17"/>
    <sheet name="T-C-S" sheetId="23" r:id="rId18"/>
  </sheets>
  <definedNames>
    <definedName name="ExternalData_1" localSheetId="0" hidden="1">MutationData!$B$1:$E$120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6" i="3" l="1"/>
  <c r="U87" i="3" s="1"/>
  <c r="T80" i="13"/>
  <c r="C72" i="13"/>
  <c r="D87" i="7"/>
  <c r="D87" i="5"/>
  <c r="D88" i="5" s="1"/>
  <c r="E88" i="5" s="1"/>
  <c r="E86" i="5"/>
  <c r="U88" i="3"/>
  <c r="E87" i="5" l="1"/>
  <c r="E88" i="23"/>
  <c r="E87" i="23"/>
  <c r="E86" i="23"/>
  <c r="E85" i="23"/>
  <c r="E88" i="22"/>
  <c r="E87" i="22"/>
  <c r="E86" i="22"/>
  <c r="E85" i="22"/>
  <c r="E88" i="21"/>
  <c r="E87" i="21"/>
  <c r="E86" i="21"/>
  <c r="E85" i="21"/>
  <c r="E88" i="20"/>
  <c r="E87" i="20"/>
  <c r="E86" i="20"/>
  <c r="E85" i="20"/>
  <c r="E88" i="17"/>
  <c r="E87" i="17"/>
  <c r="E86" i="17"/>
  <c r="E85" i="17"/>
  <c r="E89" i="16"/>
  <c r="E88" i="16"/>
  <c r="E87" i="16"/>
  <c r="E86" i="16"/>
  <c r="E89" i="15"/>
  <c r="E88" i="15"/>
  <c r="E87" i="15"/>
  <c r="E86" i="15"/>
  <c r="E89" i="14"/>
  <c r="E88" i="14"/>
  <c r="E87" i="14"/>
  <c r="E86" i="14"/>
  <c r="E87" i="12"/>
  <c r="E88" i="12"/>
  <c r="E89" i="12"/>
  <c r="E86" i="12"/>
  <c r="E87" i="11"/>
  <c r="E88" i="11"/>
  <c r="E89" i="11"/>
  <c r="E86" i="11"/>
  <c r="D89" i="11"/>
  <c r="D87" i="11"/>
  <c r="E87" i="8"/>
  <c r="E88" i="8"/>
  <c r="E89" i="8"/>
  <c r="E86" i="8"/>
  <c r="D87" i="8"/>
  <c r="E87" i="7"/>
  <c r="E88" i="7"/>
  <c r="E89" i="7"/>
  <c r="E86" i="7"/>
  <c r="D89" i="7"/>
  <c r="B82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C81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C75" i="23"/>
  <c r="B76" i="23"/>
  <c r="B82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C81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C75" i="22"/>
  <c r="B76" i="22"/>
  <c r="B82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C81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C75" i="21"/>
  <c r="B76" i="21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C81" i="20"/>
  <c r="B82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C75" i="20"/>
  <c r="C76" i="20"/>
  <c r="V86" i="3"/>
  <c r="V87" i="3"/>
  <c r="V88" i="3"/>
  <c r="V85" i="3"/>
  <c r="B81" i="3" l="1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C80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B76" i="3"/>
  <c r="C75" i="3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D75" i="17"/>
  <c r="AE75" i="17"/>
  <c r="AF75" i="17"/>
  <c r="AG75" i="17"/>
  <c r="AH75" i="17"/>
  <c r="C75" i="17"/>
  <c r="B76" i="17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C75" i="16"/>
  <c r="B76" i="16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C75" i="15"/>
  <c r="B76" i="15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C75" i="14"/>
  <c r="B83" i="14"/>
  <c r="B76" i="14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C75" i="13"/>
  <c r="B76" i="13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C82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C75" i="8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C75" i="12"/>
  <c r="B76" i="12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C75" i="11"/>
  <c r="B76" i="11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C75" i="10"/>
  <c r="B76" i="10"/>
  <c r="AL75" i="8"/>
  <c r="B76" i="8"/>
  <c r="B83" i="8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C82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C75" i="7"/>
  <c r="B76" i="7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C75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C82" i="5"/>
  <c r="B76" i="5"/>
  <c r="B82" i="17"/>
  <c r="B83" i="16"/>
  <c r="B83" i="15"/>
  <c r="B83" i="13"/>
  <c r="B83" i="12"/>
  <c r="B83" i="11"/>
  <c r="B83" i="10"/>
  <c r="B83" i="7"/>
  <c r="B83" i="5"/>
  <c r="G2" i="2" l="1"/>
  <c r="B121" i="2" l="1"/>
  <c r="B122" i="2" s="1"/>
  <c r="C121" i="2"/>
  <c r="C122" i="2" s="1"/>
  <c r="D121" i="2"/>
  <c r="D122" i="2" s="1"/>
  <c r="A121" i="2"/>
  <c r="A122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L56" i="2"/>
  <c r="L7" i="2"/>
  <c r="L115" i="2" l="1"/>
  <c r="L67" i="2"/>
  <c r="L43" i="2"/>
  <c r="L20" i="2"/>
  <c r="L109" i="2"/>
  <c r="L85" i="2"/>
  <c r="L49" i="2"/>
  <c r="L37" i="2"/>
  <c r="L25" i="2"/>
  <c r="L116" i="2"/>
  <c r="L32" i="2"/>
  <c r="L8" i="2"/>
  <c r="L74" i="2"/>
  <c r="L62" i="2"/>
  <c r="L68" i="2"/>
  <c r="L91" i="2"/>
  <c r="L79" i="2"/>
  <c r="L55" i="2"/>
  <c r="L31" i="2"/>
  <c r="L50" i="2"/>
  <c r="L38" i="2"/>
  <c r="L2" i="2"/>
  <c r="L61" i="2"/>
  <c r="L19" i="2"/>
  <c r="L111" i="2"/>
  <c r="L87" i="2"/>
  <c r="L75" i="2"/>
  <c r="L63" i="2"/>
  <c r="L39" i="2"/>
  <c r="L15" i="2"/>
  <c r="L12" i="2"/>
  <c r="L110" i="2"/>
  <c r="L86" i="2"/>
  <c r="L26" i="2"/>
  <c r="L14" i="2"/>
  <c r="L104" i="2"/>
  <c r="L92" i="2"/>
  <c r="L80" i="2"/>
  <c r="L97" i="2"/>
  <c r="L98" i="2"/>
  <c r="L73" i="2"/>
  <c r="L13" i="2"/>
  <c r="L71" i="2"/>
  <c r="L78" i="2"/>
  <c r="L18" i="2"/>
  <c r="L90" i="2"/>
  <c r="L54" i="2"/>
  <c r="L114" i="2"/>
  <c r="L42" i="2"/>
  <c r="L119" i="2"/>
  <c r="L70" i="2"/>
  <c r="L83" i="2"/>
  <c r="L102" i="2"/>
  <c r="L30" i="2"/>
  <c r="L66" i="2"/>
  <c r="L6" i="2"/>
  <c r="L11" i="2"/>
  <c r="L107" i="2"/>
  <c r="L59" i="2"/>
  <c r="L35" i="2"/>
  <c r="L118" i="2"/>
  <c r="L10" i="2"/>
  <c r="L9" i="2"/>
  <c r="L95" i="2"/>
  <c r="L47" i="2"/>
  <c r="L23" i="2"/>
  <c r="L112" i="2"/>
  <c r="L28" i="2"/>
  <c r="L16" i="2"/>
  <c r="L53" i="2"/>
  <c r="L100" i="2"/>
  <c r="L88" i="2"/>
  <c r="L76" i="2"/>
  <c r="L64" i="2"/>
  <c r="L52" i="2"/>
  <c r="L40" i="2"/>
  <c r="L4" i="2"/>
  <c r="L81" i="2"/>
  <c r="L45" i="2"/>
  <c r="L33" i="2"/>
  <c r="L21" i="2"/>
  <c r="L113" i="2"/>
  <c r="L29" i="2"/>
  <c r="L77" i="2"/>
  <c r="L41" i="2"/>
  <c r="L99" i="2"/>
  <c r="L51" i="2"/>
  <c r="L3" i="2"/>
  <c r="L89" i="2"/>
  <c r="L5" i="2"/>
  <c r="L65" i="2"/>
  <c r="L17" i="2"/>
  <c r="L120" i="2"/>
  <c r="L108" i="2"/>
  <c r="L96" i="2"/>
  <c r="L84" i="2"/>
  <c r="L72" i="2"/>
  <c r="L60" i="2"/>
  <c r="L48" i="2"/>
  <c r="L36" i="2"/>
  <c r="L24" i="2"/>
  <c r="L34" i="2"/>
  <c r="L94" i="2"/>
  <c r="L58" i="2"/>
  <c r="L22" i="2"/>
  <c r="L105" i="2"/>
  <c r="L69" i="2"/>
  <c r="L44" i="2"/>
  <c r="L106" i="2"/>
  <c r="L82" i="2"/>
  <c r="L46" i="2"/>
  <c r="L117" i="2"/>
  <c r="L93" i="2"/>
  <c r="L57" i="2"/>
  <c r="L101" i="2"/>
  <c r="L27" i="2"/>
  <c r="L103" i="2"/>
  <c r="P17" i="2" l="1"/>
  <c r="P8" i="2"/>
  <c r="Q8" i="2"/>
  <c r="P11" i="2"/>
  <c r="Q11" i="2" s="1"/>
  <c r="P15" i="2"/>
  <c r="Q15" i="2" s="1"/>
  <c r="P16" i="2"/>
  <c r="Q16" i="2" s="1"/>
  <c r="P3" i="2"/>
  <c r="Q3" i="2" s="1"/>
  <c r="P6" i="2"/>
  <c r="Q6" i="2" s="1"/>
  <c r="P5" i="2"/>
  <c r="Q5" i="2" s="1"/>
  <c r="P4" i="2"/>
  <c r="Q4" i="2" s="1"/>
  <c r="Q17" i="2"/>
  <c r="P2" i="2"/>
  <c r="Q2" i="2" s="1"/>
  <c r="P10" i="2"/>
  <c r="Q10" i="2" s="1"/>
  <c r="P14" i="2"/>
  <c r="Q14" i="2" s="1"/>
  <c r="P9" i="2"/>
  <c r="Q9" i="2" s="1"/>
  <c r="P13" i="2"/>
  <c r="Q13" i="2" s="1"/>
  <c r="P12" i="2"/>
  <c r="Q12" i="2" s="1"/>
  <c r="P7" i="2"/>
  <c r="Q7" i="2" s="1"/>
  <c r="P1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1A8352-6CEA-4009-9C28-37977778DAC4}" keepAlive="1" name="Query - mutation data" description="Connection to the 'mutation data' query in the workbook." type="5" refreshedVersion="7" background="1" saveData="1">
    <dbPr connection="Provider=Microsoft.Mashup.OleDb.1;Data Source=$Workbook$;Location=&quot;mutation data&quot;;Extended Properties=&quot;&quot;" command="SELECT * FROM [mutation data]"/>
  </connection>
</connections>
</file>

<file path=xl/sharedStrings.xml><?xml version="1.0" encoding="utf-8"?>
<sst xmlns="http://schemas.openxmlformats.org/spreadsheetml/2006/main" count="3957" uniqueCount="407">
  <si>
    <t>TP53</t>
  </si>
  <si>
    <t>CDKN2A</t>
  </si>
  <si>
    <t>SMAD4</t>
  </si>
  <si>
    <t>KRAS</t>
  </si>
  <si>
    <t>Column1</t>
  </si>
  <si>
    <t>Column2</t>
  </si>
  <si>
    <t>Column4</t>
  </si>
  <si>
    <t>SUMS</t>
  </si>
  <si>
    <t>Frequencies</t>
  </si>
  <si>
    <t>T/C</t>
  </si>
  <si>
    <t>T/S</t>
  </si>
  <si>
    <t>T/K</t>
  </si>
  <si>
    <t>C/S</t>
  </si>
  <si>
    <t>C/K</t>
  </si>
  <si>
    <t>S/K</t>
  </si>
  <si>
    <t>T/C/S</t>
  </si>
  <si>
    <t>T/C/K</t>
  </si>
  <si>
    <t>C/S/K</t>
  </si>
  <si>
    <t xml:space="preserve"> </t>
  </si>
  <si>
    <t>T/C/S/K</t>
  </si>
  <si>
    <t>T/S/K</t>
  </si>
  <si>
    <t>None</t>
  </si>
  <si>
    <t>TP53-T2</t>
  </si>
  <si>
    <t>CDKN2A-T4</t>
  </si>
  <si>
    <t>SMAD4-T8</t>
  </si>
  <si>
    <t>KRAS-T16</t>
  </si>
  <si>
    <t>Descripts</t>
  </si>
  <si>
    <t>Nodes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</si>
  <si>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</si>
  <si>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</si>
  <si>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</si>
  <si>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</si>
  <si>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</si>
  <si>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</si>
  <si>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</si>
  <si>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</si>
  <si>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</si>
  <si>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</si>
  <si>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</si>
  <si>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</si>
  <si>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</si>
  <si>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</si>
  <si>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</si>
  <si>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</si>
  <si>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</si>
  <si>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</si>
  <si>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Att19</t>
  </si>
  <si>
    <t>Att20</t>
  </si>
  <si>
    <t>Att21</t>
  </si>
  <si>
    <t>Att22</t>
  </si>
  <si>
    <t>Att23</t>
  </si>
  <si>
    <t>Att24</t>
  </si>
  <si>
    <t>Att25</t>
  </si>
  <si>
    <t>Att26</t>
  </si>
  <si>
    <t>Att27</t>
  </si>
  <si>
    <t>Att28</t>
  </si>
  <si>
    <t>Att29</t>
  </si>
  <si>
    <t>Att30</t>
  </si>
  <si>
    <t>Att31</t>
  </si>
  <si>
    <t>Att32</t>
  </si>
  <si>
    <t>Att33</t>
  </si>
  <si>
    <t>Att34</t>
  </si>
  <si>
    <t>Att35</t>
  </si>
  <si>
    <t>Att36</t>
  </si>
  <si>
    <t xml:space="preserve">VEGF </t>
  </si>
  <si>
    <t>x1</t>
  </si>
  <si>
    <t xml:space="preserve">EGF </t>
  </si>
  <si>
    <t>x2</t>
  </si>
  <si>
    <t>bFGF</t>
  </si>
  <si>
    <t>x3</t>
  </si>
  <si>
    <t>TNFalpha</t>
  </si>
  <si>
    <t>x4</t>
  </si>
  <si>
    <t>PDGFBB</t>
  </si>
  <si>
    <t>x5</t>
  </si>
  <si>
    <t>Thiazolidinedione</t>
  </si>
  <si>
    <t>x6</t>
  </si>
  <si>
    <t>TGFb1</t>
  </si>
  <si>
    <t>x7</t>
  </si>
  <si>
    <t>INFgamma</t>
  </si>
  <si>
    <t>x8</t>
  </si>
  <si>
    <t>VEGFRs</t>
  </si>
  <si>
    <t>x9</t>
  </si>
  <si>
    <t>EGFRs</t>
  </si>
  <si>
    <t>x10</t>
  </si>
  <si>
    <t>FGFRs</t>
  </si>
  <si>
    <t>x11</t>
  </si>
  <si>
    <t>TNFRs</t>
  </si>
  <si>
    <t>x12</t>
  </si>
  <si>
    <t>PDGFBBRs</t>
  </si>
  <si>
    <t>x13</t>
  </si>
  <si>
    <t>PPARgammas</t>
  </si>
  <si>
    <t>x14</t>
  </si>
  <si>
    <t>TGFRs</t>
  </si>
  <si>
    <t>x15</t>
  </si>
  <si>
    <t>IFNGRs</t>
  </si>
  <si>
    <t>x16</t>
  </si>
  <si>
    <t>RASs</t>
  </si>
  <si>
    <t>x17</t>
  </si>
  <si>
    <t>PI3Ks</t>
  </si>
  <si>
    <t>x18</t>
  </si>
  <si>
    <t>SMADs</t>
  </si>
  <si>
    <t>x19</t>
  </si>
  <si>
    <t>STATs</t>
  </si>
  <si>
    <t>x20</t>
  </si>
  <si>
    <t>RAFs</t>
  </si>
  <si>
    <t>x21</t>
  </si>
  <si>
    <t>NFkappaBs</t>
  </si>
  <si>
    <t>x22</t>
  </si>
  <si>
    <t>P38s</t>
  </si>
  <si>
    <t>x23</t>
  </si>
  <si>
    <t>MEKs</t>
  </si>
  <si>
    <t>x24</t>
  </si>
  <si>
    <t>PIP3s</t>
  </si>
  <si>
    <t>x25</t>
  </si>
  <si>
    <t>P53s</t>
  </si>
  <si>
    <t>x26</t>
  </si>
  <si>
    <t>PTENs</t>
  </si>
  <si>
    <t>x27</t>
  </si>
  <si>
    <t>AKTs</t>
  </si>
  <si>
    <t>x28</t>
  </si>
  <si>
    <t>ERKs</t>
  </si>
  <si>
    <t>x29</t>
  </si>
  <si>
    <t>AP1s</t>
  </si>
  <si>
    <t>x30</t>
  </si>
  <si>
    <t>P21s</t>
  </si>
  <si>
    <t>x31</t>
  </si>
  <si>
    <t>MDM2s</t>
  </si>
  <si>
    <t>x32</t>
  </si>
  <si>
    <t>Apos</t>
  </si>
  <si>
    <t>x33</t>
  </si>
  <si>
    <t>Pros</t>
  </si>
  <si>
    <t>x34</t>
  </si>
  <si>
    <t>Migs</t>
  </si>
  <si>
    <t>x35</t>
  </si>
  <si>
    <t>Acts</t>
  </si>
  <si>
    <t>x36</t>
  </si>
  <si>
    <t>EGFRp</t>
  </si>
  <si>
    <t>x37</t>
  </si>
  <si>
    <t>FGFRp</t>
  </si>
  <si>
    <t>x38</t>
  </si>
  <si>
    <t>TGFRp</t>
  </si>
  <si>
    <t>x39</t>
  </si>
  <si>
    <t>HER2p</t>
  </si>
  <si>
    <t>x40</t>
  </si>
  <si>
    <t>JAK1p</t>
  </si>
  <si>
    <t>x41</t>
  </si>
  <si>
    <t>PI3Kp</t>
  </si>
  <si>
    <t>x42</t>
  </si>
  <si>
    <t>RASp</t>
  </si>
  <si>
    <t>x43</t>
  </si>
  <si>
    <t>SMADp</t>
  </si>
  <si>
    <t>x44</t>
  </si>
  <si>
    <t>STATp</t>
  </si>
  <si>
    <t>x45</t>
  </si>
  <si>
    <t>PIP3p</t>
  </si>
  <si>
    <t>x46</t>
  </si>
  <si>
    <t xml:space="preserve">RAFp </t>
  </si>
  <si>
    <t>x47</t>
  </si>
  <si>
    <t>P21p</t>
  </si>
  <si>
    <t>x48</t>
  </si>
  <si>
    <t>MEKp</t>
  </si>
  <si>
    <t>x49</t>
  </si>
  <si>
    <t>NFkappaBp</t>
  </si>
  <si>
    <t>x50</t>
  </si>
  <si>
    <t>AKTp</t>
  </si>
  <si>
    <t>x51</t>
  </si>
  <si>
    <t>PTENp</t>
  </si>
  <si>
    <t>x52</t>
  </si>
  <si>
    <t>ERKp</t>
  </si>
  <si>
    <t>x53</t>
  </si>
  <si>
    <t>E2Fp</t>
  </si>
  <si>
    <t>x54</t>
  </si>
  <si>
    <t>cJUNp</t>
  </si>
  <si>
    <t>x55</t>
  </si>
  <si>
    <t>CyclinDp</t>
  </si>
  <si>
    <t>x56</t>
  </si>
  <si>
    <t>RBp</t>
  </si>
  <si>
    <t>x57</t>
  </si>
  <si>
    <t>BCLXLp</t>
  </si>
  <si>
    <t>x58</t>
  </si>
  <si>
    <t xml:space="preserve">JNKp </t>
  </si>
  <si>
    <t>x59</t>
  </si>
  <si>
    <t>mTORp</t>
  </si>
  <si>
    <t>x60</t>
  </si>
  <si>
    <t>BAXp</t>
  </si>
  <si>
    <t>x61</t>
  </si>
  <si>
    <t>Beclin1p</t>
  </si>
  <si>
    <t>x62</t>
  </si>
  <si>
    <t>MDM2p</t>
  </si>
  <si>
    <t>x63</t>
  </si>
  <si>
    <t>P53p</t>
  </si>
  <si>
    <t>x64</t>
  </si>
  <si>
    <t>CyclinEp</t>
  </si>
  <si>
    <t>x65</t>
  </si>
  <si>
    <t>CASPp</t>
  </si>
  <si>
    <t>x66</t>
  </si>
  <si>
    <t>Autp</t>
  </si>
  <si>
    <t>x67</t>
  </si>
  <si>
    <t xml:space="preserve">Apop </t>
  </si>
  <si>
    <t>x68</t>
  </si>
  <si>
    <t>Prop</t>
  </si>
  <si>
    <t>x69</t>
  </si>
  <si>
    <t>Percentage</t>
  </si>
  <si>
    <t>X</t>
  </si>
  <si>
    <t>Column3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</si>
  <si>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</si>
  <si>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</si>
  <si>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</si>
  <si>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</si>
  <si>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</si>
  <si>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</si>
  <si>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</si>
  <si>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</si>
  <si>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</si>
  <si>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</si>
  <si>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</si>
  <si>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</si>
  <si>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</si>
  <si>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</si>
  <si>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</si>
  <si>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</si>
  <si>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</si>
  <si>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</si>
  <si>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</si>
  <si>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</si>
  <si>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</si>
  <si>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</si>
  <si>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</si>
  <si>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</si>
  <si>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</si>
  <si>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</si>
  <si>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</si>
  <si>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</si>
  <si>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</si>
  <si>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</si>
  <si>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</si>
  <si>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</si>
  <si>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</si>
  <si>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SM code</t>
  </si>
  <si>
    <t>Mutation</t>
  </si>
  <si>
    <t>EGFR</t>
  </si>
  <si>
    <t>FGFR1</t>
  </si>
  <si>
    <t>TGFBR1</t>
  </si>
  <si>
    <t>CD274</t>
  </si>
  <si>
    <t>RAF1</t>
  </si>
  <si>
    <t>NFKB1</t>
  </si>
  <si>
    <t>AKT1</t>
  </si>
  <si>
    <t>PTEN</t>
  </si>
  <si>
    <t>E2F1</t>
  </si>
  <si>
    <t>JUN</t>
  </si>
  <si>
    <t>RB1</t>
  </si>
  <si>
    <t>BCL2L1</t>
  </si>
  <si>
    <t>MTOR</t>
  </si>
  <si>
    <t>BAX</t>
  </si>
  <si>
    <t>MDM2</t>
  </si>
  <si>
    <t xml:space="preserve">Freq. </t>
  </si>
  <si>
    <t>Simulation (1000/300)</t>
  </si>
  <si>
    <t>Wild Attr</t>
  </si>
  <si>
    <t>Count</t>
  </si>
  <si>
    <t>Wild Match</t>
  </si>
  <si>
    <t>Frequency</t>
  </si>
  <si>
    <t xml:space="preserve">Frequency </t>
  </si>
  <si>
    <t>PIK3CD</t>
  </si>
  <si>
    <t>PIK3CB</t>
  </si>
  <si>
    <t>CDKN1A</t>
  </si>
  <si>
    <t>MAP2K1</t>
  </si>
  <si>
    <t>MAPK1</t>
  </si>
  <si>
    <t>CCND1</t>
  </si>
  <si>
    <t>MAPK8</t>
  </si>
  <si>
    <t>BECN1</t>
  </si>
  <si>
    <t>CCNE1</t>
  </si>
  <si>
    <t>CUX1</t>
  </si>
  <si>
    <t>Simulation (1000/1000)</t>
  </si>
  <si>
    <t>Noisy</t>
  </si>
  <si>
    <t>propens.</t>
  </si>
  <si>
    <t>converged</t>
  </si>
  <si>
    <t>silent</t>
  </si>
  <si>
    <t>SMAD</t>
  </si>
  <si>
    <t>Rankings</t>
  </si>
  <si>
    <t>apop</t>
  </si>
  <si>
    <t>autp</t>
  </si>
  <si>
    <t>prop</t>
  </si>
  <si>
    <t>autp/prop</t>
  </si>
  <si>
    <t>freq.</t>
  </si>
  <si>
    <t>prob.</t>
  </si>
  <si>
    <t>C:\Users\drpla\Documents\StableMotifs-master\dist&gt;java -jar StableMotifs.jar pcc_funcs_C-S.txt</t>
  </si>
  <si>
    <t>CODE</t>
  </si>
  <si>
    <t>sample_barcode_tumor</t>
  </si>
  <si>
    <t>TCGA-2J-AABE-01A</t>
  </si>
  <si>
    <t>TCGA-S4-A8RM-01A</t>
  </si>
  <si>
    <t>TCGA-RB-A7B8-01A</t>
  </si>
  <si>
    <t>TCGA-Q3-AA2A-01A</t>
  </si>
  <si>
    <t>TCGA-F2-A44G-01A</t>
  </si>
  <si>
    <t>TCGA-S4-A8RP-01A</t>
  </si>
  <si>
    <t>TCGA-HV-A5A4-01A</t>
  </si>
  <si>
    <t>TCGA-HZ-A8P1-01A</t>
  </si>
  <si>
    <t>TCGA-HZ-7919-01A</t>
  </si>
  <si>
    <t>TCGA-IB-7651-01A</t>
  </si>
  <si>
    <t>TCGA-2J-AAB1-01A</t>
  </si>
  <si>
    <t>TCGA-3E-AAAZ-01A</t>
  </si>
  <si>
    <t>TCGA-IB-A7LX-01A</t>
  </si>
  <si>
    <t>TCGA-IB-AAUO-01A</t>
  </si>
  <si>
    <t>TCGA-3A-A9I7-01A</t>
  </si>
  <si>
    <t>TCGA-2J-AABA-01A</t>
  </si>
  <si>
    <t>TCGA-YY-A8LH-01A</t>
  </si>
  <si>
    <t>TCGA-FB-AAPU-01A</t>
  </si>
  <si>
    <t>TCGA-IB-AAUM-01A</t>
  </si>
  <si>
    <t>TCGA-IB-AAUR-01A</t>
  </si>
  <si>
    <t>TCGA-HZ-A49H-01A</t>
  </si>
  <si>
    <t>TCGA-IB-A6UF-01A</t>
  </si>
  <si>
    <t>TCGA-IB-7890-01A</t>
  </si>
  <si>
    <t>TCGA-IB-7644-01A</t>
  </si>
  <si>
    <t>TCGA-2J-AABU-01A</t>
  </si>
  <si>
    <t>TCGA-LB-A7SX-01A</t>
  </si>
  <si>
    <t>TCGA-HV-A5A3-01A</t>
  </si>
  <si>
    <t>TCGA-HV-AA8X-01A</t>
  </si>
  <si>
    <t>TCGA-HZ-8315-01A</t>
  </si>
  <si>
    <t>TCGA-HV-A5A5-01A</t>
  </si>
  <si>
    <t>TCGA-YH-A8SY-01A</t>
  </si>
  <si>
    <t>TCGA-FB-AAQ6-01A</t>
  </si>
  <si>
    <t>TCGA-FB-AAQ1-01A</t>
  </si>
  <si>
    <t>TCGA-3A-A9I9-01A</t>
  </si>
  <si>
    <t>TCGA-HZ-A49I-01A</t>
  </si>
  <si>
    <t>TCGA-2J-AAB8-01A</t>
  </si>
  <si>
    <t>TCGA-FB-AAQ0-01A</t>
  </si>
  <si>
    <t>TCGA-3A-A9IC-01A</t>
  </si>
  <si>
    <t>TCGA-IB-AAUN-01A</t>
  </si>
  <si>
    <t>TCGA-PZ-A5RE-01A</t>
  </si>
  <si>
    <t>TCGA-LB-A9Q5-01A</t>
  </si>
  <si>
    <t>TCGA-FB-AAPZ-01A</t>
  </si>
  <si>
    <t>TCGA-FB-AAPQ-01A</t>
  </si>
  <si>
    <t>TCGA-IB-7891-01A</t>
  </si>
  <si>
    <t>TCGA-IB-7893-01A</t>
  </si>
  <si>
    <t>TCGA-XD-AAUG-01A</t>
  </si>
  <si>
    <t>TCGA-IB-7646-01A</t>
  </si>
  <si>
    <t>TCGA-2L-AAQA-01A</t>
  </si>
  <si>
    <t>TCGA-2J-AAB9-01A</t>
  </si>
  <si>
    <t>TCGA-IB-AAUQ-01A</t>
  </si>
  <si>
    <t>TCGA-IB-A5SP-01A</t>
  </si>
  <si>
    <t>TCGA-IB-7887-01A</t>
  </si>
  <si>
    <t>TCGA-HZ-7922-01A</t>
  </si>
  <si>
    <t>TCGA-FB-A5VM-01A</t>
  </si>
  <si>
    <t>TCGA-HV-AA8V-01A</t>
  </si>
  <si>
    <t>TCGA-US-A779-01A</t>
  </si>
  <si>
    <t>TCGA-HZ-A4BK-01A</t>
  </si>
  <si>
    <t>TCGA-2J-AAB6-01A</t>
  </si>
  <si>
    <t>TCGA-HZ-8005-01A</t>
  </si>
  <si>
    <t>TCGA-2J-AABH-01A</t>
  </si>
  <si>
    <t>TCGA-2J-AABI-01A</t>
  </si>
  <si>
    <t>TCGA-HZ-8636-01A</t>
  </si>
  <si>
    <t>TCGA-Z5-AAPL-01A</t>
  </si>
  <si>
    <t>TCGA-2J-AAB4-01A</t>
  </si>
  <si>
    <t>TCGA-XD-AAUI-01A</t>
  </si>
  <si>
    <t>TCGA-HZ-A77Q-01A</t>
  </si>
  <si>
    <t>TCGA-3A-A9IZ-01A</t>
  </si>
  <si>
    <t>TCGA-F2-A7TX-01A</t>
  </si>
  <si>
    <t>TCGA-XD-AAUL-01A</t>
  </si>
  <si>
    <t>TCGA-IB-7645-01A</t>
  </si>
  <si>
    <t>TCGA-FB-AAPY-01A</t>
  </si>
  <si>
    <t>TCGA-XN-A8T3-01A</t>
  </si>
  <si>
    <t>TCGA-2J-AABT-01A</t>
  </si>
  <si>
    <t>TCGA-HZ-7925-01A</t>
  </si>
  <si>
    <t>TCGA-2J-AABO-01A</t>
  </si>
  <si>
    <t>TCGA-IB-AAUU-01A</t>
  </si>
  <si>
    <t>TCGA-3A-A9J0-01A</t>
  </si>
  <si>
    <t>TCGA-IB-A5SO-01A</t>
  </si>
  <si>
    <t>TCGA-S4-A8RO-01A</t>
  </si>
  <si>
    <t>TCGA-IB-7888-01A</t>
  </si>
  <si>
    <t>TCGA-FB-AAQ3-01A</t>
  </si>
  <si>
    <t>TCGA-2L-AAQL-01A</t>
  </si>
  <si>
    <t>TCGA-2L-AAQI-01A</t>
  </si>
  <si>
    <t>TCGA-H6-A45N-01A</t>
  </si>
  <si>
    <t>TCGA-FB-AAPS-01A</t>
  </si>
  <si>
    <t>TCGA-YB-A89D-01A</t>
  </si>
  <si>
    <t>TCGA-3A-A9IU-01A</t>
  </si>
  <si>
    <t>TCGA-US-A77G-01A</t>
  </si>
  <si>
    <t>TCGA-HZ-A8P0-01A</t>
  </si>
  <si>
    <t>TCGA-HZ-A9TJ-01A</t>
  </si>
  <si>
    <t>TCGA-IB-A5SS-01A</t>
  </si>
  <si>
    <t>TCGA-FB-A78T-01A</t>
  </si>
  <si>
    <t>TCGA-IB-A6UG-01A</t>
  </si>
  <si>
    <t>TCGA-HZ-A77O-01A</t>
  </si>
  <si>
    <t>TCGA-IB-7649-01A</t>
  </si>
  <si>
    <t>TCGA-2L-AAQE-01A</t>
  </si>
  <si>
    <t>TCGA-H6-8124-01A</t>
  </si>
  <si>
    <t>TCGA-HZ-A4BH-01A</t>
  </si>
  <si>
    <t>TCGA-IB-7886-01A</t>
  </si>
  <si>
    <t>TCGA-2L-AAQJ-01A</t>
  </si>
  <si>
    <t>TCGA-HV-A7OL-01A</t>
  </si>
  <si>
    <t>TCGA-HZ-7926-01A</t>
  </si>
  <si>
    <t>TCGA-3A-A9IH-01A</t>
  </si>
  <si>
    <t>TCGA-2J-AABK-01A</t>
  </si>
  <si>
    <t>TCGA-M8-A5N4-01A</t>
  </si>
  <si>
    <t>TCGA-IB-8127-01A</t>
  </si>
  <si>
    <t>TCGA-3E-AAAY-01A</t>
  </si>
  <si>
    <t>TCGA-HZ-A49G-01A</t>
  </si>
  <si>
    <t>TCGA-IB-A7M4-01A</t>
  </si>
  <si>
    <t>TCGA-F2-A8YN-01A</t>
  </si>
  <si>
    <t>TCGA-2J-AABF-01A</t>
  </si>
  <si>
    <t>TCGA-FB-A545-01A</t>
  </si>
  <si>
    <t>TCGA-3A-A9IB-01A</t>
  </si>
  <si>
    <t>TCGA-HV-A5A6-01A</t>
  </si>
  <si>
    <t>TCGA-OE-A75W-01A</t>
  </si>
  <si>
    <t>TCGA-IB-7889-01A</t>
  </si>
  <si>
    <t>TCGA-RB-AA9M-01A</t>
  </si>
  <si>
    <t>TCGA-FB-AAQ2-01A</t>
  </si>
  <si>
    <t>TCGA-F2-6879-01A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</si>
</sst>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1EB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FFFFFF"/>
      </patternFill>
    </fill>
    <fill>
      <patternFill patternType="solid">
        <fgColor rgb="FFFCE4D6"/>
        <bgColor rgb="FFFFFFFF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0" borderId="1" xfId="1"/>
    <xf numFmtId="0" fontId="0" fillId="0" borderId="2" xfId="0" applyFont="1" applyBorder="1"/>
    <xf numFmtId="0" fontId="0" fillId="0" borderId="0" xfId="0" applyAlignment="1">
      <alignment horizontal="center"/>
    </xf>
    <xf numFmtId="0" fontId="3" fillId="3" borderId="0" xfId="3" applyAlignment="1">
      <alignment horizontal="center"/>
    </xf>
    <xf numFmtId="0" fontId="3" fillId="4" borderId="0" xfId="4" applyAlignment="1">
      <alignment horizontal="center"/>
    </xf>
    <xf numFmtId="0" fontId="3" fillId="6" borderId="0" xfId="4" applyFill="1" applyAlignment="1">
      <alignment horizontal="center"/>
    </xf>
    <xf numFmtId="0" fontId="3" fillId="7" borderId="0" xfId="5" applyFill="1" applyAlignment="1">
      <alignment horizontal="center"/>
    </xf>
    <xf numFmtId="0" fontId="3" fillId="8" borderId="0" xfId="5" applyFill="1" applyAlignment="1">
      <alignment horizontal="center"/>
    </xf>
    <xf numFmtId="0" fontId="3" fillId="9" borderId="0" xfId="5" applyFill="1" applyAlignment="1">
      <alignment horizontal="center"/>
    </xf>
    <xf numFmtId="9" fontId="0" fillId="0" borderId="0" xfId="2" applyFont="1"/>
    <xf numFmtId="0" fontId="0" fillId="0" borderId="0" xfId="0" applyNumberFormat="1"/>
    <xf numFmtId="0" fontId="0" fillId="10" borderId="0" xfId="0" applyFill="1" applyAlignment="1"/>
    <xf numFmtId="0" fontId="0" fillId="10" borderId="0" xfId="0" applyFill="1"/>
    <xf numFmtId="0" fontId="0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11" borderId="0" xfId="3" applyFont="1" applyFill="1" applyBorder="1" applyAlignment="1">
      <alignment horizontal="center"/>
    </xf>
    <xf numFmtId="0" fontId="5" fillId="12" borderId="0" xfId="4" applyFont="1" applyFill="1" applyBorder="1" applyAlignment="1">
      <alignment horizontal="center"/>
    </xf>
    <xf numFmtId="0" fontId="5" fillId="13" borderId="0" xfId="4" applyFont="1" applyFill="1" applyBorder="1" applyAlignment="1">
      <alignment horizontal="center"/>
    </xf>
    <xf numFmtId="0" fontId="5" fillId="14" borderId="0" xfId="5" applyFont="1" applyFill="1" applyBorder="1" applyAlignment="1">
      <alignment horizontal="center"/>
    </xf>
    <xf numFmtId="0" fontId="5" fillId="15" borderId="0" xfId="5" applyFont="1" applyFill="1" applyBorder="1" applyAlignment="1">
      <alignment horizontal="center"/>
    </xf>
    <xf numFmtId="0" fontId="0" fillId="16" borderId="2" xfId="0" applyFont="1" applyFill="1" applyBorder="1"/>
    <xf numFmtId="0" fontId="0" fillId="0" borderId="0" xfId="0" applyFont="1" applyBorder="1"/>
    <xf numFmtId="0" fontId="6" fillId="17" borderId="2" xfId="0" applyFont="1" applyFill="1" applyBorder="1"/>
    <xf numFmtId="0" fontId="0" fillId="18" borderId="0" xfId="0" applyFill="1"/>
    <xf numFmtId="9" fontId="0" fillId="18" borderId="0" xfId="2" applyFont="1" applyFill="1"/>
    <xf numFmtId="0" fontId="0" fillId="8" borderId="0" xfId="0" applyFill="1"/>
    <xf numFmtId="0" fontId="0" fillId="19" borderId="0" xfId="0" applyFill="1"/>
    <xf numFmtId="0" fontId="0" fillId="18" borderId="0" xfId="2" applyNumberFormat="1" applyFont="1" applyFill="1"/>
    <xf numFmtId="0" fontId="7" fillId="0" borderId="0" xfId="0" applyFont="1"/>
    <xf numFmtId="0" fontId="0" fillId="0" borderId="0" xfId="0"/>
  </cellXfs>
  <cellStyles count="6">
    <cellStyle name="20% - Accent2" xfId="4" builtinId="34"/>
    <cellStyle name="40% - Accent1" xfId="3" builtinId="31"/>
    <cellStyle name="40% - Accent6" xfId="5" builtinId="51"/>
    <cellStyle name="Normal" xfId="0" builtinId="0"/>
    <cellStyle name="Percent" xfId="2" builtinId="5"/>
    <cellStyle name="Total" xfId="1" builtinId="25"/>
  </cellStyles>
  <dxfs count="96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5050"/>
        </patternFill>
      </fill>
    </dxf>
    <dxf>
      <fill>
        <patternFill patternType="solid">
          <fgColor indexed="64"/>
          <bgColor rgb="FFFF505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4.9989318521683403E-2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5050"/>
      <color rgb="FF41E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0FC929-DDBF-4673-8B46-B565001E7181}" autoFormatId="16" applyNumberFormats="0" applyBorderFormats="0" applyFontFormats="0" applyPatternFormats="0" applyAlignmentFormats="0" applyWidthHeightFormats="0">
  <queryTableRefresh nextId="16" unboundColumnsLeft="1" unboundColumnsRight="9">
    <queryTableFields count="14">
      <queryTableField id="15" dataBound="0" tableColumnId="14"/>
      <queryTableField id="1" name="TP53" tableColumnId="1"/>
      <queryTableField id="2" name="CDKN2A" tableColumnId="2"/>
      <queryTableField id="3" name="SMAD4" tableColumnId="3"/>
      <queryTableField id="4" name="KRAS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3" dataBound="0" tableColumnId="13"/>
      <queryTableField id="11" dataBound="0" tableColumnId="11"/>
      <queryTableField id="12" dataBound="0" tableColumnId="12"/>
      <queryTableField id="14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55D92-4755-4B87-952E-6E7AD2BB951B}" name="mutation_data" displayName="mutation_data" ref="A1:N120" tableType="queryTable" totalsRowShown="0">
  <autoFilter ref="A1:N120" xr:uid="{3855E6F9-22ED-4D22-93C3-0C0AD08D1338}"/>
  <tableColumns count="14">
    <tableColumn id="14" xr3:uid="{E3E50D35-D74D-4F9E-829B-771E8D0FC759}" uniqueName="14" name="sample_barcode_tumor" queryTableFieldId="15" dataDxfId="95"/>
    <tableColumn id="1" xr3:uid="{EFE75E04-17C3-4D3C-840C-3D61A3712838}" uniqueName="1" name="TP53" queryTableFieldId="1"/>
    <tableColumn id="2" xr3:uid="{1198790A-59B9-4A94-B979-2817F8106921}" uniqueName="2" name="CDKN2A" queryTableFieldId="2"/>
    <tableColumn id="3" xr3:uid="{3A540470-D595-4B67-90BF-012E48BAFD16}" uniqueName="3" name="SMAD4" queryTableFieldId="3"/>
    <tableColumn id="4" xr3:uid="{0E2AE012-E849-4CA1-AF0C-37859517B1F8}" uniqueName="4" name="KRAS" queryTableFieldId="4"/>
    <tableColumn id="6" xr3:uid="{763540C6-741D-41C7-AC4F-93CAB62764DF}" uniqueName="6" name="Column1" queryTableFieldId="6" dataDxfId="94"/>
    <tableColumn id="7" xr3:uid="{80CAD449-E79C-4D61-BA4A-E38DB5EC9B0F}" uniqueName="7" name="TP53-T2" queryTableFieldId="7" dataDxfId="93">
      <calculatedColumnFormula>IF(mutation_data[[#This Row],[TP53]]=1, 2,0)</calculatedColumnFormula>
    </tableColumn>
    <tableColumn id="8" xr3:uid="{3E802FE4-7504-4118-978D-25F1F5C9648E}" uniqueName="8" name="CDKN2A-T4" queryTableFieldId="8" dataDxfId="92">
      <calculatedColumnFormula>IF(mutation_data[[#This Row],[CDKN2A]]=1,4,0)</calculatedColumnFormula>
    </tableColumn>
    <tableColumn id="9" xr3:uid="{C283239E-4016-4143-8C81-C571F60C3DB2}" uniqueName="9" name="SMAD4-T8" queryTableFieldId="9" dataDxfId="91">
      <calculatedColumnFormula>IF(mutation_data[[#This Row],[SMAD4]]=1,8,0)</calculatedColumnFormula>
    </tableColumn>
    <tableColumn id="10" xr3:uid="{A27B2FBB-54D6-416C-B871-48A2D655D34F}" uniqueName="10" name="KRAS-T16" queryTableFieldId="10" dataDxfId="90">
      <calculatedColumnFormula>IF(mutation_data[[#This Row],[KRAS]]=1,16,0)</calculatedColumnFormula>
    </tableColumn>
    <tableColumn id="13" xr3:uid="{02A50EBC-BDAF-4EE7-BD5F-6BEF3C9B88CC}" uniqueName="13" name="Column2" queryTableFieldId="13" dataDxfId="89"/>
    <tableColumn id="11" xr3:uid="{1307D6D2-A488-4D78-8F36-9EE1611378E0}" uniqueName="11" name="SUMS" queryTableFieldId="11" dataDxfId="88">
      <calculatedColumnFormula>SUM(mutation_data[[#This Row],[TP53-T2]:[KRAS-T16]])</calculatedColumnFormula>
    </tableColumn>
    <tableColumn id="12" xr3:uid="{17B2F6DB-A879-4FBD-9C78-430A3DC62C98}" uniqueName="12" name="Column4" queryTableFieldId="12"/>
    <tableColumn id="5" xr3:uid="{7A0E89BF-DB16-4A9F-B105-353031D77118}" uniqueName="5" name="Column5" queryTableFieldId="14" dataDxfId="8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B370B0-140B-4D29-ACDB-E320A593F85D}" name="Table1416" displayName="Table1416" ref="B1:AL71" totalsRowShown="0">
  <autoFilter ref="B1:AL71" xr:uid="{91B370B0-140B-4D29-ACDB-E320A593F85D}"/>
  <sortState xmlns:xlrd2="http://schemas.microsoft.com/office/spreadsheetml/2017/richdata2" ref="B2:AL71">
    <sortCondition ref="B1:B71"/>
  </sortState>
  <tableColumns count="37">
    <tableColumn id="1" xr3:uid="{DA17BF82-0763-4659-840A-97F9F414C8DE}" name="Column1"/>
    <tableColumn id="2" xr3:uid="{A9A085E7-CC7D-4F90-9A6F-FF79E2415207}" name="Column2"/>
    <tableColumn id="3" xr3:uid="{6B8AF54F-D1B1-41F8-AFA2-90C81AA7F4C7}" name="Column3"/>
    <tableColumn id="4" xr3:uid="{F4847CD2-2D6B-48F5-AD87-80F8CD22AD70}" name="Column4"/>
    <tableColumn id="5" xr3:uid="{09CF0E9B-2F9F-41B0-B079-5DD6C7E51832}" name="Column5"/>
    <tableColumn id="6" xr3:uid="{4EC9D095-EA25-4887-9B0A-4CDD3449F711}" name="Column6"/>
    <tableColumn id="7" xr3:uid="{7A6B1EB7-0756-4C03-8ADA-495C54FE02F9}" name="Column7"/>
    <tableColumn id="8" xr3:uid="{31137FCF-7E63-498A-A3BE-C96D3920F091}" name="Column8"/>
    <tableColumn id="9" xr3:uid="{493F79EB-3740-40D0-9BC5-5E1667566069}" name="Column9"/>
    <tableColumn id="10" xr3:uid="{B2EC7C2E-3EF1-43F1-A79F-6CD6B356140E}" name="Column10"/>
    <tableColumn id="11" xr3:uid="{9294A5BF-4F20-4FE2-8A6E-8254860F1A17}" name="Column11"/>
    <tableColumn id="12" xr3:uid="{4A28679E-31FC-4F91-BA2A-195EB9227F1F}" name="Column12"/>
    <tableColumn id="13" xr3:uid="{F46BE4DC-F98D-464B-81CA-F568E235702C}" name="Column13"/>
    <tableColumn id="14" xr3:uid="{6FCEBBA4-A73C-40E5-A955-843B0C30F9FF}" name="Column14"/>
    <tableColumn id="15" xr3:uid="{EBF6D05C-4A44-4A70-8EB9-ED73BA8F8B77}" name="Column15"/>
    <tableColumn id="16" xr3:uid="{2BC464FA-5D85-4350-9C70-1DED75779F9D}" name="Column16"/>
    <tableColumn id="17" xr3:uid="{A5967C80-0433-42CE-81A3-4715D29ED059}" name="Column17"/>
    <tableColumn id="18" xr3:uid="{40B5958C-8E71-47F6-A728-31C0BBB1E055}" name="Column18"/>
    <tableColumn id="19" xr3:uid="{764E9786-36FD-4F92-9C5B-5D94399982B9}" name="Column19"/>
    <tableColumn id="20" xr3:uid="{EEA1353F-3456-43D0-944C-067886FE6DDF}" name="Column20"/>
    <tableColumn id="21" xr3:uid="{180630A1-230C-40A8-A6DE-0E8BF0686560}" name="Column21"/>
    <tableColumn id="22" xr3:uid="{A29D90ED-08E1-45B1-A76E-09596C8CD9BE}" name="Column22"/>
    <tableColumn id="23" xr3:uid="{8C973A25-DC89-4C8A-9AD2-E9841C977C75}" name="Column23"/>
    <tableColumn id="24" xr3:uid="{57A85443-9502-4066-B8A3-9505EED4137E}" name="Column24"/>
    <tableColumn id="25" xr3:uid="{C5705071-937A-49E5-B3E7-624221FE2695}" name="Column25"/>
    <tableColumn id="26" xr3:uid="{59F61EDD-8A53-479C-B557-C727B020F220}" name="Column26"/>
    <tableColumn id="27" xr3:uid="{AB3C9AD0-9D99-470B-B039-4E94295791CB}" name="Column27"/>
    <tableColumn id="28" xr3:uid="{60277D5F-88F2-4354-B18C-4EBE95DFE6AF}" name="Column28"/>
    <tableColumn id="29" xr3:uid="{66C30867-55FB-4684-B45E-41EE12FF946C}" name="Column29"/>
    <tableColumn id="30" xr3:uid="{52554B29-77E2-45FD-BEEF-C62158BECD69}" name="Column30"/>
    <tableColumn id="31" xr3:uid="{5A4CE98A-47BE-4F1D-8CE6-B4CA0DA8E506}" name="Column31"/>
    <tableColumn id="32" xr3:uid="{443D0319-F665-4053-8115-53EBCDD15AAA}" name="Column32"/>
    <tableColumn id="33" xr3:uid="{0EEA5BFB-1B60-4759-8C92-5DDE13241518}" name="Column33"/>
    <tableColumn id="34" xr3:uid="{3BA8FA12-01CD-4F51-8C12-3709145F540A}" name="Column34"/>
    <tableColumn id="35" xr3:uid="{CD5935DB-C172-480C-BA56-E634ED269E85}" name="Column35"/>
    <tableColumn id="36" xr3:uid="{D78A8AF7-FB3D-4702-9ACA-FC80F5F48921}" name="Column36"/>
    <tableColumn id="37" xr3:uid="{54708DEC-501A-4356-821D-C01C26D9F164}" name="Column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0E3F2-241A-4E74-A45E-29A2C1790CF4}" name="Table24" displayName="Table24" ref="S1:V17" totalsRowShown="0">
  <autoFilter ref="S1:V17" xr:uid="{2B9F4777-F5D8-4F48-959D-ADA0C679F9FF}"/>
  <tableColumns count="4">
    <tableColumn id="1" xr3:uid="{6697EB48-0AB8-48D3-B9A1-21FDA889E35E}" name="TP53"/>
    <tableColumn id="2" xr3:uid="{621D20C0-1C2F-4978-BAF4-7D062EAEBF4F}" name="CDKN2A"/>
    <tableColumn id="3" xr3:uid="{59F16A27-4F49-42B4-941F-ABD6BC4B9ABC}" name="SMAD4"/>
    <tableColumn id="4" xr3:uid="{B4AF7E97-6F10-456B-A759-758496FE33A6}" name="KR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8AE51C-F0D6-4BCD-8C25-B4EC0FA85CC5}" name="Table1914" displayName="Table1914" ref="A1:AD121" totalsRowShown="0">
  <autoFilter ref="A1:AD121" xr:uid="{6D9B1CDC-67A7-4D22-B8D9-237140893E83}"/>
  <sortState xmlns:xlrd2="http://schemas.microsoft.com/office/spreadsheetml/2017/richdata2" ref="A2:AD121">
    <sortCondition ref="A1:A121"/>
  </sortState>
  <tableColumns count="30">
    <tableColumn id="30" xr3:uid="{7674EF04-35A8-4913-B6D1-766218B9FA8B}" name="CODE"/>
    <tableColumn id="1" xr3:uid="{97B75794-734D-4613-A7E3-56E1804D93AF}" name="Mutation">
      <calculatedColumnFormula>IF(mutation_data[[#This Row],[SUMS]]=2,"TP53",IF(mutation_data[[#This Row],[SUMS]]=4,"CDKN2A",IF(mutation_data[[#This Row],[SUMS]]=8,"SMAD",IF(mutation_data[[#This Row],[SUMS]]=16,"KRAS",IF(mutation_data[[#This Row],[SUMS]]=6,"T/C",IF(mutation_data[[#This Row],[SUMS]]=10,"T/C",IF(mutation_data[[#This Row],[SUMS]]=18,"T/K",IF(mutation_data[[#This Row],[SUMS]]=12,"C/S",IF(mutation_data[[#This Row],[SUMS]]=20,"C/K",IF(mutation_data[[#This Row],[SUMS]]=24,"S/K",IF(mutation_data[[#This Row],[SUMS]]=14,"T/C/S",IF(mutation_data[[#This Row],[SUMS]]=22,"T/C/K",IF(mutation_data[[#This Row],[SUMS]]=26,"T/S/K",IF(mutation_data[[#This Row],[SUMS]]=28,"C/S/K",IF(mutation_data[[#This Row],[SUMS]]=30,"T/C/S/K","NONE")))))))))))))))</calculatedColumnFormula>
    </tableColumn>
    <tableColumn id="32" xr3:uid="{A87FEF80-6533-4E04-B02B-9F7057C2D875}" name="TP53"/>
    <tableColumn id="9" xr3:uid="{F8C651BD-D915-4E66-B8C8-6822A1644746}" name="CDKN1A" dataDxfId="86"/>
    <tableColumn id="4" xr3:uid="{38C0E4E0-BF9E-429F-8D0C-9327EC78BDAF}" name="SMAD4" dataDxfId="85"/>
    <tableColumn id="3" xr3:uid="{42D2EECD-EAED-46FE-A6FE-E5D217478A64}" name="KRAS"/>
    <tableColumn id="27" xr3:uid="{7535698D-3F2D-4059-9677-84880D7C4AF4}" name="EGFR"/>
    <tableColumn id="19" xr3:uid="{0894FDC8-23F7-4C3E-8E07-1EB94781CEB5}" name="FGFR1"/>
    <tableColumn id="8" xr3:uid="{BF953546-7017-4882-A8CB-E3A6395B018D}" name="TGFBR1"/>
    <tableColumn id="7" xr3:uid="{2FB3E2AF-F0BC-46AD-BFAF-7DA6BEB85449}" name="CD274"/>
    <tableColumn id="2" xr3:uid="{F7E29423-337C-4045-B5B1-FBEABA1D1E2C}" name="PIK3CD"/>
    <tableColumn id="5" xr3:uid="{39B57538-68E6-43D3-8172-6B8419B874C9}" name="PIK3CB"/>
    <tableColumn id="6" xr3:uid="{EF0B22BD-5C31-45CB-8739-669017403AAA}" name="RAF1"/>
    <tableColumn id="10" xr3:uid="{142DF59C-3C86-4785-855C-4C8618A340D7}" name="MAP2K1"/>
    <tableColumn id="11" xr3:uid="{9E681C59-1AB0-4388-B3BC-D8D8F40ABA65}" name="NFKB1"/>
    <tableColumn id="12" xr3:uid="{1A11BD49-A010-482D-BAE1-12F089866382}" name="AKT1"/>
    <tableColumn id="13" xr3:uid="{0D587940-E4DA-47D1-A73F-08F895543DCB}" name="PTEN"/>
    <tableColumn id="14" xr3:uid="{2C06A631-F1F1-4B5D-A718-7BA075211507}" name="MAPK1"/>
    <tableColumn id="15" xr3:uid="{F7125921-7045-4EFC-9ED9-B58E65842497}" name="E2F1"/>
    <tableColumn id="16" xr3:uid="{D403BF23-A2F6-4794-A45C-2A764F91327E}" name="JUN"/>
    <tableColumn id="17" xr3:uid="{88CC5BC3-8A32-4E9A-BE96-5966C3CAA222}" name="CCND1"/>
    <tableColumn id="18" xr3:uid="{C37CC682-F475-4699-A9F3-DDB6B9A43818}" name="RB1"/>
    <tableColumn id="20" xr3:uid="{FE708EDA-85A7-499D-A3A4-C32E11B53861}" name="BCL2L1"/>
    <tableColumn id="21" xr3:uid="{11AB676D-C93A-454A-A5B0-DCE27BBF8160}" name="MAPK8"/>
    <tableColumn id="22" xr3:uid="{291BAF42-4E00-4E3E-AC65-183259470B85}" name="MTOR"/>
    <tableColumn id="23" xr3:uid="{01707B05-3208-4EC2-BC0E-FFFD506F4630}" name="BAX"/>
    <tableColumn id="24" xr3:uid="{F66B7BCC-1B1C-479F-BFB5-26264860FD6E}" name="BECN1"/>
    <tableColumn id="25" xr3:uid="{DD73258B-BDB1-4E87-876D-8F38A5ECAD9A}" name="MDM2"/>
    <tableColumn id="28" xr3:uid="{FD7D9B76-D25D-4199-8C51-D926CE58BB71}" name="CCNE1"/>
    <tableColumn id="29" xr3:uid="{6703A435-06CC-48FC-A090-5B9BABF4B570}" name="CUX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6CDB85-4BA6-449B-8971-1F990857D738}" name="Table62494" displayName="Table62494" ref="B1:AL70" totalsRowShown="0">
  <autoFilter ref="B1:AL70" xr:uid="{F1BF4C22-06E9-40B7-AFA6-E0099F15F3C7}"/>
  <sortState xmlns:xlrd2="http://schemas.microsoft.com/office/spreadsheetml/2017/richdata2" ref="B2:AL74">
    <sortCondition ref="B1:B74"/>
  </sortState>
  <tableColumns count="37">
    <tableColumn id="1" xr3:uid="{CD1C8B0C-A17E-4607-B919-F6DA61C51D13}" name="Nodes" dataDxfId="84"/>
    <tableColumn id="2" xr3:uid="{8EDFB7C2-9A61-4513-BA52-832A2B92E680}" name="Att1" dataDxfId="83"/>
    <tableColumn id="3" xr3:uid="{02805DD1-10AD-4122-B1FA-B85D5D0B541C}" name="Att2" dataDxfId="82"/>
    <tableColumn id="4" xr3:uid="{25B3ABE6-7A2B-4034-A1B6-670E35B03BDD}" name="Att3" dataDxfId="81"/>
    <tableColumn id="5" xr3:uid="{A09CDA30-D36B-467F-BA31-C86F22086E11}" name="Att4" dataDxfId="80"/>
    <tableColumn id="6" xr3:uid="{39103182-F5C7-4189-88AF-10FE56880F11}" name="Att5" dataDxfId="79"/>
    <tableColumn id="7" xr3:uid="{9D733B17-D510-43CF-89C1-662732C9E377}" name="Att6" dataDxfId="78"/>
    <tableColumn id="8" xr3:uid="{5B1C9601-47AB-4B99-9A55-DCE3191A3B32}" name="Att7" dataDxfId="77"/>
    <tableColumn id="9" xr3:uid="{565A876B-2C6A-46A2-9E00-BDE55E1038D0}" name="Att8" dataDxfId="76"/>
    <tableColumn id="10" xr3:uid="{73FB5DB4-10A3-47B1-8FF6-069A675BBE01}" name="Att9" dataDxfId="75"/>
    <tableColumn id="11" xr3:uid="{64EF724E-EB05-4B54-A1DF-C1D5D83D0B48}" name="Att10" dataDxfId="74"/>
    <tableColumn id="12" xr3:uid="{D92F927B-7094-4488-BBA7-49AE035AC4AE}" name="Att11" dataDxfId="73"/>
    <tableColumn id="13" xr3:uid="{03B14848-0936-494A-94E0-2F7093A8D1E9}" name="Att12" dataDxfId="72"/>
    <tableColumn id="14" xr3:uid="{DF7D6A9D-D2FC-477A-AFD3-0A4FF74FDC21}" name="Att13" dataDxfId="71"/>
    <tableColumn id="15" xr3:uid="{5BC081B5-39F8-4982-B85C-FC4E36D6C48B}" name="Att14" dataDxfId="70"/>
    <tableColumn id="16" xr3:uid="{B7AFEB76-0B0F-4B08-8FBF-323A3A5827E3}" name="Att15" dataDxfId="69"/>
    <tableColumn id="17" xr3:uid="{EA8371FE-C21D-487C-B407-093874F1C096}" name="Att16" dataDxfId="68"/>
    <tableColumn id="18" xr3:uid="{A36CCD89-F25A-4F5E-9944-1145DB8BACD7}" name="Att17" dataDxfId="67"/>
    <tableColumn id="19" xr3:uid="{3FC3AB11-CD33-427A-8761-6FFCCB3CB61E}" name="Att18" dataDxfId="66"/>
    <tableColumn id="20" xr3:uid="{BA546BF8-2087-4A99-B5A8-A14271E99AD7}" name="Att19" dataDxfId="65"/>
    <tableColumn id="21" xr3:uid="{20C0EABD-4745-48DB-9E59-0E11C505FF7E}" name="Att20" dataDxfId="64"/>
    <tableColumn id="22" xr3:uid="{C96F7764-E69B-47A1-9A74-D5904CB68416}" name="Att21" dataDxfId="63"/>
    <tableColumn id="23" xr3:uid="{57326610-395C-499C-BC26-759B550D1FBE}" name="Att22" dataDxfId="62"/>
    <tableColumn id="24" xr3:uid="{D7BEA172-34A9-4DEC-A3FE-2E43D35A22D7}" name="Att23" dataDxfId="61"/>
    <tableColumn id="25" xr3:uid="{F528F71E-39BA-403B-830E-52C1B8C3E666}" name="Att24" dataDxfId="60"/>
    <tableColumn id="26" xr3:uid="{0BD47116-3656-43D2-8B0D-6D34C7FEDA7F}" name="Att25" dataDxfId="59"/>
    <tableColumn id="27" xr3:uid="{8FDAEAD2-6C26-4BD8-840C-B23546EC4DA0}" name="Att26" dataDxfId="58"/>
    <tableColumn id="28" xr3:uid="{3474AB7F-5C5E-4018-950F-AD3E9A22BB30}" name="Att27" dataDxfId="57"/>
    <tableColumn id="29" xr3:uid="{523C2E99-D38E-4F75-ABCE-FCB66C2CA028}" name="Att28" dataDxfId="56"/>
    <tableColumn id="30" xr3:uid="{856179CC-8821-4B67-A18C-E4DFAA37DFF9}" name="Att29" dataDxfId="55"/>
    <tableColumn id="31" xr3:uid="{4C1C4FE0-0D95-4ECC-AC9B-B33D13B1D0A1}" name="Att30" dataDxfId="54"/>
    <tableColumn id="32" xr3:uid="{519723BF-D2A5-4258-AF33-B6555BAC78FA}" name="Att31" dataDxfId="53"/>
    <tableColumn id="33" xr3:uid="{6C98276A-B0BE-441A-B915-06B4596F6B52}" name="Att32" dataDxfId="52"/>
    <tableColumn id="34" xr3:uid="{492E5727-BB3D-463B-B407-EFD774132992}" name="Att33" dataDxfId="51"/>
    <tableColumn id="35" xr3:uid="{D3F94E13-F29E-48D8-AFAA-300FF45275BA}" name="Att34" dataDxfId="50"/>
    <tableColumn id="36" xr3:uid="{4347C903-71DF-4EC0-B6E5-C99194F14E43}" name="Att35" dataDxfId="49"/>
    <tableColumn id="37" xr3:uid="{0A5413FA-4CA2-4133-B4F3-CCF965095F78}" name="Att36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3D97B7-1FA1-4795-9B2D-5031F02E0366}" name="Table5" displayName="Table5" ref="B1:AH71" totalsRowShown="0">
  <autoFilter ref="B1:AH71" xr:uid="{740AC131-1984-4B25-A195-5217FB4B49B3}"/>
  <sortState xmlns:xlrd2="http://schemas.microsoft.com/office/spreadsheetml/2017/richdata2" ref="B2:AH71">
    <sortCondition ref="B1:B71"/>
  </sortState>
  <tableColumns count="33">
    <tableColumn id="1" xr3:uid="{B624B0DE-7474-4ACE-B5A9-177CC313D6E4}" name="Column1"/>
    <tableColumn id="2" xr3:uid="{85004A81-89BF-42BC-81F2-3204248A67E2}" name="Column2"/>
    <tableColumn id="3" xr3:uid="{8E6D091F-424C-4CF1-B307-6AB8CCA03A92}" name="Column3"/>
    <tableColumn id="4" xr3:uid="{F0D67CD3-F7CE-4FA7-9EF7-6396DCC83831}" name="Column4"/>
    <tableColumn id="5" xr3:uid="{C8676730-9EA1-410D-8E9C-20B2B3269C6A}" name="Column5"/>
    <tableColumn id="6" xr3:uid="{EC52A682-D725-4A70-8DAC-A657D2B46EB0}" name="Column6"/>
    <tableColumn id="7" xr3:uid="{23C4E369-1715-43A8-9A05-1E1D528E646E}" name="Column7"/>
    <tableColumn id="8" xr3:uid="{0CB15D60-1A3C-42F9-8513-391598A4C9F2}" name="Column8"/>
    <tableColumn id="9" xr3:uid="{A8792CAD-676A-4098-BE94-FB202878D458}" name="Column9"/>
    <tableColumn id="10" xr3:uid="{A8AAA795-4C83-474A-A062-444EAC4D83A8}" name="Column10"/>
    <tableColumn id="11" xr3:uid="{AF02BFE7-040D-497A-8F29-F01292F48FAE}" name="Column11"/>
    <tableColumn id="12" xr3:uid="{9B0BAE20-0F34-4239-B93B-07148363C220}" name="Column12"/>
    <tableColumn id="13" xr3:uid="{9ED9CE0A-060A-4772-836E-AD6789ACCAB4}" name="Column13"/>
    <tableColumn id="14" xr3:uid="{CDFE1D66-6F5F-425B-A2C6-AF0D571F7050}" name="Column14"/>
    <tableColumn id="15" xr3:uid="{C33660B5-5FED-47C8-B87F-84E6302D954A}" name="Column15"/>
    <tableColumn id="16" xr3:uid="{7455C3CA-235B-44F7-8D9C-B46A94160C60}" name="Column16"/>
    <tableColumn id="17" xr3:uid="{38BBAED9-5F3F-4C26-99B7-21D42E065692}" name="Column17"/>
    <tableColumn id="18" xr3:uid="{9D08C5C6-1525-4C90-86DB-6740D6E281D6}" name="Column18"/>
    <tableColumn id="19" xr3:uid="{D797EA63-724C-414C-90DB-E9E6EF57B871}" name="Column19"/>
    <tableColumn id="20" xr3:uid="{BAC5F63A-64E0-4C35-99A6-BED291E47F97}" name="Column20"/>
    <tableColumn id="21" xr3:uid="{6361E779-956B-4355-86A4-13FB6ABD04D8}" name="Column21"/>
    <tableColumn id="22" xr3:uid="{D35A3C5B-07B0-4B90-A460-6501F557E0CE}" name="Column22"/>
    <tableColumn id="23" xr3:uid="{C12A0DD3-FC2A-47B8-ACB1-3E73975A2EBE}" name="Column23"/>
    <tableColumn id="24" xr3:uid="{DB4D8EE3-CEA3-4BDC-B7B8-C6091A1FD7B9}" name="Column24"/>
    <tableColumn id="25" xr3:uid="{4E1C0043-820E-4784-8491-EA4603E6D89B}" name="Column25"/>
    <tableColumn id="26" xr3:uid="{4DF72747-369C-4202-980A-ECB7BF109A46}" name="Column26"/>
    <tableColumn id="27" xr3:uid="{4076087B-609D-4D41-A603-05D08C1E45DA}" name="Column27"/>
    <tableColumn id="28" xr3:uid="{97ECC1D9-3895-4DEC-9D36-DA81164D7591}" name="Column28"/>
    <tableColumn id="29" xr3:uid="{C7629670-DC5E-4447-B25A-2458DCC4E7EC}" name="Column29"/>
    <tableColumn id="30" xr3:uid="{E7BBE92C-4501-486B-BFF7-01A118056E77}" name="Column30"/>
    <tableColumn id="31" xr3:uid="{85651251-2D3F-4A3B-B47F-4FC0CBBF2E89}" name="Column31"/>
    <tableColumn id="32" xr3:uid="{A1988D62-B713-4D9A-B396-1321FEDD022E}" name="Column32"/>
    <tableColumn id="33" xr3:uid="{BA1895B6-E9F5-48A9-BA29-F40043769910}" name="Column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E5A147-5603-4117-88AD-777F5E0692B2}" name="Table7" displayName="Table7" ref="B1:AL71" totalsRowShown="0">
  <autoFilter ref="B1:AL71" xr:uid="{E9FA882F-B89D-4FD6-B1B8-247EF038B94D}"/>
  <sortState xmlns:xlrd2="http://schemas.microsoft.com/office/spreadsheetml/2017/richdata2" ref="B2:AL71">
    <sortCondition ref="B1:B71"/>
  </sortState>
  <tableColumns count="37">
    <tableColumn id="1" xr3:uid="{16DDADAA-B0BA-4457-ACDB-7F3DE08FA782}" name="Column1"/>
    <tableColumn id="2" xr3:uid="{BCC66933-6D23-41DA-855A-D0B3BB1AD6E2}" name="Column2"/>
    <tableColumn id="3" xr3:uid="{6E54DDF3-3E5F-49C3-B110-84BF6395340D}" name="Column3"/>
    <tableColumn id="4" xr3:uid="{B6C8AF24-92B6-45BE-B5D9-CD1D3A7B1F4D}" name="Column4"/>
    <tableColumn id="5" xr3:uid="{CF00401C-2814-4626-9392-C53C34EBA6C5}" name="Column5"/>
    <tableColumn id="6" xr3:uid="{7E42405A-E882-41E5-86A4-B47A4F59DA49}" name="Column6"/>
    <tableColumn id="7" xr3:uid="{078DE7A9-0EC7-4EDB-8C11-DA0D250FB4E8}" name="Column7"/>
    <tableColumn id="8" xr3:uid="{19314D58-50EE-4BA1-8A18-C17319696BE7}" name="Column8"/>
    <tableColumn id="9" xr3:uid="{C313087A-CBE1-4F4D-8A9A-252BD5B5634C}" name="Column9"/>
    <tableColumn id="10" xr3:uid="{B3526F6C-69A0-4EC8-8CBA-CE27FCC2A02E}" name="Column10"/>
    <tableColumn id="11" xr3:uid="{F16A5102-6AD8-42E3-8664-7EA98A60E9A7}" name="Column11"/>
    <tableColumn id="12" xr3:uid="{36BB654C-40A4-4AB6-ABD3-6CE59356AACA}" name="Column12"/>
    <tableColumn id="13" xr3:uid="{39D15C1B-35AA-4FC8-8066-4AAA5B951BAF}" name="Column13"/>
    <tableColumn id="14" xr3:uid="{CB42CC87-0F8B-4F20-BE22-66216375EB77}" name="Column14"/>
    <tableColumn id="15" xr3:uid="{E8C4EDDB-AA46-47AA-B964-730C8984D147}" name="Column15"/>
    <tableColumn id="16" xr3:uid="{FA9D9071-B092-469C-AAB0-4077C5B295D0}" name="Column16"/>
    <tableColumn id="17" xr3:uid="{5D90828F-AE1E-48D9-80EA-B09F1CA76A7C}" name="Column17"/>
    <tableColumn id="18" xr3:uid="{9B8C79F7-B920-4434-9179-3663CFD621EA}" name="Column18"/>
    <tableColumn id="19" xr3:uid="{5A17BA61-66CE-4F36-8D82-D30BF8F66A25}" name="Column19"/>
    <tableColumn id="20" xr3:uid="{1F315728-04C4-4F7D-AA40-941C479ECFD1}" name="Column20"/>
    <tableColumn id="21" xr3:uid="{92DA9E11-0084-46BE-8B5A-7DBE3C49A12A}" name="Column21"/>
    <tableColumn id="22" xr3:uid="{EE7DE194-7B12-4EED-A8C9-4A1BAC7A07AF}" name="Column22"/>
    <tableColumn id="23" xr3:uid="{43B5DA5A-E710-432C-91D4-19F940E8660C}" name="Column23"/>
    <tableColumn id="24" xr3:uid="{D39861FF-FEF0-45F4-93F3-40AD97514751}" name="Column24"/>
    <tableColumn id="25" xr3:uid="{B2317234-6B17-4FF1-834C-E5BB2FE5468F}" name="Column25"/>
    <tableColumn id="26" xr3:uid="{E6BE9B16-45C9-4E56-8953-6E7B0B5E3D57}" name="Column26"/>
    <tableColumn id="27" xr3:uid="{E207FD73-F5A6-4FFF-9791-2ECB1E749AF9}" name="Column27"/>
    <tableColumn id="28" xr3:uid="{5D3A938F-1113-49C2-99A8-F28BE14C24A4}" name="Column28"/>
    <tableColumn id="29" xr3:uid="{F5F710F8-6403-4628-91FC-034A9A30945B}" name="Column29"/>
    <tableColumn id="30" xr3:uid="{E9A2DF85-ED38-4A95-AE00-342636230E71}" name="Column30"/>
    <tableColumn id="31" xr3:uid="{B175452E-79C0-4B5C-B6A0-2739B2163BE6}" name="Column31"/>
    <tableColumn id="32" xr3:uid="{8832D951-BBE8-4D63-AFD1-6E2094C52BE7}" name="Column32"/>
    <tableColumn id="33" xr3:uid="{4845A7FD-17CB-4383-B188-DD2CFBA3BD02}" name="Column33"/>
    <tableColumn id="34" xr3:uid="{3B613AB1-3A92-48D6-A276-2140B84FCC80}" name="Column34"/>
    <tableColumn id="35" xr3:uid="{53572CEC-ECC5-4E10-A9CC-2F80CDE5FD06}" name="Column35"/>
    <tableColumn id="36" xr3:uid="{8804609E-0B5A-465C-A34B-C89F2EF72C43}" name="Column36"/>
    <tableColumn id="37" xr3:uid="{D4B95D9D-AB90-4F67-A617-FA66A7B3604F}" name="Column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80C207-99A2-4197-8852-73D97FE7C928}" name="Table610" displayName="Table610" ref="B1:AL71" totalsRowShown="0">
  <autoFilter ref="B1:AL71" xr:uid="{C9968F8A-2A0A-4BA8-A1AF-6F01EE4EBD05}"/>
  <sortState xmlns:xlrd2="http://schemas.microsoft.com/office/spreadsheetml/2017/richdata2" ref="B2:AL71">
    <sortCondition ref="B1:B71"/>
  </sortState>
  <tableColumns count="37">
    <tableColumn id="1" xr3:uid="{5672360B-D5CD-4ED2-BD4A-B1F95B375D6C}" name="Column1"/>
    <tableColumn id="2" xr3:uid="{E3D395E0-CF06-474C-8D6A-74E567EA5E77}" name="Column2"/>
    <tableColumn id="3" xr3:uid="{F0DB9D92-4189-4283-9261-A11BA3681C51}" name="Column3"/>
    <tableColumn id="4" xr3:uid="{632A3A4D-2104-4DE3-B866-8A476DAD811F}" name="Column4"/>
    <tableColumn id="5" xr3:uid="{CE62CC6B-88E1-43B4-BB61-727B634C67C0}" name="Column5"/>
    <tableColumn id="6" xr3:uid="{057EC3EC-4BED-4023-A486-70BDCAEC6B72}" name="Column6"/>
    <tableColumn id="7" xr3:uid="{EA2A1636-A1A2-49F9-9111-62F3E4329844}" name="Column7"/>
    <tableColumn id="8" xr3:uid="{CC9574AD-3601-4C9E-9368-E6E42A3580C1}" name="Column8"/>
    <tableColumn id="9" xr3:uid="{476F713C-0454-465B-B41D-769BA007B297}" name="Column9"/>
    <tableColumn id="10" xr3:uid="{401C8E11-1998-4BF3-A3AA-A84AFDF8F620}" name="Column10"/>
    <tableColumn id="11" xr3:uid="{42A8E8A8-6219-4F44-A397-28CB5618F8B6}" name="Column11"/>
    <tableColumn id="12" xr3:uid="{04A789A7-8B02-40BF-9FAD-F2F3A6117B26}" name="Column12"/>
    <tableColumn id="13" xr3:uid="{0E779F56-E6E0-4884-ABE7-AC58B34EAD23}" name="Column13"/>
    <tableColumn id="14" xr3:uid="{FC3256F2-E521-419B-9E80-23E7BC183FDC}" name="Column14"/>
    <tableColumn id="15" xr3:uid="{2D4CF75E-8138-48F2-943D-E09264015FC4}" name="Column15"/>
    <tableColumn id="16" xr3:uid="{8D355A9E-16E2-43E0-B625-1E5D64205F77}" name="Column16"/>
    <tableColumn id="17" xr3:uid="{9B3E377C-6ADF-4A51-A9E6-09D2F911DC3F}" name="Column17"/>
    <tableColumn id="18" xr3:uid="{2A556669-901A-44ED-B7CE-86C7E8108817}" name="Column18"/>
    <tableColumn id="19" xr3:uid="{76644F44-BBFC-4126-939B-444706260A13}" name="Column19"/>
    <tableColumn id="20" xr3:uid="{E9FB7612-7449-4C91-A30F-7F75BB74C66C}" name="Column20"/>
    <tableColumn id="21" xr3:uid="{7F1276C9-0475-4983-9878-42026EB3F1D2}" name="Column21"/>
    <tableColumn id="22" xr3:uid="{52750EAD-676E-4C2E-B852-03FFED74E0D9}" name="Column22"/>
    <tableColumn id="23" xr3:uid="{099A24AB-3361-40C1-ABD0-D5D7A7E9E638}" name="Column23"/>
    <tableColumn id="24" xr3:uid="{B8926CC4-2E66-4590-A01A-3A01FB6FF622}" name="Column24"/>
    <tableColumn id="25" xr3:uid="{6BCF5751-EB70-49A3-9A4A-A84D2BE417F2}" name="Column25"/>
    <tableColumn id="26" xr3:uid="{96A94CAE-2EBA-4166-9926-04F327CDBB1D}" name="Column26"/>
    <tableColumn id="27" xr3:uid="{9B6FC552-1A15-4EBF-9CC8-6BB170075A3D}" name="Column27"/>
    <tableColumn id="28" xr3:uid="{C317ACBB-75F2-46A1-B31A-E1BD747E5350}" name="Column28"/>
    <tableColumn id="29" xr3:uid="{C1505204-0D86-454E-8133-24B68365A45E}" name="Column29"/>
    <tableColumn id="30" xr3:uid="{BE7184E3-73AF-43BB-9AE4-D08448DB96AF}" name="Column30"/>
    <tableColumn id="31" xr3:uid="{F1EC9811-1ED4-491C-A8E9-7A274C46E2D2}" name="Column31"/>
    <tableColumn id="32" xr3:uid="{AB93E03F-11D6-448C-8535-8AA8AAD4C585}" name="Column32"/>
    <tableColumn id="33" xr3:uid="{5665361B-382C-44E9-9259-CA7AABD70F18}" name="Column33"/>
    <tableColumn id="34" xr3:uid="{5CBCDD18-410F-493A-9A93-8E9649B45C99}" name="Column34"/>
    <tableColumn id="35" xr3:uid="{D3DCE5D7-B025-492F-831D-BACF5C608EE2}" name="Column35"/>
    <tableColumn id="36" xr3:uid="{C2DFA534-364B-4AC8-9617-4549E08648F6}" name="Column36"/>
    <tableColumn id="37" xr3:uid="{C2323747-BFCF-43CB-BE6F-EC8BC997D8BB}" name="Column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DA666E-235E-46FC-8824-E4C67D1B6208}" name="Table811" displayName="Table811" ref="B1:AL71" totalsRowShown="0">
  <autoFilter ref="B1:AL71" xr:uid="{BDDA666E-235E-46FC-8824-E4C67D1B6208}"/>
  <sortState xmlns:xlrd2="http://schemas.microsoft.com/office/spreadsheetml/2017/richdata2" ref="B2:AL71">
    <sortCondition ref="B1:B71"/>
  </sortState>
  <tableColumns count="37">
    <tableColumn id="1" xr3:uid="{BCFAE158-6E4B-4AAA-AAEA-F27FE6CB9E11}" name="Column1"/>
    <tableColumn id="2" xr3:uid="{4844E1ED-7128-4290-9298-7011DA87417A}" name="Column2"/>
    <tableColumn id="3" xr3:uid="{B1C2C987-A625-4854-AA72-8BFC4B6A3EAF}" name="Column3"/>
    <tableColumn id="4" xr3:uid="{A89A01A1-67B4-4B03-9892-27856FF73127}" name="Column4"/>
    <tableColumn id="5" xr3:uid="{BF86ACC5-3C67-45E5-9521-A37ACD370AB7}" name="Column5"/>
    <tableColumn id="6" xr3:uid="{39AEDF61-3951-4ECA-9558-C6FAC2820C76}" name="Column6"/>
    <tableColumn id="7" xr3:uid="{415CC6CA-4D11-434E-9010-4C29FBD09E7B}" name="Column7"/>
    <tableColumn id="8" xr3:uid="{630B907E-DBFA-4338-B29B-6FD6D7F52002}" name="Column8"/>
    <tableColumn id="9" xr3:uid="{9D74A88B-F419-42B9-A314-29BAE2040B71}" name="Column9"/>
    <tableColumn id="10" xr3:uid="{033B42F5-4473-4597-9982-2E05F1BA6597}" name="Column10"/>
    <tableColumn id="11" xr3:uid="{D8546C5E-7BF3-4D2B-8443-A5087092ADDB}" name="Column11"/>
    <tableColumn id="12" xr3:uid="{22FA4516-D510-4498-A89F-CAA83EE57B35}" name="Column12"/>
    <tableColumn id="13" xr3:uid="{6CD5E1A0-700B-434D-92BF-FCEC05A8D57F}" name="Column13"/>
    <tableColumn id="14" xr3:uid="{55E1C7FD-5EC5-4915-9538-5F58B9043610}" name="Column14"/>
    <tableColumn id="15" xr3:uid="{A110AD2D-848E-46A9-B4E6-6DD6692CB6A6}" name="Column15"/>
    <tableColumn id="16" xr3:uid="{2B146389-5039-4370-A751-BF1B27825863}" name="Column16"/>
    <tableColumn id="17" xr3:uid="{A5BD3326-8AAB-41C0-9D9D-0DDF000C2454}" name="Column17"/>
    <tableColumn id="18" xr3:uid="{6D7031CE-ED78-4DC8-8BA3-1FAED6D34458}" name="Column18"/>
    <tableColumn id="19" xr3:uid="{6ECC8602-A13A-484B-B31A-8D3825EA98FE}" name="Column19"/>
    <tableColumn id="20" xr3:uid="{0A0E5886-C2F3-4226-84D9-9D35937A0E8A}" name="Column20"/>
    <tableColumn id="21" xr3:uid="{9CAA7421-1FC7-4295-99F2-A7623678B0FF}" name="Column21"/>
    <tableColumn id="22" xr3:uid="{6ABA28EF-F754-4F4B-9CF2-533384C6A3C1}" name="Column22"/>
    <tableColumn id="23" xr3:uid="{9BFCA3EC-B9C2-4911-A5D0-78E5D9A104FF}" name="Column23"/>
    <tableColumn id="24" xr3:uid="{4BB8AB7F-BDE6-4400-8897-56DB4064093E}" name="Column24"/>
    <tableColumn id="25" xr3:uid="{8275E02F-63A2-48D1-A191-766D606D2E09}" name="Column25"/>
    <tableColumn id="26" xr3:uid="{D07CA310-2187-4BFA-BE3A-BAE458B8198B}" name="Column26"/>
    <tableColumn id="27" xr3:uid="{792CE3E7-B463-4C97-AF28-952D98ECC527}" name="Column27"/>
    <tableColumn id="28" xr3:uid="{7E6DF3CD-CAAB-4807-95FC-8EA19255BC73}" name="Column28"/>
    <tableColumn id="29" xr3:uid="{6F9C2DFF-9810-4E0D-A7D9-684D349993FC}" name="Column29"/>
    <tableColumn id="30" xr3:uid="{EF4FDD2F-A3BD-49FD-8DD1-AA16159119BC}" name="Column30"/>
    <tableColumn id="31" xr3:uid="{8EB8E839-539B-4F2F-866D-91E80853369A}" name="Column31"/>
    <tableColumn id="32" xr3:uid="{1E117B92-47B4-454D-8C6D-005633CFA2C2}" name="Column32"/>
    <tableColumn id="33" xr3:uid="{C5390585-1A74-4037-8015-334CB718F01A}" name="Column33"/>
    <tableColumn id="34" xr3:uid="{91624BFC-4090-4942-B9C1-3EA1B8C5C042}" name="Column34"/>
    <tableColumn id="35" xr3:uid="{8386E671-A821-498D-B20D-661A4BE55681}" name="Column35"/>
    <tableColumn id="36" xr3:uid="{F3DA1100-13E0-4176-B71E-D2F77DFE0C1C}" name="Column36"/>
    <tableColumn id="37" xr3:uid="{7181F5F2-BE16-4353-82A2-ECF01DD86DE2}" name="Column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6E172B-E9CE-4CA8-95B2-D8B1FF8F5BB0}" name="Table1113" displayName="Table1113" ref="B1:AL71" totalsRowShown="0">
  <autoFilter ref="B1:AL71" xr:uid="{B96E172B-E9CE-4CA8-95B2-D8B1FF8F5BB0}"/>
  <sortState xmlns:xlrd2="http://schemas.microsoft.com/office/spreadsheetml/2017/richdata2" ref="B2:AL71">
    <sortCondition ref="B1:B71"/>
  </sortState>
  <tableColumns count="37">
    <tableColumn id="1" xr3:uid="{944FEEB4-7902-492A-8FE9-16DA7E375607}" name="Column1"/>
    <tableColumn id="2" xr3:uid="{83577F0E-327E-4EB1-B22A-7500D8B2CB2A}" name="Column2"/>
    <tableColumn id="3" xr3:uid="{5907C880-8D9B-46AB-82C0-43B3C64E24ED}" name="Column3"/>
    <tableColumn id="4" xr3:uid="{53A346C2-15A2-40C5-A9B8-1F39351AE6E0}" name="Column4"/>
    <tableColumn id="5" xr3:uid="{137F0731-3A81-4E58-9B88-F3B142E69EA1}" name="Column5"/>
    <tableColumn id="6" xr3:uid="{5F1B8FB7-E151-4576-AB92-6DE36D1B7170}" name="Column6"/>
    <tableColumn id="7" xr3:uid="{5BD641C3-0A71-4891-8747-2910C700CE82}" name="Column7"/>
    <tableColumn id="8" xr3:uid="{8A62906F-BF63-429B-8A5B-8594DEFB3A54}" name="Column8"/>
    <tableColumn id="9" xr3:uid="{7A9091E5-2CE0-4546-B344-70B53AA9699B}" name="Column9"/>
    <tableColumn id="10" xr3:uid="{E5623CFD-FAFC-44A2-82FB-A6E203852863}" name="Column10"/>
    <tableColumn id="11" xr3:uid="{55AD55BD-45E8-47A0-91CB-E198D3ED65B7}" name="Column11"/>
    <tableColumn id="12" xr3:uid="{9C0AC32E-CDCC-4A59-B65F-6386AC890C73}" name="Column12"/>
    <tableColumn id="13" xr3:uid="{93696FDB-6A1A-465A-B7A9-1A2C2A2F1DE8}" name="Column13"/>
    <tableColumn id="14" xr3:uid="{05145289-DCCA-46D6-92D1-70D8E9AC3B6F}" name="Column14"/>
    <tableColumn id="15" xr3:uid="{AD467674-EF4C-4E26-9F91-78235B4C1FD9}" name="Column15"/>
    <tableColumn id="16" xr3:uid="{533A0F43-10E3-46D2-B148-A343E3A96101}" name="Column16"/>
    <tableColumn id="17" xr3:uid="{8B68FA88-69A2-44C5-BEA5-D72065AFF77F}" name="Column17"/>
    <tableColumn id="18" xr3:uid="{6D33CE97-9BDF-4EF7-A6CA-4C10F1E49268}" name="Column18"/>
    <tableColumn id="19" xr3:uid="{4F81FA4B-1225-4FDB-9DFC-4A990BAC4246}" name="Column19"/>
    <tableColumn id="20" xr3:uid="{7BC6ACF0-C02E-4A6E-A0EA-F6218C579A8A}" name="Column20"/>
    <tableColumn id="21" xr3:uid="{B46520ED-888B-4671-8BB8-03F1C03B6F73}" name="Column21"/>
    <tableColumn id="22" xr3:uid="{8B852FE6-5376-4DF7-87D3-B0F4B52C59A1}" name="Column22"/>
    <tableColumn id="23" xr3:uid="{89B03D24-BF7C-4FC5-A627-4176D5E6EF9C}" name="Column23"/>
    <tableColumn id="24" xr3:uid="{1756C706-3F08-4E55-B297-BC52B7940B87}" name="Column24"/>
    <tableColumn id="25" xr3:uid="{212A81B3-6B64-4734-942B-2B50A593E0A3}" name="Column25"/>
    <tableColumn id="26" xr3:uid="{9E50EE16-E0C7-49D8-9E33-003C8D91F868}" name="Column26"/>
    <tableColumn id="27" xr3:uid="{CA3B6019-8A49-4E7B-A221-542DF1AFF117}" name="Column27"/>
    <tableColumn id="28" xr3:uid="{685CE471-EDEF-46EF-A8D9-6F65EC4B5D07}" name="Column28"/>
    <tableColumn id="29" xr3:uid="{09F392CB-B897-4A40-B416-41761B33500F}" name="Column29"/>
    <tableColumn id="30" xr3:uid="{A8F22071-7C12-44ED-B52E-325433B5B460}" name="Column30"/>
    <tableColumn id="31" xr3:uid="{2B1EC118-6385-4449-8B70-5E1BE92AEA1B}" name="Column31"/>
    <tableColumn id="32" xr3:uid="{7778A585-1F05-48E3-A274-998158A7FAC0}" name="Column32"/>
    <tableColumn id="33" xr3:uid="{8DB38211-1F8B-4186-A1BF-F12CED440DA8}" name="Column33"/>
    <tableColumn id="34" xr3:uid="{0DADAFA4-8437-4F28-87ED-B3877D6959A1}" name="Column34"/>
    <tableColumn id="35" xr3:uid="{F4AF53A0-4B9D-4B9F-A2A5-8B21F23FF96E}" name="Column35"/>
    <tableColumn id="36" xr3:uid="{12FB2252-C72D-46F8-B11D-C9D06C05051A}" name="Column36"/>
    <tableColumn id="37" xr3:uid="{70FD6FBB-6F94-4F03-B2F0-F0D5701B362F}" name="Column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6957-41A5-4AB4-95B7-0790778AF3EA}">
  <dimension ref="A1:V122"/>
  <sheetViews>
    <sheetView tabSelected="1" zoomScale="80" zoomScaleNormal="80" workbookViewId="0">
      <pane ySplit="1" topLeftCell="A2" activePane="bottomLeft" state="frozen"/>
      <selection pane="bottomLeft" activeCell="R1" sqref="R1:W18"/>
    </sheetView>
  </sheetViews>
  <sheetFormatPr defaultRowHeight="14.35" x14ac:dyDescent="0.5"/>
  <cols>
    <col min="1" max="1" width="22.46875" bestFit="1" customWidth="1"/>
    <col min="2" max="2" width="9.703125" bestFit="1" customWidth="1"/>
    <col min="3" max="3" width="9" bestFit="1" customWidth="1"/>
    <col min="4" max="4" width="7.29296875" bestFit="1" customWidth="1"/>
    <col min="5" max="5" width="9" style="1"/>
    <col min="6" max="6" width="9.41015625" bestFit="1" customWidth="1"/>
    <col min="7" max="7" width="12.29296875" bestFit="1" customWidth="1"/>
    <col min="8" max="8" width="11.5859375" bestFit="1" customWidth="1"/>
    <col min="9" max="9" width="10.703125" bestFit="1" customWidth="1"/>
    <col min="10" max="10" width="9" style="1"/>
    <col min="15" max="15" width="10.29296875" bestFit="1" customWidth="1"/>
    <col min="16" max="16" width="9.703125" bestFit="1" customWidth="1"/>
    <col min="17" max="17" width="12" customWidth="1"/>
    <col min="18" max="18" width="11.41015625" customWidth="1"/>
  </cols>
  <sheetData>
    <row r="1" spans="1:22" x14ac:dyDescent="0.5">
      <c r="A1" t="s">
        <v>287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22</v>
      </c>
      <c r="H1" t="s">
        <v>23</v>
      </c>
      <c r="I1" t="s">
        <v>24</v>
      </c>
      <c r="J1" t="s">
        <v>25</v>
      </c>
      <c r="K1" s="1" t="s">
        <v>5</v>
      </c>
      <c r="L1" t="s">
        <v>7</v>
      </c>
      <c r="M1" t="s">
        <v>6</v>
      </c>
      <c r="N1" t="s">
        <v>205</v>
      </c>
      <c r="P1" t="s">
        <v>8</v>
      </c>
      <c r="Q1" t="s">
        <v>202</v>
      </c>
      <c r="S1" t="s">
        <v>0</v>
      </c>
      <c r="T1" t="s">
        <v>1</v>
      </c>
      <c r="U1" t="s">
        <v>2</v>
      </c>
      <c r="V1" t="s">
        <v>3</v>
      </c>
    </row>
    <row r="2" spans="1:22" x14ac:dyDescent="0.5">
      <c r="A2" t="s">
        <v>288</v>
      </c>
      <c r="B2">
        <v>0</v>
      </c>
      <c r="C2">
        <v>0</v>
      </c>
      <c r="D2">
        <v>1</v>
      </c>
      <c r="E2">
        <v>1</v>
      </c>
      <c r="F2" s="1"/>
      <c r="G2">
        <f>IF(mutation_data[[#This Row],[TP53]]=1, 2,0)</f>
        <v>0</v>
      </c>
      <c r="H2">
        <f>IF(mutation_data[[#This Row],[CDKN2A]]=1,4,0)</f>
        <v>0</v>
      </c>
      <c r="I2">
        <f>IF(mutation_data[[#This Row],[SMAD4]]=1,8,0)</f>
        <v>8</v>
      </c>
      <c r="J2">
        <f>IF(mutation_data[[#This Row],[KRAS]]=1,16,0)</f>
        <v>16</v>
      </c>
      <c r="K2" s="1"/>
      <c r="L2">
        <f>SUM(mutation_data[[#This Row],[TP53-T2]:[KRAS-T16]])</f>
        <v>24</v>
      </c>
      <c r="N2" s="12">
        <v>2</v>
      </c>
      <c r="O2" t="s">
        <v>0</v>
      </c>
      <c r="P2">
        <f>COUNTIF(mutation_data[SUMS], 2)</f>
        <v>9</v>
      </c>
      <c r="Q2" s="11">
        <f>P2/119</f>
        <v>7.5630252100840331E-2</v>
      </c>
      <c r="S2">
        <v>0</v>
      </c>
      <c r="T2">
        <v>0</v>
      </c>
      <c r="U2">
        <v>0</v>
      </c>
      <c r="V2">
        <v>0</v>
      </c>
    </row>
    <row r="3" spans="1:22" x14ac:dyDescent="0.5">
      <c r="A3" t="s">
        <v>289</v>
      </c>
      <c r="B3">
        <v>0</v>
      </c>
      <c r="C3">
        <v>0</v>
      </c>
      <c r="D3">
        <v>1</v>
      </c>
      <c r="E3">
        <v>1</v>
      </c>
      <c r="F3" s="1"/>
      <c r="G3">
        <f>IF(mutation_data[[#This Row],[TP53]]=1, 2,0)</f>
        <v>0</v>
      </c>
      <c r="H3">
        <f>IF(mutation_data[[#This Row],[CDKN2A]]=1,4,0)</f>
        <v>0</v>
      </c>
      <c r="I3">
        <f>IF(mutation_data[[#This Row],[SMAD4]]=1,8,0)</f>
        <v>8</v>
      </c>
      <c r="J3">
        <f>IF(mutation_data[[#This Row],[KRAS]]=1,16,0)</f>
        <v>16</v>
      </c>
      <c r="K3" s="1"/>
      <c r="L3">
        <f>SUM(mutation_data[[#This Row],[TP53-T2]:[KRAS-T16]])</f>
        <v>24</v>
      </c>
      <c r="N3" s="12">
        <v>4</v>
      </c>
      <c r="O3" t="s">
        <v>1</v>
      </c>
      <c r="P3">
        <f>COUNTIF(mutation_data[SUMS],4)</f>
        <v>0</v>
      </c>
      <c r="Q3" s="11">
        <f t="shared" ref="Q3:Q17" si="0">P3/119</f>
        <v>0</v>
      </c>
      <c r="S3">
        <v>0</v>
      </c>
      <c r="T3">
        <v>0</v>
      </c>
      <c r="U3">
        <v>0</v>
      </c>
      <c r="V3">
        <v>1</v>
      </c>
    </row>
    <row r="4" spans="1:22" x14ac:dyDescent="0.5">
      <c r="A4" t="s">
        <v>290</v>
      </c>
      <c r="B4">
        <v>0</v>
      </c>
      <c r="C4">
        <v>0</v>
      </c>
      <c r="D4">
        <v>0</v>
      </c>
      <c r="E4">
        <v>1</v>
      </c>
      <c r="F4" s="1"/>
      <c r="G4">
        <f>IF(mutation_data[[#This Row],[TP53]]=1, 2,0)</f>
        <v>0</v>
      </c>
      <c r="H4">
        <f>IF(mutation_data[[#This Row],[CDKN2A]]=1,4,0)</f>
        <v>0</v>
      </c>
      <c r="I4">
        <f>IF(mutation_data[[#This Row],[SMAD4]]=1,8,0)</f>
        <v>0</v>
      </c>
      <c r="J4">
        <f>IF(mutation_data[[#This Row],[KRAS]]=1,16,0)</f>
        <v>16</v>
      </c>
      <c r="K4" s="1"/>
      <c r="L4">
        <f>SUM(mutation_data[[#This Row],[TP53-T2]:[KRAS-T16]])</f>
        <v>16</v>
      </c>
      <c r="N4" s="12">
        <v>8</v>
      </c>
      <c r="O4" t="s">
        <v>2</v>
      </c>
      <c r="P4">
        <f>COUNTIF(mutation_data[SUMS],8)</f>
        <v>2</v>
      </c>
      <c r="Q4" s="11">
        <f t="shared" si="0"/>
        <v>1.680672268907563E-2</v>
      </c>
      <c r="S4">
        <v>0</v>
      </c>
      <c r="T4">
        <v>0</v>
      </c>
      <c r="U4">
        <v>1</v>
      </c>
      <c r="V4">
        <v>0</v>
      </c>
    </row>
    <row r="5" spans="1:22" x14ac:dyDescent="0.5">
      <c r="A5" t="s">
        <v>291</v>
      </c>
      <c r="B5">
        <v>0</v>
      </c>
      <c r="C5">
        <v>0</v>
      </c>
      <c r="D5">
        <v>0</v>
      </c>
      <c r="E5">
        <v>1</v>
      </c>
      <c r="F5" s="1"/>
      <c r="G5">
        <f>IF(mutation_data[[#This Row],[TP53]]=1, 2,0)</f>
        <v>0</v>
      </c>
      <c r="H5">
        <f>IF(mutation_data[[#This Row],[CDKN2A]]=1,4,0)</f>
        <v>0</v>
      </c>
      <c r="I5">
        <f>IF(mutation_data[[#This Row],[SMAD4]]=1,8,0)</f>
        <v>0</v>
      </c>
      <c r="J5">
        <f>IF(mutation_data[[#This Row],[KRAS]]=1,16,0)</f>
        <v>16</v>
      </c>
      <c r="K5" s="1"/>
      <c r="L5">
        <f>SUM(mutation_data[[#This Row],[TP53-T2]:[KRAS-T16]])</f>
        <v>16</v>
      </c>
      <c r="N5" s="12">
        <v>16</v>
      </c>
      <c r="O5" t="s">
        <v>3</v>
      </c>
      <c r="P5">
        <f>COUNTIF(mutation_data[SUMS],16)</f>
        <v>10</v>
      </c>
      <c r="Q5" s="11">
        <f t="shared" si="0"/>
        <v>8.4033613445378158E-2</v>
      </c>
      <c r="S5">
        <v>0</v>
      </c>
      <c r="T5">
        <v>0</v>
      </c>
      <c r="U5">
        <v>1</v>
      </c>
      <c r="V5">
        <v>1</v>
      </c>
    </row>
    <row r="6" spans="1:22" x14ac:dyDescent="0.5">
      <c r="A6" t="s">
        <v>292</v>
      </c>
      <c r="B6">
        <v>0</v>
      </c>
      <c r="C6">
        <v>0</v>
      </c>
      <c r="D6">
        <v>0</v>
      </c>
      <c r="E6">
        <v>1</v>
      </c>
      <c r="F6" s="1"/>
      <c r="G6">
        <f>IF(mutation_data[[#This Row],[TP53]]=1, 2,0)</f>
        <v>0</v>
      </c>
      <c r="H6">
        <f>IF(mutation_data[[#This Row],[CDKN2A]]=1,4,0)</f>
        <v>0</v>
      </c>
      <c r="I6">
        <f>IF(mutation_data[[#This Row],[SMAD4]]=1,8,0)</f>
        <v>0</v>
      </c>
      <c r="J6">
        <f>IF(mutation_data[[#This Row],[KRAS]]=1,16,0)</f>
        <v>16</v>
      </c>
      <c r="K6" s="1"/>
      <c r="L6">
        <f>SUM(mutation_data[[#This Row],[TP53-T2]:[KRAS-T16]])</f>
        <v>16</v>
      </c>
      <c r="N6" s="12">
        <v>6</v>
      </c>
      <c r="O6" t="s">
        <v>9</v>
      </c>
      <c r="P6">
        <f>COUNTIF(mutation_data[SUMS],6)</f>
        <v>2</v>
      </c>
      <c r="Q6" s="11">
        <f t="shared" si="0"/>
        <v>1.680672268907563E-2</v>
      </c>
      <c r="S6">
        <v>0</v>
      </c>
      <c r="T6">
        <v>1</v>
      </c>
      <c r="U6">
        <v>0</v>
      </c>
      <c r="V6">
        <v>0</v>
      </c>
    </row>
    <row r="7" spans="1:22" x14ac:dyDescent="0.5">
      <c r="A7" t="s">
        <v>293</v>
      </c>
      <c r="B7">
        <v>0</v>
      </c>
      <c r="C7">
        <v>0</v>
      </c>
      <c r="D7">
        <v>1</v>
      </c>
      <c r="E7">
        <v>1</v>
      </c>
      <c r="F7" s="1"/>
      <c r="G7">
        <f>IF(mutation_data[[#This Row],[TP53]]=1, 2,0)</f>
        <v>0</v>
      </c>
      <c r="H7">
        <f>IF(mutation_data[[#This Row],[CDKN2A]]=1,4,0)</f>
        <v>0</v>
      </c>
      <c r="I7">
        <f>IF(mutation_data[[#This Row],[SMAD4]]=1,8,0)</f>
        <v>8</v>
      </c>
      <c r="J7">
        <f>IF(mutation_data[[#This Row],[KRAS]]=1,16,0)</f>
        <v>16</v>
      </c>
      <c r="K7" s="1"/>
      <c r="L7">
        <f>SUM(mutation_data[[#This Row],[TP53-T2]:[KRAS-T16]])</f>
        <v>24</v>
      </c>
      <c r="N7" s="12">
        <v>10</v>
      </c>
      <c r="O7" t="s">
        <v>10</v>
      </c>
      <c r="P7">
        <f>COUNTIF(mutation_data[SUMS],10)</f>
        <v>2</v>
      </c>
      <c r="Q7" s="11">
        <f t="shared" si="0"/>
        <v>1.680672268907563E-2</v>
      </c>
      <c r="S7">
        <v>0</v>
      </c>
      <c r="T7">
        <v>1</v>
      </c>
      <c r="U7">
        <v>0</v>
      </c>
      <c r="V7">
        <v>1</v>
      </c>
    </row>
    <row r="8" spans="1:22" x14ac:dyDescent="0.5">
      <c r="A8" t="s">
        <v>294</v>
      </c>
      <c r="B8">
        <v>0</v>
      </c>
      <c r="C8">
        <v>0</v>
      </c>
      <c r="D8">
        <v>1</v>
      </c>
      <c r="E8">
        <v>1</v>
      </c>
      <c r="F8" s="1"/>
      <c r="G8">
        <f>IF(mutation_data[[#This Row],[TP53]]=1, 2,0)</f>
        <v>0</v>
      </c>
      <c r="H8">
        <f>IF(mutation_data[[#This Row],[CDKN2A]]=1,4,0)</f>
        <v>0</v>
      </c>
      <c r="I8">
        <f>IF(mutation_data[[#This Row],[SMAD4]]=1,8,0)</f>
        <v>8</v>
      </c>
      <c r="J8">
        <f>IF(mutation_data[[#This Row],[KRAS]]=1,16,0)</f>
        <v>16</v>
      </c>
      <c r="K8" s="1"/>
      <c r="L8">
        <f>SUM(mutation_data[[#This Row],[TP53-T2]:[KRAS-T16]])</f>
        <v>24</v>
      </c>
      <c r="N8" s="12">
        <v>18</v>
      </c>
      <c r="O8" t="s">
        <v>11</v>
      </c>
      <c r="P8">
        <f>COUNTIF(mutation_data[SUMS],18)</f>
        <v>37</v>
      </c>
      <c r="Q8" s="11">
        <f t="shared" si="0"/>
        <v>0.31092436974789917</v>
      </c>
      <c r="S8">
        <v>0</v>
      </c>
      <c r="T8">
        <v>1</v>
      </c>
      <c r="U8">
        <v>1</v>
      </c>
      <c r="V8">
        <v>0</v>
      </c>
    </row>
    <row r="9" spans="1:22" x14ac:dyDescent="0.5">
      <c r="A9" t="s">
        <v>295</v>
      </c>
      <c r="B9">
        <v>0</v>
      </c>
      <c r="C9">
        <v>0</v>
      </c>
      <c r="D9">
        <v>1</v>
      </c>
      <c r="E9">
        <v>1</v>
      </c>
      <c r="F9" s="1"/>
      <c r="G9">
        <f>IF(mutation_data[[#This Row],[TP53]]=1, 2,0)</f>
        <v>0</v>
      </c>
      <c r="H9">
        <f>IF(mutation_data[[#This Row],[CDKN2A]]=1,4,0)</f>
        <v>0</v>
      </c>
      <c r="I9">
        <f>IF(mutation_data[[#This Row],[SMAD4]]=1,8,0)</f>
        <v>8</v>
      </c>
      <c r="J9">
        <f>IF(mutation_data[[#This Row],[KRAS]]=1,16,0)</f>
        <v>16</v>
      </c>
      <c r="K9" s="1"/>
      <c r="L9">
        <f>SUM(mutation_data[[#This Row],[TP53-T2]:[KRAS-T16]])</f>
        <v>24</v>
      </c>
      <c r="N9" s="12">
        <v>12</v>
      </c>
      <c r="O9" t="s">
        <v>12</v>
      </c>
      <c r="P9">
        <f>COUNTIF(mutation_data[SUMS],12)</f>
        <v>0</v>
      </c>
      <c r="Q9" s="11">
        <f t="shared" si="0"/>
        <v>0</v>
      </c>
      <c r="S9">
        <v>0</v>
      </c>
      <c r="T9">
        <v>1</v>
      </c>
      <c r="U9">
        <v>1</v>
      </c>
      <c r="V9">
        <v>1</v>
      </c>
    </row>
    <row r="10" spans="1:22" x14ac:dyDescent="0.5">
      <c r="A10" t="s">
        <v>296</v>
      </c>
      <c r="B10">
        <v>0</v>
      </c>
      <c r="C10">
        <v>0</v>
      </c>
      <c r="D10">
        <v>1</v>
      </c>
      <c r="E10">
        <v>1</v>
      </c>
      <c r="F10" s="1"/>
      <c r="G10">
        <f>IF(mutation_data[[#This Row],[TP53]]=1, 2,0)</f>
        <v>0</v>
      </c>
      <c r="H10">
        <f>IF(mutation_data[[#This Row],[CDKN2A]]=1,4,0)</f>
        <v>0</v>
      </c>
      <c r="I10">
        <f>IF(mutation_data[[#This Row],[SMAD4]]=1,8,0)</f>
        <v>8</v>
      </c>
      <c r="J10">
        <f>IF(mutation_data[[#This Row],[KRAS]]=1,16,0)</f>
        <v>16</v>
      </c>
      <c r="K10" s="1"/>
      <c r="L10">
        <f>SUM(mutation_data[[#This Row],[TP53-T2]:[KRAS-T16]])</f>
        <v>24</v>
      </c>
      <c r="N10" s="12">
        <v>20</v>
      </c>
      <c r="O10" t="s">
        <v>13</v>
      </c>
      <c r="P10">
        <f>COUNTIF(mutation_data[SUMS],20)</f>
        <v>2</v>
      </c>
      <c r="Q10" s="11">
        <f t="shared" si="0"/>
        <v>1.680672268907563E-2</v>
      </c>
      <c r="S10">
        <v>1</v>
      </c>
      <c r="T10">
        <v>0</v>
      </c>
      <c r="U10">
        <v>0</v>
      </c>
      <c r="V10">
        <v>0</v>
      </c>
    </row>
    <row r="11" spans="1:22" x14ac:dyDescent="0.5">
      <c r="A11" t="s">
        <v>297</v>
      </c>
      <c r="B11">
        <v>0</v>
      </c>
      <c r="C11">
        <v>0</v>
      </c>
      <c r="D11">
        <v>1</v>
      </c>
      <c r="E11">
        <v>1</v>
      </c>
      <c r="F11" s="1"/>
      <c r="G11">
        <f>IF(mutation_data[[#This Row],[TP53]]=1, 2,0)</f>
        <v>0</v>
      </c>
      <c r="H11">
        <f>IF(mutation_data[[#This Row],[CDKN2A]]=1,4,0)</f>
        <v>0</v>
      </c>
      <c r="I11">
        <f>IF(mutation_data[[#This Row],[SMAD4]]=1,8,0)</f>
        <v>8</v>
      </c>
      <c r="J11">
        <f>IF(mutation_data[[#This Row],[KRAS]]=1,16,0)</f>
        <v>16</v>
      </c>
      <c r="K11" s="1"/>
      <c r="L11">
        <f>SUM(mutation_data[[#This Row],[TP53-T2]:[KRAS-T16]])</f>
        <v>24</v>
      </c>
      <c r="N11" s="12">
        <v>24</v>
      </c>
      <c r="O11" t="s">
        <v>14</v>
      </c>
      <c r="P11">
        <f>COUNTIF(mutation_data[SUMS],24)</f>
        <v>9</v>
      </c>
      <c r="Q11" s="11">
        <f t="shared" si="0"/>
        <v>7.5630252100840331E-2</v>
      </c>
      <c r="S11">
        <v>1</v>
      </c>
      <c r="T11">
        <v>0</v>
      </c>
      <c r="U11">
        <v>0</v>
      </c>
      <c r="V11">
        <v>1</v>
      </c>
    </row>
    <row r="12" spans="1:22" x14ac:dyDescent="0.5">
      <c r="A12" t="s">
        <v>298</v>
      </c>
      <c r="B12">
        <v>0</v>
      </c>
      <c r="C12">
        <v>0</v>
      </c>
      <c r="D12">
        <v>0</v>
      </c>
      <c r="E12">
        <v>1</v>
      </c>
      <c r="F12" s="1"/>
      <c r="G12">
        <f>IF(mutation_data[[#This Row],[TP53]]=1, 2,0)</f>
        <v>0</v>
      </c>
      <c r="H12">
        <f>IF(mutation_data[[#This Row],[CDKN2A]]=1,4,0)</f>
        <v>0</v>
      </c>
      <c r="I12">
        <f>IF(mutation_data[[#This Row],[SMAD4]]=1,8,0)</f>
        <v>0</v>
      </c>
      <c r="J12">
        <f>IF(mutation_data[[#This Row],[KRAS]]=1,16,0)</f>
        <v>16</v>
      </c>
      <c r="K12" s="1"/>
      <c r="L12">
        <f>SUM(mutation_data[[#This Row],[TP53-T2]:[KRAS-T16]])</f>
        <v>16</v>
      </c>
      <c r="N12" s="12">
        <v>14</v>
      </c>
      <c r="O12" t="s">
        <v>15</v>
      </c>
      <c r="P12">
        <f>COUNTIF(mutation_data[SUMS],14)</f>
        <v>0</v>
      </c>
      <c r="Q12" s="11">
        <f t="shared" si="0"/>
        <v>0</v>
      </c>
      <c r="S12">
        <v>1</v>
      </c>
      <c r="T12">
        <v>0</v>
      </c>
      <c r="U12">
        <v>1</v>
      </c>
      <c r="V12">
        <v>0</v>
      </c>
    </row>
    <row r="13" spans="1:22" x14ac:dyDescent="0.5">
      <c r="A13" t="s">
        <v>299</v>
      </c>
      <c r="B13">
        <v>0</v>
      </c>
      <c r="C13">
        <v>0</v>
      </c>
      <c r="D13">
        <v>1</v>
      </c>
      <c r="E13">
        <v>1</v>
      </c>
      <c r="F13" s="1"/>
      <c r="G13">
        <f>IF(mutation_data[[#This Row],[TP53]]=1, 2,0)</f>
        <v>0</v>
      </c>
      <c r="H13">
        <f>IF(mutation_data[[#This Row],[CDKN2A]]=1,4,0)</f>
        <v>0</v>
      </c>
      <c r="I13">
        <f>IF(mutation_data[[#This Row],[SMAD4]]=1,8,0)</f>
        <v>8</v>
      </c>
      <c r="J13">
        <f>IF(mutation_data[[#This Row],[KRAS]]=1,16,0)</f>
        <v>16</v>
      </c>
      <c r="K13" s="1"/>
      <c r="L13">
        <f>SUM(mutation_data[[#This Row],[TP53-T2]:[KRAS-T16]])</f>
        <v>24</v>
      </c>
      <c r="N13" s="12">
        <v>22</v>
      </c>
      <c r="O13" t="s">
        <v>16</v>
      </c>
      <c r="P13">
        <f>COUNTIF(mutation_data[SUMS],22)</f>
        <v>23</v>
      </c>
      <c r="Q13" s="11">
        <f t="shared" si="0"/>
        <v>0.19327731092436976</v>
      </c>
      <c r="S13">
        <v>1</v>
      </c>
      <c r="T13">
        <v>0</v>
      </c>
      <c r="U13">
        <v>1</v>
      </c>
      <c r="V13">
        <v>1</v>
      </c>
    </row>
    <row r="14" spans="1:22" x14ac:dyDescent="0.5">
      <c r="A14" t="s">
        <v>300</v>
      </c>
      <c r="B14">
        <v>0</v>
      </c>
      <c r="C14">
        <v>0</v>
      </c>
      <c r="D14">
        <v>0</v>
      </c>
      <c r="E14">
        <v>1</v>
      </c>
      <c r="F14" s="1"/>
      <c r="G14">
        <f>IF(mutation_data[[#This Row],[TP53]]=1, 2,0)</f>
        <v>0</v>
      </c>
      <c r="H14">
        <f>IF(mutation_data[[#This Row],[CDKN2A]]=1,4,0)</f>
        <v>0</v>
      </c>
      <c r="I14">
        <f>IF(mutation_data[[#This Row],[SMAD4]]=1,8,0)</f>
        <v>0</v>
      </c>
      <c r="J14">
        <f>IF(mutation_data[[#This Row],[KRAS]]=1,16,0)</f>
        <v>16</v>
      </c>
      <c r="K14" s="1"/>
      <c r="L14">
        <f>SUM(mutation_data[[#This Row],[TP53-T2]:[KRAS-T16]])</f>
        <v>16</v>
      </c>
      <c r="N14" s="12">
        <v>26</v>
      </c>
      <c r="O14" t="s">
        <v>20</v>
      </c>
      <c r="P14">
        <f>COUNTIF(mutation_data[SUMS],26)</f>
        <v>16</v>
      </c>
      <c r="Q14" s="11">
        <f t="shared" si="0"/>
        <v>0.13445378151260504</v>
      </c>
      <c r="S14">
        <v>1</v>
      </c>
      <c r="T14">
        <v>1</v>
      </c>
      <c r="U14">
        <v>0</v>
      </c>
      <c r="V14">
        <v>0</v>
      </c>
    </row>
    <row r="15" spans="1:22" x14ac:dyDescent="0.5">
      <c r="A15" t="s">
        <v>301</v>
      </c>
      <c r="B15">
        <v>0</v>
      </c>
      <c r="C15">
        <v>0</v>
      </c>
      <c r="D15">
        <v>0</v>
      </c>
      <c r="E15">
        <v>1</v>
      </c>
      <c r="F15" s="1"/>
      <c r="G15">
        <f>IF(mutation_data[[#This Row],[TP53]]=1, 2,0)</f>
        <v>0</v>
      </c>
      <c r="H15">
        <f>IF(mutation_data[[#This Row],[CDKN2A]]=1,4,0)</f>
        <v>0</v>
      </c>
      <c r="I15">
        <f>IF(mutation_data[[#This Row],[SMAD4]]=1,8,0)</f>
        <v>0</v>
      </c>
      <c r="J15">
        <f>IF(mutation_data[[#This Row],[KRAS]]=1,16,0)</f>
        <v>16</v>
      </c>
      <c r="K15" s="1"/>
      <c r="L15">
        <f>SUM(mutation_data[[#This Row],[TP53-T2]:[KRAS-T16]])</f>
        <v>16</v>
      </c>
      <c r="N15" s="12">
        <v>28</v>
      </c>
      <c r="O15" t="s">
        <v>17</v>
      </c>
      <c r="P15">
        <f>COUNTIF(mutation_data[SUMS],28)</f>
        <v>2</v>
      </c>
      <c r="Q15" s="11">
        <f t="shared" si="0"/>
        <v>1.680672268907563E-2</v>
      </c>
      <c r="S15">
        <v>1</v>
      </c>
      <c r="T15">
        <v>1</v>
      </c>
      <c r="U15">
        <v>0</v>
      </c>
      <c r="V15">
        <v>1</v>
      </c>
    </row>
    <row r="16" spans="1:22" x14ac:dyDescent="0.5">
      <c r="A16" t="s">
        <v>302</v>
      </c>
      <c r="B16">
        <v>0</v>
      </c>
      <c r="C16">
        <v>0</v>
      </c>
      <c r="D16">
        <v>0</v>
      </c>
      <c r="E16">
        <v>1</v>
      </c>
      <c r="F16" s="1"/>
      <c r="G16">
        <f>IF(mutation_data[[#This Row],[TP53]]=1, 2,0)</f>
        <v>0</v>
      </c>
      <c r="H16">
        <f>IF(mutation_data[[#This Row],[CDKN2A]]=1,4,0)</f>
        <v>0</v>
      </c>
      <c r="I16">
        <f>IF(mutation_data[[#This Row],[SMAD4]]=1,8,0)</f>
        <v>0</v>
      </c>
      <c r="J16">
        <f>IF(mutation_data[[#This Row],[KRAS]]=1,16,0)</f>
        <v>16</v>
      </c>
      <c r="K16" s="1"/>
      <c r="L16">
        <f>SUM(mutation_data[[#This Row],[TP53-T2]:[KRAS-T16]])</f>
        <v>16</v>
      </c>
      <c r="N16" s="12">
        <v>30</v>
      </c>
      <c r="O16" t="s">
        <v>19</v>
      </c>
      <c r="P16">
        <f>COUNTIF(mutation_data[SUMS],30)</f>
        <v>5</v>
      </c>
      <c r="Q16" s="11">
        <f t="shared" si="0"/>
        <v>4.2016806722689079E-2</v>
      </c>
      <c r="S16">
        <v>1</v>
      </c>
      <c r="T16">
        <v>1</v>
      </c>
      <c r="U16">
        <v>1</v>
      </c>
      <c r="V16">
        <v>0</v>
      </c>
    </row>
    <row r="17" spans="1:22" x14ac:dyDescent="0.5">
      <c r="A17" t="s">
        <v>303</v>
      </c>
      <c r="B17">
        <v>0</v>
      </c>
      <c r="C17">
        <v>0</v>
      </c>
      <c r="D17">
        <v>1</v>
      </c>
      <c r="E17">
        <v>0</v>
      </c>
      <c r="F17" s="1"/>
      <c r="G17">
        <f>IF(mutation_data[[#This Row],[TP53]]=1, 2,0)</f>
        <v>0</v>
      </c>
      <c r="H17">
        <f>IF(mutation_data[[#This Row],[CDKN2A]]=1,4,0)</f>
        <v>0</v>
      </c>
      <c r="I17">
        <f>IF(mutation_data[[#This Row],[SMAD4]]=1,8,0)</f>
        <v>8</v>
      </c>
      <c r="J17">
        <f>IF(mutation_data[[#This Row],[KRAS]]=1,16,0)</f>
        <v>0</v>
      </c>
      <c r="K17" s="1"/>
      <c r="L17">
        <f>SUM(mutation_data[[#This Row],[TP53-T2]:[KRAS-T16]])</f>
        <v>8</v>
      </c>
      <c r="N17" s="12"/>
      <c r="O17" t="s">
        <v>21</v>
      </c>
      <c r="P17">
        <f>COUNTIF(mutation_data[SUMS],0)</f>
        <v>0</v>
      </c>
      <c r="Q17" s="11">
        <f t="shared" si="0"/>
        <v>0</v>
      </c>
      <c r="S17">
        <v>1</v>
      </c>
      <c r="T17">
        <v>1</v>
      </c>
      <c r="U17">
        <v>1</v>
      </c>
      <c r="V17">
        <v>1</v>
      </c>
    </row>
    <row r="18" spans="1:22" x14ac:dyDescent="0.5">
      <c r="A18" t="s">
        <v>304</v>
      </c>
      <c r="B18">
        <v>0</v>
      </c>
      <c r="C18">
        <v>0</v>
      </c>
      <c r="D18">
        <v>0</v>
      </c>
      <c r="E18">
        <v>1</v>
      </c>
      <c r="F18" s="1"/>
      <c r="G18">
        <f>IF(mutation_data[[#This Row],[TP53]]=1, 2,0)</f>
        <v>0</v>
      </c>
      <c r="H18">
        <f>IF(mutation_data[[#This Row],[CDKN2A]]=1,4,0)</f>
        <v>0</v>
      </c>
      <c r="I18">
        <f>IF(mutation_data[[#This Row],[SMAD4]]=1,8,0)</f>
        <v>0</v>
      </c>
      <c r="J18">
        <f>IF(mutation_data[[#This Row],[KRAS]]=1,16,0)</f>
        <v>16</v>
      </c>
      <c r="K18" s="1"/>
      <c r="L18">
        <f>SUM(mutation_data[[#This Row],[TP53-T2]:[KRAS-T16]])</f>
        <v>16</v>
      </c>
      <c r="N18" s="12"/>
    </row>
    <row r="19" spans="1:22" ht="14.7" thickBot="1" x14ac:dyDescent="0.55000000000000004">
      <c r="A19" t="s">
        <v>305</v>
      </c>
      <c r="B19">
        <v>0</v>
      </c>
      <c r="C19">
        <v>0</v>
      </c>
      <c r="D19">
        <v>0</v>
      </c>
      <c r="E19">
        <v>1</v>
      </c>
      <c r="F19" s="1"/>
      <c r="G19">
        <f>IF(mutation_data[[#This Row],[TP53]]=1, 2,0)</f>
        <v>0</v>
      </c>
      <c r="H19">
        <f>IF(mutation_data[[#This Row],[CDKN2A]]=1,4,0)</f>
        <v>0</v>
      </c>
      <c r="I19">
        <f>IF(mutation_data[[#This Row],[SMAD4]]=1,8,0)</f>
        <v>0</v>
      </c>
      <c r="J19">
        <f>IF(mutation_data[[#This Row],[KRAS]]=1,16,0)</f>
        <v>16</v>
      </c>
      <c r="K19" s="1"/>
      <c r="L19">
        <f>SUM(mutation_data[[#This Row],[TP53-T2]:[KRAS-T16]])</f>
        <v>16</v>
      </c>
      <c r="N19" s="12"/>
      <c r="P19" s="2">
        <f>SUM(P2:P17)</f>
        <v>119</v>
      </c>
    </row>
    <row r="20" spans="1:22" ht="14.7" thickTop="1" x14ac:dyDescent="0.5">
      <c r="A20" t="s">
        <v>306</v>
      </c>
      <c r="B20">
        <v>0</v>
      </c>
      <c r="C20">
        <v>0</v>
      </c>
      <c r="D20">
        <v>1</v>
      </c>
      <c r="E20">
        <v>1</v>
      </c>
      <c r="F20" s="1"/>
      <c r="G20">
        <f>IF(mutation_data[[#This Row],[TP53]]=1, 2,0)</f>
        <v>0</v>
      </c>
      <c r="H20">
        <f>IF(mutation_data[[#This Row],[CDKN2A]]=1,4,0)</f>
        <v>0</v>
      </c>
      <c r="I20">
        <f>IF(mutation_data[[#This Row],[SMAD4]]=1,8,0)</f>
        <v>8</v>
      </c>
      <c r="J20">
        <f>IF(mutation_data[[#This Row],[KRAS]]=1,16,0)</f>
        <v>16</v>
      </c>
      <c r="K20" s="1"/>
      <c r="L20">
        <f>SUM(mutation_data[[#This Row],[TP53-T2]:[KRAS-T16]])</f>
        <v>24</v>
      </c>
      <c r="N20" s="12"/>
    </row>
    <row r="21" spans="1:22" x14ac:dyDescent="0.5">
      <c r="A21" t="s">
        <v>307</v>
      </c>
      <c r="B21">
        <v>0</v>
      </c>
      <c r="C21">
        <v>0</v>
      </c>
      <c r="D21">
        <v>1</v>
      </c>
      <c r="E21">
        <v>0</v>
      </c>
      <c r="F21" s="1"/>
      <c r="G21">
        <f>IF(mutation_data[[#This Row],[TP53]]=1, 2,0)</f>
        <v>0</v>
      </c>
      <c r="H21">
        <f>IF(mutation_data[[#This Row],[CDKN2A]]=1,4,0)</f>
        <v>0</v>
      </c>
      <c r="I21">
        <f>IF(mutation_data[[#This Row],[SMAD4]]=1,8,0)</f>
        <v>8</v>
      </c>
      <c r="J21">
        <f>IF(mutation_data[[#This Row],[KRAS]]=1,16,0)</f>
        <v>0</v>
      </c>
      <c r="K21" s="1"/>
      <c r="L21">
        <f>SUM(mutation_data[[#This Row],[TP53-T2]:[KRAS-T16]])</f>
        <v>8</v>
      </c>
      <c r="N21" s="12"/>
    </row>
    <row r="22" spans="1:22" x14ac:dyDescent="0.5">
      <c r="A22" t="s">
        <v>308</v>
      </c>
      <c r="B22">
        <v>0</v>
      </c>
      <c r="C22">
        <v>0</v>
      </c>
      <c r="D22">
        <v>0</v>
      </c>
      <c r="E22">
        <v>1</v>
      </c>
      <c r="F22" s="1"/>
      <c r="G22">
        <f>IF(mutation_data[[#This Row],[TP53]]=1, 2,0)</f>
        <v>0</v>
      </c>
      <c r="H22">
        <f>IF(mutation_data[[#This Row],[CDKN2A]]=1,4,0)</f>
        <v>0</v>
      </c>
      <c r="I22">
        <f>IF(mutation_data[[#This Row],[SMAD4]]=1,8,0)</f>
        <v>0</v>
      </c>
      <c r="J22">
        <f>IF(mutation_data[[#This Row],[KRAS]]=1,16,0)</f>
        <v>16</v>
      </c>
      <c r="K22" s="1"/>
      <c r="L22">
        <f>SUM(mutation_data[[#This Row],[TP53-T2]:[KRAS-T16]])</f>
        <v>16</v>
      </c>
      <c r="N22" s="12"/>
    </row>
    <row r="23" spans="1:22" x14ac:dyDescent="0.5">
      <c r="A23" t="s">
        <v>309</v>
      </c>
      <c r="B23">
        <v>1</v>
      </c>
      <c r="C23">
        <v>0</v>
      </c>
      <c r="D23">
        <v>0</v>
      </c>
      <c r="E23">
        <v>1</v>
      </c>
      <c r="F23" s="1"/>
      <c r="G23">
        <f>IF(mutation_data[[#This Row],[TP53]]=1, 2,0)</f>
        <v>2</v>
      </c>
      <c r="H23">
        <f>IF(mutation_data[[#This Row],[CDKN2A]]=1,4,0)</f>
        <v>0</v>
      </c>
      <c r="I23">
        <f>IF(mutation_data[[#This Row],[SMAD4]]=1,8,0)</f>
        <v>0</v>
      </c>
      <c r="J23">
        <f>IF(mutation_data[[#This Row],[KRAS]]=1,16,0)</f>
        <v>16</v>
      </c>
      <c r="K23" s="1"/>
      <c r="L23">
        <f>SUM(mutation_data[[#This Row],[TP53-T2]:[KRAS-T16]])</f>
        <v>18</v>
      </c>
      <c r="N23" s="12"/>
    </row>
    <row r="24" spans="1:22" x14ac:dyDescent="0.5">
      <c r="A24" t="s">
        <v>310</v>
      </c>
      <c r="B24">
        <v>1</v>
      </c>
      <c r="C24">
        <v>0</v>
      </c>
      <c r="D24">
        <v>0</v>
      </c>
      <c r="E24">
        <v>1</v>
      </c>
      <c r="F24" s="1"/>
      <c r="G24">
        <f>IF(mutation_data[[#This Row],[TP53]]=1, 2,0)</f>
        <v>2</v>
      </c>
      <c r="H24">
        <f>IF(mutation_data[[#This Row],[CDKN2A]]=1,4,0)</f>
        <v>0</v>
      </c>
      <c r="I24">
        <f>IF(mutation_data[[#This Row],[SMAD4]]=1,8,0)</f>
        <v>0</v>
      </c>
      <c r="J24">
        <f>IF(mutation_data[[#This Row],[KRAS]]=1,16,0)</f>
        <v>16</v>
      </c>
      <c r="K24" s="1"/>
      <c r="L24">
        <f>SUM(mutation_data[[#This Row],[TP53-T2]:[KRAS-T16]])</f>
        <v>18</v>
      </c>
      <c r="N24" s="12"/>
    </row>
    <row r="25" spans="1:22" x14ac:dyDescent="0.5">
      <c r="A25" t="s">
        <v>311</v>
      </c>
      <c r="B25">
        <v>1</v>
      </c>
      <c r="C25">
        <v>0</v>
      </c>
      <c r="D25">
        <v>1</v>
      </c>
      <c r="E25">
        <v>1</v>
      </c>
      <c r="F25" s="1"/>
      <c r="G25">
        <f>IF(mutation_data[[#This Row],[TP53]]=1, 2,0)</f>
        <v>2</v>
      </c>
      <c r="H25">
        <f>IF(mutation_data[[#This Row],[CDKN2A]]=1,4,0)</f>
        <v>0</v>
      </c>
      <c r="I25">
        <f>IF(mutation_data[[#This Row],[SMAD4]]=1,8,0)</f>
        <v>8</v>
      </c>
      <c r="J25">
        <f>IF(mutation_data[[#This Row],[KRAS]]=1,16,0)</f>
        <v>16</v>
      </c>
      <c r="K25" s="1"/>
      <c r="L25">
        <f>SUM(mutation_data[[#This Row],[TP53-T2]:[KRAS-T16]])</f>
        <v>26</v>
      </c>
      <c r="N25" s="12"/>
    </row>
    <row r="26" spans="1:22" x14ac:dyDescent="0.5">
      <c r="A26" t="s">
        <v>312</v>
      </c>
      <c r="B26">
        <v>1</v>
      </c>
      <c r="C26">
        <v>0</v>
      </c>
      <c r="D26">
        <v>0</v>
      </c>
      <c r="E26">
        <v>1</v>
      </c>
      <c r="F26" s="1"/>
      <c r="G26">
        <f>IF(mutation_data[[#This Row],[TP53]]=1, 2,0)</f>
        <v>2</v>
      </c>
      <c r="H26">
        <f>IF(mutation_data[[#This Row],[CDKN2A]]=1,4,0)</f>
        <v>0</v>
      </c>
      <c r="I26">
        <f>IF(mutation_data[[#This Row],[SMAD4]]=1,8,0)</f>
        <v>0</v>
      </c>
      <c r="J26">
        <f>IF(mutation_data[[#This Row],[KRAS]]=1,16,0)</f>
        <v>16</v>
      </c>
      <c r="K26" s="1"/>
      <c r="L26">
        <f>SUM(mutation_data[[#This Row],[TP53-T2]:[KRAS-T16]])</f>
        <v>18</v>
      </c>
      <c r="N26" s="12"/>
    </row>
    <row r="27" spans="1:22" x14ac:dyDescent="0.5">
      <c r="A27" t="s">
        <v>313</v>
      </c>
      <c r="B27">
        <v>1</v>
      </c>
      <c r="C27">
        <v>0</v>
      </c>
      <c r="D27">
        <v>0</v>
      </c>
      <c r="E27">
        <v>0</v>
      </c>
      <c r="F27" s="1"/>
      <c r="G27">
        <f>IF(mutation_data[[#This Row],[TP53]]=1, 2,0)</f>
        <v>2</v>
      </c>
      <c r="H27">
        <f>IF(mutation_data[[#This Row],[CDKN2A]]=1,4,0)</f>
        <v>0</v>
      </c>
      <c r="I27">
        <f>IF(mutation_data[[#This Row],[SMAD4]]=1,8,0)</f>
        <v>0</v>
      </c>
      <c r="J27">
        <f>IF(mutation_data[[#This Row],[KRAS]]=1,16,0)</f>
        <v>0</v>
      </c>
      <c r="K27" s="1"/>
      <c r="L27">
        <f>SUM(mutation_data[[#This Row],[TP53-T2]:[KRAS-T16]])</f>
        <v>2</v>
      </c>
      <c r="N27" s="12"/>
    </row>
    <row r="28" spans="1:22" x14ac:dyDescent="0.5">
      <c r="A28" t="s">
        <v>314</v>
      </c>
      <c r="B28">
        <v>1</v>
      </c>
      <c r="C28">
        <v>0</v>
      </c>
      <c r="D28">
        <v>1</v>
      </c>
      <c r="E28">
        <v>1</v>
      </c>
      <c r="F28" s="1"/>
      <c r="G28">
        <f>IF(mutation_data[[#This Row],[TP53]]=1, 2,0)</f>
        <v>2</v>
      </c>
      <c r="H28">
        <f>IF(mutation_data[[#This Row],[CDKN2A]]=1,4,0)</f>
        <v>0</v>
      </c>
      <c r="I28">
        <f>IF(mutation_data[[#This Row],[SMAD4]]=1,8,0)</f>
        <v>8</v>
      </c>
      <c r="J28">
        <f>IF(mutation_data[[#This Row],[KRAS]]=1,16,0)</f>
        <v>16</v>
      </c>
      <c r="K28" s="1"/>
      <c r="L28">
        <f>SUM(mutation_data[[#This Row],[TP53-T2]:[KRAS-T16]])</f>
        <v>26</v>
      </c>
      <c r="N28" s="12"/>
    </row>
    <row r="29" spans="1:22" x14ac:dyDescent="0.5">
      <c r="A29" t="s">
        <v>315</v>
      </c>
      <c r="B29">
        <v>1</v>
      </c>
      <c r="C29">
        <v>0</v>
      </c>
      <c r="D29">
        <v>1</v>
      </c>
      <c r="E29">
        <v>1</v>
      </c>
      <c r="F29" s="1"/>
      <c r="G29">
        <f>IF(mutation_data[[#This Row],[TP53]]=1, 2,0)</f>
        <v>2</v>
      </c>
      <c r="H29">
        <f>IF(mutation_data[[#This Row],[CDKN2A]]=1,4,0)</f>
        <v>0</v>
      </c>
      <c r="I29">
        <f>IF(mutation_data[[#This Row],[SMAD4]]=1,8,0)</f>
        <v>8</v>
      </c>
      <c r="J29">
        <f>IF(mutation_data[[#This Row],[KRAS]]=1,16,0)</f>
        <v>16</v>
      </c>
      <c r="K29" s="1"/>
      <c r="L29">
        <f>SUM(mutation_data[[#This Row],[TP53-T2]:[KRAS-T16]])</f>
        <v>26</v>
      </c>
      <c r="N29" s="12"/>
    </row>
    <row r="30" spans="1:22" x14ac:dyDescent="0.5">
      <c r="A30" t="s">
        <v>316</v>
      </c>
      <c r="B30">
        <v>1</v>
      </c>
      <c r="C30">
        <v>0</v>
      </c>
      <c r="D30">
        <v>1</v>
      </c>
      <c r="E30">
        <v>1</v>
      </c>
      <c r="F30" s="1"/>
      <c r="G30">
        <f>IF(mutation_data[[#This Row],[TP53]]=1, 2,0)</f>
        <v>2</v>
      </c>
      <c r="H30">
        <f>IF(mutation_data[[#This Row],[CDKN2A]]=1,4,0)</f>
        <v>0</v>
      </c>
      <c r="I30">
        <f>IF(mutation_data[[#This Row],[SMAD4]]=1,8,0)</f>
        <v>8</v>
      </c>
      <c r="J30">
        <f>IF(mutation_data[[#This Row],[KRAS]]=1,16,0)</f>
        <v>16</v>
      </c>
      <c r="K30" s="1"/>
      <c r="L30">
        <f>SUM(mutation_data[[#This Row],[TP53-T2]:[KRAS-T16]])</f>
        <v>26</v>
      </c>
      <c r="N30" s="12"/>
    </row>
    <row r="31" spans="1:22" x14ac:dyDescent="0.5">
      <c r="A31" t="s">
        <v>317</v>
      </c>
      <c r="B31">
        <v>1</v>
      </c>
      <c r="C31">
        <v>0</v>
      </c>
      <c r="D31">
        <v>0</v>
      </c>
      <c r="E31">
        <v>0</v>
      </c>
      <c r="F31" s="1"/>
      <c r="G31">
        <f>IF(mutation_data[[#This Row],[TP53]]=1, 2,0)</f>
        <v>2</v>
      </c>
      <c r="H31">
        <f>IF(mutation_data[[#This Row],[CDKN2A]]=1,4,0)</f>
        <v>0</v>
      </c>
      <c r="I31">
        <f>IF(mutation_data[[#This Row],[SMAD4]]=1,8,0)</f>
        <v>0</v>
      </c>
      <c r="J31">
        <f>IF(mutation_data[[#This Row],[KRAS]]=1,16,0)</f>
        <v>0</v>
      </c>
      <c r="K31" s="1"/>
      <c r="L31">
        <f>SUM(mutation_data[[#This Row],[TP53-T2]:[KRAS-T16]])</f>
        <v>2</v>
      </c>
      <c r="N31" s="12"/>
    </row>
    <row r="32" spans="1:22" x14ac:dyDescent="0.5">
      <c r="A32" t="s">
        <v>318</v>
      </c>
      <c r="B32">
        <v>1</v>
      </c>
      <c r="C32">
        <v>0</v>
      </c>
      <c r="D32">
        <v>0</v>
      </c>
      <c r="E32">
        <v>1</v>
      </c>
      <c r="F32" s="1"/>
      <c r="G32">
        <f>IF(mutation_data[[#This Row],[TP53]]=1, 2,0)</f>
        <v>2</v>
      </c>
      <c r="H32">
        <f>IF(mutation_data[[#This Row],[CDKN2A]]=1,4,0)</f>
        <v>0</v>
      </c>
      <c r="I32">
        <f>IF(mutation_data[[#This Row],[SMAD4]]=1,8,0)</f>
        <v>0</v>
      </c>
      <c r="J32">
        <f>IF(mutation_data[[#This Row],[KRAS]]=1,16,0)</f>
        <v>16</v>
      </c>
      <c r="K32" s="1"/>
      <c r="L32">
        <f>SUM(mutation_data[[#This Row],[TP53-T2]:[KRAS-T16]])</f>
        <v>18</v>
      </c>
      <c r="N32" s="12"/>
    </row>
    <row r="33" spans="1:14" x14ac:dyDescent="0.5">
      <c r="A33" t="s">
        <v>319</v>
      </c>
      <c r="B33">
        <v>1</v>
      </c>
      <c r="C33">
        <v>0</v>
      </c>
      <c r="D33">
        <v>1</v>
      </c>
      <c r="E33">
        <v>1</v>
      </c>
      <c r="F33" s="1"/>
      <c r="G33">
        <f>IF(mutation_data[[#This Row],[TP53]]=1, 2,0)</f>
        <v>2</v>
      </c>
      <c r="H33">
        <f>IF(mutation_data[[#This Row],[CDKN2A]]=1,4,0)</f>
        <v>0</v>
      </c>
      <c r="I33">
        <f>IF(mutation_data[[#This Row],[SMAD4]]=1,8,0)</f>
        <v>8</v>
      </c>
      <c r="J33">
        <f>IF(mutation_data[[#This Row],[KRAS]]=1,16,0)</f>
        <v>16</v>
      </c>
      <c r="K33" s="1"/>
      <c r="L33">
        <f>SUM(mutation_data[[#This Row],[TP53-T2]:[KRAS-T16]])</f>
        <v>26</v>
      </c>
      <c r="N33" s="12"/>
    </row>
    <row r="34" spans="1:14" x14ac:dyDescent="0.5">
      <c r="A34" t="s">
        <v>320</v>
      </c>
      <c r="B34">
        <v>1</v>
      </c>
      <c r="C34">
        <v>0</v>
      </c>
      <c r="D34">
        <v>0</v>
      </c>
      <c r="E34">
        <v>1</v>
      </c>
      <c r="F34" s="1"/>
      <c r="G34">
        <f>IF(mutation_data[[#This Row],[TP53]]=1, 2,0)</f>
        <v>2</v>
      </c>
      <c r="H34">
        <f>IF(mutation_data[[#This Row],[CDKN2A]]=1,4,0)</f>
        <v>0</v>
      </c>
      <c r="I34">
        <f>IF(mutation_data[[#This Row],[SMAD4]]=1,8,0)</f>
        <v>0</v>
      </c>
      <c r="J34">
        <f>IF(mutation_data[[#This Row],[KRAS]]=1,16,0)</f>
        <v>16</v>
      </c>
      <c r="K34" s="1"/>
      <c r="L34">
        <f>SUM(mutation_data[[#This Row],[TP53-T2]:[KRAS-T16]])</f>
        <v>18</v>
      </c>
      <c r="N34" s="12"/>
    </row>
    <row r="35" spans="1:14" x14ac:dyDescent="0.5">
      <c r="A35" t="s">
        <v>321</v>
      </c>
      <c r="B35">
        <v>1</v>
      </c>
      <c r="C35">
        <v>0</v>
      </c>
      <c r="D35">
        <v>0</v>
      </c>
      <c r="E35">
        <v>1</v>
      </c>
      <c r="F35" s="1"/>
      <c r="G35">
        <f>IF(mutation_data[[#This Row],[TP53]]=1, 2,0)</f>
        <v>2</v>
      </c>
      <c r="H35">
        <f>IF(mutation_data[[#This Row],[CDKN2A]]=1,4,0)</f>
        <v>0</v>
      </c>
      <c r="I35">
        <f>IF(mutation_data[[#This Row],[SMAD4]]=1,8,0)</f>
        <v>0</v>
      </c>
      <c r="J35">
        <f>IF(mutation_data[[#This Row],[KRAS]]=1,16,0)</f>
        <v>16</v>
      </c>
      <c r="K35" s="1"/>
      <c r="L35">
        <f>SUM(mutation_data[[#This Row],[TP53-T2]:[KRAS-T16]])</f>
        <v>18</v>
      </c>
      <c r="N35" s="12"/>
    </row>
    <row r="36" spans="1:14" x14ac:dyDescent="0.5">
      <c r="A36" t="s">
        <v>322</v>
      </c>
      <c r="B36">
        <v>1</v>
      </c>
      <c r="C36">
        <v>0</v>
      </c>
      <c r="D36">
        <v>0</v>
      </c>
      <c r="E36">
        <v>1</v>
      </c>
      <c r="F36" s="1"/>
      <c r="G36">
        <f>IF(mutation_data[[#This Row],[TP53]]=1, 2,0)</f>
        <v>2</v>
      </c>
      <c r="H36">
        <f>IF(mutation_data[[#This Row],[CDKN2A]]=1,4,0)</f>
        <v>0</v>
      </c>
      <c r="I36">
        <f>IF(mutation_data[[#This Row],[SMAD4]]=1,8,0)</f>
        <v>0</v>
      </c>
      <c r="J36">
        <f>IF(mutation_data[[#This Row],[KRAS]]=1,16,0)</f>
        <v>16</v>
      </c>
      <c r="K36" s="1"/>
      <c r="L36">
        <f>SUM(mutation_data[[#This Row],[TP53-T2]:[KRAS-T16]])</f>
        <v>18</v>
      </c>
      <c r="N36" s="12"/>
    </row>
    <row r="37" spans="1:14" x14ac:dyDescent="0.5">
      <c r="A37" t="s">
        <v>323</v>
      </c>
      <c r="B37">
        <v>1</v>
      </c>
      <c r="C37">
        <v>0</v>
      </c>
      <c r="D37">
        <v>1</v>
      </c>
      <c r="E37">
        <v>1</v>
      </c>
      <c r="F37" s="1"/>
      <c r="G37">
        <f>IF(mutation_data[[#This Row],[TP53]]=1, 2,0)</f>
        <v>2</v>
      </c>
      <c r="H37">
        <f>IF(mutation_data[[#This Row],[CDKN2A]]=1,4,0)</f>
        <v>0</v>
      </c>
      <c r="I37">
        <f>IF(mutation_data[[#This Row],[SMAD4]]=1,8,0)</f>
        <v>8</v>
      </c>
      <c r="J37">
        <f>IF(mutation_data[[#This Row],[KRAS]]=1,16,0)</f>
        <v>16</v>
      </c>
      <c r="K37" s="1"/>
      <c r="L37">
        <f>SUM(mutation_data[[#This Row],[TP53-T2]:[KRAS-T16]])</f>
        <v>26</v>
      </c>
      <c r="N37" s="12"/>
    </row>
    <row r="38" spans="1:14" x14ac:dyDescent="0.5">
      <c r="A38" t="s">
        <v>324</v>
      </c>
      <c r="B38">
        <v>1</v>
      </c>
      <c r="C38">
        <v>0</v>
      </c>
      <c r="D38">
        <v>0</v>
      </c>
      <c r="E38">
        <v>1</v>
      </c>
      <c r="F38" s="1"/>
      <c r="G38">
        <f>IF(mutation_data[[#This Row],[TP53]]=1, 2,0)</f>
        <v>2</v>
      </c>
      <c r="H38">
        <f>IF(mutation_data[[#This Row],[CDKN2A]]=1,4,0)</f>
        <v>0</v>
      </c>
      <c r="I38">
        <f>IF(mutation_data[[#This Row],[SMAD4]]=1,8,0)</f>
        <v>0</v>
      </c>
      <c r="J38">
        <f>IF(mutation_data[[#This Row],[KRAS]]=1,16,0)</f>
        <v>16</v>
      </c>
      <c r="K38" s="1"/>
      <c r="L38">
        <f>SUM(mutation_data[[#This Row],[TP53-T2]:[KRAS-T16]])</f>
        <v>18</v>
      </c>
      <c r="N38" s="12"/>
    </row>
    <row r="39" spans="1:14" x14ac:dyDescent="0.5">
      <c r="A39" t="s">
        <v>325</v>
      </c>
      <c r="B39">
        <v>1</v>
      </c>
      <c r="C39">
        <v>0</v>
      </c>
      <c r="D39">
        <v>0</v>
      </c>
      <c r="E39">
        <v>1</v>
      </c>
      <c r="F39" s="1"/>
      <c r="G39">
        <f>IF(mutation_data[[#This Row],[TP53]]=1, 2,0)</f>
        <v>2</v>
      </c>
      <c r="H39">
        <f>IF(mutation_data[[#This Row],[CDKN2A]]=1,4,0)</f>
        <v>0</v>
      </c>
      <c r="I39">
        <f>IF(mutation_data[[#This Row],[SMAD4]]=1,8,0)</f>
        <v>0</v>
      </c>
      <c r="J39">
        <f>IF(mutation_data[[#This Row],[KRAS]]=1,16,0)</f>
        <v>16</v>
      </c>
      <c r="K39" s="1"/>
      <c r="L39">
        <f>SUM(mutation_data[[#This Row],[TP53-T2]:[KRAS-T16]])</f>
        <v>18</v>
      </c>
      <c r="N39" s="12"/>
    </row>
    <row r="40" spans="1:14" x14ac:dyDescent="0.5">
      <c r="A40" t="s">
        <v>326</v>
      </c>
      <c r="B40">
        <v>1</v>
      </c>
      <c r="C40">
        <v>0</v>
      </c>
      <c r="D40">
        <v>1</v>
      </c>
      <c r="E40">
        <v>1</v>
      </c>
      <c r="F40" s="1"/>
      <c r="G40">
        <f>IF(mutation_data[[#This Row],[TP53]]=1, 2,0)</f>
        <v>2</v>
      </c>
      <c r="H40">
        <f>IF(mutation_data[[#This Row],[CDKN2A]]=1,4,0)</f>
        <v>0</v>
      </c>
      <c r="I40">
        <f>IF(mutation_data[[#This Row],[SMAD4]]=1,8,0)</f>
        <v>8</v>
      </c>
      <c r="J40">
        <f>IF(mutation_data[[#This Row],[KRAS]]=1,16,0)</f>
        <v>16</v>
      </c>
      <c r="K40" s="1"/>
      <c r="L40">
        <f>SUM(mutation_data[[#This Row],[TP53-T2]:[KRAS-T16]])</f>
        <v>26</v>
      </c>
      <c r="N40" s="12"/>
    </row>
    <row r="41" spans="1:14" x14ac:dyDescent="0.5">
      <c r="A41" t="s">
        <v>327</v>
      </c>
      <c r="B41">
        <v>1</v>
      </c>
      <c r="C41">
        <v>0</v>
      </c>
      <c r="D41">
        <v>1</v>
      </c>
      <c r="E41">
        <v>1</v>
      </c>
      <c r="F41" s="1"/>
      <c r="G41">
        <f>IF(mutation_data[[#This Row],[TP53]]=1, 2,0)</f>
        <v>2</v>
      </c>
      <c r="H41">
        <f>IF(mutation_data[[#This Row],[CDKN2A]]=1,4,0)</f>
        <v>0</v>
      </c>
      <c r="I41">
        <f>IF(mutation_data[[#This Row],[SMAD4]]=1,8,0)</f>
        <v>8</v>
      </c>
      <c r="J41">
        <f>IF(mutation_data[[#This Row],[KRAS]]=1,16,0)</f>
        <v>16</v>
      </c>
      <c r="K41" s="1"/>
      <c r="L41">
        <f>SUM(mutation_data[[#This Row],[TP53-T2]:[KRAS-T16]])</f>
        <v>26</v>
      </c>
      <c r="N41" s="12"/>
    </row>
    <row r="42" spans="1:14" x14ac:dyDescent="0.5">
      <c r="A42" t="s">
        <v>328</v>
      </c>
      <c r="B42">
        <v>1</v>
      </c>
      <c r="C42">
        <v>0</v>
      </c>
      <c r="D42">
        <v>1</v>
      </c>
      <c r="E42">
        <v>0</v>
      </c>
      <c r="F42" s="1"/>
      <c r="G42">
        <f>IF(mutation_data[[#This Row],[TP53]]=1, 2,0)</f>
        <v>2</v>
      </c>
      <c r="H42">
        <f>IF(mutation_data[[#This Row],[CDKN2A]]=1,4,0)</f>
        <v>0</v>
      </c>
      <c r="I42">
        <f>IF(mutation_data[[#This Row],[SMAD4]]=1,8,0)</f>
        <v>8</v>
      </c>
      <c r="J42">
        <f>IF(mutation_data[[#This Row],[KRAS]]=1,16,0)</f>
        <v>0</v>
      </c>
      <c r="K42" s="1"/>
      <c r="L42">
        <f>SUM(mutation_data[[#This Row],[TP53-T2]:[KRAS-T16]])</f>
        <v>10</v>
      </c>
      <c r="N42" s="12"/>
    </row>
    <row r="43" spans="1:14" x14ac:dyDescent="0.5">
      <c r="A43" t="s">
        <v>329</v>
      </c>
      <c r="B43">
        <v>1</v>
      </c>
      <c r="C43">
        <v>0</v>
      </c>
      <c r="D43">
        <v>0</v>
      </c>
      <c r="E43">
        <v>1</v>
      </c>
      <c r="F43" s="1"/>
      <c r="G43">
        <f>IF(mutation_data[[#This Row],[TP53]]=1, 2,0)</f>
        <v>2</v>
      </c>
      <c r="H43">
        <f>IF(mutation_data[[#This Row],[CDKN2A]]=1,4,0)</f>
        <v>0</v>
      </c>
      <c r="I43">
        <f>IF(mutation_data[[#This Row],[SMAD4]]=1,8,0)</f>
        <v>0</v>
      </c>
      <c r="J43">
        <f>IF(mutation_data[[#This Row],[KRAS]]=1,16,0)</f>
        <v>16</v>
      </c>
      <c r="K43" s="1"/>
      <c r="L43">
        <f>SUM(mutation_data[[#This Row],[TP53-T2]:[KRAS-T16]])</f>
        <v>18</v>
      </c>
      <c r="N43" s="12"/>
    </row>
    <row r="44" spans="1:14" x14ac:dyDescent="0.5">
      <c r="A44" t="s">
        <v>330</v>
      </c>
      <c r="B44">
        <v>1</v>
      </c>
      <c r="C44">
        <v>0</v>
      </c>
      <c r="D44">
        <v>1</v>
      </c>
      <c r="E44">
        <v>1</v>
      </c>
      <c r="F44" s="1"/>
      <c r="G44">
        <f>IF(mutation_data[[#This Row],[TP53]]=1, 2,0)</f>
        <v>2</v>
      </c>
      <c r="H44">
        <f>IF(mutation_data[[#This Row],[CDKN2A]]=1,4,0)</f>
        <v>0</v>
      </c>
      <c r="I44">
        <f>IF(mutation_data[[#This Row],[SMAD4]]=1,8,0)</f>
        <v>8</v>
      </c>
      <c r="J44">
        <f>IF(mutation_data[[#This Row],[KRAS]]=1,16,0)</f>
        <v>16</v>
      </c>
      <c r="K44" s="1"/>
      <c r="L44">
        <f>SUM(mutation_data[[#This Row],[TP53-T2]:[KRAS-T16]])</f>
        <v>26</v>
      </c>
      <c r="N44" s="12"/>
    </row>
    <row r="45" spans="1:14" x14ac:dyDescent="0.5">
      <c r="A45" t="s">
        <v>331</v>
      </c>
      <c r="B45">
        <v>1</v>
      </c>
      <c r="C45">
        <v>0</v>
      </c>
      <c r="D45">
        <v>1</v>
      </c>
      <c r="E45">
        <v>0</v>
      </c>
      <c r="F45" s="1"/>
      <c r="G45">
        <f>IF(mutation_data[[#This Row],[TP53]]=1, 2,0)</f>
        <v>2</v>
      </c>
      <c r="H45">
        <f>IF(mutation_data[[#This Row],[CDKN2A]]=1,4,0)</f>
        <v>0</v>
      </c>
      <c r="I45">
        <f>IF(mutation_data[[#This Row],[SMAD4]]=1,8,0)</f>
        <v>8</v>
      </c>
      <c r="J45">
        <f>IF(mutation_data[[#This Row],[KRAS]]=1,16,0)</f>
        <v>0</v>
      </c>
      <c r="K45" s="1"/>
      <c r="L45">
        <f>SUM(mutation_data[[#This Row],[TP53-T2]:[KRAS-T16]])</f>
        <v>10</v>
      </c>
      <c r="N45" s="12"/>
    </row>
    <row r="46" spans="1:14" x14ac:dyDescent="0.5">
      <c r="A46" t="s">
        <v>332</v>
      </c>
      <c r="B46">
        <v>1</v>
      </c>
      <c r="C46">
        <v>0</v>
      </c>
      <c r="D46">
        <v>0</v>
      </c>
      <c r="E46">
        <v>1</v>
      </c>
      <c r="F46" s="1"/>
      <c r="G46">
        <f>IF(mutation_data[[#This Row],[TP53]]=1, 2,0)</f>
        <v>2</v>
      </c>
      <c r="H46">
        <f>IF(mutation_data[[#This Row],[CDKN2A]]=1,4,0)</f>
        <v>0</v>
      </c>
      <c r="I46">
        <f>IF(mutation_data[[#This Row],[SMAD4]]=1,8,0)</f>
        <v>0</v>
      </c>
      <c r="J46">
        <f>IF(mutation_data[[#This Row],[KRAS]]=1,16,0)</f>
        <v>16</v>
      </c>
      <c r="K46" s="1"/>
      <c r="L46">
        <f>SUM(mutation_data[[#This Row],[TP53-T2]:[KRAS-T16]])</f>
        <v>18</v>
      </c>
      <c r="N46" s="12"/>
    </row>
    <row r="47" spans="1:14" x14ac:dyDescent="0.5">
      <c r="A47" t="s">
        <v>333</v>
      </c>
      <c r="B47">
        <v>1</v>
      </c>
      <c r="C47">
        <v>0</v>
      </c>
      <c r="D47">
        <v>0</v>
      </c>
      <c r="E47">
        <v>0</v>
      </c>
      <c r="F47" s="1"/>
      <c r="G47">
        <f>IF(mutation_data[[#This Row],[TP53]]=1, 2,0)</f>
        <v>2</v>
      </c>
      <c r="H47">
        <f>IF(mutation_data[[#This Row],[CDKN2A]]=1,4,0)</f>
        <v>0</v>
      </c>
      <c r="I47">
        <f>IF(mutation_data[[#This Row],[SMAD4]]=1,8,0)</f>
        <v>0</v>
      </c>
      <c r="J47">
        <f>IF(mutation_data[[#This Row],[KRAS]]=1,16,0)</f>
        <v>0</v>
      </c>
      <c r="K47" s="1"/>
      <c r="L47">
        <f>SUM(mutation_data[[#This Row],[TP53-T2]:[KRAS-T16]])</f>
        <v>2</v>
      </c>
      <c r="N47" s="12"/>
    </row>
    <row r="48" spans="1:14" x14ac:dyDescent="0.5">
      <c r="A48" t="s">
        <v>334</v>
      </c>
      <c r="B48">
        <v>1</v>
      </c>
      <c r="C48">
        <v>0</v>
      </c>
      <c r="D48">
        <v>0</v>
      </c>
      <c r="E48">
        <v>1</v>
      </c>
      <c r="F48" s="1"/>
      <c r="G48">
        <f>IF(mutation_data[[#This Row],[TP53]]=1, 2,0)</f>
        <v>2</v>
      </c>
      <c r="H48">
        <f>IF(mutation_data[[#This Row],[CDKN2A]]=1,4,0)</f>
        <v>0</v>
      </c>
      <c r="I48">
        <f>IF(mutation_data[[#This Row],[SMAD4]]=1,8,0)</f>
        <v>0</v>
      </c>
      <c r="J48">
        <f>IF(mutation_data[[#This Row],[KRAS]]=1,16,0)</f>
        <v>16</v>
      </c>
      <c r="K48" s="1"/>
      <c r="L48">
        <f>SUM(mutation_data[[#This Row],[TP53-T2]:[KRAS-T16]])</f>
        <v>18</v>
      </c>
      <c r="N48" s="12"/>
    </row>
    <row r="49" spans="1:14" x14ac:dyDescent="0.5">
      <c r="A49" t="s">
        <v>335</v>
      </c>
      <c r="B49">
        <v>1</v>
      </c>
      <c r="C49">
        <v>0</v>
      </c>
      <c r="D49">
        <v>0</v>
      </c>
      <c r="E49">
        <v>1</v>
      </c>
      <c r="F49" s="1"/>
      <c r="G49">
        <f>IF(mutation_data[[#This Row],[TP53]]=1, 2,0)</f>
        <v>2</v>
      </c>
      <c r="H49">
        <f>IF(mutation_data[[#This Row],[CDKN2A]]=1,4,0)</f>
        <v>0</v>
      </c>
      <c r="I49">
        <f>IF(mutation_data[[#This Row],[SMAD4]]=1,8,0)</f>
        <v>0</v>
      </c>
      <c r="J49">
        <f>IF(mutation_data[[#This Row],[KRAS]]=1,16,0)</f>
        <v>16</v>
      </c>
      <c r="K49" s="1"/>
      <c r="L49">
        <f>SUM(mutation_data[[#This Row],[TP53-T2]:[KRAS-T16]])</f>
        <v>18</v>
      </c>
      <c r="N49" s="12"/>
    </row>
    <row r="50" spans="1:14" x14ac:dyDescent="0.5">
      <c r="A50" t="s">
        <v>336</v>
      </c>
      <c r="B50">
        <v>1</v>
      </c>
      <c r="C50">
        <v>0</v>
      </c>
      <c r="D50">
        <v>0</v>
      </c>
      <c r="E50">
        <v>0</v>
      </c>
      <c r="F50" s="1"/>
      <c r="G50">
        <f>IF(mutation_data[[#This Row],[TP53]]=1, 2,0)</f>
        <v>2</v>
      </c>
      <c r="H50">
        <f>IF(mutation_data[[#This Row],[CDKN2A]]=1,4,0)</f>
        <v>0</v>
      </c>
      <c r="I50">
        <f>IF(mutation_data[[#This Row],[SMAD4]]=1,8,0)</f>
        <v>0</v>
      </c>
      <c r="J50">
        <f>IF(mutation_data[[#This Row],[KRAS]]=1,16,0)</f>
        <v>0</v>
      </c>
      <c r="K50" s="1"/>
      <c r="L50">
        <f>SUM(mutation_data[[#This Row],[TP53-T2]:[KRAS-T16]])</f>
        <v>2</v>
      </c>
      <c r="N50" s="12"/>
    </row>
    <row r="51" spans="1:14" x14ac:dyDescent="0.5">
      <c r="A51" t="s">
        <v>337</v>
      </c>
      <c r="B51">
        <v>1</v>
      </c>
      <c r="C51">
        <v>0</v>
      </c>
      <c r="D51">
        <v>0</v>
      </c>
      <c r="E51">
        <v>1</v>
      </c>
      <c r="F51" s="1"/>
      <c r="G51">
        <f>IF(mutation_data[[#This Row],[TP53]]=1, 2,0)</f>
        <v>2</v>
      </c>
      <c r="H51">
        <f>IF(mutation_data[[#This Row],[CDKN2A]]=1,4,0)</f>
        <v>0</v>
      </c>
      <c r="I51">
        <f>IF(mutation_data[[#This Row],[SMAD4]]=1,8,0)</f>
        <v>0</v>
      </c>
      <c r="J51">
        <f>IF(mutation_data[[#This Row],[KRAS]]=1,16,0)</f>
        <v>16</v>
      </c>
      <c r="K51" s="1"/>
      <c r="L51">
        <f>SUM(mutation_data[[#This Row],[TP53-T2]:[KRAS-T16]])</f>
        <v>18</v>
      </c>
      <c r="N51" s="12"/>
    </row>
    <row r="52" spans="1:14" x14ac:dyDescent="0.5">
      <c r="A52" t="s">
        <v>338</v>
      </c>
      <c r="B52">
        <v>1</v>
      </c>
      <c r="C52">
        <v>0</v>
      </c>
      <c r="D52">
        <v>1</v>
      </c>
      <c r="E52">
        <v>1</v>
      </c>
      <c r="F52" s="1"/>
      <c r="G52">
        <f>IF(mutation_data[[#This Row],[TP53]]=1, 2,0)</f>
        <v>2</v>
      </c>
      <c r="H52">
        <f>IF(mutation_data[[#This Row],[CDKN2A]]=1,4,0)</f>
        <v>0</v>
      </c>
      <c r="I52">
        <f>IF(mutation_data[[#This Row],[SMAD4]]=1,8,0)</f>
        <v>8</v>
      </c>
      <c r="J52">
        <f>IF(mutation_data[[#This Row],[KRAS]]=1,16,0)</f>
        <v>16</v>
      </c>
      <c r="K52" s="1"/>
      <c r="L52">
        <f>SUM(mutation_data[[#This Row],[TP53-T2]:[KRAS-T16]])</f>
        <v>26</v>
      </c>
      <c r="N52" s="12"/>
    </row>
    <row r="53" spans="1:14" x14ac:dyDescent="0.5">
      <c r="A53" t="s">
        <v>339</v>
      </c>
      <c r="B53">
        <v>1</v>
      </c>
      <c r="C53">
        <v>0</v>
      </c>
      <c r="D53">
        <v>0</v>
      </c>
      <c r="E53">
        <v>1</v>
      </c>
      <c r="F53" s="1"/>
      <c r="G53">
        <f>IF(mutation_data[[#This Row],[TP53]]=1, 2,0)</f>
        <v>2</v>
      </c>
      <c r="H53">
        <f>IF(mutation_data[[#This Row],[CDKN2A]]=1,4,0)</f>
        <v>0</v>
      </c>
      <c r="I53">
        <f>IF(mutation_data[[#This Row],[SMAD4]]=1,8,0)</f>
        <v>0</v>
      </c>
      <c r="J53">
        <f>IF(mutation_data[[#This Row],[KRAS]]=1,16,0)</f>
        <v>16</v>
      </c>
      <c r="K53" s="1"/>
      <c r="L53">
        <f>SUM(mutation_data[[#This Row],[TP53-T2]:[KRAS-T16]])</f>
        <v>18</v>
      </c>
      <c r="N53" s="12"/>
    </row>
    <row r="54" spans="1:14" x14ac:dyDescent="0.5">
      <c r="A54" t="s">
        <v>340</v>
      </c>
      <c r="B54">
        <v>1</v>
      </c>
      <c r="C54">
        <v>0</v>
      </c>
      <c r="D54">
        <v>0</v>
      </c>
      <c r="E54">
        <v>1</v>
      </c>
      <c r="F54" s="1"/>
      <c r="G54">
        <f>IF(mutation_data[[#This Row],[TP53]]=1, 2,0)</f>
        <v>2</v>
      </c>
      <c r="H54">
        <f>IF(mutation_data[[#This Row],[CDKN2A]]=1,4,0)</f>
        <v>0</v>
      </c>
      <c r="I54">
        <f>IF(mutation_data[[#This Row],[SMAD4]]=1,8,0)</f>
        <v>0</v>
      </c>
      <c r="J54">
        <f>IF(mutation_data[[#This Row],[KRAS]]=1,16,0)</f>
        <v>16</v>
      </c>
      <c r="K54" s="1"/>
      <c r="L54">
        <f>SUM(mutation_data[[#This Row],[TP53-T2]:[KRAS-T16]])</f>
        <v>18</v>
      </c>
      <c r="N54" s="12"/>
    </row>
    <row r="55" spans="1:14" x14ac:dyDescent="0.5">
      <c r="A55" t="s">
        <v>341</v>
      </c>
      <c r="B55">
        <v>1</v>
      </c>
      <c r="C55">
        <v>0</v>
      </c>
      <c r="D55">
        <v>0</v>
      </c>
      <c r="E55">
        <v>1</v>
      </c>
      <c r="F55" s="1"/>
      <c r="G55">
        <f>IF(mutation_data[[#This Row],[TP53]]=1, 2,0)</f>
        <v>2</v>
      </c>
      <c r="H55">
        <f>IF(mutation_data[[#This Row],[CDKN2A]]=1,4,0)</f>
        <v>0</v>
      </c>
      <c r="I55">
        <f>IF(mutation_data[[#This Row],[SMAD4]]=1,8,0)</f>
        <v>0</v>
      </c>
      <c r="J55">
        <f>IF(mutation_data[[#This Row],[KRAS]]=1,16,0)</f>
        <v>16</v>
      </c>
      <c r="K55" s="1"/>
      <c r="L55">
        <f>SUM(mutation_data[[#This Row],[TP53-T2]:[KRAS-T16]])</f>
        <v>18</v>
      </c>
      <c r="N55" s="12"/>
    </row>
    <row r="56" spans="1:14" x14ac:dyDescent="0.5">
      <c r="A56" t="s">
        <v>342</v>
      </c>
      <c r="B56">
        <v>1</v>
      </c>
      <c r="C56">
        <v>0</v>
      </c>
      <c r="D56">
        <v>1</v>
      </c>
      <c r="E56">
        <v>1</v>
      </c>
      <c r="F56" s="1"/>
      <c r="G56">
        <f>IF(mutation_data[[#This Row],[TP53]]=1, 2,0)</f>
        <v>2</v>
      </c>
      <c r="H56">
        <f>IF(mutation_data[[#This Row],[CDKN2A]]=1,4,0)</f>
        <v>0</v>
      </c>
      <c r="I56">
        <f>IF(mutation_data[[#This Row],[SMAD4]]=1,8,0)</f>
        <v>8</v>
      </c>
      <c r="J56">
        <f>IF(mutation_data[[#This Row],[KRAS]]=1,16,0)</f>
        <v>16</v>
      </c>
      <c r="K56" s="1"/>
      <c r="L56">
        <f>SUM(mutation_data[[#This Row],[TP53-T2]:[KRAS-T16]])</f>
        <v>26</v>
      </c>
      <c r="N56" s="12"/>
    </row>
    <row r="57" spans="1:14" x14ac:dyDescent="0.5">
      <c r="A57" t="s">
        <v>343</v>
      </c>
      <c r="B57">
        <v>1</v>
      </c>
      <c r="C57">
        <v>0</v>
      </c>
      <c r="D57">
        <v>0</v>
      </c>
      <c r="E57">
        <v>1</v>
      </c>
      <c r="F57" s="1"/>
      <c r="G57">
        <f>IF(mutation_data[[#This Row],[TP53]]=1, 2,0)</f>
        <v>2</v>
      </c>
      <c r="H57">
        <f>IF(mutation_data[[#This Row],[CDKN2A]]=1,4,0)</f>
        <v>0</v>
      </c>
      <c r="I57">
        <f>IF(mutation_data[[#This Row],[SMAD4]]=1,8,0)</f>
        <v>0</v>
      </c>
      <c r="J57">
        <f>IF(mutation_data[[#This Row],[KRAS]]=1,16,0)</f>
        <v>16</v>
      </c>
      <c r="K57" s="1"/>
      <c r="L57">
        <f>SUM(mutation_data[[#This Row],[TP53-T2]:[KRAS-T16]])</f>
        <v>18</v>
      </c>
      <c r="N57" s="12"/>
    </row>
    <row r="58" spans="1:14" x14ac:dyDescent="0.5">
      <c r="A58" t="s">
        <v>344</v>
      </c>
      <c r="B58">
        <v>1</v>
      </c>
      <c r="C58">
        <v>0</v>
      </c>
      <c r="D58">
        <v>0</v>
      </c>
      <c r="E58">
        <v>1</v>
      </c>
      <c r="F58" s="1"/>
      <c r="G58">
        <f>IF(mutation_data[[#This Row],[TP53]]=1, 2,0)</f>
        <v>2</v>
      </c>
      <c r="H58">
        <f>IF(mutation_data[[#This Row],[CDKN2A]]=1,4,0)</f>
        <v>0</v>
      </c>
      <c r="I58">
        <f>IF(mutation_data[[#This Row],[SMAD4]]=1,8,0)</f>
        <v>0</v>
      </c>
      <c r="J58">
        <f>IF(mutation_data[[#This Row],[KRAS]]=1,16,0)</f>
        <v>16</v>
      </c>
      <c r="K58" s="1"/>
      <c r="L58">
        <f>SUM(mutation_data[[#This Row],[TP53-T2]:[KRAS-T16]])</f>
        <v>18</v>
      </c>
      <c r="N58" s="12"/>
    </row>
    <row r="59" spans="1:14" x14ac:dyDescent="0.5">
      <c r="A59" t="s">
        <v>345</v>
      </c>
      <c r="B59">
        <v>1</v>
      </c>
      <c r="C59">
        <v>0</v>
      </c>
      <c r="D59">
        <v>0</v>
      </c>
      <c r="E59">
        <v>1</v>
      </c>
      <c r="F59" s="1"/>
      <c r="G59">
        <f>IF(mutation_data[[#This Row],[TP53]]=1, 2,0)</f>
        <v>2</v>
      </c>
      <c r="H59">
        <f>IF(mutation_data[[#This Row],[CDKN2A]]=1,4,0)</f>
        <v>0</v>
      </c>
      <c r="I59">
        <f>IF(mutation_data[[#This Row],[SMAD4]]=1,8,0)</f>
        <v>0</v>
      </c>
      <c r="J59">
        <f>IF(mutation_data[[#This Row],[KRAS]]=1,16,0)</f>
        <v>16</v>
      </c>
      <c r="K59" s="1"/>
      <c r="L59">
        <f>SUM(mutation_data[[#This Row],[TP53-T2]:[KRAS-T16]])</f>
        <v>18</v>
      </c>
      <c r="N59" s="12"/>
    </row>
    <row r="60" spans="1:14" x14ac:dyDescent="0.5">
      <c r="A60" t="s">
        <v>346</v>
      </c>
      <c r="B60">
        <v>1</v>
      </c>
      <c r="C60">
        <v>0</v>
      </c>
      <c r="D60">
        <v>0</v>
      </c>
      <c r="E60">
        <v>1</v>
      </c>
      <c r="F60" s="1"/>
      <c r="G60">
        <f>IF(mutation_data[[#This Row],[TP53]]=1, 2,0)</f>
        <v>2</v>
      </c>
      <c r="H60">
        <f>IF(mutation_data[[#This Row],[CDKN2A]]=1,4,0)</f>
        <v>0</v>
      </c>
      <c r="I60">
        <f>IF(mutation_data[[#This Row],[SMAD4]]=1,8,0)</f>
        <v>0</v>
      </c>
      <c r="J60">
        <f>IF(mutation_data[[#This Row],[KRAS]]=1,16,0)</f>
        <v>16</v>
      </c>
      <c r="K60" s="1"/>
      <c r="L60">
        <f>SUM(mutation_data[[#This Row],[TP53-T2]:[KRAS-T16]])</f>
        <v>18</v>
      </c>
      <c r="N60" s="12"/>
    </row>
    <row r="61" spans="1:14" x14ac:dyDescent="0.5">
      <c r="A61" t="s">
        <v>347</v>
      </c>
      <c r="B61">
        <v>1</v>
      </c>
      <c r="C61">
        <v>0</v>
      </c>
      <c r="D61">
        <v>0</v>
      </c>
      <c r="E61">
        <v>1</v>
      </c>
      <c r="F61" s="1"/>
      <c r="G61">
        <f>IF(mutation_data[[#This Row],[TP53]]=1, 2,0)</f>
        <v>2</v>
      </c>
      <c r="H61">
        <f>IF(mutation_data[[#This Row],[CDKN2A]]=1,4,0)</f>
        <v>0</v>
      </c>
      <c r="I61">
        <f>IF(mutation_data[[#This Row],[SMAD4]]=1,8,0)</f>
        <v>0</v>
      </c>
      <c r="J61">
        <f>IF(mutation_data[[#This Row],[KRAS]]=1,16,0)</f>
        <v>16</v>
      </c>
      <c r="K61" s="1"/>
      <c r="L61">
        <f>SUM(mutation_data[[#This Row],[TP53-T2]:[KRAS-T16]])</f>
        <v>18</v>
      </c>
      <c r="N61" s="12"/>
    </row>
    <row r="62" spans="1:14" x14ac:dyDescent="0.5">
      <c r="A62" t="s">
        <v>348</v>
      </c>
      <c r="B62">
        <v>1</v>
      </c>
      <c r="C62">
        <v>0</v>
      </c>
      <c r="D62">
        <v>1</v>
      </c>
      <c r="E62">
        <v>1</v>
      </c>
      <c r="F62" s="1"/>
      <c r="G62">
        <f>IF(mutation_data[[#This Row],[TP53]]=1, 2,0)</f>
        <v>2</v>
      </c>
      <c r="H62">
        <f>IF(mutation_data[[#This Row],[CDKN2A]]=1,4,0)</f>
        <v>0</v>
      </c>
      <c r="I62">
        <f>IF(mutation_data[[#This Row],[SMAD4]]=1,8,0)</f>
        <v>8</v>
      </c>
      <c r="J62">
        <f>IF(mutation_data[[#This Row],[KRAS]]=1,16,0)</f>
        <v>16</v>
      </c>
      <c r="K62" s="1"/>
      <c r="L62">
        <f>SUM(mutation_data[[#This Row],[TP53-T2]:[KRAS-T16]])</f>
        <v>26</v>
      </c>
      <c r="N62" s="12"/>
    </row>
    <row r="63" spans="1:14" x14ac:dyDescent="0.5">
      <c r="A63" t="s">
        <v>349</v>
      </c>
      <c r="B63">
        <v>1</v>
      </c>
      <c r="C63">
        <v>0</v>
      </c>
      <c r="D63">
        <v>0</v>
      </c>
      <c r="E63">
        <v>1</v>
      </c>
      <c r="F63" s="1"/>
      <c r="G63">
        <f>IF(mutation_data[[#This Row],[TP53]]=1, 2,0)</f>
        <v>2</v>
      </c>
      <c r="H63">
        <f>IF(mutation_data[[#This Row],[CDKN2A]]=1,4,0)</f>
        <v>0</v>
      </c>
      <c r="I63">
        <f>IF(mutation_data[[#This Row],[SMAD4]]=1,8,0)</f>
        <v>0</v>
      </c>
      <c r="J63">
        <f>IF(mutation_data[[#This Row],[KRAS]]=1,16,0)</f>
        <v>16</v>
      </c>
      <c r="K63" s="1"/>
      <c r="L63">
        <f>SUM(mutation_data[[#This Row],[TP53-T2]:[KRAS-T16]])</f>
        <v>18</v>
      </c>
      <c r="N63" s="12"/>
    </row>
    <row r="64" spans="1:14" x14ac:dyDescent="0.5">
      <c r="A64" t="s">
        <v>350</v>
      </c>
      <c r="B64">
        <v>1</v>
      </c>
      <c r="C64">
        <v>0</v>
      </c>
      <c r="D64">
        <v>0</v>
      </c>
      <c r="E64">
        <v>0</v>
      </c>
      <c r="F64" s="1"/>
      <c r="G64">
        <f>IF(mutation_data[[#This Row],[TP53]]=1, 2,0)</f>
        <v>2</v>
      </c>
      <c r="H64">
        <f>IF(mutation_data[[#This Row],[CDKN2A]]=1,4,0)</f>
        <v>0</v>
      </c>
      <c r="I64">
        <f>IF(mutation_data[[#This Row],[SMAD4]]=1,8,0)</f>
        <v>0</v>
      </c>
      <c r="J64">
        <f>IF(mutation_data[[#This Row],[KRAS]]=1,16,0)</f>
        <v>0</v>
      </c>
      <c r="K64" s="1"/>
      <c r="L64">
        <f>SUM(mutation_data[[#This Row],[TP53-T2]:[KRAS-T16]])</f>
        <v>2</v>
      </c>
      <c r="N64" s="12"/>
    </row>
    <row r="65" spans="1:14" x14ac:dyDescent="0.5">
      <c r="A65" t="s">
        <v>351</v>
      </c>
      <c r="B65">
        <v>1</v>
      </c>
      <c r="C65">
        <v>0</v>
      </c>
      <c r="D65">
        <v>1</v>
      </c>
      <c r="E65">
        <v>1</v>
      </c>
      <c r="F65" s="1"/>
      <c r="G65">
        <f>IF(mutation_data[[#This Row],[TP53]]=1, 2,0)</f>
        <v>2</v>
      </c>
      <c r="H65">
        <f>IF(mutation_data[[#This Row],[CDKN2A]]=1,4,0)</f>
        <v>0</v>
      </c>
      <c r="I65">
        <f>IF(mutation_data[[#This Row],[SMAD4]]=1,8,0)</f>
        <v>8</v>
      </c>
      <c r="J65">
        <f>IF(mutation_data[[#This Row],[KRAS]]=1,16,0)</f>
        <v>16</v>
      </c>
      <c r="K65" s="1"/>
      <c r="L65">
        <f>SUM(mutation_data[[#This Row],[TP53-T2]:[KRAS-T16]])</f>
        <v>26</v>
      </c>
      <c r="N65" s="12"/>
    </row>
    <row r="66" spans="1:14" x14ac:dyDescent="0.5">
      <c r="A66" t="s">
        <v>352</v>
      </c>
      <c r="B66">
        <v>1</v>
      </c>
      <c r="C66">
        <v>0</v>
      </c>
      <c r="D66">
        <v>0</v>
      </c>
      <c r="E66">
        <v>1</v>
      </c>
      <c r="F66" s="1"/>
      <c r="G66">
        <f>IF(mutation_data[[#This Row],[TP53]]=1, 2,0)</f>
        <v>2</v>
      </c>
      <c r="H66">
        <f>IF(mutation_data[[#This Row],[CDKN2A]]=1,4,0)</f>
        <v>0</v>
      </c>
      <c r="I66">
        <f>IF(mutation_data[[#This Row],[SMAD4]]=1,8,0)</f>
        <v>0</v>
      </c>
      <c r="J66">
        <f>IF(mutation_data[[#This Row],[KRAS]]=1,16,0)</f>
        <v>16</v>
      </c>
      <c r="K66" s="1"/>
      <c r="L66">
        <f>SUM(mutation_data[[#This Row],[TP53-T2]:[KRAS-T16]])</f>
        <v>18</v>
      </c>
      <c r="N66" s="12"/>
    </row>
    <row r="67" spans="1:14" x14ac:dyDescent="0.5">
      <c r="A67" t="s">
        <v>353</v>
      </c>
      <c r="B67">
        <v>1</v>
      </c>
      <c r="C67">
        <v>0</v>
      </c>
      <c r="D67">
        <v>1</v>
      </c>
      <c r="E67">
        <v>1</v>
      </c>
      <c r="F67" s="1"/>
      <c r="G67">
        <f>IF(mutation_data[[#This Row],[TP53]]=1, 2,0)</f>
        <v>2</v>
      </c>
      <c r="H67">
        <f>IF(mutation_data[[#This Row],[CDKN2A]]=1,4,0)</f>
        <v>0</v>
      </c>
      <c r="I67">
        <f>IF(mutation_data[[#This Row],[SMAD4]]=1,8,0)</f>
        <v>8</v>
      </c>
      <c r="J67">
        <f>IF(mutation_data[[#This Row],[KRAS]]=1,16,0)</f>
        <v>16</v>
      </c>
      <c r="K67" s="1"/>
      <c r="L67">
        <f>SUM(mutation_data[[#This Row],[TP53-T2]:[KRAS-T16]])</f>
        <v>26</v>
      </c>
      <c r="N67" s="12"/>
    </row>
    <row r="68" spans="1:14" x14ac:dyDescent="0.5">
      <c r="A68" t="s">
        <v>354</v>
      </c>
      <c r="B68">
        <v>1</v>
      </c>
      <c r="C68">
        <v>0</v>
      </c>
      <c r="D68">
        <v>0</v>
      </c>
      <c r="E68">
        <v>1</v>
      </c>
      <c r="F68" s="1"/>
      <c r="G68">
        <f>IF(mutation_data[[#This Row],[TP53]]=1, 2,0)</f>
        <v>2</v>
      </c>
      <c r="H68">
        <f>IF(mutation_data[[#This Row],[CDKN2A]]=1,4,0)</f>
        <v>0</v>
      </c>
      <c r="I68">
        <f>IF(mutation_data[[#This Row],[SMAD4]]=1,8,0)</f>
        <v>0</v>
      </c>
      <c r="J68">
        <f>IF(mutation_data[[#This Row],[KRAS]]=1,16,0)</f>
        <v>16</v>
      </c>
      <c r="K68" s="1"/>
      <c r="L68">
        <f>SUM(mutation_data[[#This Row],[TP53-T2]:[KRAS-T16]])</f>
        <v>18</v>
      </c>
      <c r="N68" s="12"/>
    </row>
    <row r="69" spans="1:14" x14ac:dyDescent="0.5">
      <c r="A69" t="s">
        <v>355</v>
      </c>
      <c r="B69">
        <v>1</v>
      </c>
      <c r="C69">
        <v>0</v>
      </c>
      <c r="D69">
        <v>0</v>
      </c>
      <c r="E69">
        <v>1</v>
      </c>
      <c r="F69" s="1"/>
      <c r="G69">
        <f>IF(mutation_data[[#This Row],[TP53]]=1, 2,0)</f>
        <v>2</v>
      </c>
      <c r="H69">
        <f>IF(mutation_data[[#This Row],[CDKN2A]]=1,4,0)</f>
        <v>0</v>
      </c>
      <c r="I69">
        <f>IF(mutation_data[[#This Row],[SMAD4]]=1,8,0)</f>
        <v>0</v>
      </c>
      <c r="J69">
        <f>IF(mutation_data[[#This Row],[KRAS]]=1,16,0)</f>
        <v>16</v>
      </c>
      <c r="K69" s="1"/>
      <c r="L69">
        <f>SUM(mutation_data[[#This Row],[TP53-T2]:[KRAS-T16]])</f>
        <v>18</v>
      </c>
      <c r="N69" s="12"/>
    </row>
    <row r="70" spans="1:14" x14ac:dyDescent="0.5">
      <c r="A70" t="s">
        <v>356</v>
      </c>
      <c r="B70">
        <v>1</v>
      </c>
      <c r="C70">
        <v>0</v>
      </c>
      <c r="D70">
        <v>0</v>
      </c>
      <c r="E70">
        <v>1</v>
      </c>
      <c r="F70" s="1"/>
      <c r="G70">
        <f>IF(mutation_data[[#This Row],[TP53]]=1, 2,0)</f>
        <v>2</v>
      </c>
      <c r="H70">
        <f>IF(mutation_data[[#This Row],[CDKN2A]]=1,4,0)</f>
        <v>0</v>
      </c>
      <c r="I70">
        <f>IF(mutation_data[[#This Row],[SMAD4]]=1,8,0)</f>
        <v>0</v>
      </c>
      <c r="J70">
        <f>IF(mutation_data[[#This Row],[KRAS]]=1,16,0)</f>
        <v>16</v>
      </c>
      <c r="K70" s="1"/>
      <c r="L70">
        <f>SUM(mutation_data[[#This Row],[TP53-T2]:[KRAS-T16]])</f>
        <v>18</v>
      </c>
      <c r="N70" s="12"/>
    </row>
    <row r="71" spans="1:14" x14ac:dyDescent="0.5">
      <c r="A71" t="s">
        <v>357</v>
      </c>
      <c r="B71">
        <v>1</v>
      </c>
      <c r="C71">
        <v>0</v>
      </c>
      <c r="D71">
        <v>0</v>
      </c>
      <c r="E71">
        <v>1</v>
      </c>
      <c r="F71" s="1"/>
      <c r="G71">
        <f>IF(mutation_data[[#This Row],[TP53]]=1, 2,0)</f>
        <v>2</v>
      </c>
      <c r="H71">
        <f>IF(mutation_data[[#This Row],[CDKN2A]]=1,4,0)</f>
        <v>0</v>
      </c>
      <c r="I71">
        <f>IF(mutation_data[[#This Row],[SMAD4]]=1,8,0)</f>
        <v>0</v>
      </c>
      <c r="J71">
        <f>IF(mutation_data[[#This Row],[KRAS]]=1,16,0)</f>
        <v>16</v>
      </c>
      <c r="K71" s="1"/>
      <c r="L71">
        <f>SUM(mutation_data[[#This Row],[TP53-T2]:[KRAS-T16]])</f>
        <v>18</v>
      </c>
      <c r="N71" s="12"/>
    </row>
    <row r="72" spans="1:14" x14ac:dyDescent="0.5">
      <c r="A72" t="s">
        <v>358</v>
      </c>
      <c r="B72">
        <v>1</v>
      </c>
      <c r="C72">
        <v>0</v>
      </c>
      <c r="D72">
        <v>1</v>
      </c>
      <c r="E72">
        <v>1</v>
      </c>
      <c r="F72" s="1"/>
      <c r="G72">
        <f>IF(mutation_data[[#This Row],[TP53]]=1, 2,0)</f>
        <v>2</v>
      </c>
      <c r="H72">
        <f>IF(mutation_data[[#This Row],[CDKN2A]]=1,4,0)</f>
        <v>0</v>
      </c>
      <c r="I72">
        <f>IF(mutation_data[[#This Row],[SMAD4]]=1,8,0)</f>
        <v>8</v>
      </c>
      <c r="J72">
        <f>IF(mutation_data[[#This Row],[KRAS]]=1,16,0)</f>
        <v>16</v>
      </c>
      <c r="K72" s="1"/>
      <c r="L72">
        <f>SUM(mutation_data[[#This Row],[TP53-T2]:[KRAS-T16]])</f>
        <v>26</v>
      </c>
      <c r="N72" s="12"/>
    </row>
    <row r="73" spans="1:14" x14ac:dyDescent="0.5">
      <c r="A73" t="s">
        <v>359</v>
      </c>
      <c r="B73">
        <v>1</v>
      </c>
      <c r="C73">
        <v>0</v>
      </c>
      <c r="D73">
        <v>0</v>
      </c>
      <c r="E73">
        <v>1</v>
      </c>
      <c r="F73" s="1"/>
      <c r="G73">
        <f>IF(mutation_data[[#This Row],[TP53]]=1, 2,0)</f>
        <v>2</v>
      </c>
      <c r="H73">
        <f>IF(mutation_data[[#This Row],[CDKN2A]]=1,4,0)</f>
        <v>0</v>
      </c>
      <c r="I73">
        <f>IF(mutation_data[[#This Row],[SMAD4]]=1,8,0)</f>
        <v>0</v>
      </c>
      <c r="J73">
        <f>IF(mutation_data[[#This Row],[KRAS]]=1,16,0)</f>
        <v>16</v>
      </c>
      <c r="K73" s="1"/>
      <c r="L73">
        <f>SUM(mutation_data[[#This Row],[TP53-T2]:[KRAS-T16]])</f>
        <v>18</v>
      </c>
      <c r="N73" s="12"/>
    </row>
    <row r="74" spans="1:14" x14ac:dyDescent="0.5">
      <c r="A74" t="s">
        <v>360</v>
      </c>
      <c r="B74">
        <v>1</v>
      </c>
      <c r="C74">
        <v>0</v>
      </c>
      <c r="D74">
        <v>0</v>
      </c>
      <c r="E74">
        <v>1</v>
      </c>
      <c r="F74" s="1"/>
      <c r="G74">
        <f>IF(mutation_data[[#This Row],[TP53]]=1, 2,0)</f>
        <v>2</v>
      </c>
      <c r="H74">
        <f>IF(mutation_data[[#This Row],[CDKN2A]]=1,4,0)</f>
        <v>0</v>
      </c>
      <c r="I74">
        <f>IF(mutation_data[[#This Row],[SMAD4]]=1,8,0)</f>
        <v>0</v>
      </c>
      <c r="J74">
        <f>IF(mutation_data[[#This Row],[KRAS]]=1,16,0)</f>
        <v>16</v>
      </c>
      <c r="K74" s="1"/>
      <c r="L74">
        <f>SUM(mutation_data[[#This Row],[TP53-T2]:[KRAS-T16]])</f>
        <v>18</v>
      </c>
      <c r="N74" s="12"/>
    </row>
    <row r="75" spans="1:14" x14ac:dyDescent="0.5">
      <c r="A75" t="s">
        <v>361</v>
      </c>
      <c r="B75">
        <v>1</v>
      </c>
      <c r="C75">
        <v>0</v>
      </c>
      <c r="D75">
        <v>1</v>
      </c>
      <c r="E75">
        <v>1</v>
      </c>
      <c r="F75" s="1"/>
      <c r="G75">
        <f>IF(mutation_data[[#This Row],[TP53]]=1, 2,0)</f>
        <v>2</v>
      </c>
      <c r="H75">
        <f>IF(mutation_data[[#This Row],[CDKN2A]]=1,4,0)</f>
        <v>0</v>
      </c>
      <c r="I75">
        <f>IF(mutation_data[[#This Row],[SMAD4]]=1,8,0)</f>
        <v>8</v>
      </c>
      <c r="J75">
        <f>IF(mutation_data[[#This Row],[KRAS]]=1,16,0)</f>
        <v>16</v>
      </c>
      <c r="K75" s="1"/>
      <c r="L75">
        <f>SUM(mutation_data[[#This Row],[TP53-T2]:[KRAS-T16]])</f>
        <v>26</v>
      </c>
      <c r="N75" s="12"/>
    </row>
    <row r="76" spans="1:14" x14ac:dyDescent="0.5">
      <c r="A76" t="s">
        <v>362</v>
      </c>
      <c r="B76">
        <v>1</v>
      </c>
      <c r="C76">
        <v>0</v>
      </c>
      <c r="D76">
        <v>0</v>
      </c>
      <c r="E76">
        <v>1</v>
      </c>
      <c r="F76" s="1"/>
      <c r="G76">
        <f>IF(mutation_data[[#This Row],[TP53]]=1, 2,0)</f>
        <v>2</v>
      </c>
      <c r="H76">
        <f>IF(mutation_data[[#This Row],[CDKN2A]]=1,4,0)</f>
        <v>0</v>
      </c>
      <c r="I76">
        <f>IF(mutation_data[[#This Row],[SMAD4]]=1,8,0)</f>
        <v>0</v>
      </c>
      <c r="J76">
        <f>IF(mutation_data[[#This Row],[KRAS]]=1,16,0)</f>
        <v>16</v>
      </c>
      <c r="K76" s="1"/>
      <c r="L76">
        <f>SUM(mutation_data[[#This Row],[TP53-T2]:[KRAS-T16]])</f>
        <v>18</v>
      </c>
      <c r="N76" s="12"/>
    </row>
    <row r="77" spans="1:14" x14ac:dyDescent="0.5">
      <c r="A77" t="s">
        <v>363</v>
      </c>
      <c r="B77">
        <v>1</v>
      </c>
      <c r="C77">
        <v>0</v>
      </c>
      <c r="D77">
        <v>0</v>
      </c>
      <c r="E77">
        <v>1</v>
      </c>
      <c r="F77" s="1"/>
      <c r="G77">
        <f>IF(mutation_data[[#This Row],[TP53]]=1, 2,0)</f>
        <v>2</v>
      </c>
      <c r="H77">
        <f>IF(mutation_data[[#This Row],[CDKN2A]]=1,4,0)</f>
        <v>0</v>
      </c>
      <c r="I77">
        <f>IF(mutation_data[[#This Row],[SMAD4]]=1,8,0)</f>
        <v>0</v>
      </c>
      <c r="J77">
        <f>IF(mutation_data[[#This Row],[KRAS]]=1,16,0)</f>
        <v>16</v>
      </c>
      <c r="K77" s="1"/>
      <c r="L77">
        <f>SUM(mutation_data[[#This Row],[TP53-T2]:[KRAS-T16]])</f>
        <v>18</v>
      </c>
      <c r="N77" s="12"/>
    </row>
    <row r="78" spans="1:14" x14ac:dyDescent="0.5">
      <c r="A78" t="s">
        <v>364</v>
      </c>
      <c r="B78">
        <v>1</v>
      </c>
      <c r="C78">
        <v>0</v>
      </c>
      <c r="D78">
        <v>0</v>
      </c>
      <c r="E78">
        <v>0</v>
      </c>
      <c r="F78" s="1"/>
      <c r="G78">
        <f>IF(mutation_data[[#This Row],[TP53]]=1, 2,0)</f>
        <v>2</v>
      </c>
      <c r="H78">
        <f>IF(mutation_data[[#This Row],[CDKN2A]]=1,4,0)</f>
        <v>0</v>
      </c>
      <c r="I78">
        <f>IF(mutation_data[[#This Row],[SMAD4]]=1,8,0)</f>
        <v>0</v>
      </c>
      <c r="J78">
        <f>IF(mutation_data[[#This Row],[KRAS]]=1,16,0)</f>
        <v>0</v>
      </c>
      <c r="K78" s="1"/>
      <c r="L78">
        <f>SUM(mutation_data[[#This Row],[TP53-T2]:[KRAS-T16]])</f>
        <v>2</v>
      </c>
      <c r="N78" s="12"/>
    </row>
    <row r="79" spans="1:14" x14ac:dyDescent="0.5">
      <c r="A79" t="s">
        <v>365</v>
      </c>
      <c r="B79">
        <v>1</v>
      </c>
      <c r="C79">
        <v>0</v>
      </c>
      <c r="D79">
        <v>0</v>
      </c>
      <c r="E79">
        <v>1</v>
      </c>
      <c r="F79" s="1"/>
      <c r="G79">
        <f>IF(mutation_data[[#This Row],[TP53]]=1, 2,0)</f>
        <v>2</v>
      </c>
      <c r="H79">
        <f>IF(mutation_data[[#This Row],[CDKN2A]]=1,4,0)</f>
        <v>0</v>
      </c>
      <c r="I79">
        <f>IF(mutation_data[[#This Row],[SMAD4]]=1,8,0)</f>
        <v>0</v>
      </c>
      <c r="J79">
        <f>IF(mutation_data[[#This Row],[KRAS]]=1,16,0)</f>
        <v>16</v>
      </c>
      <c r="K79" s="1"/>
      <c r="L79">
        <f>SUM(mutation_data[[#This Row],[TP53-T2]:[KRAS-T16]])</f>
        <v>18</v>
      </c>
      <c r="N79" s="12"/>
    </row>
    <row r="80" spans="1:14" x14ac:dyDescent="0.5">
      <c r="A80" t="s">
        <v>366</v>
      </c>
      <c r="B80">
        <v>1</v>
      </c>
      <c r="C80">
        <v>0</v>
      </c>
      <c r="D80">
        <v>0</v>
      </c>
      <c r="E80">
        <v>1</v>
      </c>
      <c r="F80" s="1"/>
      <c r="G80">
        <f>IF(mutation_data[[#This Row],[TP53]]=1, 2,0)</f>
        <v>2</v>
      </c>
      <c r="H80">
        <f>IF(mutation_data[[#This Row],[CDKN2A]]=1,4,0)</f>
        <v>0</v>
      </c>
      <c r="I80">
        <f>IF(mutation_data[[#This Row],[SMAD4]]=1,8,0)</f>
        <v>0</v>
      </c>
      <c r="J80">
        <f>IF(mutation_data[[#This Row],[KRAS]]=1,16,0)</f>
        <v>16</v>
      </c>
      <c r="K80" s="1"/>
      <c r="L80">
        <f>SUM(mutation_data[[#This Row],[TP53-T2]:[KRAS-T16]])</f>
        <v>18</v>
      </c>
      <c r="N80" s="12"/>
    </row>
    <row r="81" spans="1:14" x14ac:dyDescent="0.5">
      <c r="A81" t="s">
        <v>367</v>
      </c>
      <c r="B81">
        <v>1</v>
      </c>
      <c r="C81">
        <v>0</v>
      </c>
      <c r="D81">
        <v>0</v>
      </c>
      <c r="E81">
        <v>0</v>
      </c>
      <c r="F81" s="1"/>
      <c r="G81">
        <f>IF(mutation_data[[#This Row],[TP53]]=1, 2,0)</f>
        <v>2</v>
      </c>
      <c r="H81">
        <f>IF(mutation_data[[#This Row],[CDKN2A]]=1,4,0)</f>
        <v>0</v>
      </c>
      <c r="I81">
        <f>IF(mutation_data[[#This Row],[SMAD4]]=1,8,0)</f>
        <v>0</v>
      </c>
      <c r="J81">
        <f>IF(mutation_data[[#This Row],[KRAS]]=1,16,0)</f>
        <v>0</v>
      </c>
      <c r="K81" s="1"/>
      <c r="L81">
        <f>SUM(mutation_data[[#This Row],[TP53-T2]:[KRAS-T16]])</f>
        <v>2</v>
      </c>
      <c r="N81" s="12"/>
    </row>
    <row r="82" spans="1:14" x14ac:dyDescent="0.5">
      <c r="A82" t="s">
        <v>368</v>
      </c>
      <c r="B82">
        <v>1</v>
      </c>
      <c r="C82">
        <v>0</v>
      </c>
      <c r="D82">
        <v>0</v>
      </c>
      <c r="E82">
        <v>1</v>
      </c>
      <c r="F82" s="1"/>
      <c r="G82">
        <f>IF(mutation_data[[#This Row],[TP53]]=1, 2,0)</f>
        <v>2</v>
      </c>
      <c r="H82">
        <f>IF(mutation_data[[#This Row],[CDKN2A]]=1,4,0)</f>
        <v>0</v>
      </c>
      <c r="I82">
        <f>IF(mutation_data[[#This Row],[SMAD4]]=1,8,0)</f>
        <v>0</v>
      </c>
      <c r="J82">
        <f>IF(mutation_data[[#This Row],[KRAS]]=1,16,0)</f>
        <v>16</v>
      </c>
      <c r="K82" s="1"/>
      <c r="L82">
        <f>SUM(mutation_data[[#This Row],[TP53-T2]:[KRAS-T16]])</f>
        <v>18</v>
      </c>
      <c r="N82" s="12"/>
    </row>
    <row r="83" spans="1:14" x14ac:dyDescent="0.5">
      <c r="A83" t="s">
        <v>369</v>
      </c>
      <c r="B83">
        <v>1</v>
      </c>
      <c r="C83">
        <v>0</v>
      </c>
      <c r="D83">
        <v>0</v>
      </c>
      <c r="E83">
        <v>1</v>
      </c>
      <c r="F83" s="1"/>
      <c r="G83">
        <f>IF(mutation_data[[#This Row],[TP53]]=1, 2,0)</f>
        <v>2</v>
      </c>
      <c r="H83">
        <f>IF(mutation_data[[#This Row],[CDKN2A]]=1,4,0)</f>
        <v>0</v>
      </c>
      <c r="I83">
        <f>IF(mutation_data[[#This Row],[SMAD4]]=1,8,0)</f>
        <v>0</v>
      </c>
      <c r="J83">
        <f>IF(mutation_data[[#This Row],[KRAS]]=1,16,0)</f>
        <v>16</v>
      </c>
      <c r="K83" s="1"/>
      <c r="L83">
        <f>SUM(mutation_data[[#This Row],[TP53-T2]:[KRAS-T16]])</f>
        <v>18</v>
      </c>
      <c r="N83" s="12"/>
    </row>
    <row r="84" spans="1:14" x14ac:dyDescent="0.5">
      <c r="A84" t="s">
        <v>370</v>
      </c>
      <c r="B84">
        <v>1</v>
      </c>
      <c r="C84">
        <v>0</v>
      </c>
      <c r="D84">
        <v>0</v>
      </c>
      <c r="E84">
        <v>1</v>
      </c>
      <c r="F84" s="1"/>
      <c r="G84">
        <f>IF(mutation_data[[#This Row],[TP53]]=1, 2,0)</f>
        <v>2</v>
      </c>
      <c r="H84">
        <f>IF(mutation_data[[#This Row],[CDKN2A]]=1,4,0)</f>
        <v>0</v>
      </c>
      <c r="I84">
        <f>IF(mutation_data[[#This Row],[SMAD4]]=1,8,0)</f>
        <v>0</v>
      </c>
      <c r="J84">
        <f>IF(mutation_data[[#This Row],[KRAS]]=1,16,0)</f>
        <v>16</v>
      </c>
      <c r="K84" s="1"/>
      <c r="L84">
        <f>SUM(mutation_data[[#This Row],[TP53-T2]:[KRAS-T16]])</f>
        <v>18</v>
      </c>
      <c r="N84" s="12"/>
    </row>
    <row r="85" spans="1:14" x14ac:dyDescent="0.5">
      <c r="A85" t="s">
        <v>371</v>
      </c>
      <c r="B85">
        <v>1</v>
      </c>
      <c r="C85">
        <v>0</v>
      </c>
      <c r="D85">
        <v>0</v>
      </c>
      <c r="E85">
        <v>0</v>
      </c>
      <c r="F85" s="1"/>
      <c r="G85">
        <f>IF(mutation_data[[#This Row],[TP53]]=1, 2,0)</f>
        <v>2</v>
      </c>
      <c r="H85">
        <f>IF(mutation_data[[#This Row],[CDKN2A]]=1,4,0)</f>
        <v>0</v>
      </c>
      <c r="I85">
        <f>IF(mutation_data[[#This Row],[SMAD4]]=1,8,0)</f>
        <v>0</v>
      </c>
      <c r="J85">
        <f>IF(mutation_data[[#This Row],[KRAS]]=1,16,0)</f>
        <v>0</v>
      </c>
      <c r="K85" s="1"/>
      <c r="L85">
        <f>SUM(mutation_data[[#This Row],[TP53-T2]:[KRAS-T16]])</f>
        <v>2</v>
      </c>
      <c r="N85" s="12"/>
    </row>
    <row r="86" spans="1:14" x14ac:dyDescent="0.5">
      <c r="A86" t="s">
        <v>372</v>
      </c>
      <c r="B86">
        <v>1</v>
      </c>
      <c r="C86">
        <v>0</v>
      </c>
      <c r="D86">
        <v>0</v>
      </c>
      <c r="E86">
        <v>0</v>
      </c>
      <c r="F86" s="1"/>
      <c r="G86">
        <f>IF(mutation_data[[#This Row],[TP53]]=1, 2,0)</f>
        <v>2</v>
      </c>
      <c r="H86">
        <f>IF(mutation_data[[#This Row],[CDKN2A]]=1,4,0)</f>
        <v>0</v>
      </c>
      <c r="I86">
        <f>IF(mutation_data[[#This Row],[SMAD4]]=1,8,0)</f>
        <v>0</v>
      </c>
      <c r="J86">
        <f>IF(mutation_data[[#This Row],[KRAS]]=1,16,0)</f>
        <v>0</v>
      </c>
      <c r="K86" s="1"/>
      <c r="L86">
        <f>SUM(mutation_data[[#This Row],[TP53-T2]:[KRAS-T16]])</f>
        <v>2</v>
      </c>
      <c r="N86" s="12"/>
    </row>
    <row r="87" spans="1:14" x14ac:dyDescent="0.5">
      <c r="A87" t="s">
        <v>373</v>
      </c>
      <c r="B87">
        <v>0</v>
      </c>
      <c r="C87">
        <v>1</v>
      </c>
      <c r="D87">
        <v>1</v>
      </c>
      <c r="E87">
        <v>1</v>
      </c>
      <c r="F87" s="1"/>
      <c r="G87">
        <f>IF(mutation_data[[#This Row],[TP53]]=1, 2,0)</f>
        <v>0</v>
      </c>
      <c r="H87">
        <f>IF(mutation_data[[#This Row],[CDKN2A]]=1,4,0)</f>
        <v>4</v>
      </c>
      <c r="I87">
        <f>IF(mutation_data[[#This Row],[SMAD4]]=1,8,0)</f>
        <v>8</v>
      </c>
      <c r="J87">
        <f>IF(mutation_data[[#This Row],[KRAS]]=1,16,0)</f>
        <v>16</v>
      </c>
      <c r="K87" s="1"/>
      <c r="L87">
        <f>SUM(mutation_data[[#This Row],[TP53-T2]:[KRAS-T16]])</f>
        <v>28</v>
      </c>
      <c r="N87" s="12"/>
    </row>
    <row r="88" spans="1:14" x14ac:dyDescent="0.5">
      <c r="A88" t="s">
        <v>374</v>
      </c>
      <c r="B88">
        <v>0</v>
      </c>
      <c r="C88">
        <v>1</v>
      </c>
      <c r="D88">
        <v>0</v>
      </c>
      <c r="E88">
        <v>1</v>
      </c>
      <c r="F88" s="1"/>
      <c r="G88">
        <f>IF(mutation_data[[#This Row],[TP53]]=1, 2,0)</f>
        <v>0</v>
      </c>
      <c r="H88">
        <f>IF(mutation_data[[#This Row],[CDKN2A]]=1,4,0)</f>
        <v>4</v>
      </c>
      <c r="I88">
        <f>IF(mutation_data[[#This Row],[SMAD4]]=1,8,0)</f>
        <v>0</v>
      </c>
      <c r="J88">
        <f>IF(mutation_data[[#This Row],[KRAS]]=1,16,0)</f>
        <v>16</v>
      </c>
      <c r="K88" s="1"/>
      <c r="L88">
        <f>SUM(mutation_data[[#This Row],[TP53-T2]:[KRAS-T16]])</f>
        <v>20</v>
      </c>
      <c r="N88" s="12"/>
    </row>
    <row r="89" spans="1:14" x14ac:dyDescent="0.5">
      <c r="A89" t="s">
        <v>375</v>
      </c>
      <c r="B89">
        <v>0</v>
      </c>
      <c r="C89">
        <v>1</v>
      </c>
      <c r="D89">
        <v>1</v>
      </c>
      <c r="E89">
        <v>1</v>
      </c>
      <c r="F89" s="1"/>
      <c r="G89">
        <f>IF(mutation_data[[#This Row],[TP53]]=1, 2,0)</f>
        <v>0</v>
      </c>
      <c r="H89">
        <f>IF(mutation_data[[#This Row],[CDKN2A]]=1,4,0)</f>
        <v>4</v>
      </c>
      <c r="I89">
        <f>IF(mutation_data[[#This Row],[SMAD4]]=1,8,0)</f>
        <v>8</v>
      </c>
      <c r="J89">
        <f>IF(mutation_data[[#This Row],[KRAS]]=1,16,0)</f>
        <v>16</v>
      </c>
      <c r="K89" s="1"/>
      <c r="L89">
        <f>SUM(mutation_data[[#This Row],[TP53-T2]:[KRAS-T16]])</f>
        <v>28</v>
      </c>
      <c r="N89" s="12"/>
    </row>
    <row r="90" spans="1:14" x14ac:dyDescent="0.5">
      <c r="A90" t="s">
        <v>376</v>
      </c>
      <c r="B90">
        <v>0</v>
      </c>
      <c r="C90">
        <v>1</v>
      </c>
      <c r="D90">
        <v>0</v>
      </c>
      <c r="E90">
        <v>1</v>
      </c>
      <c r="F90" s="1"/>
      <c r="G90">
        <f>IF(mutation_data[[#This Row],[TP53]]=1, 2,0)</f>
        <v>0</v>
      </c>
      <c r="H90">
        <f>IF(mutation_data[[#This Row],[CDKN2A]]=1,4,0)</f>
        <v>4</v>
      </c>
      <c r="I90">
        <f>IF(mutation_data[[#This Row],[SMAD4]]=1,8,0)</f>
        <v>0</v>
      </c>
      <c r="J90">
        <f>IF(mutation_data[[#This Row],[KRAS]]=1,16,0)</f>
        <v>16</v>
      </c>
      <c r="K90" s="1"/>
      <c r="L90">
        <f>SUM(mutation_data[[#This Row],[TP53-T2]:[KRAS-T16]])</f>
        <v>20</v>
      </c>
      <c r="N90" s="12"/>
    </row>
    <row r="91" spans="1:14" x14ac:dyDescent="0.5">
      <c r="A91" t="s">
        <v>377</v>
      </c>
      <c r="B91">
        <v>1</v>
      </c>
      <c r="C91">
        <v>1</v>
      </c>
      <c r="D91">
        <v>0</v>
      </c>
      <c r="E91">
        <v>1</v>
      </c>
      <c r="F91" s="1"/>
      <c r="G91">
        <f>IF(mutation_data[[#This Row],[TP53]]=1, 2,0)</f>
        <v>2</v>
      </c>
      <c r="H91">
        <f>IF(mutation_data[[#This Row],[CDKN2A]]=1,4,0)</f>
        <v>4</v>
      </c>
      <c r="I91">
        <f>IF(mutation_data[[#This Row],[SMAD4]]=1,8,0)</f>
        <v>0</v>
      </c>
      <c r="J91">
        <f>IF(mutation_data[[#This Row],[KRAS]]=1,16,0)</f>
        <v>16</v>
      </c>
      <c r="K91" s="1"/>
      <c r="L91">
        <f>SUM(mutation_data[[#This Row],[TP53-T2]:[KRAS-T16]])</f>
        <v>22</v>
      </c>
      <c r="N91" s="12"/>
    </row>
    <row r="92" spans="1:14" x14ac:dyDescent="0.5">
      <c r="A92" t="s">
        <v>378</v>
      </c>
      <c r="B92">
        <v>1</v>
      </c>
      <c r="C92">
        <v>1</v>
      </c>
      <c r="D92">
        <v>1</v>
      </c>
      <c r="E92">
        <v>1</v>
      </c>
      <c r="F92" s="1"/>
      <c r="G92">
        <f>IF(mutation_data[[#This Row],[TP53]]=1, 2,0)</f>
        <v>2</v>
      </c>
      <c r="H92">
        <f>IF(mutation_data[[#This Row],[CDKN2A]]=1,4,0)</f>
        <v>4</v>
      </c>
      <c r="I92">
        <f>IF(mutation_data[[#This Row],[SMAD4]]=1,8,0)</f>
        <v>8</v>
      </c>
      <c r="J92">
        <f>IF(mutation_data[[#This Row],[KRAS]]=1,16,0)</f>
        <v>16</v>
      </c>
      <c r="K92" s="1"/>
      <c r="L92">
        <f>SUM(mutation_data[[#This Row],[TP53-T2]:[KRAS-T16]])</f>
        <v>30</v>
      </c>
      <c r="N92" s="12"/>
    </row>
    <row r="93" spans="1:14" x14ac:dyDescent="0.5">
      <c r="A93" t="s">
        <v>379</v>
      </c>
      <c r="B93">
        <v>1</v>
      </c>
      <c r="C93">
        <v>1</v>
      </c>
      <c r="D93">
        <v>1</v>
      </c>
      <c r="E93">
        <v>1</v>
      </c>
      <c r="F93" s="1"/>
      <c r="G93">
        <f>IF(mutation_data[[#This Row],[TP53]]=1, 2,0)</f>
        <v>2</v>
      </c>
      <c r="H93">
        <f>IF(mutation_data[[#This Row],[CDKN2A]]=1,4,0)</f>
        <v>4</v>
      </c>
      <c r="I93">
        <f>IF(mutation_data[[#This Row],[SMAD4]]=1,8,0)</f>
        <v>8</v>
      </c>
      <c r="J93">
        <f>IF(mutation_data[[#This Row],[KRAS]]=1,16,0)</f>
        <v>16</v>
      </c>
      <c r="K93" s="1"/>
      <c r="L93">
        <f>SUM(mutation_data[[#This Row],[TP53-T2]:[KRAS-T16]])</f>
        <v>30</v>
      </c>
      <c r="N93" s="12"/>
    </row>
    <row r="94" spans="1:14" x14ac:dyDescent="0.5">
      <c r="A94" t="s">
        <v>380</v>
      </c>
      <c r="B94">
        <v>1</v>
      </c>
      <c r="C94">
        <v>1</v>
      </c>
      <c r="D94">
        <v>0</v>
      </c>
      <c r="E94">
        <v>1</v>
      </c>
      <c r="F94" s="1"/>
      <c r="G94">
        <f>IF(mutation_data[[#This Row],[TP53]]=1, 2,0)</f>
        <v>2</v>
      </c>
      <c r="H94">
        <f>IF(mutation_data[[#This Row],[CDKN2A]]=1,4,0)</f>
        <v>4</v>
      </c>
      <c r="I94">
        <f>IF(mutation_data[[#This Row],[SMAD4]]=1,8,0)</f>
        <v>0</v>
      </c>
      <c r="J94">
        <f>IF(mutation_data[[#This Row],[KRAS]]=1,16,0)</f>
        <v>16</v>
      </c>
      <c r="K94" s="1"/>
      <c r="L94">
        <f>SUM(mutation_data[[#This Row],[TP53-T2]:[KRAS-T16]])</f>
        <v>22</v>
      </c>
      <c r="N94" s="12"/>
    </row>
    <row r="95" spans="1:14" x14ac:dyDescent="0.5">
      <c r="A95" t="s">
        <v>381</v>
      </c>
      <c r="B95">
        <v>1</v>
      </c>
      <c r="C95">
        <v>1</v>
      </c>
      <c r="D95">
        <v>0</v>
      </c>
      <c r="E95">
        <v>1</v>
      </c>
      <c r="F95" s="1"/>
      <c r="G95">
        <f>IF(mutation_data[[#This Row],[TP53]]=1, 2,0)</f>
        <v>2</v>
      </c>
      <c r="H95">
        <f>IF(mutation_data[[#This Row],[CDKN2A]]=1,4,0)</f>
        <v>4</v>
      </c>
      <c r="I95">
        <f>IF(mutation_data[[#This Row],[SMAD4]]=1,8,0)</f>
        <v>0</v>
      </c>
      <c r="J95">
        <f>IF(mutation_data[[#This Row],[KRAS]]=1,16,0)</f>
        <v>16</v>
      </c>
      <c r="K95" s="1"/>
      <c r="L95">
        <f>SUM(mutation_data[[#This Row],[TP53-T2]:[KRAS-T16]])</f>
        <v>22</v>
      </c>
      <c r="N95" s="12"/>
    </row>
    <row r="96" spans="1:14" x14ac:dyDescent="0.5">
      <c r="A96" t="s">
        <v>382</v>
      </c>
      <c r="B96">
        <v>1</v>
      </c>
      <c r="C96">
        <v>1</v>
      </c>
      <c r="D96">
        <v>0</v>
      </c>
      <c r="E96">
        <v>1</v>
      </c>
      <c r="F96" s="1"/>
      <c r="G96">
        <f>IF(mutation_data[[#This Row],[TP53]]=1, 2,0)</f>
        <v>2</v>
      </c>
      <c r="H96">
        <f>IF(mutation_data[[#This Row],[CDKN2A]]=1,4,0)</f>
        <v>4</v>
      </c>
      <c r="I96">
        <f>IF(mutation_data[[#This Row],[SMAD4]]=1,8,0)</f>
        <v>0</v>
      </c>
      <c r="J96">
        <f>IF(mutation_data[[#This Row],[KRAS]]=1,16,0)</f>
        <v>16</v>
      </c>
      <c r="K96" s="1"/>
      <c r="L96">
        <f>SUM(mutation_data[[#This Row],[TP53-T2]:[KRAS-T16]])</f>
        <v>22</v>
      </c>
      <c r="N96" s="12"/>
    </row>
    <row r="97" spans="1:14" x14ac:dyDescent="0.5">
      <c r="A97" t="s">
        <v>383</v>
      </c>
      <c r="B97">
        <v>1</v>
      </c>
      <c r="C97">
        <v>1</v>
      </c>
      <c r="D97">
        <v>0</v>
      </c>
      <c r="E97">
        <v>1</v>
      </c>
      <c r="F97" s="1"/>
      <c r="G97">
        <f>IF(mutation_data[[#This Row],[TP53]]=1, 2,0)</f>
        <v>2</v>
      </c>
      <c r="H97">
        <f>IF(mutation_data[[#This Row],[CDKN2A]]=1,4,0)</f>
        <v>4</v>
      </c>
      <c r="I97">
        <f>IF(mutation_data[[#This Row],[SMAD4]]=1,8,0)</f>
        <v>0</v>
      </c>
      <c r="J97">
        <f>IF(mutation_data[[#This Row],[KRAS]]=1,16,0)</f>
        <v>16</v>
      </c>
      <c r="K97" s="1"/>
      <c r="L97">
        <f>SUM(mutation_data[[#This Row],[TP53-T2]:[KRAS-T16]])</f>
        <v>22</v>
      </c>
      <c r="N97" s="12"/>
    </row>
    <row r="98" spans="1:14" x14ac:dyDescent="0.5">
      <c r="A98" t="s">
        <v>384</v>
      </c>
      <c r="B98">
        <v>1</v>
      </c>
      <c r="C98">
        <v>1</v>
      </c>
      <c r="D98">
        <v>0</v>
      </c>
      <c r="E98">
        <v>1</v>
      </c>
      <c r="F98" s="1"/>
      <c r="G98">
        <f>IF(mutation_data[[#This Row],[TP53]]=1, 2,0)</f>
        <v>2</v>
      </c>
      <c r="H98">
        <f>IF(mutation_data[[#This Row],[CDKN2A]]=1,4,0)</f>
        <v>4</v>
      </c>
      <c r="I98">
        <f>IF(mutation_data[[#This Row],[SMAD4]]=1,8,0)</f>
        <v>0</v>
      </c>
      <c r="J98">
        <f>IF(mutation_data[[#This Row],[KRAS]]=1,16,0)</f>
        <v>16</v>
      </c>
      <c r="K98" s="1"/>
      <c r="L98">
        <f>SUM(mutation_data[[#This Row],[TP53-T2]:[KRAS-T16]])</f>
        <v>22</v>
      </c>
      <c r="N98" s="12"/>
    </row>
    <row r="99" spans="1:14" x14ac:dyDescent="0.5">
      <c r="A99" t="s">
        <v>385</v>
      </c>
      <c r="B99">
        <v>1</v>
      </c>
      <c r="C99">
        <v>1</v>
      </c>
      <c r="D99">
        <v>0</v>
      </c>
      <c r="E99">
        <v>1</v>
      </c>
      <c r="F99" s="1"/>
      <c r="G99">
        <f>IF(mutation_data[[#This Row],[TP53]]=1, 2,0)</f>
        <v>2</v>
      </c>
      <c r="H99">
        <f>IF(mutation_data[[#This Row],[CDKN2A]]=1,4,0)</f>
        <v>4</v>
      </c>
      <c r="I99">
        <f>IF(mutation_data[[#This Row],[SMAD4]]=1,8,0)</f>
        <v>0</v>
      </c>
      <c r="J99">
        <f>IF(mutation_data[[#This Row],[KRAS]]=1,16,0)</f>
        <v>16</v>
      </c>
      <c r="K99" s="1"/>
      <c r="L99">
        <f>SUM(mutation_data[[#This Row],[TP53-T2]:[KRAS-T16]])</f>
        <v>22</v>
      </c>
      <c r="N99" s="12"/>
    </row>
    <row r="100" spans="1:14" x14ac:dyDescent="0.5">
      <c r="A100" t="s">
        <v>386</v>
      </c>
      <c r="B100">
        <v>1</v>
      </c>
      <c r="C100">
        <v>1</v>
      </c>
      <c r="D100">
        <v>1</v>
      </c>
      <c r="E100">
        <v>1</v>
      </c>
      <c r="F100" s="1"/>
      <c r="G100">
        <f>IF(mutation_data[[#This Row],[TP53]]=1, 2,0)</f>
        <v>2</v>
      </c>
      <c r="H100">
        <f>IF(mutation_data[[#This Row],[CDKN2A]]=1,4,0)</f>
        <v>4</v>
      </c>
      <c r="I100">
        <f>IF(mutation_data[[#This Row],[SMAD4]]=1,8,0)</f>
        <v>8</v>
      </c>
      <c r="J100">
        <f>IF(mutation_data[[#This Row],[KRAS]]=1,16,0)</f>
        <v>16</v>
      </c>
      <c r="K100" s="1"/>
      <c r="L100">
        <f>SUM(mutation_data[[#This Row],[TP53-T2]:[KRAS-T16]])</f>
        <v>30</v>
      </c>
      <c r="N100" s="12"/>
    </row>
    <row r="101" spans="1:14" x14ac:dyDescent="0.5">
      <c r="A101" t="s">
        <v>387</v>
      </c>
      <c r="B101">
        <v>1</v>
      </c>
      <c r="C101">
        <v>1</v>
      </c>
      <c r="D101">
        <v>0</v>
      </c>
      <c r="E101">
        <v>1</v>
      </c>
      <c r="F101" s="1"/>
      <c r="G101">
        <f>IF(mutation_data[[#This Row],[TP53]]=1, 2,0)</f>
        <v>2</v>
      </c>
      <c r="H101">
        <f>IF(mutation_data[[#This Row],[CDKN2A]]=1,4,0)</f>
        <v>4</v>
      </c>
      <c r="I101">
        <f>IF(mutation_data[[#This Row],[SMAD4]]=1,8,0)</f>
        <v>0</v>
      </c>
      <c r="J101">
        <f>IF(mutation_data[[#This Row],[KRAS]]=1,16,0)</f>
        <v>16</v>
      </c>
      <c r="K101" s="1"/>
      <c r="L101">
        <f>SUM(mutation_data[[#This Row],[TP53-T2]:[KRAS-T16]])</f>
        <v>22</v>
      </c>
      <c r="N101" s="12"/>
    </row>
    <row r="102" spans="1:14" x14ac:dyDescent="0.5">
      <c r="A102" t="s">
        <v>388</v>
      </c>
      <c r="B102">
        <v>1</v>
      </c>
      <c r="C102">
        <v>1</v>
      </c>
      <c r="D102">
        <v>0</v>
      </c>
      <c r="E102">
        <v>1</v>
      </c>
      <c r="F102" s="1"/>
      <c r="G102">
        <f>IF(mutation_data[[#This Row],[TP53]]=1, 2,0)</f>
        <v>2</v>
      </c>
      <c r="H102">
        <f>IF(mutation_data[[#This Row],[CDKN2A]]=1,4,0)</f>
        <v>4</v>
      </c>
      <c r="I102">
        <f>IF(mutation_data[[#This Row],[SMAD4]]=1,8,0)</f>
        <v>0</v>
      </c>
      <c r="J102">
        <f>IF(mutation_data[[#This Row],[KRAS]]=1,16,0)</f>
        <v>16</v>
      </c>
      <c r="K102" s="1"/>
      <c r="L102">
        <f>SUM(mutation_data[[#This Row],[TP53-T2]:[KRAS-T16]])</f>
        <v>22</v>
      </c>
      <c r="N102" s="12"/>
    </row>
    <row r="103" spans="1:14" x14ac:dyDescent="0.5">
      <c r="A103" t="s">
        <v>389</v>
      </c>
      <c r="B103">
        <v>1</v>
      </c>
      <c r="C103">
        <v>1</v>
      </c>
      <c r="D103">
        <v>0</v>
      </c>
      <c r="E103">
        <v>1</v>
      </c>
      <c r="F103" s="1"/>
      <c r="G103">
        <f>IF(mutation_data[[#This Row],[TP53]]=1, 2,0)</f>
        <v>2</v>
      </c>
      <c r="H103">
        <f>IF(mutation_data[[#This Row],[CDKN2A]]=1,4,0)</f>
        <v>4</v>
      </c>
      <c r="I103">
        <f>IF(mutation_data[[#This Row],[SMAD4]]=1,8,0)</f>
        <v>0</v>
      </c>
      <c r="J103">
        <f>IF(mutation_data[[#This Row],[KRAS]]=1,16,0)</f>
        <v>16</v>
      </c>
      <c r="K103" s="1"/>
      <c r="L103">
        <f>SUM(mutation_data[[#This Row],[TP53-T2]:[KRAS-T16]])</f>
        <v>22</v>
      </c>
      <c r="N103" s="12"/>
    </row>
    <row r="104" spans="1:14" x14ac:dyDescent="0.5">
      <c r="A104" t="s">
        <v>390</v>
      </c>
      <c r="B104">
        <v>1</v>
      </c>
      <c r="C104">
        <v>1</v>
      </c>
      <c r="D104">
        <v>1</v>
      </c>
      <c r="E104">
        <v>1</v>
      </c>
      <c r="F104" s="1"/>
      <c r="G104">
        <f>IF(mutation_data[[#This Row],[TP53]]=1, 2,0)</f>
        <v>2</v>
      </c>
      <c r="H104">
        <f>IF(mutation_data[[#This Row],[CDKN2A]]=1,4,0)</f>
        <v>4</v>
      </c>
      <c r="I104">
        <f>IF(mutation_data[[#This Row],[SMAD4]]=1,8,0)</f>
        <v>8</v>
      </c>
      <c r="J104">
        <f>IF(mutation_data[[#This Row],[KRAS]]=1,16,0)</f>
        <v>16</v>
      </c>
      <c r="K104" s="1"/>
      <c r="L104">
        <f>SUM(mutation_data[[#This Row],[TP53-T2]:[KRAS-T16]])</f>
        <v>30</v>
      </c>
      <c r="N104" s="12"/>
    </row>
    <row r="105" spans="1:14" x14ac:dyDescent="0.5">
      <c r="A105" t="s">
        <v>391</v>
      </c>
      <c r="B105">
        <v>1</v>
      </c>
      <c r="C105">
        <v>1</v>
      </c>
      <c r="D105">
        <v>0</v>
      </c>
      <c r="E105">
        <v>1</v>
      </c>
      <c r="F105" s="1"/>
      <c r="G105">
        <f>IF(mutation_data[[#This Row],[TP53]]=1, 2,0)</f>
        <v>2</v>
      </c>
      <c r="H105">
        <f>IF(mutation_data[[#This Row],[CDKN2A]]=1,4,0)</f>
        <v>4</v>
      </c>
      <c r="I105">
        <f>IF(mutation_data[[#This Row],[SMAD4]]=1,8,0)</f>
        <v>0</v>
      </c>
      <c r="J105">
        <f>IF(mutation_data[[#This Row],[KRAS]]=1,16,0)</f>
        <v>16</v>
      </c>
      <c r="K105" s="1"/>
      <c r="L105">
        <f>SUM(mutation_data[[#This Row],[TP53-T2]:[KRAS-T16]])</f>
        <v>22</v>
      </c>
      <c r="N105" s="12"/>
    </row>
    <row r="106" spans="1:14" x14ac:dyDescent="0.5">
      <c r="A106" t="s">
        <v>392</v>
      </c>
      <c r="B106">
        <v>1</v>
      </c>
      <c r="C106">
        <v>1</v>
      </c>
      <c r="D106">
        <v>0</v>
      </c>
      <c r="E106">
        <v>1</v>
      </c>
      <c r="F106" s="1"/>
      <c r="G106">
        <f>IF(mutation_data[[#This Row],[TP53]]=1, 2,0)</f>
        <v>2</v>
      </c>
      <c r="H106">
        <f>IF(mutation_data[[#This Row],[CDKN2A]]=1,4,0)</f>
        <v>4</v>
      </c>
      <c r="I106">
        <f>IF(mutation_data[[#This Row],[SMAD4]]=1,8,0)</f>
        <v>0</v>
      </c>
      <c r="J106">
        <f>IF(mutation_data[[#This Row],[KRAS]]=1,16,0)</f>
        <v>16</v>
      </c>
      <c r="K106" s="1"/>
      <c r="L106">
        <f>SUM(mutation_data[[#This Row],[TP53-T2]:[KRAS-T16]])</f>
        <v>22</v>
      </c>
      <c r="N106" s="12"/>
    </row>
    <row r="107" spans="1:14" x14ac:dyDescent="0.5">
      <c r="A107" t="s">
        <v>393</v>
      </c>
      <c r="B107">
        <v>1</v>
      </c>
      <c r="C107">
        <v>1</v>
      </c>
      <c r="D107">
        <v>0</v>
      </c>
      <c r="E107">
        <v>1</v>
      </c>
      <c r="F107" s="1"/>
      <c r="G107">
        <f>IF(mutation_data[[#This Row],[TP53]]=1, 2,0)</f>
        <v>2</v>
      </c>
      <c r="H107">
        <f>IF(mutation_data[[#This Row],[CDKN2A]]=1,4,0)</f>
        <v>4</v>
      </c>
      <c r="I107">
        <f>IF(mutation_data[[#This Row],[SMAD4]]=1,8,0)</f>
        <v>0</v>
      </c>
      <c r="J107">
        <f>IF(mutation_data[[#This Row],[KRAS]]=1,16,0)</f>
        <v>16</v>
      </c>
      <c r="K107" s="1"/>
      <c r="L107">
        <f>SUM(mutation_data[[#This Row],[TP53-T2]:[KRAS-T16]])</f>
        <v>22</v>
      </c>
      <c r="N107" s="12"/>
    </row>
    <row r="108" spans="1:14" x14ac:dyDescent="0.5">
      <c r="A108" t="s">
        <v>394</v>
      </c>
      <c r="B108">
        <v>1</v>
      </c>
      <c r="C108">
        <v>1</v>
      </c>
      <c r="D108">
        <v>0</v>
      </c>
      <c r="E108">
        <v>0</v>
      </c>
      <c r="F108" s="1"/>
      <c r="G108">
        <f>IF(mutation_data[[#This Row],[TP53]]=1, 2,0)</f>
        <v>2</v>
      </c>
      <c r="H108">
        <f>IF(mutation_data[[#This Row],[CDKN2A]]=1,4,0)</f>
        <v>4</v>
      </c>
      <c r="I108">
        <f>IF(mutation_data[[#This Row],[SMAD4]]=1,8,0)</f>
        <v>0</v>
      </c>
      <c r="J108">
        <f>IF(mutation_data[[#This Row],[KRAS]]=1,16,0)</f>
        <v>0</v>
      </c>
      <c r="K108" s="1"/>
      <c r="L108">
        <f>SUM(mutation_data[[#This Row],[TP53-T2]:[KRAS-T16]])</f>
        <v>6</v>
      </c>
      <c r="N108" s="12"/>
    </row>
    <row r="109" spans="1:14" x14ac:dyDescent="0.5">
      <c r="A109" t="s">
        <v>395</v>
      </c>
      <c r="B109">
        <v>1</v>
      </c>
      <c r="C109">
        <v>1</v>
      </c>
      <c r="D109">
        <v>0</v>
      </c>
      <c r="E109">
        <v>1</v>
      </c>
      <c r="F109" s="1"/>
      <c r="G109">
        <f>IF(mutation_data[[#This Row],[TP53]]=1, 2,0)</f>
        <v>2</v>
      </c>
      <c r="H109">
        <f>IF(mutation_data[[#This Row],[CDKN2A]]=1,4,0)</f>
        <v>4</v>
      </c>
      <c r="I109">
        <f>IF(mutation_data[[#This Row],[SMAD4]]=1,8,0)</f>
        <v>0</v>
      </c>
      <c r="J109">
        <f>IF(mutation_data[[#This Row],[KRAS]]=1,16,0)</f>
        <v>16</v>
      </c>
      <c r="K109" s="1"/>
      <c r="L109">
        <f>SUM(mutation_data[[#This Row],[TP53-T2]:[KRAS-T16]])</f>
        <v>22</v>
      </c>
      <c r="N109" s="12"/>
    </row>
    <row r="110" spans="1:14" x14ac:dyDescent="0.5">
      <c r="A110" t="s">
        <v>396</v>
      </c>
      <c r="B110">
        <v>1</v>
      </c>
      <c r="C110">
        <v>1</v>
      </c>
      <c r="D110">
        <v>0</v>
      </c>
      <c r="E110">
        <v>1</v>
      </c>
      <c r="F110" s="1"/>
      <c r="G110">
        <f>IF(mutation_data[[#This Row],[TP53]]=1, 2,0)</f>
        <v>2</v>
      </c>
      <c r="H110">
        <f>IF(mutation_data[[#This Row],[CDKN2A]]=1,4,0)</f>
        <v>4</v>
      </c>
      <c r="I110">
        <f>IF(mutation_data[[#This Row],[SMAD4]]=1,8,0)</f>
        <v>0</v>
      </c>
      <c r="J110">
        <f>IF(mutation_data[[#This Row],[KRAS]]=1,16,0)</f>
        <v>16</v>
      </c>
      <c r="K110" s="1"/>
      <c r="L110">
        <f>SUM(mutation_data[[#This Row],[TP53-T2]:[KRAS-T16]])</f>
        <v>22</v>
      </c>
      <c r="N110" s="12"/>
    </row>
    <row r="111" spans="1:14" x14ac:dyDescent="0.5">
      <c r="A111" t="s">
        <v>397</v>
      </c>
      <c r="B111">
        <v>1</v>
      </c>
      <c r="C111">
        <v>1</v>
      </c>
      <c r="D111">
        <v>0</v>
      </c>
      <c r="E111">
        <v>1</v>
      </c>
      <c r="F111" s="1"/>
      <c r="G111">
        <f>IF(mutation_data[[#This Row],[TP53]]=1, 2,0)</f>
        <v>2</v>
      </c>
      <c r="H111">
        <f>IF(mutation_data[[#This Row],[CDKN2A]]=1,4,0)</f>
        <v>4</v>
      </c>
      <c r="I111">
        <f>IF(mutation_data[[#This Row],[SMAD4]]=1,8,0)</f>
        <v>0</v>
      </c>
      <c r="J111">
        <f>IF(mutation_data[[#This Row],[KRAS]]=1,16,0)</f>
        <v>16</v>
      </c>
      <c r="K111" s="1"/>
      <c r="L111">
        <f>SUM(mutation_data[[#This Row],[TP53-T2]:[KRAS-T16]])</f>
        <v>22</v>
      </c>
      <c r="N111" s="12"/>
    </row>
    <row r="112" spans="1:14" x14ac:dyDescent="0.5">
      <c r="A112" t="s">
        <v>398</v>
      </c>
      <c r="B112">
        <v>1</v>
      </c>
      <c r="C112">
        <v>1</v>
      </c>
      <c r="D112">
        <v>0</v>
      </c>
      <c r="E112">
        <v>1</v>
      </c>
      <c r="F112" s="1"/>
      <c r="G112">
        <f>IF(mutation_data[[#This Row],[TP53]]=1, 2,0)</f>
        <v>2</v>
      </c>
      <c r="H112">
        <f>IF(mutation_data[[#This Row],[CDKN2A]]=1,4,0)</f>
        <v>4</v>
      </c>
      <c r="I112">
        <f>IF(mutation_data[[#This Row],[SMAD4]]=1,8,0)</f>
        <v>0</v>
      </c>
      <c r="J112">
        <f>IF(mutation_data[[#This Row],[KRAS]]=1,16,0)</f>
        <v>16</v>
      </c>
      <c r="K112" s="1"/>
      <c r="L112">
        <f>SUM(mutation_data[[#This Row],[TP53-T2]:[KRAS-T16]])</f>
        <v>22</v>
      </c>
      <c r="N112" s="12"/>
    </row>
    <row r="113" spans="1:14" x14ac:dyDescent="0.5">
      <c r="A113" t="s">
        <v>399</v>
      </c>
      <c r="B113">
        <v>1</v>
      </c>
      <c r="C113">
        <v>1</v>
      </c>
      <c r="D113">
        <v>0</v>
      </c>
      <c r="E113">
        <v>1</v>
      </c>
      <c r="F113" s="1"/>
      <c r="G113">
        <f>IF(mutation_data[[#This Row],[TP53]]=1, 2,0)</f>
        <v>2</v>
      </c>
      <c r="H113">
        <f>IF(mutation_data[[#This Row],[CDKN2A]]=1,4,0)</f>
        <v>4</v>
      </c>
      <c r="I113">
        <f>IF(mutation_data[[#This Row],[SMAD4]]=1,8,0)</f>
        <v>0</v>
      </c>
      <c r="J113">
        <f>IF(mutation_data[[#This Row],[KRAS]]=1,16,0)</f>
        <v>16</v>
      </c>
      <c r="K113" s="1"/>
      <c r="L113">
        <f>SUM(mutation_data[[#This Row],[TP53-T2]:[KRAS-T16]])</f>
        <v>22</v>
      </c>
      <c r="N113" s="12"/>
    </row>
    <row r="114" spans="1:14" x14ac:dyDescent="0.5">
      <c r="A114" t="s">
        <v>400</v>
      </c>
      <c r="B114">
        <v>1</v>
      </c>
      <c r="C114">
        <v>1</v>
      </c>
      <c r="D114">
        <v>0</v>
      </c>
      <c r="E114">
        <v>1</v>
      </c>
      <c r="F114" s="1"/>
      <c r="G114">
        <f>IF(mutation_data[[#This Row],[TP53]]=1, 2,0)</f>
        <v>2</v>
      </c>
      <c r="H114">
        <f>IF(mutation_data[[#This Row],[CDKN2A]]=1,4,0)</f>
        <v>4</v>
      </c>
      <c r="I114">
        <f>IF(mutation_data[[#This Row],[SMAD4]]=1,8,0)</f>
        <v>0</v>
      </c>
      <c r="J114">
        <f>IF(mutation_data[[#This Row],[KRAS]]=1,16,0)</f>
        <v>16</v>
      </c>
      <c r="K114" s="1"/>
      <c r="L114">
        <f>SUM(mutation_data[[#This Row],[TP53-T2]:[KRAS-T16]])</f>
        <v>22</v>
      </c>
      <c r="N114" s="12"/>
    </row>
    <row r="115" spans="1:14" x14ac:dyDescent="0.5">
      <c r="A115" t="s">
        <v>401</v>
      </c>
      <c r="B115">
        <v>1</v>
      </c>
      <c r="C115">
        <v>1</v>
      </c>
      <c r="D115">
        <v>0</v>
      </c>
      <c r="E115">
        <v>1</v>
      </c>
      <c r="F115" s="1"/>
      <c r="G115">
        <f>IF(mutation_data[[#This Row],[TP53]]=1, 2,0)</f>
        <v>2</v>
      </c>
      <c r="H115">
        <f>IF(mutation_data[[#This Row],[CDKN2A]]=1,4,0)</f>
        <v>4</v>
      </c>
      <c r="I115">
        <f>IF(mutation_data[[#This Row],[SMAD4]]=1,8,0)</f>
        <v>0</v>
      </c>
      <c r="J115">
        <f>IF(mutation_data[[#This Row],[KRAS]]=1,16,0)</f>
        <v>16</v>
      </c>
      <c r="K115" s="1"/>
      <c r="L115">
        <f>SUM(mutation_data[[#This Row],[TP53-T2]:[KRAS-T16]])</f>
        <v>22</v>
      </c>
      <c r="N115" s="12"/>
    </row>
    <row r="116" spans="1:14" x14ac:dyDescent="0.5">
      <c r="A116" t="s">
        <v>402</v>
      </c>
      <c r="B116">
        <v>1</v>
      </c>
      <c r="C116">
        <v>1</v>
      </c>
      <c r="D116">
        <v>0</v>
      </c>
      <c r="E116">
        <v>1</v>
      </c>
      <c r="F116" s="1"/>
      <c r="G116">
        <f>IF(mutation_data[[#This Row],[TP53]]=1, 2,0)</f>
        <v>2</v>
      </c>
      <c r="H116">
        <f>IF(mutation_data[[#This Row],[CDKN2A]]=1,4,0)</f>
        <v>4</v>
      </c>
      <c r="I116">
        <f>IF(mutation_data[[#This Row],[SMAD4]]=1,8,0)</f>
        <v>0</v>
      </c>
      <c r="J116">
        <f>IF(mutation_data[[#This Row],[KRAS]]=1,16,0)</f>
        <v>16</v>
      </c>
      <c r="K116" s="1"/>
      <c r="L116">
        <f>SUM(mutation_data[[#This Row],[TP53-T2]:[KRAS-T16]])</f>
        <v>22</v>
      </c>
      <c r="N116" s="12"/>
    </row>
    <row r="117" spans="1:14" x14ac:dyDescent="0.5">
      <c r="A117" t="s">
        <v>403</v>
      </c>
      <c r="B117">
        <v>1</v>
      </c>
      <c r="C117">
        <v>1</v>
      </c>
      <c r="D117">
        <v>1</v>
      </c>
      <c r="E117">
        <v>1</v>
      </c>
      <c r="F117" s="1"/>
      <c r="G117">
        <f>IF(mutation_data[[#This Row],[TP53]]=1, 2,0)</f>
        <v>2</v>
      </c>
      <c r="H117">
        <f>IF(mutation_data[[#This Row],[CDKN2A]]=1,4,0)</f>
        <v>4</v>
      </c>
      <c r="I117">
        <f>IF(mutation_data[[#This Row],[SMAD4]]=1,8,0)</f>
        <v>8</v>
      </c>
      <c r="J117">
        <f>IF(mutation_data[[#This Row],[KRAS]]=1,16,0)</f>
        <v>16</v>
      </c>
      <c r="K117" s="1"/>
      <c r="L117">
        <f>SUM(mutation_data[[#This Row],[TP53-T2]:[KRAS-T16]])</f>
        <v>30</v>
      </c>
      <c r="N117" s="12"/>
    </row>
    <row r="118" spans="1:14" x14ac:dyDescent="0.5">
      <c r="A118" t="s">
        <v>404</v>
      </c>
      <c r="B118">
        <v>1</v>
      </c>
      <c r="C118">
        <v>1</v>
      </c>
      <c r="D118">
        <v>0</v>
      </c>
      <c r="E118">
        <v>0</v>
      </c>
      <c r="F118" s="1"/>
      <c r="G118">
        <f>IF(mutation_data[[#This Row],[TP53]]=1, 2,0)</f>
        <v>2</v>
      </c>
      <c r="H118">
        <f>IF(mutation_data[[#This Row],[CDKN2A]]=1,4,0)</f>
        <v>4</v>
      </c>
      <c r="I118">
        <f>IF(mutation_data[[#This Row],[SMAD4]]=1,8,0)</f>
        <v>0</v>
      </c>
      <c r="J118">
        <f>IF(mutation_data[[#This Row],[KRAS]]=1,16,0)</f>
        <v>0</v>
      </c>
      <c r="K118" s="1"/>
      <c r="L118">
        <f>SUM(mutation_data[[#This Row],[TP53-T2]:[KRAS-T16]])</f>
        <v>6</v>
      </c>
      <c r="N118" s="12"/>
    </row>
    <row r="119" spans="1:14" x14ac:dyDescent="0.5">
      <c r="A119" t="s">
        <v>405</v>
      </c>
      <c r="B119">
        <v>1</v>
      </c>
      <c r="C119">
        <v>1</v>
      </c>
      <c r="D119">
        <v>0</v>
      </c>
      <c r="E119">
        <v>1</v>
      </c>
      <c r="F119" s="1"/>
      <c r="G119">
        <f>IF(mutation_data[[#This Row],[TP53]]=1, 2,0)</f>
        <v>2</v>
      </c>
      <c r="H119">
        <f>IF(mutation_data[[#This Row],[CDKN2A]]=1,4,0)</f>
        <v>4</v>
      </c>
      <c r="I119">
        <f>IF(mutation_data[[#This Row],[SMAD4]]=1,8,0)</f>
        <v>0</v>
      </c>
      <c r="J119">
        <f>IF(mutation_data[[#This Row],[KRAS]]=1,16,0)</f>
        <v>16</v>
      </c>
      <c r="K119" s="1"/>
      <c r="L119">
        <f>SUM(mutation_data[[#This Row],[TP53-T2]:[KRAS-T16]])</f>
        <v>22</v>
      </c>
      <c r="N119" s="12"/>
    </row>
    <row r="120" spans="1:14" x14ac:dyDescent="0.5">
      <c r="A120" t="s">
        <v>406</v>
      </c>
      <c r="B120">
        <v>1</v>
      </c>
      <c r="C120">
        <v>1</v>
      </c>
      <c r="D120">
        <v>0</v>
      </c>
      <c r="E120">
        <v>1</v>
      </c>
      <c r="F120" s="1"/>
      <c r="G120">
        <f>IF(mutation_data[[#This Row],[TP53]]=1, 2,0)</f>
        <v>2</v>
      </c>
      <c r="H120">
        <f>IF(mutation_data[[#This Row],[CDKN2A]]=1,4,0)</f>
        <v>4</v>
      </c>
      <c r="I120">
        <f>IF(mutation_data[[#This Row],[SMAD4]]=1,8,0)</f>
        <v>0</v>
      </c>
      <c r="J120">
        <f>IF(mutation_data[[#This Row],[KRAS]]=1,16,0)</f>
        <v>16</v>
      </c>
      <c r="K120" s="1"/>
      <c r="L120">
        <f>SUM(mutation_data[[#This Row],[TP53-T2]:[KRAS-T16]])</f>
        <v>22</v>
      </c>
      <c r="N120" s="12"/>
    </row>
    <row r="121" spans="1:14" ht="14.7" thickBot="1" x14ac:dyDescent="0.55000000000000004">
      <c r="A121" s="2">
        <f>SUM(mutation_data[TP53])</f>
        <v>94</v>
      </c>
      <c r="B121" s="2">
        <f>SUM(mutation_data[CDKN2A])</f>
        <v>34</v>
      </c>
      <c r="C121" s="2">
        <f>SUM(mutation_data[SMAD4])</f>
        <v>36</v>
      </c>
      <c r="D121" s="2">
        <f>SUM(mutation_data[KRAS])</f>
        <v>104</v>
      </c>
    </row>
    <row r="122" spans="1:14" ht="14.7" thickTop="1" x14ac:dyDescent="0.5">
      <c r="A122" s="11">
        <f>A121/119</f>
        <v>0.78991596638655459</v>
      </c>
      <c r="B122" s="11">
        <f>B121/119</f>
        <v>0.2857142857142857</v>
      </c>
      <c r="C122" s="11">
        <f>C121/119</f>
        <v>0.30252100840336132</v>
      </c>
      <c r="D122" s="11">
        <f>D121/119</f>
        <v>0.87394957983193278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5FCC-1209-4426-8AD7-09589F274A48}">
  <dimension ref="A1:AH89"/>
  <sheetViews>
    <sheetView topLeftCell="A53" zoomScale="80" zoomScaleNormal="80" workbookViewId="0">
      <selection activeCell="T81" sqref="T81"/>
    </sheetView>
  </sheetViews>
  <sheetFormatPr defaultRowHeight="14.35" x14ac:dyDescent="0.5"/>
  <cols>
    <col min="1" max="1" width="12.41015625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-1</v>
      </c>
      <c r="D49">
        <v>-1</v>
      </c>
      <c r="E49">
        <v>0</v>
      </c>
      <c r="F49">
        <v>0</v>
      </c>
      <c r="G49">
        <v>-1</v>
      </c>
      <c r="H49">
        <v>-1</v>
      </c>
      <c r="I49">
        <v>0</v>
      </c>
      <c r="J49">
        <v>0</v>
      </c>
      <c r="K49">
        <v>-1</v>
      </c>
      <c r="L49">
        <v>-1</v>
      </c>
      <c r="M49">
        <v>0</v>
      </c>
      <c r="N49">
        <v>0</v>
      </c>
      <c r="O49">
        <v>-1</v>
      </c>
      <c r="P49">
        <v>-1</v>
      </c>
      <c r="Q49">
        <v>0</v>
      </c>
      <c r="R49">
        <v>0</v>
      </c>
      <c r="S49">
        <v>-1</v>
      </c>
      <c r="T49">
        <v>-1</v>
      </c>
      <c r="U49">
        <v>0</v>
      </c>
      <c r="V49">
        <v>0</v>
      </c>
      <c r="W49">
        <v>-1</v>
      </c>
      <c r="X49">
        <v>-1</v>
      </c>
      <c r="Y49">
        <v>0</v>
      </c>
      <c r="Z49">
        <v>0</v>
      </c>
      <c r="AA49">
        <v>-1</v>
      </c>
      <c r="AB49">
        <v>-1</v>
      </c>
      <c r="AC49">
        <v>0</v>
      </c>
      <c r="AD49">
        <v>0</v>
      </c>
      <c r="AE49">
        <v>-1</v>
      </c>
      <c r="AF49">
        <v>-1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</row>
    <row r="52" spans="1:34" x14ac:dyDescent="0.5">
      <c r="A52" s="8" t="s">
        <v>164</v>
      </c>
      <c r="B52" t="s">
        <v>165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</row>
    <row r="53" spans="1:34" x14ac:dyDescent="0.5">
      <c r="A53" s="8" t="s">
        <v>166</v>
      </c>
      <c r="B53" t="s">
        <v>167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</row>
    <row r="58" spans="1:34" x14ac:dyDescent="0.5">
      <c r="A58" s="8" t="s">
        <v>176</v>
      </c>
      <c r="B58" t="s">
        <v>177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</row>
    <row r="59" spans="1:34" x14ac:dyDescent="0.5">
      <c r="A59" s="8" t="s">
        <v>178</v>
      </c>
      <c r="B59" t="s">
        <v>179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</row>
    <row r="63" spans="1:34" x14ac:dyDescent="0.5">
      <c r="A63" s="8" t="s">
        <v>186</v>
      </c>
      <c r="B63" t="s">
        <v>187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</row>
    <row r="64" spans="1:34" x14ac:dyDescent="0.5">
      <c r="A64" s="8" t="s">
        <v>188</v>
      </c>
      <c r="B64" t="s">
        <v>189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</row>
    <row r="65" spans="1:34" x14ac:dyDescent="0.5">
      <c r="A65" s="10" t="s">
        <v>190</v>
      </c>
      <c r="B65" t="s">
        <v>191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</row>
    <row r="66" spans="1:34" x14ac:dyDescent="0.5">
      <c r="A66" s="8" t="s">
        <v>192</v>
      </c>
      <c r="B66" t="s">
        <v>193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</row>
    <row r="67" spans="1:34" x14ac:dyDescent="0.5">
      <c r="A67" s="8" t="s">
        <v>194</v>
      </c>
      <c r="B67" t="s">
        <v>195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</row>
    <row r="68" spans="1:34" x14ac:dyDescent="0.5">
      <c r="A68" s="9" t="s">
        <v>196</v>
      </c>
      <c r="B68" t="s">
        <v>197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</row>
    <row r="69" spans="1:34" x14ac:dyDescent="0.5">
      <c r="A69" s="9" t="s">
        <v>198</v>
      </c>
      <c r="B69" t="s">
        <v>199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</row>
    <row r="70" spans="1:34" x14ac:dyDescent="0.5">
      <c r="A70" s="9" t="s">
        <v>200</v>
      </c>
      <c r="B70" t="s">
        <v>201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</row>
    <row r="72" spans="1:34" x14ac:dyDescent="0.5">
      <c r="C72">
        <f>COUNTA(C70:AH70)</f>
        <v>32</v>
      </c>
    </row>
    <row r="73" spans="1:34" s="14" customFormat="1" x14ac:dyDescent="0.5">
      <c r="A73" s="13" t="s">
        <v>256</v>
      </c>
    </row>
    <row r="74" spans="1:34" x14ac:dyDescent="0.5">
      <c r="A74" s="3" t="s">
        <v>260</v>
      </c>
      <c r="C74">
        <v>22</v>
      </c>
      <c r="D74">
        <v>36</v>
      </c>
      <c r="E74">
        <v>28</v>
      </c>
      <c r="F74">
        <v>39</v>
      </c>
      <c r="G74">
        <v>40</v>
      </c>
      <c r="H74">
        <v>31</v>
      </c>
      <c r="I74">
        <v>35</v>
      </c>
      <c r="J74">
        <v>31</v>
      </c>
      <c r="K74">
        <v>38</v>
      </c>
      <c r="L74">
        <v>32</v>
      </c>
      <c r="M74">
        <v>32</v>
      </c>
      <c r="N74">
        <v>31</v>
      </c>
      <c r="O74">
        <v>29</v>
      </c>
      <c r="P74">
        <v>35</v>
      </c>
      <c r="Q74">
        <v>26</v>
      </c>
      <c r="R74">
        <v>29</v>
      </c>
      <c r="S74">
        <v>33</v>
      </c>
      <c r="T74">
        <v>35</v>
      </c>
      <c r="U74">
        <v>32</v>
      </c>
      <c r="V74">
        <v>28</v>
      </c>
      <c r="W74">
        <v>22</v>
      </c>
      <c r="X74">
        <v>35</v>
      </c>
      <c r="Y74">
        <v>25</v>
      </c>
      <c r="Z74">
        <v>31</v>
      </c>
      <c r="AA74">
        <v>29</v>
      </c>
      <c r="AB74">
        <v>36</v>
      </c>
      <c r="AC74">
        <v>39</v>
      </c>
      <c r="AD74">
        <v>35</v>
      </c>
      <c r="AE74">
        <v>20</v>
      </c>
      <c r="AF74">
        <v>27</v>
      </c>
      <c r="AG74">
        <v>21</v>
      </c>
      <c r="AH74">
        <v>38</v>
      </c>
    </row>
    <row r="75" spans="1:34" x14ac:dyDescent="0.5">
      <c r="A75" t="s">
        <v>202</v>
      </c>
      <c r="C75" s="11">
        <f>C74/1000</f>
        <v>2.1999999999999999E-2</v>
      </c>
      <c r="D75" s="11">
        <f t="shared" ref="D75:AH75" si="0">D74/1000</f>
        <v>3.5999999999999997E-2</v>
      </c>
      <c r="E75" s="11">
        <f t="shared" si="0"/>
        <v>2.8000000000000001E-2</v>
      </c>
      <c r="F75" s="11">
        <f t="shared" si="0"/>
        <v>3.9E-2</v>
      </c>
      <c r="G75" s="11">
        <f t="shared" si="0"/>
        <v>0.04</v>
      </c>
      <c r="H75" s="11">
        <f t="shared" si="0"/>
        <v>3.1E-2</v>
      </c>
      <c r="I75" s="11">
        <f t="shared" si="0"/>
        <v>3.5000000000000003E-2</v>
      </c>
      <c r="J75" s="11">
        <f t="shared" si="0"/>
        <v>3.1E-2</v>
      </c>
      <c r="K75" s="11">
        <f t="shared" si="0"/>
        <v>3.7999999999999999E-2</v>
      </c>
      <c r="L75" s="11">
        <f t="shared" si="0"/>
        <v>3.2000000000000001E-2</v>
      </c>
      <c r="M75" s="11">
        <f t="shared" si="0"/>
        <v>3.2000000000000001E-2</v>
      </c>
      <c r="N75" s="11">
        <f t="shared" si="0"/>
        <v>3.1E-2</v>
      </c>
      <c r="O75" s="11">
        <f t="shared" si="0"/>
        <v>2.9000000000000001E-2</v>
      </c>
      <c r="P75" s="11">
        <f t="shared" si="0"/>
        <v>3.5000000000000003E-2</v>
      </c>
      <c r="Q75" s="11">
        <f t="shared" si="0"/>
        <v>2.5999999999999999E-2</v>
      </c>
      <c r="R75" s="11">
        <f t="shared" si="0"/>
        <v>2.9000000000000001E-2</v>
      </c>
      <c r="S75" s="11">
        <f t="shared" si="0"/>
        <v>3.3000000000000002E-2</v>
      </c>
      <c r="T75" s="11">
        <f t="shared" si="0"/>
        <v>3.5000000000000003E-2</v>
      </c>
      <c r="U75" s="11">
        <f t="shared" si="0"/>
        <v>3.2000000000000001E-2</v>
      </c>
      <c r="V75" s="11">
        <f t="shared" si="0"/>
        <v>2.8000000000000001E-2</v>
      </c>
      <c r="W75" s="11">
        <f t="shared" si="0"/>
        <v>2.1999999999999999E-2</v>
      </c>
      <c r="X75" s="11">
        <f t="shared" si="0"/>
        <v>3.5000000000000003E-2</v>
      </c>
      <c r="Y75" s="11">
        <f t="shared" si="0"/>
        <v>2.5000000000000001E-2</v>
      </c>
      <c r="Z75" s="11">
        <f t="shared" si="0"/>
        <v>3.1E-2</v>
      </c>
      <c r="AA75" s="11">
        <f t="shared" si="0"/>
        <v>2.9000000000000001E-2</v>
      </c>
      <c r="AB75" s="11">
        <f t="shared" si="0"/>
        <v>3.5999999999999997E-2</v>
      </c>
      <c r="AC75" s="11">
        <f t="shared" si="0"/>
        <v>3.9E-2</v>
      </c>
      <c r="AD75" s="11">
        <f t="shared" si="0"/>
        <v>3.5000000000000003E-2</v>
      </c>
      <c r="AE75" s="11">
        <f t="shared" si="0"/>
        <v>0.02</v>
      </c>
      <c r="AF75" s="11">
        <f t="shared" si="0"/>
        <v>2.7E-2</v>
      </c>
      <c r="AG75" s="11">
        <f t="shared" si="0"/>
        <v>2.1000000000000001E-2</v>
      </c>
      <c r="AH75" s="11">
        <f t="shared" si="0"/>
        <v>3.7999999999999999E-2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2</v>
      </c>
      <c r="D80">
        <v>5</v>
      </c>
      <c r="E80">
        <v>7</v>
      </c>
      <c r="F80">
        <v>10</v>
      </c>
      <c r="G80">
        <v>12</v>
      </c>
      <c r="H80">
        <v>15</v>
      </c>
      <c r="I80">
        <v>17</v>
      </c>
      <c r="J80">
        <v>20</v>
      </c>
      <c r="K80">
        <v>22</v>
      </c>
      <c r="L80">
        <v>24</v>
      </c>
      <c r="M80">
        <v>26</v>
      </c>
      <c r="N80">
        <v>28</v>
      </c>
      <c r="O80">
        <v>30</v>
      </c>
      <c r="P80">
        <v>32</v>
      </c>
      <c r="Q80">
        <v>34</v>
      </c>
      <c r="R80">
        <v>36</v>
      </c>
      <c r="T80">
        <f>COUNTA(C80:R80)</f>
        <v>16</v>
      </c>
    </row>
    <row r="81" spans="1:34" x14ac:dyDescent="0.5">
      <c r="A81" t="s">
        <v>260</v>
      </c>
      <c r="C81">
        <v>40</v>
      </c>
      <c r="D81">
        <v>36</v>
      </c>
      <c r="E81">
        <v>34</v>
      </c>
      <c r="F81">
        <v>23</v>
      </c>
      <c r="G81">
        <v>36</v>
      </c>
      <c r="H81">
        <v>30</v>
      </c>
      <c r="I81">
        <v>36</v>
      </c>
      <c r="J81">
        <v>33</v>
      </c>
      <c r="K81">
        <v>31</v>
      </c>
      <c r="L81">
        <v>33</v>
      </c>
      <c r="M81">
        <v>32</v>
      </c>
      <c r="N81">
        <v>32</v>
      </c>
      <c r="O81">
        <v>32</v>
      </c>
      <c r="P81">
        <v>25</v>
      </c>
      <c r="Q81">
        <v>43</v>
      </c>
      <c r="R81">
        <v>23</v>
      </c>
    </row>
    <row r="82" spans="1:34" x14ac:dyDescent="0.5">
      <c r="A82" t="s">
        <v>202</v>
      </c>
      <c r="C82" s="11">
        <f t="shared" ref="C82:R82" si="1">C81/1000</f>
        <v>0.04</v>
      </c>
      <c r="D82" s="11">
        <f t="shared" si="1"/>
        <v>3.5999999999999997E-2</v>
      </c>
      <c r="E82" s="11">
        <f t="shared" si="1"/>
        <v>3.4000000000000002E-2</v>
      </c>
      <c r="F82" s="11">
        <f t="shared" si="1"/>
        <v>2.3E-2</v>
      </c>
      <c r="G82" s="11">
        <f t="shared" si="1"/>
        <v>3.5999999999999997E-2</v>
      </c>
      <c r="H82" s="11">
        <f t="shared" si="1"/>
        <v>0.03</v>
      </c>
      <c r="I82" s="11">
        <f t="shared" si="1"/>
        <v>3.5999999999999997E-2</v>
      </c>
      <c r="J82" s="11">
        <f t="shared" si="1"/>
        <v>3.3000000000000002E-2</v>
      </c>
      <c r="K82" s="11">
        <f t="shared" si="1"/>
        <v>3.1E-2</v>
      </c>
      <c r="L82" s="11">
        <f t="shared" si="1"/>
        <v>3.3000000000000002E-2</v>
      </c>
      <c r="M82" s="11">
        <f t="shared" si="1"/>
        <v>3.2000000000000001E-2</v>
      </c>
      <c r="N82" s="11">
        <f t="shared" si="1"/>
        <v>3.2000000000000001E-2</v>
      </c>
      <c r="O82" s="11">
        <f t="shared" si="1"/>
        <v>3.2000000000000001E-2</v>
      </c>
      <c r="P82" s="11">
        <f t="shared" si="1"/>
        <v>2.5000000000000001E-2</v>
      </c>
      <c r="Q82" s="11">
        <f t="shared" si="1"/>
        <v>4.2999999999999997E-2</v>
      </c>
      <c r="R82" s="11">
        <f t="shared" si="1"/>
        <v>2.3E-2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5">
      <c r="A83" t="s">
        <v>258</v>
      </c>
      <c r="B83">
        <f>SUM(C81:R81)</f>
        <v>519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v>0</v>
      </c>
    </row>
    <row r="87" spans="1:34" x14ac:dyDescent="0.5">
      <c r="C87" s="26" t="s">
        <v>280</v>
      </c>
      <c r="D87" s="26">
        <v>0</v>
      </c>
      <c r="E87" s="27">
        <v>0</v>
      </c>
    </row>
    <row r="88" spans="1:34" x14ac:dyDescent="0.5">
      <c r="C88" s="26" t="s">
        <v>281</v>
      </c>
      <c r="D88" s="26">
        <v>1000</v>
      </c>
      <c r="E88" s="27">
        <v>1</v>
      </c>
    </row>
    <row r="89" spans="1:34" x14ac:dyDescent="0.5">
      <c r="C89" s="26" t="s">
        <v>282</v>
      </c>
      <c r="D89" s="26">
        <v>0</v>
      </c>
      <c r="E89" s="27">
        <v>0</v>
      </c>
    </row>
  </sheetData>
  <conditionalFormatting sqref="C2:AH70">
    <cfRule type="cellIs" dxfId="23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22" priority="1" operator="equal">
      <formula>-1</formula>
    </cfRule>
    <cfRule type="containsText" dxfId="21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B053-1517-4D20-944C-042C6D6610CB}">
  <dimension ref="A1:AH89"/>
  <sheetViews>
    <sheetView topLeftCell="A55" zoomScale="80" zoomScaleNormal="80" workbookViewId="0">
      <selection activeCell="C91" sqref="C91:C93"/>
    </sheetView>
  </sheetViews>
  <sheetFormatPr defaultRowHeight="14.35" x14ac:dyDescent="0.5"/>
  <cols>
    <col min="1" max="1" width="12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3" spans="1:34" s="14" customFormat="1" x14ac:dyDescent="0.5">
      <c r="A73" s="13" t="s">
        <v>256</v>
      </c>
    </row>
    <row r="74" spans="1:34" x14ac:dyDescent="0.5">
      <c r="A74" t="s">
        <v>260</v>
      </c>
      <c r="C74">
        <v>51</v>
      </c>
      <c r="D74">
        <v>7</v>
      </c>
      <c r="E74">
        <v>64</v>
      </c>
      <c r="F74">
        <v>7</v>
      </c>
      <c r="G74">
        <v>49</v>
      </c>
      <c r="H74">
        <v>6</v>
      </c>
      <c r="I74">
        <v>53</v>
      </c>
      <c r="J74">
        <v>6</v>
      </c>
      <c r="K74">
        <v>47</v>
      </c>
      <c r="L74">
        <v>9</v>
      </c>
      <c r="M74">
        <v>66</v>
      </c>
      <c r="N74">
        <v>8</v>
      </c>
      <c r="O74">
        <v>54</v>
      </c>
      <c r="P74">
        <v>4</v>
      </c>
      <c r="Q74">
        <v>59</v>
      </c>
      <c r="R74">
        <v>6</v>
      </c>
      <c r="S74">
        <v>51</v>
      </c>
      <c r="T74">
        <v>9</v>
      </c>
      <c r="U74">
        <v>50</v>
      </c>
      <c r="V74">
        <v>4</v>
      </c>
      <c r="W74">
        <v>64</v>
      </c>
      <c r="X74">
        <v>6</v>
      </c>
      <c r="Y74">
        <v>54</v>
      </c>
      <c r="Z74">
        <v>5</v>
      </c>
      <c r="AA74">
        <v>65</v>
      </c>
      <c r="AB74">
        <v>11</v>
      </c>
      <c r="AC74">
        <v>65</v>
      </c>
      <c r="AD74">
        <v>8</v>
      </c>
      <c r="AE74">
        <v>55</v>
      </c>
      <c r="AF74">
        <v>7</v>
      </c>
      <c r="AG74">
        <v>43</v>
      </c>
      <c r="AH74">
        <v>7</v>
      </c>
    </row>
    <row r="75" spans="1:34" x14ac:dyDescent="0.5">
      <c r="A75" t="s">
        <v>202</v>
      </c>
      <c r="C75" s="11">
        <f>C74/1000</f>
        <v>5.0999999999999997E-2</v>
      </c>
      <c r="D75" s="11">
        <f t="shared" ref="D75:AH75" si="0">D74/1000</f>
        <v>7.0000000000000001E-3</v>
      </c>
      <c r="E75" s="11">
        <f t="shared" si="0"/>
        <v>6.4000000000000001E-2</v>
      </c>
      <c r="F75" s="11">
        <f t="shared" si="0"/>
        <v>7.0000000000000001E-3</v>
      </c>
      <c r="G75" s="11">
        <f t="shared" si="0"/>
        <v>4.9000000000000002E-2</v>
      </c>
      <c r="H75" s="11">
        <f t="shared" si="0"/>
        <v>6.0000000000000001E-3</v>
      </c>
      <c r="I75" s="11">
        <f t="shared" si="0"/>
        <v>5.2999999999999999E-2</v>
      </c>
      <c r="J75" s="11">
        <f t="shared" si="0"/>
        <v>6.0000000000000001E-3</v>
      </c>
      <c r="K75" s="11">
        <f t="shared" si="0"/>
        <v>4.7E-2</v>
      </c>
      <c r="L75" s="11">
        <f t="shared" si="0"/>
        <v>8.9999999999999993E-3</v>
      </c>
      <c r="M75" s="11">
        <f t="shared" si="0"/>
        <v>6.6000000000000003E-2</v>
      </c>
      <c r="N75" s="11">
        <f t="shared" si="0"/>
        <v>8.0000000000000002E-3</v>
      </c>
      <c r="O75" s="11">
        <f t="shared" si="0"/>
        <v>5.3999999999999999E-2</v>
      </c>
      <c r="P75" s="11">
        <f t="shared" si="0"/>
        <v>4.0000000000000001E-3</v>
      </c>
      <c r="Q75" s="11">
        <f t="shared" si="0"/>
        <v>5.8999999999999997E-2</v>
      </c>
      <c r="R75" s="11">
        <f t="shared" si="0"/>
        <v>6.0000000000000001E-3</v>
      </c>
      <c r="S75" s="11">
        <f t="shared" si="0"/>
        <v>5.0999999999999997E-2</v>
      </c>
      <c r="T75" s="11">
        <f t="shared" si="0"/>
        <v>8.9999999999999993E-3</v>
      </c>
      <c r="U75" s="11">
        <f t="shared" si="0"/>
        <v>0.05</v>
      </c>
      <c r="V75" s="11">
        <f t="shared" si="0"/>
        <v>4.0000000000000001E-3</v>
      </c>
      <c r="W75" s="11">
        <f t="shared" si="0"/>
        <v>6.4000000000000001E-2</v>
      </c>
      <c r="X75" s="11">
        <f t="shared" si="0"/>
        <v>6.0000000000000001E-3</v>
      </c>
      <c r="Y75" s="11">
        <f t="shared" si="0"/>
        <v>5.3999999999999999E-2</v>
      </c>
      <c r="Z75" s="11">
        <f t="shared" si="0"/>
        <v>5.0000000000000001E-3</v>
      </c>
      <c r="AA75" s="11">
        <f t="shared" si="0"/>
        <v>6.5000000000000002E-2</v>
      </c>
      <c r="AB75" s="11">
        <f t="shared" si="0"/>
        <v>1.0999999999999999E-2</v>
      </c>
      <c r="AC75" s="11">
        <f t="shared" si="0"/>
        <v>6.5000000000000002E-2</v>
      </c>
      <c r="AD75" s="11">
        <f t="shared" si="0"/>
        <v>8.0000000000000002E-3</v>
      </c>
      <c r="AE75" s="11">
        <f t="shared" si="0"/>
        <v>5.5E-2</v>
      </c>
      <c r="AF75" s="11">
        <f t="shared" si="0"/>
        <v>7.0000000000000001E-3</v>
      </c>
      <c r="AG75" s="11">
        <f t="shared" si="0"/>
        <v>4.2999999999999997E-2</v>
      </c>
      <c r="AH75" s="11">
        <f t="shared" si="0"/>
        <v>7.0000000000000001E-3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1</v>
      </c>
      <c r="D80">
        <v>2</v>
      </c>
      <c r="E80">
        <v>4</v>
      </c>
      <c r="F80">
        <v>5</v>
      </c>
      <c r="G80">
        <v>6</v>
      </c>
      <c r="H80">
        <v>7</v>
      </c>
      <c r="I80">
        <v>9</v>
      </c>
      <c r="J80">
        <v>10</v>
      </c>
      <c r="K80">
        <v>11</v>
      </c>
      <c r="L80">
        <v>12</v>
      </c>
      <c r="M80">
        <v>14</v>
      </c>
      <c r="N80">
        <v>15</v>
      </c>
      <c r="O80">
        <v>16</v>
      </c>
      <c r="P80">
        <v>17</v>
      </c>
      <c r="Q80">
        <v>19</v>
      </c>
      <c r="R80">
        <v>20</v>
      </c>
      <c r="S80">
        <v>21</v>
      </c>
      <c r="T80">
        <v>22</v>
      </c>
      <c r="U80">
        <v>23</v>
      </c>
      <c r="V80">
        <v>24</v>
      </c>
      <c r="W80">
        <v>25</v>
      </c>
      <c r="X80">
        <v>26</v>
      </c>
      <c r="Y80">
        <v>27</v>
      </c>
      <c r="Z80">
        <v>28</v>
      </c>
      <c r="AA80">
        <v>29</v>
      </c>
      <c r="AB80">
        <v>30</v>
      </c>
      <c r="AC80">
        <v>31</v>
      </c>
      <c r="AD80">
        <v>32</v>
      </c>
      <c r="AE80">
        <v>33</v>
      </c>
      <c r="AF80">
        <v>34</v>
      </c>
      <c r="AG80">
        <v>35</v>
      </c>
      <c r="AH80">
        <v>36</v>
      </c>
    </row>
    <row r="81" spans="1:34" x14ac:dyDescent="0.5">
      <c r="A81" t="s">
        <v>261</v>
      </c>
      <c r="C81">
        <v>51</v>
      </c>
      <c r="D81">
        <v>5</v>
      </c>
      <c r="E81">
        <v>64</v>
      </c>
      <c r="F81">
        <v>13</v>
      </c>
      <c r="G81">
        <v>50</v>
      </c>
      <c r="H81">
        <v>9</v>
      </c>
      <c r="I81">
        <v>49</v>
      </c>
      <c r="J81">
        <v>9</v>
      </c>
      <c r="K81">
        <v>60</v>
      </c>
      <c r="L81">
        <v>12</v>
      </c>
      <c r="M81">
        <v>56</v>
      </c>
      <c r="N81">
        <v>12</v>
      </c>
      <c r="O81">
        <v>57</v>
      </c>
      <c r="P81">
        <v>4</v>
      </c>
      <c r="Q81">
        <v>69</v>
      </c>
      <c r="R81">
        <v>5</v>
      </c>
      <c r="S81">
        <v>66</v>
      </c>
      <c r="T81">
        <v>14</v>
      </c>
      <c r="U81">
        <v>45</v>
      </c>
      <c r="V81">
        <v>7</v>
      </c>
      <c r="W81">
        <v>50</v>
      </c>
      <c r="X81">
        <v>3</v>
      </c>
      <c r="Y81">
        <v>47</v>
      </c>
      <c r="Z81">
        <v>7</v>
      </c>
      <c r="AA81">
        <v>46</v>
      </c>
      <c r="AB81">
        <v>7</v>
      </c>
      <c r="AC81">
        <v>51</v>
      </c>
      <c r="AD81">
        <v>8</v>
      </c>
      <c r="AE81">
        <v>53</v>
      </c>
      <c r="AF81">
        <v>7</v>
      </c>
      <c r="AG81">
        <v>58</v>
      </c>
      <c r="AH81">
        <v>6</v>
      </c>
    </row>
    <row r="82" spans="1:34" x14ac:dyDescent="0.5">
      <c r="A82" t="s">
        <v>202</v>
      </c>
      <c r="C82" s="11">
        <f t="shared" ref="C82:AH82" si="1">C81/1000</f>
        <v>5.0999999999999997E-2</v>
      </c>
      <c r="D82" s="11">
        <f t="shared" si="1"/>
        <v>5.0000000000000001E-3</v>
      </c>
      <c r="E82" s="11">
        <f t="shared" si="1"/>
        <v>6.4000000000000001E-2</v>
      </c>
      <c r="F82" s="11">
        <f t="shared" si="1"/>
        <v>1.2999999999999999E-2</v>
      </c>
      <c r="G82" s="11">
        <f t="shared" si="1"/>
        <v>0.05</v>
      </c>
      <c r="H82" s="11">
        <f t="shared" si="1"/>
        <v>8.9999999999999993E-3</v>
      </c>
      <c r="I82" s="11">
        <f t="shared" si="1"/>
        <v>4.9000000000000002E-2</v>
      </c>
      <c r="J82" s="11">
        <f t="shared" si="1"/>
        <v>8.9999999999999993E-3</v>
      </c>
      <c r="K82" s="11">
        <f t="shared" si="1"/>
        <v>0.06</v>
      </c>
      <c r="L82" s="11">
        <f t="shared" si="1"/>
        <v>1.2E-2</v>
      </c>
      <c r="M82" s="11">
        <f t="shared" si="1"/>
        <v>5.6000000000000001E-2</v>
      </c>
      <c r="N82" s="11">
        <f t="shared" si="1"/>
        <v>1.2E-2</v>
      </c>
      <c r="O82" s="11">
        <f t="shared" si="1"/>
        <v>5.7000000000000002E-2</v>
      </c>
      <c r="P82" s="11">
        <f t="shared" si="1"/>
        <v>4.0000000000000001E-3</v>
      </c>
      <c r="Q82" s="11">
        <f t="shared" si="1"/>
        <v>6.9000000000000006E-2</v>
      </c>
      <c r="R82" s="11">
        <f t="shared" si="1"/>
        <v>5.0000000000000001E-3</v>
      </c>
      <c r="S82" s="11">
        <f t="shared" si="1"/>
        <v>6.6000000000000003E-2</v>
      </c>
      <c r="T82" s="11">
        <f t="shared" si="1"/>
        <v>1.4E-2</v>
      </c>
      <c r="U82" s="11">
        <f t="shared" si="1"/>
        <v>4.4999999999999998E-2</v>
      </c>
      <c r="V82" s="11">
        <f t="shared" si="1"/>
        <v>7.0000000000000001E-3</v>
      </c>
      <c r="W82" s="11">
        <f t="shared" si="1"/>
        <v>0.05</v>
      </c>
      <c r="X82" s="11">
        <f t="shared" si="1"/>
        <v>3.0000000000000001E-3</v>
      </c>
      <c r="Y82" s="11">
        <f t="shared" si="1"/>
        <v>4.7E-2</v>
      </c>
      <c r="Z82" s="11">
        <f t="shared" si="1"/>
        <v>7.0000000000000001E-3</v>
      </c>
      <c r="AA82" s="11">
        <f t="shared" si="1"/>
        <v>4.5999999999999999E-2</v>
      </c>
      <c r="AB82" s="11">
        <f t="shared" si="1"/>
        <v>7.0000000000000001E-3</v>
      </c>
      <c r="AC82" s="11">
        <f t="shared" si="1"/>
        <v>5.0999999999999997E-2</v>
      </c>
      <c r="AD82" s="11">
        <f t="shared" si="1"/>
        <v>8.0000000000000002E-3</v>
      </c>
      <c r="AE82" s="11">
        <f t="shared" si="1"/>
        <v>5.2999999999999999E-2</v>
      </c>
      <c r="AF82" s="11">
        <f t="shared" si="1"/>
        <v>7.0000000000000001E-3</v>
      </c>
      <c r="AG82" s="11">
        <f t="shared" si="1"/>
        <v>5.8000000000000003E-2</v>
      </c>
      <c r="AH82" s="11">
        <f t="shared" si="1"/>
        <v>6.0000000000000001E-3</v>
      </c>
    </row>
    <row r="83" spans="1:34" x14ac:dyDescent="0.5">
      <c r="A83" t="s">
        <v>258</v>
      </c>
      <c r="B83">
        <f>SUM(C81:AH81)</f>
        <v>1000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v>1000</v>
      </c>
      <c r="E87" s="27">
        <f>D87/1000</f>
        <v>1</v>
      </c>
    </row>
    <row r="88" spans="1:34" x14ac:dyDescent="0.5">
      <c r="C88" s="26" t="s">
        <v>281</v>
      </c>
      <c r="D88" s="26">
        <v>0</v>
      </c>
      <c r="E88" s="27">
        <f>D88/1000</f>
        <v>0</v>
      </c>
    </row>
    <row r="89" spans="1:34" x14ac:dyDescent="0.5">
      <c r="C89" s="26" t="s">
        <v>282</v>
      </c>
      <c r="D89" s="26">
        <v>0</v>
      </c>
      <c r="E89" s="27">
        <f>D89/1000</f>
        <v>0</v>
      </c>
    </row>
  </sheetData>
  <conditionalFormatting sqref="C2:AH70">
    <cfRule type="cellIs" dxfId="20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19" priority="1" operator="equal">
      <formula>-1</formula>
    </cfRule>
    <cfRule type="containsText" dxfId="18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4928-CAFB-480F-AD83-8A5891F038FC}">
  <dimension ref="A1:AH94"/>
  <sheetViews>
    <sheetView topLeftCell="A54" zoomScale="80" zoomScaleNormal="80" workbookViewId="0">
      <selection activeCell="C93" sqref="C93:C94"/>
    </sheetView>
  </sheetViews>
  <sheetFormatPr defaultRowHeight="14.35" x14ac:dyDescent="0.5"/>
  <cols>
    <col min="1" max="1" width="12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</row>
    <row r="58" spans="1:34" x14ac:dyDescent="0.5">
      <c r="A58" s="8" t="s">
        <v>176</v>
      </c>
      <c r="B58" t="s">
        <v>177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  <row r="73" spans="1:34" s="14" customFormat="1" x14ac:dyDescent="0.5">
      <c r="A73" s="13" t="s">
        <v>256</v>
      </c>
    </row>
    <row r="74" spans="1:34" x14ac:dyDescent="0.5">
      <c r="A74" s="3" t="s">
        <v>260</v>
      </c>
      <c r="C74">
        <v>37</v>
      </c>
      <c r="D74">
        <v>25</v>
      </c>
      <c r="E74">
        <v>36</v>
      </c>
      <c r="F74">
        <v>46</v>
      </c>
      <c r="G74">
        <v>40</v>
      </c>
      <c r="H74">
        <v>34</v>
      </c>
      <c r="I74">
        <v>32</v>
      </c>
      <c r="J74">
        <v>28</v>
      </c>
      <c r="K74">
        <v>27</v>
      </c>
      <c r="L74">
        <v>26</v>
      </c>
      <c r="M74">
        <v>38</v>
      </c>
      <c r="N74">
        <v>33</v>
      </c>
      <c r="O74">
        <v>27</v>
      </c>
      <c r="P74">
        <v>33</v>
      </c>
      <c r="Q74">
        <v>27</v>
      </c>
      <c r="R74">
        <v>34</v>
      </c>
      <c r="S74">
        <v>29</v>
      </c>
      <c r="T74">
        <v>30</v>
      </c>
      <c r="U74">
        <v>28</v>
      </c>
      <c r="V74">
        <v>39</v>
      </c>
      <c r="W74">
        <v>27</v>
      </c>
      <c r="X74">
        <v>26</v>
      </c>
      <c r="Y74">
        <v>26</v>
      </c>
      <c r="Z74">
        <v>29</v>
      </c>
      <c r="AA74">
        <v>34</v>
      </c>
      <c r="AB74">
        <v>23</v>
      </c>
      <c r="AC74">
        <v>37</v>
      </c>
      <c r="AD74">
        <v>34</v>
      </c>
      <c r="AE74">
        <v>35</v>
      </c>
      <c r="AF74">
        <v>25</v>
      </c>
      <c r="AG74">
        <v>34</v>
      </c>
      <c r="AH74">
        <v>21</v>
      </c>
    </row>
    <row r="75" spans="1:34" x14ac:dyDescent="0.5">
      <c r="A75" t="s">
        <v>202</v>
      </c>
      <c r="C75" s="11">
        <f>C74/1000</f>
        <v>3.6999999999999998E-2</v>
      </c>
      <c r="D75" s="11">
        <f t="shared" ref="D75:AH75" si="0">D74/1000</f>
        <v>2.5000000000000001E-2</v>
      </c>
      <c r="E75" s="11">
        <f t="shared" si="0"/>
        <v>3.5999999999999997E-2</v>
      </c>
      <c r="F75" s="11">
        <f t="shared" si="0"/>
        <v>4.5999999999999999E-2</v>
      </c>
      <c r="G75" s="11">
        <f t="shared" si="0"/>
        <v>0.04</v>
      </c>
      <c r="H75" s="11">
        <f t="shared" si="0"/>
        <v>3.4000000000000002E-2</v>
      </c>
      <c r="I75" s="11">
        <f t="shared" si="0"/>
        <v>3.2000000000000001E-2</v>
      </c>
      <c r="J75" s="11">
        <f t="shared" si="0"/>
        <v>2.8000000000000001E-2</v>
      </c>
      <c r="K75" s="11">
        <f t="shared" si="0"/>
        <v>2.7E-2</v>
      </c>
      <c r="L75" s="11">
        <f t="shared" si="0"/>
        <v>2.5999999999999999E-2</v>
      </c>
      <c r="M75" s="11">
        <f t="shared" si="0"/>
        <v>3.7999999999999999E-2</v>
      </c>
      <c r="N75" s="11">
        <f t="shared" si="0"/>
        <v>3.3000000000000002E-2</v>
      </c>
      <c r="O75" s="11">
        <f t="shared" si="0"/>
        <v>2.7E-2</v>
      </c>
      <c r="P75" s="11">
        <f t="shared" si="0"/>
        <v>3.3000000000000002E-2</v>
      </c>
      <c r="Q75" s="11">
        <f t="shared" si="0"/>
        <v>2.7E-2</v>
      </c>
      <c r="R75" s="11">
        <f t="shared" si="0"/>
        <v>3.4000000000000002E-2</v>
      </c>
      <c r="S75" s="11">
        <f t="shared" si="0"/>
        <v>2.9000000000000001E-2</v>
      </c>
      <c r="T75" s="11">
        <f t="shared" si="0"/>
        <v>0.03</v>
      </c>
      <c r="U75" s="11">
        <f t="shared" si="0"/>
        <v>2.8000000000000001E-2</v>
      </c>
      <c r="V75" s="11">
        <f t="shared" si="0"/>
        <v>3.9E-2</v>
      </c>
      <c r="W75" s="11">
        <f t="shared" si="0"/>
        <v>2.7E-2</v>
      </c>
      <c r="X75" s="11">
        <f t="shared" si="0"/>
        <v>2.5999999999999999E-2</v>
      </c>
      <c r="Y75" s="11">
        <f t="shared" si="0"/>
        <v>2.5999999999999999E-2</v>
      </c>
      <c r="Z75" s="11">
        <f t="shared" si="0"/>
        <v>2.9000000000000001E-2</v>
      </c>
      <c r="AA75" s="11">
        <f t="shared" si="0"/>
        <v>3.4000000000000002E-2</v>
      </c>
      <c r="AB75" s="11">
        <f t="shared" si="0"/>
        <v>2.3E-2</v>
      </c>
      <c r="AC75" s="11">
        <f t="shared" si="0"/>
        <v>3.6999999999999998E-2</v>
      </c>
      <c r="AD75" s="11">
        <f t="shared" si="0"/>
        <v>3.4000000000000002E-2</v>
      </c>
      <c r="AE75" s="11">
        <f t="shared" si="0"/>
        <v>3.5000000000000003E-2</v>
      </c>
      <c r="AF75" s="11">
        <f t="shared" si="0"/>
        <v>2.5000000000000001E-2</v>
      </c>
      <c r="AG75" s="11">
        <f t="shared" si="0"/>
        <v>3.4000000000000002E-2</v>
      </c>
      <c r="AH75" s="11">
        <f t="shared" si="0"/>
        <v>2.1000000000000001E-2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2</v>
      </c>
      <c r="D80">
        <v>5</v>
      </c>
      <c r="E80">
        <v>7</v>
      </c>
      <c r="F80">
        <v>10</v>
      </c>
      <c r="G80">
        <v>12</v>
      </c>
      <c r="H80">
        <v>15</v>
      </c>
      <c r="I80">
        <v>17</v>
      </c>
      <c r="J80">
        <v>20</v>
      </c>
      <c r="K80">
        <v>22</v>
      </c>
      <c r="L80">
        <v>24</v>
      </c>
      <c r="M80">
        <v>26</v>
      </c>
      <c r="N80">
        <v>28</v>
      </c>
      <c r="O80">
        <v>30</v>
      </c>
      <c r="P80">
        <v>32</v>
      </c>
      <c r="Q80">
        <v>34</v>
      </c>
      <c r="R80">
        <v>36</v>
      </c>
    </row>
    <row r="81" spans="1:34" x14ac:dyDescent="0.5">
      <c r="A81" t="s">
        <v>260</v>
      </c>
      <c r="C81">
        <v>32</v>
      </c>
      <c r="D81">
        <v>34</v>
      </c>
      <c r="E81">
        <v>43</v>
      </c>
      <c r="F81">
        <v>26</v>
      </c>
      <c r="G81">
        <v>26</v>
      </c>
      <c r="H81">
        <v>34</v>
      </c>
      <c r="I81">
        <v>29</v>
      </c>
      <c r="J81">
        <v>28</v>
      </c>
      <c r="K81">
        <v>37</v>
      </c>
      <c r="L81">
        <v>26</v>
      </c>
      <c r="M81">
        <v>39</v>
      </c>
      <c r="N81">
        <v>32</v>
      </c>
      <c r="O81">
        <v>23</v>
      </c>
      <c r="P81">
        <v>23</v>
      </c>
      <c r="Q81">
        <v>30</v>
      </c>
      <c r="R81">
        <v>37</v>
      </c>
    </row>
    <row r="82" spans="1:34" x14ac:dyDescent="0.5">
      <c r="A82" t="s">
        <v>202</v>
      </c>
      <c r="C82" s="11">
        <f t="shared" ref="C82:R82" si="1">C81/1000</f>
        <v>3.2000000000000001E-2</v>
      </c>
      <c r="D82" s="11">
        <f t="shared" si="1"/>
        <v>3.4000000000000002E-2</v>
      </c>
      <c r="E82" s="11">
        <f t="shared" si="1"/>
        <v>4.2999999999999997E-2</v>
      </c>
      <c r="F82" s="11">
        <f t="shared" si="1"/>
        <v>2.5999999999999999E-2</v>
      </c>
      <c r="G82" s="11">
        <f t="shared" si="1"/>
        <v>2.5999999999999999E-2</v>
      </c>
      <c r="H82" s="11">
        <f t="shared" si="1"/>
        <v>3.4000000000000002E-2</v>
      </c>
      <c r="I82" s="11">
        <f t="shared" si="1"/>
        <v>2.9000000000000001E-2</v>
      </c>
      <c r="J82" s="11">
        <f t="shared" si="1"/>
        <v>2.8000000000000001E-2</v>
      </c>
      <c r="K82" s="11">
        <f t="shared" si="1"/>
        <v>3.6999999999999998E-2</v>
      </c>
      <c r="L82" s="11">
        <f t="shared" si="1"/>
        <v>2.5999999999999999E-2</v>
      </c>
      <c r="M82" s="11">
        <f t="shared" si="1"/>
        <v>3.9E-2</v>
      </c>
      <c r="N82" s="11">
        <f t="shared" si="1"/>
        <v>3.2000000000000001E-2</v>
      </c>
      <c r="O82" s="11">
        <f t="shared" si="1"/>
        <v>2.3E-2</v>
      </c>
      <c r="P82" s="11">
        <f t="shared" si="1"/>
        <v>2.3E-2</v>
      </c>
      <c r="Q82" s="11">
        <f t="shared" si="1"/>
        <v>0.03</v>
      </c>
      <c r="R82" s="11">
        <f t="shared" si="1"/>
        <v>3.6999999999999998E-2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5">
      <c r="A83" t="s">
        <v>258</v>
      </c>
      <c r="B83">
        <f>SUM(C81:R81)</f>
        <v>499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v>0</v>
      </c>
      <c r="E87" s="27">
        <f>D87/1000</f>
        <v>0</v>
      </c>
    </row>
    <row r="88" spans="1:34" x14ac:dyDescent="0.5">
      <c r="C88" s="26" t="s">
        <v>281</v>
      </c>
      <c r="D88" s="26">
        <v>0</v>
      </c>
      <c r="E88" s="27">
        <f>D88/1000</f>
        <v>0</v>
      </c>
    </row>
    <row r="89" spans="1:34" x14ac:dyDescent="0.5">
      <c r="C89" s="26" t="s">
        <v>282</v>
      </c>
      <c r="D89" s="26">
        <v>1000</v>
      </c>
      <c r="E89" s="27">
        <f>D89/1000</f>
        <v>1</v>
      </c>
    </row>
    <row r="94" spans="1:34" x14ac:dyDescent="0.5">
      <c r="C94" s="31"/>
    </row>
  </sheetData>
  <conditionalFormatting sqref="C2:AH70">
    <cfRule type="cellIs" dxfId="17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16" priority="1" operator="equal">
      <formula>-1</formula>
    </cfRule>
    <cfRule type="containsText" dxfId="15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2D91-37DC-4CC9-9F7B-A984E63299AD}">
  <dimension ref="A1:AH89"/>
  <sheetViews>
    <sheetView topLeftCell="A52" zoomScale="80" zoomScaleNormal="80" workbookViewId="0">
      <selection activeCell="D86" sqref="D86:D89"/>
    </sheetView>
  </sheetViews>
  <sheetFormatPr defaultRowHeight="14.35" x14ac:dyDescent="0.5"/>
  <cols>
    <col min="1" max="1" width="11.41015625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3" spans="1:34" s="14" customFormat="1" x14ac:dyDescent="0.5">
      <c r="A73" s="13" t="s">
        <v>256</v>
      </c>
    </row>
    <row r="74" spans="1:34" x14ac:dyDescent="0.5">
      <c r="A74" t="s">
        <v>260</v>
      </c>
      <c r="C74">
        <v>24</v>
      </c>
      <c r="D74">
        <v>26</v>
      </c>
      <c r="E74">
        <v>30</v>
      </c>
      <c r="F74">
        <v>32</v>
      </c>
      <c r="G74">
        <v>25</v>
      </c>
      <c r="H74">
        <v>27</v>
      </c>
      <c r="I74">
        <v>36</v>
      </c>
      <c r="J74">
        <v>34</v>
      </c>
      <c r="K74">
        <v>30</v>
      </c>
      <c r="L74">
        <v>28</v>
      </c>
      <c r="M74">
        <v>33</v>
      </c>
      <c r="N74">
        <v>29</v>
      </c>
      <c r="O74">
        <v>32</v>
      </c>
      <c r="P74">
        <v>37</v>
      </c>
      <c r="Q74">
        <v>26</v>
      </c>
      <c r="R74">
        <v>33</v>
      </c>
      <c r="S74">
        <v>24</v>
      </c>
      <c r="T74">
        <v>29</v>
      </c>
      <c r="U74">
        <v>38</v>
      </c>
      <c r="V74">
        <v>30</v>
      </c>
      <c r="W74">
        <v>34</v>
      </c>
      <c r="X74">
        <v>37</v>
      </c>
      <c r="Y74">
        <v>36</v>
      </c>
      <c r="Z74">
        <v>38</v>
      </c>
      <c r="AA74">
        <v>30</v>
      </c>
      <c r="AB74">
        <v>36</v>
      </c>
      <c r="AC74">
        <v>26</v>
      </c>
      <c r="AD74">
        <v>38</v>
      </c>
      <c r="AE74">
        <v>31</v>
      </c>
      <c r="AF74">
        <v>29</v>
      </c>
      <c r="AG74">
        <v>20</v>
      </c>
      <c r="AH74">
        <v>42</v>
      </c>
    </row>
    <row r="75" spans="1:34" x14ac:dyDescent="0.5">
      <c r="A75" t="s">
        <v>202</v>
      </c>
      <c r="C75" s="11">
        <f>C74/1000</f>
        <v>2.4E-2</v>
      </c>
      <c r="D75" s="11">
        <f t="shared" ref="D75:AH75" si="0">D74/1000</f>
        <v>2.5999999999999999E-2</v>
      </c>
      <c r="E75" s="11">
        <f t="shared" si="0"/>
        <v>0.03</v>
      </c>
      <c r="F75" s="11">
        <f t="shared" si="0"/>
        <v>3.2000000000000001E-2</v>
      </c>
      <c r="G75" s="11">
        <f t="shared" si="0"/>
        <v>2.5000000000000001E-2</v>
      </c>
      <c r="H75" s="11">
        <f t="shared" si="0"/>
        <v>2.7E-2</v>
      </c>
      <c r="I75" s="11">
        <f t="shared" si="0"/>
        <v>3.5999999999999997E-2</v>
      </c>
      <c r="J75" s="11">
        <f t="shared" si="0"/>
        <v>3.4000000000000002E-2</v>
      </c>
      <c r="K75" s="11">
        <f t="shared" si="0"/>
        <v>0.03</v>
      </c>
      <c r="L75" s="11">
        <f t="shared" si="0"/>
        <v>2.8000000000000001E-2</v>
      </c>
      <c r="M75" s="11">
        <f t="shared" si="0"/>
        <v>3.3000000000000002E-2</v>
      </c>
      <c r="N75" s="11">
        <f t="shared" si="0"/>
        <v>2.9000000000000001E-2</v>
      </c>
      <c r="O75" s="11">
        <f t="shared" si="0"/>
        <v>3.2000000000000001E-2</v>
      </c>
      <c r="P75" s="11">
        <f t="shared" si="0"/>
        <v>3.6999999999999998E-2</v>
      </c>
      <c r="Q75" s="11">
        <f t="shared" si="0"/>
        <v>2.5999999999999999E-2</v>
      </c>
      <c r="R75" s="11">
        <f t="shared" si="0"/>
        <v>3.3000000000000002E-2</v>
      </c>
      <c r="S75" s="11">
        <f t="shared" si="0"/>
        <v>2.4E-2</v>
      </c>
      <c r="T75" s="11">
        <f t="shared" si="0"/>
        <v>2.9000000000000001E-2</v>
      </c>
      <c r="U75" s="11">
        <f t="shared" si="0"/>
        <v>3.7999999999999999E-2</v>
      </c>
      <c r="V75" s="11">
        <f t="shared" si="0"/>
        <v>0.03</v>
      </c>
      <c r="W75" s="11">
        <f t="shared" si="0"/>
        <v>3.4000000000000002E-2</v>
      </c>
      <c r="X75" s="11">
        <f t="shared" si="0"/>
        <v>3.6999999999999998E-2</v>
      </c>
      <c r="Y75" s="11">
        <f t="shared" si="0"/>
        <v>3.5999999999999997E-2</v>
      </c>
      <c r="Z75" s="11">
        <f t="shared" si="0"/>
        <v>3.7999999999999999E-2</v>
      </c>
      <c r="AA75" s="11">
        <f t="shared" si="0"/>
        <v>0.03</v>
      </c>
      <c r="AB75" s="11">
        <f t="shared" si="0"/>
        <v>3.5999999999999997E-2</v>
      </c>
      <c r="AC75" s="11">
        <f t="shared" si="0"/>
        <v>2.5999999999999999E-2</v>
      </c>
      <c r="AD75" s="11">
        <f t="shared" si="0"/>
        <v>3.7999999999999999E-2</v>
      </c>
      <c r="AE75" s="11">
        <f t="shared" si="0"/>
        <v>3.1E-2</v>
      </c>
      <c r="AF75" s="11">
        <f t="shared" si="0"/>
        <v>2.9000000000000001E-2</v>
      </c>
      <c r="AG75" s="11">
        <f t="shared" si="0"/>
        <v>0.02</v>
      </c>
      <c r="AH75" s="11">
        <f t="shared" si="0"/>
        <v>4.2000000000000003E-2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2</v>
      </c>
      <c r="D80">
        <v>5</v>
      </c>
      <c r="E80">
        <v>7</v>
      </c>
      <c r="F80">
        <v>10</v>
      </c>
      <c r="G80">
        <v>12</v>
      </c>
      <c r="H80">
        <v>15</v>
      </c>
      <c r="I80">
        <v>17</v>
      </c>
      <c r="J80">
        <v>20</v>
      </c>
      <c r="K80">
        <v>22</v>
      </c>
      <c r="L80">
        <v>24</v>
      </c>
      <c r="M80">
        <v>26</v>
      </c>
      <c r="N80">
        <v>28</v>
      </c>
      <c r="O80">
        <v>30</v>
      </c>
      <c r="P80">
        <v>32</v>
      </c>
      <c r="Q80">
        <v>34</v>
      </c>
      <c r="R80">
        <v>36</v>
      </c>
    </row>
    <row r="81" spans="1:34" x14ac:dyDescent="0.5">
      <c r="A81" t="s">
        <v>260</v>
      </c>
      <c r="C81">
        <v>27</v>
      </c>
      <c r="D81">
        <v>28</v>
      </c>
      <c r="E81">
        <v>32</v>
      </c>
      <c r="F81">
        <v>29</v>
      </c>
      <c r="G81">
        <v>45</v>
      </c>
      <c r="H81">
        <v>40</v>
      </c>
      <c r="I81">
        <v>37</v>
      </c>
      <c r="J81">
        <v>42</v>
      </c>
      <c r="K81">
        <v>29</v>
      </c>
      <c r="L81">
        <v>40</v>
      </c>
      <c r="M81">
        <v>34</v>
      </c>
      <c r="N81">
        <v>33</v>
      </c>
      <c r="O81">
        <v>31</v>
      </c>
      <c r="P81">
        <v>28</v>
      </c>
      <c r="Q81">
        <v>23</v>
      </c>
      <c r="R81">
        <v>41</v>
      </c>
    </row>
    <row r="82" spans="1:34" x14ac:dyDescent="0.5">
      <c r="A82" t="s">
        <v>202</v>
      </c>
      <c r="C82" s="11">
        <f t="shared" ref="C82:R82" si="1">C81/1000</f>
        <v>2.7E-2</v>
      </c>
      <c r="D82" s="11">
        <f t="shared" si="1"/>
        <v>2.8000000000000001E-2</v>
      </c>
      <c r="E82" s="11">
        <f t="shared" si="1"/>
        <v>3.2000000000000001E-2</v>
      </c>
      <c r="F82" s="11">
        <f t="shared" si="1"/>
        <v>2.9000000000000001E-2</v>
      </c>
      <c r="G82" s="11">
        <f t="shared" si="1"/>
        <v>4.4999999999999998E-2</v>
      </c>
      <c r="H82" s="11">
        <f t="shared" si="1"/>
        <v>0.04</v>
      </c>
      <c r="I82" s="11">
        <f t="shared" si="1"/>
        <v>3.6999999999999998E-2</v>
      </c>
      <c r="J82" s="11">
        <f t="shared" si="1"/>
        <v>4.2000000000000003E-2</v>
      </c>
      <c r="K82" s="11">
        <f t="shared" si="1"/>
        <v>2.9000000000000001E-2</v>
      </c>
      <c r="L82" s="11">
        <f t="shared" si="1"/>
        <v>0.04</v>
      </c>
      <c r="M82" s="11">
        <f t="shared" si="1"/>
        <v>3.4000000000000002E-2</v>
      </c>
      <c r="N82" s="11">
        <f t="shared" si="1"/>
        <v>3.3000000000000002E-2</v>
      </c>
      <c r="O82" s="11">
        <f t="shared" si="1"/>
        <v>3.1E-2</v>
      </c>
      <c r="P82" s="11">
        <f t="shared" si="1"/>
        <v>2.8000000000000001E-2</v>
      </c>
      <c r="Q82" s="11">
        <f t="shared" si="1"/>
        <v>2.3E-2</v>
      </c>
      <c r="R82" s="11">
        <f t="shared" si="1"/>
        <v>4.1000000000000002E-2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5">
      <c r="A83" t="s">
        <v>258</v>
      </c>
      <c r="B83">
        <f>SUM(C81:R81)</f>
        <v>539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v>1000</v>
      </c>
      <c r="E87" s="27">
        <f>D87/1000</f>
        <v>1</v>
      </c>
    </row>
    <row r="88" spans="1:34" x14ac:dyDescent="0.5">
      <c r="C88" s="26" t="s">
        <v>281</v>
      </c>
      <c r="D88" s="26">
        <v>0</v>
      </c>
      <c r="E88" s="27">
        <f>D88/1000</f>
        <v>0</v>
      </c>
    </row>
    <row r="89" spans="1:34" x14ac:dyDescent="0.5">
      <c r="C89" s="26" t="s">
        <v>282</v>
      </c>
      <c r="D89" s="26">
        <v>0</v>
      </c>
      <c r="E89" s="27">
        <f>D89/1000</f>
        <v>0</v>
      </c>
    </row>
  </sheetData>
  <conditionalFormatting sqref="C2:AH70">
    <cfRule type="cellIs" dxfId="14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13" priority="1" operator="equal">
      <formula>-1</formula>
    </cfRule>
    <cfRule type="containsText" dxfId="12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6818-D654-4A57-9B96-4BC8CBB445DC}">
  <dimension ref="A1:AH88"/>
  <sheetViews>
    <sheetView topLeftCell="A56" zoomScale="80" zoomScaleNormal="80" workbookViewId="0">
      <selection activeCell="C84" sqref="C84:E88"/>
    </sheetView>
  </sheetViews>
  <sheetFormatPr defaultRowHeight="14.35" x14ac:dyDescent="0.5"/>
  <cols>
    <col min="1" max="1" width="12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3" spans="1:34" s="14" customFormat="1" x14ac:dyDescent="0.5">
      <c r="A73" s="13" t="s">
        <v>256</v>
      </c>
    </row>
    <row r="74" spans="1:34" x14ac:dyDescent="0.5">
      <c r="A74" s="3" t="s">
        <v>260</v>
      </c>
      <c r="B74" s="15"/>
      <c r="C74">
        <v>31</v>
      </c>
      <c r="D74">
        <v>18</v>
      </c>
      <c r="E74">
        <v>33</v>
      </c>
      <c r="F74">
        <v>20</v>
      </c>
      <c r="G74">
        <v>33</v>
      </c>
      <c r="H74">
        <v>31</v>
      </c>
      <c r="I74">
        <v>24</v>
      </c>
      <c r="J74">
        <v>29</v>
      </c>
      <c r="K74">
        <v>29</v>
      </c>
      <c r="L74">
        <v>31</v>
      </c>
      <c r="M74">
        <v>34</v>
      </c>
      <c r="N74">
        <v>29</v>
      </c>
      <c r="O74">
        <v>29</v>
      </c>
      <c r="P74">
        <v>29</v>
      </c>
      <c r="Q74">
        <v>33</v>
      </c>
      <c r="R74">
        <v>19</v>
      </c>
      <c r="S74">
        <v>29</v>
      </c>
      <c r="T74">
        <v>36</v>
      </c>
      <c r="U74">
        <v>42</v>
      </c>
      <c r="V74">
        <v>32</v>
      </c>
      <c r="W74">
        <v>33</v>
      </c>
      <c r="X74">
        <v>36</v>
      </c>
      <c r="Y74">
        <v>44</v>
      </c>
      <c r="Z74">
        <v>33</v>
      </c>
      <c r="AA74">
        <v>27</v>
      </c>
      <c r="AB74">
        <v>29</v>
      </c>
      <c r="AC74">
        <v>30</v>
      </c>
      <c r="AD74">
        <v>36</v>
      </c>
      <c r="AE74">
        <v>45</v>
      </c>
      <c r="AF74">
        <v>31</v>
      </c>
      <c r="AG74">
        <v>27</v>
      </c>
      <c r="AH74">
        <v>38</v>
      </c>
    </row>
    <row r="75" spans="1:34" x14ac:dyDescent="0.5">
      <c r="A75" t="s">
        <v>202</v>
      </c>
      <c r="C75" s="11">
        <f>C74/1000</f>
        <v>3.1E-2</v>
      </c>
      <c r="D75" s="11">
        <f t="shared" ref="D75:AH75" si="0">D74/1000</f>
        <v>1.7999999999999999E-2</v>
      </c>
      <c r="E75" s="11">
        <f t="shared" si="0"/>
        <v>3.3000000000000002E-2</v>
      </c>
      <c r="F75" s="11">
        <f t="shared" si="0"/>
        <v>0.02</v>
      </c>
      <c r="G75" s="11">
        <f t="shared" si="0"/>
        <v>3.3000000000000002E-2</v>
      </c>
      <c r="H75" s="11">
        <f t="shared" si="0"/>
        <v>3.1E-2</v>
      </c>
      <c r="I75" s="11">
        <f t="shared" si="0"/>
        <v>2.4E-2</v>
      </c>
      <c r="J75" s="11">
        <f t="shared" si="0"/>
        <v>2.9000000000000001E-2</v>
      </c>
      <c r="K75" s="11">
        <f t="shared" si="0"/>
        <v>2.9000000000000001E-2</v>
      </c>
      <c r="L75" s="11">
        <f t="shared" si="0"/>
        <v>3.1E-2</v>
      </c>
      <c r="M75" s="11">
        <f t="shared" si="0"/>
        <v>3.4000000000000002E-2</v>
      </c>
      <c r="N75" s="11">
        <f t="shared" si="0"/>
        <v>2.9000000000000001E-2</v>
      </c>
      <c r="O75" s="11">
        <f t="shared" si="0"/>
        <v>2.9000000000000001E-2</v>
      </c>
      <c r="P75" s="11">
        <f t="shared" si="0"/>
        <v>2.9000000000000001E-2</v>
      </c>
      <c r="Q75" s="11">
        <f t="shared" si="0"/>
        <v>3.3000000000000002E-2</v>
      </c>
      <c r="R75" s="11">
        <f t="shared" si="0"/>
        <v>1.9E-2</v>
      </c>
      <c r="S75" s="11">
        <f t="shared" si="0"/>
        <v>2.9000000000000001E-2</v>
      </c>
      <c r="T75" s="11">
        <f t="shared" si="0"/>
        <v>3.5999999999999997E-2</v>
      </c>
      <c r="U75" s="11">
        <f t="shared" si="0"/>
        <v>4.2000000000000003E-2</v>
      </c>
      <c r="V75" s="11">
        <f t="shared" si="0"/>
        <v>3.2000000000000001E-2</v>
      </c>
      <c r="W75" s="11">
        <f t="shared" si="0"/>
        <v>3.3000000000000002E-2</v>
      </c>
      <c r="X75" s="11">
        <f t="shared" si="0"/>
        <v>3.5999999999999997E-2</v>
      </c>
      <c r="Y75" s="11">
        <f t="shared" si="0"/>
        <v>4.3999999999999997E-2</v>
      </c>
      <c r="Z75" s="11">
        <f t="shared" si="0"/>
        <v>3.3000000000000002E-2</v>
      </c>
      <c r="AA75" s="11">
        <f t="shared" si="0"/>
        <v>2.7E-2</v>
      </c>
      <c r="AB75" s="11">
        <f t="shared" si="0"/>
        <v>2.9000000000000001E-2</v>
      </c>
      <c r="AC75" s="11">
        <f t="shared" si="0"/>
        <v>0.03</v>
      </c>
      <c r="AD75" s="11">
        <f t="shared" si="0"/>
        <v>3.5999999999999997E-2</v>
      </c>
      <c r="AE75" s="11">
        <f t="shared" si="0"/>
        <v>4.4999999999999998E-2</v>
      </c>
      <c r="AF75" s="11">
        <f t="shared" si="0"/>
        <v>3.1E-2</v>
      </c>
      <c r="AG75" s="11">
        <f t="shared" si="0"/>
        <v>2.7E-2</v>
      </c>
      <c r="AH75" s="11">
        <f t="shared" si="0"/>
        <v>3.7999999999999999E-2</v>
      </c>
    </row>
    <row r="76" spans="1:34" x14ac:dyDescent="0.5">
      <c r="A76" t="s">
        <v>258</v>
      </c>
      <c r="B76">
        <f>SUM(C74:AH74)</f>
        <v>1000</v>
      </c>
    </row>
    <row r="78" spans="1:34" s="14" customFormat="1" x14ac:dyDescent="0.5">
      <c r="A78" s="13" t="s">
        <v>256</v>
      </c>
    </row>
    <row r="79" spans="1:34" x14ac:dyDescent="0.5">
      <c r="A79" t="s">
        <v>257</v>
      </c>
      <c r="C79">
        <v>2</v>
      </c>
      <c r="D79">
        <v>5</v>
      </c>
      <c r="E79">
        <v>7</v>
      </c>
      <c r="F79">
        <v>10</v>
      </c>
      <c r="G79">
        <v>12</v>
      </c>
      <c r="H79">
        <v>15</v>
      </c>
      <c r="I79">
        <v>17</v>
      </c>
      <c r="J79">
        <v>20</v>
      </c>
      <c r="K79">
        <v>22</v>
      </c>
      <c r="L79">
        <v>24</v>
      </c>
      <c r="M79">
        <v>26</v>
      </c>
      <c r="N79">
        <v>28</v>
      </c>
      <c r="O79">
        <v>30</v>
      </c>
      <c r="P79">
        <v>32</v>
      </c>
      <c r="Q79">
        <v>34</v>
      </c>
      <c r="R79">
        <v>36</v>
      </c>
    </row>
    <row r="80" spans="1:34" x14ac:dyDescent="0.5">
      <c r="A80" t="s">
        <v>255</v>
      </c>
      <c r="C80">
        <v>32</v>
      </c>
      <c r="D80">
        <v>38</v>
      </c>
      <c r="E80">
        <v>45</v>
      </c>
      <c r="F80">
        <v>27</v>
      </c>
      <c r="G80">
        <v>33</v>
      </c>
      <c r="H80">
        <v>33</v>
      </c>
      <c r="I80">
        <v>27</v>
      </c>
      <c r="J80">
        <v>27</v>
      </c>
      <c r="K80">
        <v>21</v>
      </c>
      <c r="L80">
        <v>36</v>
      </c>
      <c r="M80">
        <v>24</v>
      </c>
      <c r="N80">
        <v>34</v>
      </c>
      <c r="O80">
        <v>34</v>
      </c>
      <c r="P80">
        <v>31</v>
      </c>
      <c r="Q80">
        <v>32</v>
      </c>
      <c r="R80">
        <v>28</v>
      </c>
    </row>
    <row r="81" spans="1:34" x14ac:dyDescent="0.5">
      <c r="A81" t="s">
        <v>202</v>
      </c>
      <c r="C81" s="11">
        <f t="shared" ref="C81:R81" si="1">C80/1000</f>
        <v>3.2000000000000001E-2</v>
      </c>
      <c r="D81" s="11">
        <f t="shared" si="1"/>
        <v>3.7999999999999999E-2</v>
      </c>
      <c r="E81" s="11">
        <f t="shared" si="1"/>
        <v>4.4999999999999998E-2</v>
      </c>
      <c r="F81" s="11">
        <f t="shared" si="1"/>
        <v>2.7E-2</v>
      </c>
      <c r="G81" s="11">
        <f t="shared" si="1"/>
        <v>3.3000000000000002E-2</v>
      </c>
      <c r="H81" s="11">
        <f t="shared" si="1"/>
        <v>3.3000000000000002E-2</v>
      </c>
      <c r="I81" s="11">
        <f t="shared" si="1"/>
        <v>2.7E-2</v>
      </c>
      <c r="J81" s="11">
        <f t="shared" si="1"/>
        <v>2.7E-2</v>
      </c>
      <c r="K81" s="11">
        <f t="shared" si="1"/>
        <v>2.1000000000000001E-2</v>
      </c>
      <c r="L81" s="11">
        <f t="shared" si="1"/>
        <v>3.5999999999999997E-2</v>
      </c>
      <c r="M81" s="11">
        <f t="shared" si="1"/>
        <v>2.4E-2</v>
      </c>
      <c r="N81" s="11">
        <f t="shared" si="1"/>
        <v>3.4000000000000002E-2</v>
      </c>
      <c r="O81" s="11">
        <f t="shared" si="1"/>
        <v>3.4000000000000002E-2</v>
      </c>
      <c r="P81" s="11">
        <f t="shared" si="1"/>
        <v>3.1E-2</v>
      </c>
      <c r="Q81" s="11">
        <f t="shared" si="1"/>
        <v>3.2000000000000001E-2</v>
      </c>
      <c r="R81" s="11">
        <f t="shared" si="1"/>
        <v>2.8000000000000001E-2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x14ac:dyDescent="0.5">
      <c r="A82" t="s">
        <v>258</v>
      </c>
      <c r="B82">
        <f>SUM(C80:R80)</f>
        <v>502</v>
      </c>
    </row>
    <row r="84" spans="1:34" x14ac:dyDescent="0.5">
      <c r="C84" s="26" t="s">
        <v>278</v>
      </c>
      <c r="D84" s="26" t="s">
        <v>283</v>
      </c>
      <c r="E84" s="26" t="s">
        <v>284</v>
      </c>
    </row>
    <row r="85" spans="1:34" x14ac:dyDescent="0.5">
      <c r="C85" s="26" t="s">
        <v>279</v>
      </c>
      <c r="D85" s="26">
        <v>0</v>
      </c>
      <c r="E85" s="27">
        <f>D85/1000</f>
        <v>0</v>
      </c>
    </row>
    <row r="86" spans="1:34" x14ac:dyDescent="0.5">
      <c r="C86" s="26" t="s">
        <v>280</v>
      </c>
      <c r="D86" s="26">
        <v>1000</v>
      </c>
      <c r="E86" s="27">
        <f>D86/1000</f>
        <v>1</v>
      </c>
    </row>
    <row r="87" spans="1:34" x14ac:dyDescent="0.5">
      <c r="C87" s="26" t="s">
        <v>281</v>
      </c>
      <c r="D87" s="26">
        <v>0</v>
      </c>
      <c r="E87" s="27">
        <f>D87/1000</f>
        <v>0</v>
      </c>
    </row>
    <row r="88" spans="1:34" x14ac:dyDescent="0.5">
      <c r="C88" s="26" t="s">
        <v>282</v>
      </c>
      <c r="D88" s="26">
        <v>0</v>
      </c>
      <c r="E88" s="27">
        <f>D88/1000</f>
        <v>0</v>
      </c>
    </row>
  </sheetData>
  <conditionalFormatting sqref="C2:AH70">
    <cfRule type="cellIs" dxfId="11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79:A80 A82">
    <cfRule type="cellIs" dxfId="10" priority="1" operator="equal">
      <formula>-1</formula>
    </cfRule>
    <cfRule type="containsText" dxfId="9" priority="2" operator="containsText" text="X">
      <formula>NOT(ISERROR(SEARCH("X",A79)))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D2AA-526A-4077-884E-5C65CD5429BF}">
  <dimension ref="A1:AL88"/>
  <sheetViews>
    <sheetView topLeftCell="A54" zoomScale="90" zoomScaleNormal="90" workbookViewId="0">
      <selection activeCell="D85" sqref="D85:D88"/>
    </sheetView>
  </sheetViews>
  <sheetFormatPr defaultRowHeight="14.35" x14ac:dyDescent="0.5"/>
  <cols>
    <col min="1" max="1" width="12" customWidth="1"/>
    <col min="2" max="10" width="10.1171875" customWidth="1"/>
    <col min="11" max="38" width="11.17578125" customWidth="1"/>
  </cols>
  <sheetData>
    <row r="1" spans="1:38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5">
      <c r="A2" s="5" t="s">
        <v>64</v>
      </c>
      <c r="B2" t="s">
        <v>65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t="s">
        <v>157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t="s">
        <v>165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t="s">
        <v>169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5">
      <c r="A56" s="8" t="s">
        <v>172</v>
      </c>
      <c r="B56" t="s">
        <v>173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5">
      <c r="A59" s="8" t="s">
        <v>178</v>
      </c>
      <c r="B59" t="s">
        <v>179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t="s">
        <v>181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t="s">
        <v>189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5">
      <c r="A67" s="8" t="s">
        <v>194</v>
      </c>
      <c r="B67" t="s">
        <v>195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t="s">
        <v>197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t="s">
        <v>199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3" spans="1:38" x14ac:dyDescent="0.5">
      <c r="A73" s="13" t="s">
        <v>256</v>
      </c>
    </row>
    <row r="74" spans="1:38" x14ac:dyDescent="0.5">
      <c r="A74" s="3" t="s">
        <v>260</v>
      </c>
      <c r="C74">
        <v>59</v>
      </c>
      <c r="D74">
        <v>3</v>
      </c>
      <c r="E74">
        <v>0</v>
      </c>
      <c r="F74">
        <v>55</v>
      </c>
      <c r="G74">
        <v>11</v>
      </c>
      <c r="H74">
        <v>56</v>
      </c>
      <c r="I74">
        <v>7</v>
      </c>
      <c r="J74">
        <v>0</v>
      </c>
      <c r="K74">
        <v>46</v>
      </c>
      <c r="L74">
        <v>5</v>
      </c>
      <c r="M74">
        <v>52</v>
      </c>
      <c r="N74">
        <v>9</v>
      </c>
      <c r="O74">
        <v>0</v>
      </c>
      <c r="P74">
        <v>57</v>
      </c>
      <c r="Q74">
        <v>11</v>
      </c>
      <c r="R74">
        <v>58</v>
      </c>
      <c r="S74">
        <v>9</v>
      </c>
      <c r="T74">
        <v>0</v>
      </c>
      <c r="U74">
        <v>68</v>
      </c>
      <c r="V74">
        <v>7</v>
      </c>
      <c r="W74">
        <v>50</v>
      </c>
      <c r="X74">
        <v>8</v>
      </c>
      <c r="Y74">
        <v>37</v>
      </c>
      <c r="Z74">
        <v>7</v>
      </c>
      <c r="AA74">
        <v>43</v>
      </c>
      <c r="AB74">
        <v>7</v>
      </c>
      <c r="AC74">
        <v>50</v>
      </c>
      <c r="AD74">
        <v>13</v>
      </c>
      <c r="AE74">
        <v>67</v>
      </c>
      <c r="AF74">
        <v>10</v>
      </c>
      <c r="AG74">
        <v>55</v>
      </c>
      <c r="AH74">
        <v>5</v>
      </c>
      <c r="AI74">
        <v>57</v>
      </c>
      <c r="AJ74">
        <v>13</v>
      </c>
      <c r="AK74">
        <v>56</v>
      </c>
      <c r="AL74">
        <v>9</v>
      </c>
    </row>
    <row r="75" spans="1:38" x14ac:dyDescent="0.5">
      <c r="A75" t="s">
        <v>202</v>
      </c>
      <c r="C75" s="11">
        <f>C74/1000</f>
        <v>5.8999999999999997E-2</v>
      </c>
      <c r="D75" s="11">
        <f t="shared" ref="D75:AL75" si="0">D74/1000</f>
        <v>3.0000000000000001E-3</v>
      </c>
      <c r="E75" s="11">
        <f t="shared" si="0"/>
        <v>0</v>
      </c>
      <c r="F75" s="11">
        <f t="shared" si="0"/>
        <v>5.5E-2</v>
      </c>
      <c r="G75" s="11">
        <f t="shared" si="0"/>
        <v>1.0999999999999999E-2</v>
      </c>
      <c r="H75" s="11">
        <f t="shared" si="0"/>
        <v>5.6000000000000001E-2</v>
      </c>
      <c r="I75" s="11">
        <f t="shared" si="0"/>
        <v>7.0000000000000001E-3</v>
      </c>
      <c r="J75" s="11">
        <f t="shared" si="0"/>
        <v>0</v>
      </c>
      <c r="K75" s="11">
        <f t="shared" si="0"/>
        <v>4.5999999999999999E-2</v>
      </c>
      <c r="L75" s="11">
        <f t="shared" si="0"/>
        <v>5.0000000000000001E-3</v>
      </c>
      <c r="M75" s="11">
        <f t="shared" si="0"/>
        <v>5.1999999999999998E-2</v>
      </c>
      <c r="N75" s="11">
        <f t="shared" si="0"/>
        <v>8.9999999999999993E-3</v>
      </c>
      <c r="O75" s="11">
        <f t="shared" si="0"/>
        <v>0</v>
      </c>
      <c r="P75" s="11">
        <f t="shared" si="0"/>
        <v>5.7000000000000002E-2</v>
      </c>
      <c r="Q75" s="11">
        <f t="shared" si="0"/>
        <v>1.0999999999999999E-2</v>
      </c>
      <c r="R75" s="11">
        <f t="shared" si="0"/>
        <v>5.8000000000000003E-2</v>
      </c>
      <c r="S75" s="11">
        <f t="shared" si="0"/>
        <v>8.9999999999999993E-3</v>
      </c>
      <c r="T75" s="11">
        <f t="shared" si="0"/>
        <v>0</v>
      </c>
      <c r="U75" s="11">
        <f t="shared" si="0"/>
        <v>6.8000000000000005E-2</v>
      </c>
      <c r="V75" s="11">
        <f t="shared" si="0"/>
        <v>7.0000000000000001E-3</v>
      </c>
      <c r="W75" s="11">
        <f t="shared" si="0"/>
        <v>0.05</v>
      </c>
      <c r="X75" s="11">
        <f t="shared" si="0"/>
        <v>8.0000000000000002E-3</v>
      </c>
      <c r="Y75" s="11">
        <f t="shared" si="0"/>
        <v>3.6999999999999998E-2</v>
      </c>
      <c r="Z75" s="11">
        <f t="shared" si="0"/>
        <v>7.0000000000000001E-3</v>
      </c>
      <c r="AA75" s="11">
        <f t="shared" si="0"/>
        <v>4.2999999999999997E-2</v>
      </c>
      <c r="AB75" s="11">
        <f t="shared" si="0"/>
        <v>7.0000000000000001E-3</v>
      </c>
      <c r="AC75" s="11">
        <f t="shared" si="0"/>
        <v>0.05</v>
      </c>
      <c r="AD75" s="11">
        <f t="shared" si="0"/>
        <v>1.2999999999999999E-2</v>
      </c>
      <c r="AE75" s="11">
        <f t="shared" si="0"/>
        <v>6.7000000000000004E-2</v>
      </c>
      <c r="AF75" s="11">
        <f t="shared" si="0"/>
        <v>0.01</v>
      </c>
      <c r="AG75" s="11">
        <f t="shared" si="0"/>
        <v>5.5E-2</v>
      </c>
      <c r="AH75" s="11">
        <f t="shared" si="0"/>
        <v>5.0000000000000001E-3</v>
      </c>
      <c r="AI75" s="11">
        <f t="shared" si="0"/>
        <v>5.7000000000000002E-2</v>
      </c>
      <c r="AJ75" s="11">
        <f t="shared" si="0"/>
        <v>1.2999999999999999E-2</v>
      </c>
      <c r="AK75" s="11">
        <f t="shared" si="0"/>
        <v>5.6000000000000001E-2</v>
      </c>
      <c r="AL75" s="11">
        <f t="shared" si="0"/>
        <v>8.9999999999999993E-3</v>
      </c>
    </row>
    <row r="76" spans="1:38" x14ac:dyDescent="0.5">
      <c r="A76" t="s">
        <v>258</v>
      </c>
      <c r="C76">
        <f>SUM(C74:AL74)</f>
        <v>1000</v>
      </c>
    </row>
    <row r="78" spans="1:38" x14ac:dyDescent="0.5">
      <c r="A78" s="13" t="s">
        <v>256</v>
      </c>
    </row>
    <row r="79" spans="1:38" x14ac:dyDescent="0.5">
      <c r="A79" t="s">
        <v>257</v>
      </c>
      <c r="C79">
        <v>1</v>
      </c>
      <c r="D79">
        <v>2</v>
      </c>
      <c r="F79">
        <v>4</v>
      </c>
      <c r="G79">
        <v>5</v>
      </c>
      <c r="H79">
        <v>6</v>
      </c>
      <c r="I79">
        <v>7</v>
      </c>
      <c r="K79">
        <v>9</v>
      </c>
      <c r="L79">
        <v>10</v>
      </c>
      <c r="M79">
        <v>11</v>
      </c>
      <c r="N79">
        <v>12</v>
      </c>
      <c r="P79">
        <v>14</v>
      </c>
      <c r="Q79">
        <v>15</v>
      </c>
      <c r="R79">
        <v>16</v>
      </c>
      <c r="S79">
        <v>17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  <c r="AC79">
        <v>27</v>
      </c>
      <c r="AD79">
        <v>28</v>
      </c>
      <c r="AE79">
        <v>29</v>
      </c>
      <c r="AF79">
        <v>30</v>
      </c>
      <c r="AG79">
        <v>31</v>
      </c>
      <c r="AH79">
        <v>32</v>
      </c>
      <c r="AI79">
        <v>33</v>
      </c>
      <c r="AJ79">
        <v>34</v>
      </c>
      <c r="AK79">
        <v>35</v>
      </c>
      <c r="AL79">
        <v>36</v>
      </c>
    </row>
    <row r="80" spans="1:38" x14ac:dyDescent="0.5">
      <c r="A80" t="s">
        <v>255</v>
      </c>
      <c r="C80">
        <v>64</v>
      </c>
      <c r="D80">
        <v>12</v>
      </c>
      <c r="E80">
        <v>0</v>
      </c>
      <c r="F80">
        <v>56</v>
      </c>
      <c r="G80">
        <v>9</v>
      </c>
      <c r="H80">
        <v>54</v>
      </c>
      <c r="I80">
        <v>4</v>
      </c>
      <c r="J80">
        <v>0</v>
      </c>
      <c r="K80">
        <v>48</v>
      </c>
      <c r="L80">
        <v>7</v>
      </c>
      <c r="M80">
        <v>64</v>
      </c>
      <c r="N80">
        <v>10</v>
      </c>
      <c r="O80">
        <v>0</v>
      </c>
      <c r="P80">
        <v>51</v>
      </c>
      <c r="Q80">
        <v>15</v>
      </c>
      <c r="R80">
        <v>52</v>
      </c>
      <c r="S80">
        <v>9</v>
      </c>
      <c r="T80">
        <v>0</v>
      </c>
      <c r="U80">
        <v>46</v>
      </c>
      <c r="V80">
        <v>5</v>
      </c>
      <c r="W80">
        <v>61</v>
      </c>
      <c r="X80">
        <v>7</v>
      </c>
      <c r="Y80">
        <v>61</v>
      </c>
      <c r="Z80">
        <v>3</v>
      </c>
      <c r="AA80">
        <v>48</v>
      </c>
      <c r="AB80">
        <v>7</v>
      </c>
      <c r="AC80">
        <v>53</v>
      </c>
      <c r="AD80">
        <v>6</v>
      </c>
      <c r="AE80">
        <v>58</v>
      </c>
      <c r="AF80">
        <v>12</v>
      </c>
      <c r="AG80">
        <v>45</v>
      </c>
      <c r="AH80">
        <v>6</v>
      </c>
      <c r="AI80">
        <v>66</v>
      </c>
      <c r="AJ80">
        <v>6</v>
      </c>
      <c r="AK80">
        <v>47</v>
      </c>
      <c r="AL80">
        <v>8</v>
      </c>
    </row>
    <row r="81" spans="1:38" x14ac:dyDescent="0.5">
      <c r="A81" t="s">
        <v>202</v>
      </c>
      <c r="C81" s="11">
        <f>C80/1000</f>
        <v>6.4000000000000001E-2</v>
      </c>
      <c r="D81" s="11">
        <f t="shared" ref="D81:AL81" si="1">D80/1000</f>
        <v>1.2E-2</v>
      </c>
      <c r="E81" s="11">
        <f t="shared" si="1"/>
        <v>0</v>
      </c>
      <c r="F81" s="11">
        <f t="shared" si="1"/>
        <v>5.6000000000000001E-2</v>
      </c>
      <c r="G81" s="11">
        <f t="shared" si="1"/>
        <v>8.9999999999999993E-3</v>
      </c>
      <c r="H81" s="11">
        <f t="shared" si="1"/>
        <v>5.3999999999999999E-2</v>
      </c>
      <c r="I81" s="11">
        <f t="shared" si="1"/>
        <v>4.0000000000000001E-3</v>
      </c>
      <c r="J81" s="11">
        <f t="shared" si="1"/>
        <v>0</v>
      </c>
      <c r="K81" s="11">
        <f t="shared" si="1"/>
        <v>4.8000000000000001E-2</v>
      </c>
      <c r="L81" s="11">
        <f t="shared" si="1"/>
        <v>7.0000000000000001E-3</v>
      </c>
      <c r="M81" s="11">
        <f t="shared" si="1"/>
        <v>6.4000000000000001E-2</v>
      </c>
      <c r="N81" s="11">
        <f t="shared" si="1"/>
        <v>0.01</v>
      </c>
      <c r="O81" s="11">
        <f t="shared" si="1"/>
        <v>0</v>
      </c>
      <c r="P81" s="11">
        <f t="shared" si="1"/>
        <v>5.0999999999999997E-2</v>
      </c>
      <c r="Q81" s="11">
        <f t="shared" si="1"/>
        <v>1.4999999999999999E-2</v>
      </c>
      <c r="R81" s="11">
        <f t="shared" si="1"/>
        <v>5.1999999999999998E-2</v>
      </c>
      <c r="S81" s="11">
        <f t="shared" si="1"/>
        <v>8.9999999999999993E-3</v>
      </c>
      <c r="T81" s="11">
        <f t="shared" si="1"/>
        <v>0</v>
      </c>
      <c r="U81" s="11">
        <f t="shared" si="1"/>
        <v>4.5999999999999999E-2</v>
      </c>
      <c r="V81" s="11">
        <f t="shared" si="1"/>
        <v>5.0000000000000001E-3</v>
      </c>
      <c r="W81" s="11">
        <f t="shared" si="1"/>
        <v>6.0999999999999999E-2</v>
      </c>
      <c r="X81" s="11">
        <f t="shared" si="1"/>
        <v>7.0000000000000001E-3</v>
      </c>
      <c r="Y81" s="11">
        <f t="shared" si="1"/>
        <v>6.0999999999999999E-2</v>
      </c>
      <c r="Z81" s="11">
        <f t="shared" si="1"/>
        <v>3.0000000000000001E-3</v>
      </c>
      <c r="AA81" s="11">
        <f t="shared" si="1"/>
        <v>4.8000000000000001E-2</v>
      </c>
      <c r="AB81" s="11">
        <f t="shared" si="1"/>
        <v>7.0000000000000001E-3</v>
      </c>
      <c r="AC81" s="11">
        <f t="shared" si="1"/>
        <v>5.2999999999999999E-2</v>
      </c>
      <c r="AD81" s="11">
        <f t="shared" si="1"/>
        <v>6.0000000000000001E-3</v>
      </c>
      <c r="AE81" s="11">
        <f t="shared" si="1"/>
        <v>5.8000000000000003E-2</v>
      </c>
      <c r="AF81" s="11">
        <f t="shared" si="1"/>
        <v>1.2E-2</v>
      </c>
      <c r="AG81" s="11">
        <f t="shared" si="1"/>
        <v>4.4999999999999998E-2</v>
      </c>
      <c r="AH81" s="11">
        <f t="shared" si="1"/>
        <v>6.0000000000000001E-3</v>
      </c>
      <c r="AI81" s="11">
        <f t="shared" si="1"/>
        <v>6.6000000000000003E-2</v>
      </c>
      <c r="AJ81" s="11">
        <f t="shared" si="1"/>
        <v>6.0000000000000001E-3</v>
      </c>
      <c r="AK81" s="11">
        <f t="shared" si="1"/>
        <v>4.7E-2</v>
      </c>
      <c r="AL81" s="11">
        <f t="shared" si="1"/>
        <v>8.0000000000000002E-3</v>
      </c>
    </row>
    <row r="82" spans="1:38" x14ac:dyDescent="0.5">
      <c r="A82" t="s">
        <v>258</v>
      </c>
      <c r="B82">
        <f>SUM(C80:AL80)</f>
        <v>1000</v>
      </c>
    </row>
    <row r="84" spans="1:38" x14ac:dyDescent="0.5">
      <c r="C84" s="26" t="s">
        <v>278</v>
      </c>
      <c r="D84" s="26" t="s">
        <v>283</v>
      </c>
      <c r="E84" s="26" t="s">
        <v>284</v>
      </c>
    </row>
    <row r="85" spans="1:38" x14ac:dyDescent="0.5">
      <c r="C85" s="26" t="s">
        <v>279</v>
      </c>
      <c r="D85" s="26">
        <v>0</v>
      </c>
      <c r="E85" s="27">
        <f>D85/1000</f>
        <v>0</v>
      </c>
    </row>
    <row r="86" spans="1:38" x14ac:dyDescent="0.5">
      <c r="C86" s="26" t="s">
        <v>280</v>
      </c>
      <c r="D86" s="26">
        <v>1000</v>
      </c>
      <c r="E86" s="27">
        <f>D86/1000</f>
        <v>1</v>
      </c>
    </row>
    <row r="87" spans="1:38" x14ac:dyDescent="0.5">
      <c r="C87" s="26" t="s">
        <v>281</v>
      </c>
      <c r="D87" s="26">
        <v>0</v>
      </c>
      <c r="E87" s="27">
        <f>D87/1000</f>
        <v>0</v>
      </c>
    </row>
    <row r="88" spans="1:38" x14ac:dyDescent="0.5">
      <c r="C88" s="26" t="s">
        <v>282</v>
      </c>
      <c r="D88" s="26">
        <v>0</v>
      </c>
      <c r="E88" s="27">
        <f>D88/1000</f>
        <v>0</v>
      </c>
    </row>
  </sheetData>
  <conditionalFormatting sqref="A79:A80 A82">
    <cfRule type="cellIs" dxfId="8" priority="2" operator="equal">
      <formula>-1</formula>
    </cfRule>
    <cfRule type="containsText" dxfId="7" priority="3" operator="containsText" text="X">
      <formula>NOT(ISERROR(SEARCH("X",A79)))</formula>
    </cfRule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C2:AL70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1736-AD4B-439F-A611-F9AA63EEFE38}">
  <dimension ref="A1:AL88"/>
  <sheetViews>
    <sheetView topLeftCell="A59" zoomScale="90" zoomScaleNormal="90" workbookViewId="0">
      <selection activeCell="D85" sqref="D85:D88"/>
    </sheetView>
  </sheetViews>
  <sheetFormatPr defaultRowHeight="14.35" x14ac:dyDescent="0.5"/>
  <cols>
    <col min="1" max="1" width="12" customWidth="1"/>
    <col min="2" max="10" width="10.1171875" customWidth="1"/>
    <col min="11" max="38" width="11.17578125" customWidth="1"/>
  </cols>
  <sheetData>
    <row r="1" spans="1:38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5">
      <c r="A2" s="5" t="s">
        <v>64</v>
      </c>
      <c r="B2" t="s">
        <v>65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t="s">
        <v>157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t="s">
        <v>165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t="s">
        <v>169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5">
      <c r="A56" s="8" t="s">
        <v>172</v>
      </c>
      <c r="B56" t="s">
        <v>173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5">
      <c r="A58" s="8" t="s">
        <v>176</v>
      </c>
      <c r="B58" t="s">
        <v>177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5">
      <c r="A59" s="8" t="s">
        <v>178</v>
      </c>
      <c r="B59" t="s">
        <v>179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t="s">
        <v>181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t="s">
        <v>189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t="s">
        <v>193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5">
      <c r="A67" s="8" t="s">
        <v>194</v>
      </c>
      <c r="B67" t="s">
        <v>195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t="s">
        <v>197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t="s">
        <v>199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t="s">
        <v>201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3" spans="1:38" x14ac:dyDescent="0.5">
      <c r="A73" s="13" t="s">
        <v>256</v>
      </c>
    </row>
    <row r="74" spans="1:38" x14ac:dyDescent="0.5">
      <c r="A74" s="3" t="s">
        <v>260</v>
      </c>
      <c r="C74">
        <v>32</v>
      </c>
      <c r="D74">
        <v>0</v>
      </c>
      <c r="E74">
        <v>27</v>
      </c>
      <c r="F74">
        <v>31</v>
      </c>
      <c r="G74">
        <v>34</v>
      </c>
      <c r="H74">
        <v>34</v>
      </c>
      <c r="I74">
        <v>0</v>
      </c>
      <c r="J74">
        <v>37</v>
      </c>
      <c r="K74">
        <v>29</v>
      </c>
      <c r="L74">
        <v>36</v>
      </c>
      <c r="M74">
        <v>23</v>
      </c>
      <c r="N74">
        <v>0</v>
      </c>
      <c r="O74">
        <v>27</v>
      </c>
      <c r="P74">
        <v>29</v>
      </c>
      <c r="Q74">
        <v>38</v>
      </c>
      <c r="R74">
        <v>28</v>
      </c>
      <c r="S74">
        <v>0</v>
      </c>
      <c r="T74">
        <v>38</v>
      </c>
      <c r="U74">
        <v>26</v>
      </c>
      <c r="V74">
        <v>30</v>
      </c>
      <c r="W74">
        <v>35</v>
      </c>
      <c r="X74">
        <v>35</v>
      </c>
      <c r="Y74">
        <v>33</v>
      </c>
      <c r="Z74">
        <v>32</v>
      </c>
      <c r="AA74">
        <v>33</v>
      </c>
      <c r="AB74">
        <v>26</v>
      </c>
      <c r="AC74">
        <v>25</v>
      </c>
      <c r="AD74">
        <v>30</v>
      </c>
      <c r="AE74">
        <v>27</v>
      </c>
      <c r="AF74">
        <v>25</v>
      </c>
      <c r="AG74">
        <v>36</v>
      </c>
      <c r="AH74">
        <v>38</v>
      </c>
      <c r="AI74">
        <v>38</v>
      </c>
      <c r="AJ74">
        <v>24</v>
      </c>
      <c r="AK74">
        <v>32</v>
      </c>
      <c r="AL74">
        <v>31</v>
      </c>
    </row>
    <row r="75" spans="1:38" x14ac:dyDescent="0.5">
      <c r="A75" t="s">
        <v>202</v>
      </c>
      <c r="C75" s="11">
        <f>C74/1000</f>
        <v>3.2000000000000001E-2</v>
      </c>
      <c r="D75" s="11">
        <f t="shared" ref="D75:AL75" si="0">D74/1000</f>
        <v>0</v>
      </c>
      <c r="E75" s="11">
        <f t="shared" si="0"/>
        <v>2.7E-2</v>
      </c>
      <c r="F75" s="11">
        <f t="shared" si="0"/>
        <v>3.1E-2</v>
      </c>
      <c r="G75" s="11">
        <f t="shared" si="0"/>
        <v>3.4000000000000002E-2</v>
      </c>
      <c r="H75" s="11">
        <f t="shared" si="0"/>
        <v>3.4000000000000002E-2</v>
      </c>
      <c r="I75" s="11">
        <f t="shared" si="0"/>
        <v>0</v>
      </c>
      <c r="J75" s="11">
        <f t="shared" si="0"/>
        <v>3.6999999999999998E-2</v>
      </c>
      <c r="K75" s="11">
        <f t="shared" si="0"/>
        <v>2.9000000000000001E-2</v>
      </c>
      <c r="L75" s="11">
        <f t="shared" si="0"/>
        <v>3.5999999999999997E-2</v>
      </c>
      <c r="M75" s="11">
        <f t="shared" si="0"/>
        <v>2.3E-2</v>
      </c>
      <c r="N75" s="11">
        <f t="shared" si="0"/>
        <v>0</v>
      </c>
      <c r="O75" s="11">
        <f t="shared" si="0"/>
        <v>2.7E-2</v>
      </c>
      <c r="P75" s="11">
        <f t="shared" si="0"/>
        <v>2.9000000000000001E-2</v>
      </c>
      <c r="Q75" s="11">
        <f t="shared" si="0"/>
        <v>3.7999999999999999E-2</v>
      </c>
      <c r="R75" s="11">
        <f t="shared" si="0"/>
        <v>2.8000000000000001E-2</v>
      </c>
      <c r="S75" s="11">
        <f t="shared" si="0"/>
        <v>0</v>
      </c>
      <c r="T75" s="11">
        <f t="shared" si="0"/>
        <v>3.7999999999999999E-2</v>
      </c>
      <c r="U75" s="11">
        <f t="shared" si="0"/>
        <v>2.5999999999999999E-2</v>
      </c>
      <c r="V75" s="11">
        <f t="shared" si="0"/>
        <v>0.03</v>
      </c>
      <c r="W75" s="11">
        <f t="shared" si="0"/>
        <v>3.5000000000000003E-2</v>
      </c>
      <c r="X75" s="11">
        <f t="shared" si="0"/>
        <v>3.5000000000000003E-2</v>
      </c>
      <c r="Y75" s="11">
        <f t="shared" si="0"/>
        <v>3.3000000000000002E-2</v>
      </c>
      <c r="Z75" s="11">
        <f t="shared" si="0"/>
        <v>3.2000000000000001E-2</v>
      </c>
      <c r="AA75" s="11">
        <f t="shared" si="0"/>
        <v>3.3000000000000002E-2</v>
      </c>
      <c r="AB75" s="11">
        <f t="shared" si="0"/>
        <v>2.5999999999999999E-2</v>
      </c>
      <c r="AC75" s="11">
        <f t="shared" si="0"/>
        <v>2.5000000000000001E-2</v>
      </c>
      <c r="AD75" s="11">
        <f t="shared" si="0"/>
        <v>0.03</v>
      </c>
      <c r="AE75" s="11">
        <f t="shared" si="0"/>
        <v>2.7E-2</v>
      </c>
      <c r="AF75" s="11">
        <f t="shared" si="0"/>
        <v>2.5000000000000001E-2</v>
      </c>
      <c r="AG75" s="11">
        <f t="shared" si="0"/>
        <v>3.5999999999999997E-2</v>
      </c>
      <c r="AH75" s="11">
        <f t="shared" si="0"/>
        <v>3.7999999999999999E-2</v>
      </c>
      <c r="AI75" s="11">
        <f t="shared" si="0"/>
        <v>3.7999999999999999E-2</v>
      </c>
      <c r="AJ75" s="11">
        <f t="shared" si="0"/>
        <v>2.4E-2</v>
      </c>
      <c r="AK75" s="11">
        <f t="shared" si="0"/>
        <v>3.2000000000000001E-2</v>
      </c>
      <c r="AL75" s="11">
        <f t="shared" si="0"/>
        <v>3.1E-2</v>
      </c>
    </row>
    <row r="76" spans="1:38" x14ac:dyDescent="0.5">
      <c r="A76" t="s">
        <v>258</v>
      </c>
      <c r="B76">
        <f>SUM(C74:AL74)</f>
        <v>999</v>
      </c>
    </row>
    <row r="78" spans="1:38" x14ac:dyDescent="0.5">
      <c r="A78" s="13" t="s">
        <v>256</v>
      </c>
    </row>
    <row r="79" spans="1:38" x14ac:dyDescent="0.5">
      <c r="A79" t="s">
        <v>257</v>
      </c>
      <c r="C79">
        <v>2</v>
      </c>
      <c r="D79">
        <v>5</v>
      </c>
      <c r="E79">
        <v>7</v>
      </c>
      <c r="F79">
        <v>10</v>
      </c>
      <c r="G79">
        <v>12</v>
      </c>
      <c r="H79">
        <v>15</v>
      </c>
      <c r="I79">
        <v>17</v>
      </c>
      <c r="J79">
        <v>20</v>
      </c>
      <c r="K79">
        <v>22</v>
      </c>
      <c r="L79">
        <v>24</v>
      </c>
      <c r="M79">
        <v>26</v>
      </c>
      <c r="N79">
        <v>28</v>
      </c>
      <c r="O79">
        <v>30</v>
      </c>
      <c r="P79">
        <v>32</v>
      </c>
      <c r="Q79">
        <v>34</v>
      </c>
      <c r="R79">
        <v>36</v>
      </c>
    </row>
    <row r="80" spans="1:38" x14ac:dyDescent="0.5">
      <c r="A80" t="s">
        <v>255</v>
      </c>
      <c r="C80">
        <v>24</v>
      </c>
      <c r="D80">
        <v>34</v>
      </c>
      <c r="E80">
        <v>31</v>
      </c>
      <c r="F80">
        <v>27</v>
      </c>
      <c r="G80">
        <v>28</v>
      </c>
      <c r="H80">
        <v>35</v>
      </c>
      <c r="I80">
        <v>39</v>
      </c>
      <c r="J80">
        <v>21</v>
      </c>
      <c r="K80">
        <v>30</v>
      </c>
      <c r="L80">
        <v>26</v>
      </c>
      <c r="M80">
        <v>28</v>
      </c>
      <c r="N80">
        <v>37</v>
      </c>
      <c r="O80">
        <v>37</v>
      </c>
      <c r="P80">
        <v>34</v>
      </c>
      <c r="Q80">
        <v>41</v>
      </c>
      <c r="R80">
        <v>31</v>
      </c>
    </row>
    <row r="81" spans="1:18" x14ac:dyDescent="0.5">
      <c r="A81" t="s">
        <v>202</v>
      </c>
      <c r="C81" s="11">
        <f>C80/1000</f>
        <v>2.4E-2</v>
      </c>
      <c r="D81" s="11">
        <f t="shared" ref="D81:R81" si="1">D80/1000</f>
        <v>3.4000000000000002E-2</v>
      </c>
      <c r="E81" s="11">
        <f t="shared" si="1"/>
        <v>3.1E-2</v>
      </c>
      <c r="F81" s="11">
        <f t="shared" si="1"/>
        <v>2.7E-2</v>
      </c>
      <c r="G81" s="11">
        <f t="shared" si="1"/>
        <v>2.8000000000000001E-2</v>
      </c>
      <c r="H81" s="11">
        <f t="shared" si="1"/>
        <v>3.5000000000000003E-2</v>
      </c>
      <c r="I81" s="11">
        <f t="shared" si="1"/>
        <v>3.9E-2</v>
      </c>
      <c r="J81" s="11">
        <f t="shared" si="1"/>
        <v>2.1000000000000001E-2</v>
      </c>
      <c r="K81" s="11">
        <f t="shared" si="1"/>
        <v>0.03</v>
      </c>
      <c r="L81" s="11">
        <f t="shared" si="1"/>
        <v>2.5999999999999999E-2</v>
      </c>
      <c r="M81" s="11">
        <f t="shared" si="1"/>
        <v>2.8000000000000001E-2</v>
      </c>
      <c r="N81" s="11">
        <f t="shared" si="1"/>
        <v>3.6999999999999998E-2</v>
      </c>
      <c r="O81" s="11">
        <f t="shared" si="1"/>
        <v>3.6999999999999998E-2</v>
      </c>
      <c r="P81" s="11">
        <f t="shared" si="1"/>
        <v>3.4000000000000002E-2</v>
      </c>
      <c r="Q81" s="11">
        <f t="shared" si="1"/>
        <v>4.1000000000000002E-2</v>
      </c>
      <c r="R81" s="11">
        <f t="shared" si="1"/>
        <v>3.1E-2</v>
      </c>
    </row>
    <row r="82" spans="1:18" x14ac:dyDescent="0.5">
      <c r="A82" t="s">
        <v>258</v>
      </c>
      <c r="B82">
        <f>SUM(C80:R80)</f>
        <v>503</v>
      </c>
    </row>
    <row r="84" spans="1:18" x14ac:dyDescent="0.5">
      <c r="C84" s="26" t="s">
        <v>278</v>
      </c>
      <c r="D84" s="26" t="s">
        <v>283</v>
      </c>
      <c r="E84" s="26" t="s">
        <v>284</v>
      </c>
    </row>
    <row r="85" spans="1:18" x14ac:dyDescent="0.5">
      <c r="C85" s="26" t="s">
        <v>279</v>
      </c>
      <c r="D85" s="26">
        <v>0</v>
      </c>
      <c r="E85" s="27">
        <f>D85/1000</f>
        <v>0</v>
      </c>
    </row>
    <row r="86" spans="1:18" x14ac:dyDescent="0.5">
      <c r="C86" s="26" t="s">
        <v>280</v>
      </c>
      <c r="D86" s="26">
        <v>0</v>
      </c>
      <c r="E86" s="27">
        <f>D86/1000</f>
        <v>0</v>
      </c>
    </row>
    <row r="87" spans="1:18" x14ac:dyDescent="0.5">
      <c r="C87" s="26" t="s">
        <v>281</v>
      </c>
      <c r="D87" s="26">
        <v>0</v>
      </c>
      <c r="E87" s="27">
        <f>D87/1000</f>
        <v>0</v>
      </c>
    </row>
    <row r="88" spans="1:18" x14ac:dyDescent="0.5">
      <c r="C88" s="26" t="s">
        <v>282</v>
      </c>
      <c r="D88" s="26">
        <v>999</v>
      </c>
      <c r="E88" s="27">
        <f>D88/1000</f>
        <v>0.999</v>
      </c>
    </row>
  </sheetData>
  <conditionalFormatting sqref="A79:A80 A82">
    <cfRule type="cellIs" dxfId="6" priority="2" operator="equal">
      <formula>-1</formula>
    </cfRule>
    <cfRule type="containsText" dxfId="5" priority="3" operator="containsText" text="X">
      <formula>NOT(ISERROR(SEARCH("X",A79)))</formula>
    </cfRule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C2:AL70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52A1-5367-414D-805D-B418C171552C}">
  <dimension ref="A1:AM88"/>
  <sheetViews>
    <sheetView topLeftCell="A58" workbookViewId="0">
      <selection activeCell="D85" sqref="D85:D88"/>
    </sheetView>
  </sheetViews>
  <sheetFormatPr defaultRowHeight="14.35" x14ac:dyDescent="0.5"/>
  <cols>
    <col min="1" max="1" width="12" customWidth="1"/>
    <col min="2" max="2" width="8.703125" customWidth="1"/>
  </cols>
  <sheetData>
    <row r="1" spans="1:39" x14ac:dyDescent="0.5">
      <c r="A1" t="s">
        <v>26</v>
      </c>
      <c r="B1" s="25" t="s">
        <v>4</v>
      </c>
      <c r="C1" t="s">
        <v>4</v>
      </c>
      <c r="D1" t="s">
        <v>5</v>
      </c>
      <c r="E1" t="s">
        <v>204</v>
      </c>
      <c r="F1" t="s">
        <v>6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</row>
    <row r="2" spans="1:39" x14ac:dyDescent="0.5">
      <c r="A2" s="5" t="s">
        <v>64</v>
      </c>
      <c r="B2" s="23" t="s">
        <v>65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9" x14ac:dyDescent="0.5">
      <c r="A3" s="5" t="s">
        <v>66</v>
      </c>
      <c r="B3" s="3" t="s">
        <v>67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9" x14ac:dyDescent="0.5">
      <c r="A4" s="5" t="s">
        <v>68</v>
      </c>
      <c r="B4" s="23" t="s">
        <v>69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9" x14ac:dyDescent="0.5">
      <c r="A5" s="5" t="s">
        <v>70</v>
      </c>
      <c r="B5" s="3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9" x14ac:dyDescent="0.5">
      <c r="A6" s="5" t="s">
        <v>72</v>
      </c>
      <c r="B6" s="23" t="s">
        <v>73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</row>
    <row r="7" spans="1:39" x14ac:dyDescent="0.5">
      <c r="A7" s="5" t="s">
        <v>74</v>
      </c>
      <c r="B7" s="3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9" x14ac:dyDescent="0.5">
      <c r="A8" s="5" t="s">
        <v>76</v>
      </c>
      <c r="B8" s="23" t="s">
        <v>77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</row>
    <row r="9" spans="1:39" x14ac:dyDescent="0.5">
      <c r="A9" s="5" t="s">
        <v>78</v>
      </c>
      <c r="B9" s="3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9" x14ac:dyDescent="0.5">
      <c r="A10" s="6" t="s">
        <v>80</v>
      </c>
      <c r="B10" s="23" t="s">
        <v>81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9" x14ac:dyDescent="0.5">
      <c r="A11" s="6" t="s">
        <v>82</v>
      </c>
      <c r="B11" s="3" t="s">
        <v>83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9" x14ac:dyDescent="0.5">
      <c r="A12" s="6" t="s">
        <v>84</v>
      </c>
      <c r="B12" s="23" t="s">
        <v>85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9" x14ac:dyDescent="0.5">
      <c r="A13" s="6" t="s">
        <v>86</v>
      </c>
      <c r="B13" s="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9" x14ac:dyDescent="0.5">
      <c r="A14" s="6" t="s">
        <v>88</v>
      </c>
      <c r="B14" s="23" t="s">
        <v>89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</row>
    <row r="15" spans="1:39" x14ac:dyDescent="0.5">
      <c r="A15" s="6" t="s">
        <v>90</v>
      </c>
      <c r="B15" s="3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9" x14ac:dyDescent="0.5">
      <c r="A16" s="6" t="s">
        <v>92</v>
      </c>
      <c r="B16" s="23" t="s">
        <v>93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</row>
    <row r="17" spans="1:38" x14ac:dyDescent="0.5">
      <c r="A17" s="6" t="s">
        <v>94</v>
      </c>
      <c r="B17" s="3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s="23" t="s">
        <v>97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s="3" t="s">
        <v>99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s="23" t="s">
        <v>101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</row>
    <row r="21" spans="1:38" x14ac:dyDescent="0.5">
      <c r="A21" s="6" t="s">
        <v>102</v>
      </c>
      <c r="B21" s="3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s="23" t="s">
        <v>105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s="3" t="s">
        <v>107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s="23" t="s">
        <v>109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s="3" t="s">
        <v>111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s="23" t="s">
        <v>113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s="3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s="23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s="3" t="s">
        <v>119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s="23" t="s">
        <v>121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s="3" t="s">
        <v>123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s="23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s="3" t="s">
        <v>127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s="23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s="3" t="s">
        <v>131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s="23" t="s">
        <v>133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s="3" t="s">
        <v>135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s="23" t="s">
        <v>137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s="3" t="s">
        <v>139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s="23" t="s">
        <v>141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</row>
    <row r="41" spans="1:38" x14ac:dyDescent="0.5">
      <c r="A41" s="8" t="s">
        <v>142</v>
      </c>
      <c r="B41" s="3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s="23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s="3" t="s">
        <v>147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s="23" t="s">
        <v>149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s="3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5">
      <c r="A46" s="8" t="s">
        <v>152</v>
      </c>
      <c r="B46" s="23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s="3" t="s">
        <v>155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s="23" t="s">
        <v>157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s="3" t="s">
        <v>159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-1</v>
      </c>
      <c r="J49">
        <v>0</v>
      </c>
      <c r="K49">
        <v>0</v>
      </c>
      <c r="L49">
        <v>0</v>
      </c>
      <c r="M49">
        <v>0</v>
      </c>
      <c r="N49">
        <v>-1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s="23" t="s">
        <v>161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s="3" t="s">
        <v>163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s="23" t="s">
        <v>165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s="3" t="s">
        <v>167</v>
      </c>
      <c r="C53">
        <v>0</v>
      </c>
      <c r="D53">
        <v>-1</v>
      </c>
      <c r="E53">
        <v>0</v>
      </c>
      <c r="F53">
        <v>0</v>
      </c>
      <c r="G53">
        <v>0</v>
      </c>
      <c r="H53">
        <v>0</v>
      </c>
      <c r="I53">
        <v>-1</v>
      </c>
      <c r="J53">
        <v>0</v>
      </c>
      <c r="K53">
        <v>0</v>
      </c>
      <c r="L53">
        <v>0</v>
      </c>
      <c r="M53">
        <v>0</v>
      </c>
      <c r="N53">
        <v>-1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s="23" t="s">
        <v>169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s="3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5">
      <c r="A56" s="8" t="s">
        <v>172</v>
      </c>
      <c r="B56" s="23" t="s">
        <v>173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s="3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5">
      <c r="A58" s="8" t="s">
        <v>176</v>
      </c>
      <c r="B58" s="23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5">
      <c r="A59" s="8" t="s">
        <v>178</v>
      </c>
      <c r="B59" s="3" t="s">
        <v>179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s="23" t="s">
        <v>181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s="3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s="23" t="s">
        <v>185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s="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s="23" t="s">
        <v>189</v>
      </c>
      <c r="C64">
        <v>1</v>
      </c>
      <c r="D64">
        <v>-1</v>
      </c>
      <c r="E64">
        <v>1</v>
      </c>
      <c r="F64">
        <v>1</v>
      </c>
      <c r="G64">
        <v>1</v>
      </c>
      <c r="H64">
        <v>1</v>
      </c>
      <c r="I64">
        <v>-1</v>
      </c>
      <c r="J64">
        <v>1</v>
      </c>
      <c r="K64">
        <v>1</v>
      </c>
      <c r="L64">
        <v>1</v>
      </c>
      <c r="M64">
        <v>1</v>
      </c>
      <c r="N64">
        <v>-1</v>
      </c>
      <c r="O64">
        <v>1</v>
      </c>
      <c r="P64">
        <v>1</v>
      </c>
      <c r="Q64">
        <v>1</v>
      </c>
      <c r="R64">
        <v>1</v>
      </c>
      <c r="S64">
        <v>-1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5">
      <c r="A65" s="10" t="s">
        <v>190</v>
      </c>
      <c r="B65" s="3" t="s">
        <v>191</v>
      </c>
      <c r="C65">
        <v>0</v>
      </c>
      <c r="D65">
        <v>-1</v>
      </c>
      <c r="E65">
        <v>0</v>
      </c>
      <c r="F65">
        <v>0</v>
      </c>
      <c r="G65">
        <v>0</v>
      </c>
      <c r="H65">
        <v>0</v>
      </c>
      <c r="I65">
        <v>-1</v>
      </c>
      <c r="J65">
        <v>0</v>
      </c>
      <c r="K65">
        <v>0</v>
      </c>
      <c r="L65">
        <v>0</v>
      </c>
      <c r="M65">
        <v>0</v>
      </c>
      <c r="N65">
        <v>-1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s="23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5">
      <c r="A67" s="8" t="s">
        <v>194</v>
      </c>
      <c r="B67" s="3" t="s">
        <v>195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s="23" t="s">
        <v>197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s="3" t="s">
        <v>199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s="23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3" spans="1:38" x14ac:dyDescent="0.5">
      <c r="A73" s="13" t="s">
        <v>256</v>
      </c>
      <c r="B73" s="13"/>
    </row>
    <row r="74" spans="1:38" x14ac:dyDescent="0.5">
      <c r="A74" s="3" t="s">
        <v>260</v>
      </c>
      <c r="B74" s="24"/>
      <c r="C74">
        <v>29</v>
      </c>
      <c r="D74">
        <v>0</v>
      </c>
      <c r="E74">
        <v>27</v>
      </c>
      <c r="F74">
        <v>24</v>
      </c>
      <c r="G74">
        <v>41</v>
      </c>
      <c r="H74">
        <v>41</v>
      </c>
      <c r="I74">
        <v>0</v>
      </c>
      <c r="J74">
        <v>25</v>
      </c>
      <c r="K74">
        <v>29</v>
      </c>
      <c r="L74">
        <v>38</v>
      </c>
      <c r="M74">
        <v>38</v>
      </c>
      <c r="N74">
        <v>0</v>
      </c>
      <c r="O74">
        <v>35</v>
      </c>
      <c r="P74">
        <v>30</v>
      </c>
      <c r="Q74">
        <v>30</v>
      </c>
      <c r="R74">
        <v>27</v>
      </c>
      <c r="S74">
        <v>0</v>
      </c>
      <c r="T74">
        <v>34</v>
      </c>
      <c r="U74">
        <v>21</v>
      </c>
      <c r="V74">
        <v>38</v>
      </c>
      <c r="W74">
        <v>29</v>
      </c>
      <c r="X74">
        <v>24</v>
      </c>
      <c r="Y74">
        <v>29</v>
      </c>
      <c r="Z74">
        <v>29</v>
      </c>
      <c r="AA74">
        <v>39</v>
      </c>
      <c r="AB74">
        <v>22</v>
      </c>
      <c r="AC74">
        <v>38</v>
      </c>
      <c r="AD74">
        <v>26</v>
      </c>
      <c r="AE74">
        <v>24</v>
      </c>
      <c r="AF74">
        <v>40</v>
      </c>
      <c r="AG74">
        <v>39</v>
      </c>
      <c r="AH74">
        <v>34</v>
      </c>
      <c r="AI74">
        <v>26</v>
      </c>
      <c r="AJ74">
        <v>30</v>
      </c>
      <c r="AK74">
        <v>31</v>
      </c>
      <c r="AL74">
        <v>33</v>
      </c>
    </row>
    <row r="75" spans="1:38" x14ac:dyDescent="0.5">
      <c r="A75" t="s">
        <v>202</v>
      </c>
      <c r="C75" s="11">
        <f>C74/1000</f>
        <v>2.9000000000000001E-2</v>
      </c>
      <c r="D75" s="11">
        <f t="shared" ref="D75:AL75" si="0">D74/1000</f>
        <v>0</v>
      </c>
      <c r="E75" s="11">
        <f t="shared" si="0"/>
        <v>2.7E-2</v>
      </c>
      <c r="F75" s="11">
        <f t="shared" si="0"/>
        <v>2.4E-2</v>
      </c>
      <c r="G75" s="11">
        <f t="shared" si="0"/>
        <v>4.1000000000000002E-2</v>
      </c>
      <c r="H75" s="11">
        <f t="shared" si="0"/>
        <v>4.1000000000000002E-2</v>
      </c>
      <c r="I75" s="11">
        <f t="shared" si="0"/>
        <v>0</v>
      </c>
      <c r="J75" s="11">
        <f t="shared" si="0"/>
        <v>2.5000000000000001E-2</v>
      </c>
      <c r="K75" s="11">
        <f t="shared" si="0"/>
        <v>2.9000000000000001E-2</v>
      </c>
      <c r="L75" s="11">
        <f t="shared" si="0"/>
        <v>3.7999999999999999E-2</v>
      </c>
      <c r="M75" s="11">
        <f t="shared" si="0"/>
        <v>3.7999999999999999E-2</v>
      </c>
      <c r="N75" s="11">
        <f t="shared" si="0"/>
        <v>0</v>
      </c>
      <c r="O75" s="11">
        <f t="shared" si="0"/>
        <v>3.5000000000000003E-2</v>
      </c>
      <c r="P75" s="11">
        <f t="shared" si="0"/>
        <v>0.03</v>
      </c>
      <c r="Q75" s="11">
        <f t="shared" si="0"/>
        <v>0.03</v>
      </c>
      <c r="R75" s="11">
        <f t="shared" si="0"/>
        <v>2.7E-2</v>
      </c>
      <c r="S75" s="11">
        <f t="shared" si="0"/>
        <v>0</v>
      </c>
      <c r="T75" s="11">
        <f t="shared" si="0"/>
        <v>3.4000000000000002E-2</v>
      </c>
      <c r="U75" s="11">
        <f t="shared" si="0"/>
        <v>2.1000000000000001E-2</v>
      </c>
      <c r="V75" s="11">
        <f t="shared" si="0"/>
        <v>3.7999999999999999E-2</v>
      </c>
      <c r="W75" s="11">
        <f t="shared" si="0"/>
        <v>2.9000000000000001E-2</v>
      </c>
      <c r="X75" s="11">
        <f t="shared" si="0"/>
        <v>2.4E-2</v>
      </c>
      <c r="Y75" s="11">
        <f t="shared" si="0"/>
        <v>2.9000000000000001E-2</v>
      </c>
      <c r="Z75" s="11">
        <f t="shared" si="0"/>
        <v>2.9000000000000001E-2</v>
      </c>
      <c r="AA75" s="11">
        <f t="shared" si="0"/>
        <v>3.9E-2</v>
      </c>
      <c r="AB75" s="11">
        <f t="shared" si="0"/>
        <v>2.1999999999999999E-2</v>
      </c>
      <c r="AC75" s="11">
        <f t="shared" si="0"/>
        <v>3.7999999999999999E-2</v>
      </c>
      <c r="AD75" s="11">
        <f t="shared" si="0"/>
        <v>2.5999999999999999E-2</v>
      </c>
      <c r="AE75" s="11">
        <f t="shared" si="0"/>
        <v>2.4E-2</v>
      </c>
      <c r="AF75" s="11">
        <f t="shared" si="0"/>
        <v>0.04</v>
      </c>
      <c r="AG75" s="11">
        <f t="shared" si="0"/>
        <v>3.9E-2</v>
      </c>
      <c r="AH75" s="11">
        <f t="shared" si="0"/>
        <v>3.4000000000000002E-2</v>
      </c>
      <c r="AI75" s="11">
        <f t="shared" si="0"/>
        <v>2.5999999999999999E-2</v>
      </c>
      <c r="AJ75" s="11">
        <f t="shared" si="0"/>
        <v>0.03</v>
      </c>
      <c r="AK75" s="11">
        <f t="shared" si="0"/>
        <v>3.1E-2</v>
      </c>
      <c r="AL75" s="11">
        <f t="shared" si="0"/>
        <v>3.3000000000000002E-2</v>
      </c>
    </row>
    <row r="76" spans="1:38" x14ac:dyDescent="0.5">
      <c r="A76" t="s">
        <v>258</v>
      </c>
      <c r="B76">
        <f>SUM(C74:AL74)</f>
        <v>1000</v>
      </c>
    </row>
    <row r="78" spans="1:38" x14ac:dyDescent="0.5">
      <c r="A78" s="13" t="s">
        <v>256</v>
      </c>
      <c r="B78" s="13"/>
    </row>
    <row r="79" spans="1:38" x14ac:dyDescent="0.5">
      <c r="A79" t="s">
        <v>257</v>
      </c>
      <c r="C79">
        <v>2</v>
      </c>
      <c r="D79">
        <v>5</v>
      </c>
      <c r="E79">
        <v>7</v>
      </c>
      <c r="F79">
        <v>10</v>
      </c>
      <c r="G79">
        <v>12</v>
      </c>
      <c r="H79">
        <v>15</v>
      </c>
      <c r="I79">
        <v>17</v>
      </c>
      <c r="J79">
        <v>20</v>
      </c>
      <c r="K79">
        <v>22</v>
      </c>
      <c r="L79">
        <v>24</v>
      </c>
      <c r="M79">
        <v>26</v>
      </c>
      <c r="N79">
        <v>28</v>
      </c>
      <c r="O79">
        <v>30</v>
      </c>
      <c r="P79">
        <v>32</v>
      </c>
      <c r="Q79">
        <v>34</v>
      </c>
      <c r="R79">
        <v>36</v>
      </c>
    </row>
    <row r="80" spans="1:38" x14ac:dyDescent="0.5">
      <c r="A80" t="s">
        <v>255</v>
      </c>
      <c r="C80">
        <v>37</v>
      </c>
      <c r="D80">
        <v>32</v>
      </c>
      <c r="E80">
        <v>32</v>
      </c>
      <c r="F80">
        <v>18</v>
      </c>
      <c r="G80">
        <v>33</v>
      </c>
      <c r="H80">
        <v>42</v>
      </c>
      <c r="I80">
        <v>31</v>
      </c>
      <c r="J80">
        <v>34</v>
      </c>
      <c r="K80">
        <v>22</v>
      </c>
      <c r="L80">
        <v>25</v>
      </c>
      <c r="M80">
        <v>27</v>
      </c>
      <c r="N80">
        <v>39</v>
      </c>
      <c r="O80">
        <v>39</v>
      </c>
      <c r="P80">
        <v>28</v>
      </c>
      <c r="Q80">
        <v>29</v>
      </c>
      <c r="R80">
        <v>33</v>
      </c>
    </row>
    <row r="81" spans="1:18" x14ac:dyDescent="0.5">
      <c r="A81" t="s">
        <v>202</v>
      </c>
      <c r="C81" s="11">
        <f>C80/1000</f>
        <v>3.6999999999999998E-2</v>
      </c>
      <c r="D81" s="11">
        <f t="shared" ref="D81:R81" si="1">D80/1000</f>
        <v>3.2000000000000001E-2</v>
      </c>
      <c r="E81" s="11">
        <f t="shared" si="1"/>
        <v>3.2000000000000001E-2</v>
      </c>
      <c r="F81" s="11">
        <f t="shared" si="1"/>
        <v>1.7999999999999999E-2</v>
      </c>
      <c r="G81" s="11">
        <f t="shared" si="1"/>
        <v>3.3000000000000002E-2</v>
      </c>
      <c r="H81" s="11">
        <f t="shared" si="1"/>
        <v>4.2000000000000003E-2</v>
      </c>
      <c r="I81" s="11">
        <f t="shared" si="1"/>
        <v>3.1E-2</v>
      </c>
      <c r="J81" s="11">
        <f t="shared" si="1"/>
        <v>3.4000000000000002E-2</v>
      </c>
      <c r="K81" s="11">
        <f t="shared" si="1"/>
        <v>2.1999999999999999E-2</v>
      </c>
      <c r="L81" s="11">
        <f t="shared" si="1"/>
        <v>2.5000000000000001E-2</v>
      </c>
      <c r="M81" s="11">
        <f t="shared" si="1"/>
        <v>2.7E-2</v>
      </c>
      <c r="N81" s="11">
        <f t="shared" si="1"/>
        <v>3.9E-2</v>
      </c>
      <c r="O81" s="11">
        <f t="shared" si="1"/>
        <v>3.9E-2</v>
      </c>
      <c r="P81" s="11">
        <f t="shared" si="1"/>
        <v>2.8000000000000001E-2</v>
      </c>
      <c r="Q81" s="11">
        <f t="shared" si="1"/>
        <v>2.9000000000000001E-2</v>
      </c>
      <c r="R81" s="11">
        <f t="shared" si="1"/>
        <v>3.3000000000000002E-2</v>
      </c>
    </row>
    <row r="82" spans="1:18" x14ac:dyDescent="0.5">
      <c r="A82" t="s">
        <v>258</v>
      </c>
      <c r="B82">
        <f>SUM(C80:R80)</f>
        <v>501</v>
      </c>
    </row>
    <row r="84" spans="1:18" x14ac:dyDescent="0.5">
      <c r="C84" s="26" t="s">
        <v>278</v>
      </c>
      <c r="D84" s="26" t="s">
        <v>283</v>
      </c>
      <c r="E84" s="26" t="s">
        <v>284</v>
      </c>
    </row>
    <row r="85" spans="1:18" x14ac:dyDescent="0.5">
      <c r="C85" s="26" t="s">
        <v>279</v>
      </c>
      <c r="D85" s="26">
        <v>0</v>
      </c>
      <c r="E85" s="27">
        <f>D85/1000</f>
        <v>0</v>
      </c>
    </row>
    <row r="86" spans="1:18" x14ac:dyDescent="0.5">
      <c r="C86" s="26" t="s">
        <v>280</v>
      </c>
      <c r="D86" s="26">
        <v>1000</v>
      </c>
      <c r="E86" s="27">
        <f>D86/1000</f>
        <v>1</v>
      </c>
    </row>
    <row r="87" spans="1:18" x14ac:dyDescent="0.5">
      <c r="C87" s="26" t="s">
        <v>281</v>
      </c>
      <c r="D87" s="26">
        <v>0</v>
      </c>
      <c r="E87" s="27">
        <f>D87/1000</f>
        <v>0</v>
      </c>
    </row>
    <row r="88" spans="1:18" x14ac:dyDescent="0.5">
      <c r="C88" s="26" t="s">
        <v>282</v>
      </c>
      <c r="D88" s="26">
        <v>0</v>
      </c>
      <c r="E88" s="27">
        <f>D88/1000</f>
        <v>0</v>
      </c>
    </row>
  </sheetData>
  <conditionalFormatting sqref="C2:AL70">
    <cfRule type="cellIs" dxfId="4" priority="1" operator="equal">
      <formula>-1</formula>
    </cfRule>
    <cfRule type="colorScale" priority="2">
      <colorScale>
        <cfvo type="num" val="0"/>
        <cfvo type="num" val="1"/>
        <color rgb="FFFF0000"/>
        <color rgb="FF00B050"/>
      </colorScale>
    </cfRule>
  </conditionalFormatting>
  <conditionalFormatting sqref="A79:B80 A82">
    <cfRule type="cellIs" dxfId="3" priority="3" operator="equal">
      <formula>-1</formula>
    </cfRule>
    <cfRule type="containsText" dxfId="2" priority="4" operator="containsText" text="X">
      <formula>NOT(ISERROR(SEARCH("X",A79)))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75D4-89E2-4EF9-B9E6-F8C909519F8D}">
  <dimension ref="A1:AL88"/>
  <sheetViews>
    <sheetView topLeftCell="A55" zoomScale="90" zoomScaleNormal="90" workbookViewId="0">
      <selection activeCell="D85" sqref="D85:D88"/>
    </sheetView>
  </sheetViews>
  <sheetFormatPr defaultRowHeight="14.35" x14ac:dyDescent="0.5"/>
  <cols>
    <col min="1" max="1" width="12" customWidth="1"/>
    <col min="2" max="10" width="10.1171875" customWidth="1"/>
    <col min="11" max="38" width="11.17578125" customWidth="1"/>
  </cols>
  <sheetData>
    <row r="1" spans="1:38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5">
      <c r="A2" s="5" t="s">
        <v>64</v>
      </c>
      <c r="B2" t="s">
        <v>65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t="s">
        <v>157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t="s">
        <v>165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t="s">
        <v>169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5">
      <c r="A56" s="8" t="s">
        <v>172</v>
      </c>
      <c r="B56" t="s">
        <v>173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5">
      <c r="A59" s="8" t="s">
        <v>178</v>
      </c>
      <c r="B59" t="s">
        <v>179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t="s">
        <v>181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t="s">
        <v>189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5">
      <c r="A67" s="8" t="s">
        <v>194</v>
      </c>
      <c r="B67" t="s">
        <v>195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t="s">
        <v>197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t="s">
        <v>199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3" spans="1:38" x14ac:dyDescent="0.5">
      <c r="A73" s="13" t="s">
        <v>256</v>
      </c>
    </row>
    <row r="74" spans="1:38" x14ac:dyDescent="0.5">
      <c r="A74" s="3" t="s">
        <v>260</v>
      </c>
      <c r="C74">
        <v>32</v>
      </c>
      <c r="D74">
        <v>0</v>
      </c>
      <c r="E74">
        <v>26</v>
      </c>
      <c r="F74">
        <v>24</v>
      </c>
      <c r="G74">
        <v>30</v>
      </c>
      <c r="H74">
        <v>29</v>
      </c>
      <c r="I74">
        <v>0</v>
      </c>
      <c r="J74">
        <v>31</v>
      </c>
      <c r="K74">
        <v>27</v>
      </c>
      <c r="L74">
        <v>29</v>
      </c>
      <c r="M74">
        <v>39</v>
      </c>
      <c r="N74">
        <v>0</v>
      </c>
      <c r="O74">
        <v>22</v>
      </c>
      <c r="P74">
        <v>41</v>
      </c>
      <c r="Q74">
        <v>36</v>
      </c>
      <c r="R74">
        <v>47</v>
      </c>
      <c r="S74">
        <v>0</v>
      </c>
      <c r="T74">
        <v>30</v>
      </c>
      <c r="U74">
        <v>32</v>
      </c>
      <c r="V74">
        <v>35</v>
      </c>
      <c r="W74">
        <v>28</v>
      </c>
      <c r="X74">
        <v>31</v>
      </c>
      <c r="Y74">
        <v>30</v>
      </c>
      <c r="Z74">
        <v>30</v>
      </c>
      <c r="AA74">
        <v>38</v>
      </c>
      <c r="AB74">
        <v>29</v>
      </c>
      <c r="AC74">
        <v>27</v>
      </c>
      <c r="AD74">
        <v>33</v>
      </c>
      <c r="AE74">
        <v>20</v>
      </c>
      <c r="AF74">
        <v>25</v>
      </c>
      <c r="AG74">
        <v>35</v>
      </c>
      <c r="AH74">
        <v>33</v>
      </c>
      <c r="AI74">
        <v>37</v>
      </c>
      <c r="AJ74">
        <v>36</v>
      </c>
      <c r="AK74">
        <v>31</v>
      </c>
      <c r="AL74">
        <v>27</v>
      </c>
    </row>
    <row r="75" spans="1:38" x14ac:dyDescent="0.5">
      <c r="A75" t="s">
        <v>202</v>
      </c>
      <c r="C75" s="11">
        <f>C74/1000</f>
        <v>3.2000000000000001E-2</v>
      </c>
      <c r="D75" s="11">
        <f t="shared" ref="D75:AL75" si="0">D74/1000</f>
        <v>0</v>
      </c>
      <c r="E75" s="11">
        <f t="shared" si="0"/>
        <v>2.5999999999999999E-2</v>
      </c>
      <c r="F75" s="11">
        <f t="shared" si="0"/>
        <v>2.4E-2</v>
      </c>
      <c r="G75" s="11">
        <f t="shared" si="0"/>
        <v>0.03</v>
      </c>
      <c r="H75" s="11">
        <f t="shared" si="0"/>
        <v>2.9000000000000001E-2</v>
      </c>
      <c r="I75" s="11">
        <f t="shared" si="0"/>
        <v>0</v>
      </c>
      <c r="J75" s="11">
        <f t="shared" si="0"/>
        <v>3.1E-2</v>
      </c>
      <c r="K75" s="11">
        <f t="shared" si="0"/>
        <v>2.7E-2</v>
      </c>
      <c r="L75" s="11">
        <f t="shared" si="0"/>
        <v>2.9000000000000001E-2</v>
      </c>
      <c r="M75" s="11">
        <f t="shared" si="0"/>
        <v>3.9E-2</v>
      </c>
      <c r="N75" s="11">
        <f t="shared" si="0"/>
        <v>0</v>
      </c>
      <c r="O75" s="11">
        <f t="shared" si="0"/>
        <v>2.1999999999999999E-2</v>
      </c>
      <c r="P75" s="11">
        <f t="shared" si="0"/>
        <v>4.1000000000000002E-2</v>
      </c>
      <c r="Q75" s="11">
        <f t="shared" si="0"/>
        <v>3.5999999999999997E-2</v>
      </c>
      <c r="R75" s="11">
        <f t="shared" si="0"/>
        <v>4.7E-2</v>
      </c>
      <c r="S75" s="11">
        <f t="shared" si="0"/>
        <v>0</v>
      </c>
      <c r="T75" s="11">
        <f t="shared" si="0"/>
        <v>0.03</v>
      </c>
      <c r="U75" s="11">
        <f t="shared" si="0"/>
        <v>3.2000000000000001E-2</v>
      </c>
      <c r="V75" s="11">
        <f t="shared" si="0"/>
        <v>3.5000000000000003E-2</v>
      </c>
      <c r="W75" s="11">
        <f t="shared" si="0"/>
        <v>2.8000000000000001E-2</v>
      </c>
      <c r="X75" s="11">
        <f t="shared" si="0"/>
        <v>3.1E-2</v>
      </c>
      <c r="Y75" s="11">
        <f t="shared" si="0"/>
        <v>0.03</v>
      </c>
      <c r="Z75" s="11">
        <f t="shared" si="0"/>
        <v>0.03</v>
      </c>
      <c r="AA75" s="11">
        <f t="shared" si="0"/>
        <v>3.7999999999999999E-2</v>
      </c>
      <c r="AB75" s="11">
        <f t="shared" si="0"/>
        <v>2.9000000000000001E-2</v>
      </c>
      <c r="AC75" s="11">
        <f t="shared" si="0"/>
        <v>2.7E-2</v>
      </c>
      <c r="AD75" s="11">
        <f t="shared" si="0"/>
        <v>3.3000000000000002E-2</v>
      </c>
      <c r="AE75" s="11">
        <f t="shared" si="0"/>
        <v>0.02</v>
      </c>
      <c r="AF75" s="11">
        <f t="shared" si="0"/>
        <v>2.5000000000000001E-2</v>
      </c>
      <c r="AG75" s="11">
        <f t="shared" si="0"/>
        <v>3.5000000000000003E-2</v>
      </c>
      <c r="AH75" s="11">
        <f t="shared" si="0"/>
        <v>3.3000000000000002E-2</v>
      </c>
      <c r="AI75" s="11">
        <f t="shared" si="0"/>
        <v>3.6999999999999998E-2</v>
      </c>
      <c r="AJ75" s="11">
        <f t="shared" si="0"/>
        <v>3.5999999999999997E-2</v>
      </c>
      <c r="AK75" s="11">
        <f t="shared" si="0"/>
        <v>3.1E-2</v>
      </c>
      <c r="AL75" s="11">
        <f t="shared" si="0"/>
        <v>2.7E-2</v>
      </c>
    </row>
    <row r="76" spans="1:38" x14ac:dyDescent="0.5">
      <c r="A76" t="s">
        <v>258</v>
      </c>
      <c r="B76">
        <f>SUM(C74:AL74)</f>
        <v>1000</v>
      </c>
    </row>
    <row r="78" spans="1:38" x14ac:dyDescent="0.5">
      <c r="A78" s="13" t="s">
        <v>256</v>
      </c>
    </row>
    <row r="79" spans="1:38" x14ac:dyDescent="0.5">
      <c r="A79" t="s">
        <v>257</v>
      </c>
      <c r="C79">
        <v>2</v>
      </c>
      <c r="D79">
        <v>5</v>
      </c>
      <c r="E79">
        <v>7</v>
      </c>
      <c r="F79">
        <v>10</v>
      </c>
      <c r="G79">
        <v>12</v>
      </c>
      <c r="H79">
        <v>15</v>
      </c>
      <c r="I79">
        <v>17</v>
      </c>
      <c r="J79">
        <v>20</v>
      </c>
      <c r="K79">
        <v>22</v>
      </c>
      <c r="L79">
        <v>24</v>
      </c>
      <c r="M79">
        <v>26</v>
      </c>
      <c r="N79">
        <v>28</v>
      </c>
      <c r="O79">
        <v>30</v>
      </c>
      <c r="P79">
        <v>32</v>
      </c>
      <c r="Q79">
        <v>34</v>
      </c>
      <c r="R79">
        <v>36</v>
      </c>
    </row>
    <row r="80" spans="1:38" x14ac:dyDescent="0.5">
      <c r="A80" t="s">
        <v>255</v>
      </c>
      <c r="C80">
        <v>39</v>
      </c>
      <c r="D80">
        <v>35</v>
      </c>
      <c r="E80">
        <v>35</v>
      </c>
      <c r="F80">
        <v>33</v>
      </c>
      <c r="G80">
        <v>41</v>
      </c>
      <c r="H80">
        <v>29</v>
      </c>
      <c r="I80">
        <v>39</v>
      </c>
      <c r="J80">
        <v>28</v>
      </c>
      <c r="K80">
        <v>25</v>
      </c>
      <c r="L80">
        <v>32</v>
      </c>
      <c r="M80">
        <v>24</v>
      </c>
      <c r="N80">
        <v>27</v>
      </c>
      <c r="O80">
        <v>32</v>
      </c>
      <c r="P80">
        <v>26</v>
      </c>
      <c r="Q80">
        <v>24</v>
      </c>
      <c r="R80">
        <v>27</v>
      </c>
    </row>
    <row r="81" spans="1:18" x14ac:dyDescent="0.5">
      <c r="A81" t="s">
        <v>202</v>
      </c>
      <c r="C81" s="11">
        <f>C80/1000</f>
        <v>3.9E-2</v>
      </c>
      <c r="D81" s="11">
        <f t="shared" ref="D81:R81" si="1">D80/1000</f>
        <v>3.5000000000000003E-2</v>
      </c>
      <c r="E81" s="11">
        <f t="shared" si="1"/>
        <v>3.5000000000000003E-2</v>
      </c>
      <c r="F81" s="11">
        <f t="shared" si="1"/>
        <v>3.3000000000000002E-2</v>
      </c>
      <c r="G81" s="11">
        <f t="shared" si="1"/>
        <v>4.1000000000000002E-2</v>
      </c>
      <c r="H81" s="11">
        <f t="shared" si="1"/>
        <v>2.9000000000000001E-2</v>
      </c>
      <c r="I81" s="11">
        <f t="shared" si="1"/>
        <v>3.9E-2</v>
      </c>
      <c r="J81" s="11">
        <f t="shared" si="1"/>
        <v>2.8000000000000001E-2</v>
      </c>
      <c r="K81" s="11">
        <f t="shared" si="1"/>
        <v>2.5000000000000001E-2</v>
      </c>
      <c r="L81" s="11">
        <f t="shared" si="1"/>
        <v>3.2000000000000001E-2</v>
      </c>
      <c r="M81" s="11">
        <f t="shared" si="1"/>
        <v>2.4E-2</v>
      </c>
      <c r="N81" s="11">
        <f t="shared" si="1"/>
        <v>2.7E-2</v>
      </c>
      <c r="O81" s="11">
        <f t="shared" si="1"/>
        <v>3.2000000000000001E-2</v>
      </c>
      <c r="P81" s="11">
        <f t="shared" si="1"/>
        <v>2.5999999999999999E-2</v>
      </c>
      <c r="Q81" s="11">
        <f t="shared" si="1"/>
        <v>2.4E-2</v>
      </c>
      <c r="R81" s="11">
        <f t="shared" si="1"/>
        <v>2.7E-2</v>
      </c>
    </row>
    <row r="82" spans="1:18" x14ac:dyDescent="0.5">
      <c r="A82" t="s">
        <v>258</v>
      </c>
      <c r="B82">
        <f>SUM(C80:R80)</f>
        <v>496</v>
      </c>
    </row>
    <row r="84" spans="1:18" x14ac:dyDescent="0.5">
      <c r="C84" s="26" t="s">
        <v>278</v>
      </c>
      <c r="D84" s="26" t="s">
        <v>283</v>
      </c>
      <c r="E84" s="26" t="s">
        <v>284</v>
      </c>
    </row>
    <row r="85" spans="1:18" x14ac:dyDescent="0.5">
      <c r="C85" s="26" t="s">
        <v>279</v>
      </c>
      <c r="D85" s="26">
        <v>0</v>
      </c>
      <c r="E85" s="27">
        <f>D85/1000</f>
        <v>0</v>
      </c>
    </row>
    <row r="86" spans="1:18" x14ac:dyDescent="0.5">
      <c r="C86" s="26" t="s">
        <v>280</v>
      </c>
      <c r="D86" s="26">
        <v>1000</v>
      </c>
      <c r="E86" s="27">
        <f>D86/1000</f>
        <v>1</v>
      </c>
    </row>
    <row r="87" spans="1:18" x14ac:dyDescent="0.5">
      <c r="C87" s="26" t="s">
        <v>281</v>
      </c>
      <c r="D87" s="26">
        <v>0</v>
      </c>
      <c r="E87" s="27">
        <f>D87/1000</f>
        <v>0</v>
      </c>
    </row>
    <row r="88" spans="1:18" x14ac:dyDescent="0.5">
      <c r="C88" s="26" t="s">
        <v>282</v>
      </c>
      <c r="D88" s="26">
        <v>0</v>
      </c>
      <c r="E88" s="27">
        <f>D88/1000</f>
        <v>0</v>
      </c>
    </row>
  </sheetData>
  <conditionalFormatting sqref="A79:A80 A82">
    <cfRule type="cellIs" dxfId="1" priority="2" operator="equal">
      <formula>-1</formula>
    </cfRule>
    <cfRule type="containsText" dxfId="0" priority="3" operator="containsText" text="X">
      <formula>NOT(ISERROR(SEARCH("X",A79)))</formula>
    </cfRule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C2:AL70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B424-6A98-4555-86A2-327F145F1E26}">
  <dimension ref="A1:AD120"/>
  <sheetViews>
    <sheetView zoomScale="80" zoomScaleNormal="80" workbookViewId="0">
      <pane ySplit="1" topLeftCell="A75" activePane="bottomLeft" state="frozen"/>
      <selection pane="bottomLeft" activeCell="D110" sqref="D110"/>
    </sheetView>
  </sheetViews>
  <sheetFormatPr defaultRowHeight="14.35" x14ac:dyDescent="0.5"/>
  <cols>
    <col min="1" max="6" width="10.1171875" customWidth="1"/>
    <col min="26" max="26" width="9.5859375" customWidth="1"/>
  </cols>
  <sheetData>
    <row r="1" spans="1:30" x14ac:dyDescent="0.5">
      <c r="A1" t="s">
        <v>286</v>
      </c>
      <c r="B1" t="s">
        <v>239</v>
      </c>
      <c r="C1" s="28" t="s">
        <v>0</v>
      </c>
      <c r="D1" s="28" t="s">
        <v>264</v>
      </c>
      <c r="E1" s="28" t="s">
        <v>2</v>
      </c>
      <c r="F1" s="28" t="s">
        <v>3</v>
      </c>
      <c r="G1" t="s">
        <v>240</v>
      </c>
      <c r="H1" t="s">
        <v>241</v>
      </c>
      <c r="I1" t="s">
        <v>242</v>
      </c>
      <c r="J1" t="s">
        <v>243</v>
      </c>
      <c r="K1" t="s">
        <v>262</v>
      </c>
      <c r="L1" t="s">
        <v>263</v>
      </c>
      <c r="M1" t="s">
        <v>244</v>
      </c>
      <c r="N1" t="s">
        <v>265</v>
      </c>
      <c r="O1" t="s">
        <v>245</v>
      </c>
      <c r="P1" t="s">
        <v>246</v>
      </c>
      <c r="Q1" t="s">
        <v>247</v>
      </c>
      <c r="R1" t="s">
        <v>266</v>
      </c>
      <c r="S1" t="s">
        <v>248</v>
      </c>
      <c r="T1" t="s">
        <v>249</v>
      </c>
      <c r="U1" t="s">
        <v>267</v>
      </c>
      <c r="V1" t="s">
        <v>250</v>
      </c>
      <c r="W1" t="s">
        <v>251</v>
      </c>
      <c r="X1" t="s">
        <v>268</v>
      </c>
      <c r="Y1" t="s">
        <v>252</v>
      </c>
      <c r="Z1" t="s">
        <v>253</v>
      </c>
      <c r="AA1" t="s">
        <v>269</v>
      </c>
      <c r="AB1" t="s">
        <v>254</v>
      </c>
      <c r="AC1" t="s">
        <v>270</v>
      </c>
      <c r="AD1" t="s">
        <v>271</v>
      </c>
    </row>
    <row r="2" spans="1:30" x14ac:dyDescent="0.5">
      <c r="A2">
        <v>2</v>
      </c>
      <c r="B2" t="s">
        <v>0</v>
      </c>
      <c r="C2" s="29">
        <v>321</v>
      </c>
      <c r="D2">
        <v>2723.07</v>
      </c>
      <c r="E2">
        <v>1734.48</v>
      </c>
      <c r="F2">
        <v>1394</v>
      </c>
      <c r="G2">
        <v>3138.42</v>
      </c>
      <c r="H2">
        <v>1648.93</v>
      </c>
      <c r="I2">
        <v>1082.93</v>
      </c>
      <c r="J2">
        <v>34.520000000000003</v>
      </c>
      <c r="K2">
        <v>834.27</v>
      </c>
      <c r="L2">
        <v>3482.09</v>
      </c>
      <c r="M2">
        <v>3658.41</v>
      </c>
      <c r="N2">
        <v>2329.75</v>
      </c>
      <c r="O2">
        <v>3632.94</v>
      </c>
      <c r="P2">
        <v>6318.44</v>
      </c>
      <c r="Q2">
        <v>3470.44</v>
      </c>
      <c r="R2">
        <v>6834.19</v>
      </c>
      <c r="S2">
        <v>1518</v>
      </c>
      <c r="T2">
        <v>30974.94</v>
      </c>
      <c r="U2">
        <v>10880.71</v>
      </c>
      <c r="V2">
        <v>2875.28</v>
      </c>
      <c r="W2">
        <v>13610.83</v>
      </c>
      <c r="X2">
        <v>1625.18</v>
      </c>
      <c r="Y2">
        <v>3785.25</v>
      </c>
      <c r="Z2">
        <v>3733.57</v>
      </c>
      <c r="AA2">
        <v>3220.62</v>
      </c>
      <c r="AB2">
        <v>1076.69</v>
      </c>
      <c r="AC2">
        <v>723.64</v>
      </c>
      <c r="AD2">
        <v>7769.77</v>
      </c>
    </row>
    <row r="3" spans="1:30" x14ac:dyDescent="0.5">
      <c r="A3">
        <v>2</v>
      </c>
      <c r="B3" t="s">
        <v>0</v>
      </c>
      <c r="C3" s="29">
        <v>2548.14</v>
      </c>
      <c r="D3">
        <v>5128.8100000000004</v>
      </c>
      <c r="E3">
        <v>953.04</v>
      </c>
      <c r="F3">
        <v>2445.6799999999998</v>
      </c>
      <c r="G3">
        <v>677.42</v>
      </c>
      <c r="H3">
        <v>414.63</v>
      </c>
      <c r="I3">
        <v>1419.82</v>
      </c>
      <c r="J3">
        <v>83.65</v>
      </c>
      <c r="K3">
        <v>25.08</v>
      </c>
      <c r="L3">
        <v>1784.17</v>
      </c>
      <c r="M3">
        <v>2970.21</v>
      </c>
      <c r="N3">
        <v>2736.38</v>
      </c>
      <c r="O3">
        <v>1960.16</v>
      </c>
      <c r="P3">
        <v>8755.74</v>
      </c>
      <c r="Q3">
        <v>2986.6</v>
      </c>
      <c r="R3">
        <v>2447.5300000000002</v>
      </c>
      <c r="S3">
        <v>586.75</v>
      </c>
      <c r="T3">
        <v>4473.49</v>
      </c>
      <c r="U3">
        <v>3622.16</v>
      </c>
      <c r="V3">
        <v>1353.44</v>
      </c>
      <c r="W3">
        <v>14847.7</v>
      </c>
      <c r="X3">
        <v>677.12</v>
      </c>
      <c r="Y3">
        <v>1207.93</v>
      </c>
      <c r="Z3">
        <v>2718.19</v>
      </c>
      <c r="AA3">
        <v>2159.11</v>
      </c>
      <c r="AB3">
        <v>1418.26</v>
      </c>
      <c r="AC3">
        <v>319.36</v>
      </c>
      <c r="AD3">
        <v>4268.75</v>
      </c>
    </row>
    <row r="4" spans="1:30" x14ac:dyDescent="0.5">
      <c r="A4">
        <v>2</v>
      </c>
      <c r="B4" t="s">
        <v>0</v>
      </c>
      <c r="C4" s="29">
        <v>481.14</v>
      </c>
      <c r="D4">
        <v>7396.54</v>
      </c>
      <c r="E4">
        <v>32.659999999999997</v>
      </c>
      <c r="F4">
        <v>1136.4000000000001</v>
      </c>
      <c r="G4">
        <v>609.30999999999995</v>
      </c>
      <c r="H4">
        <v>413.62</v>
      </c>
      <c r="I4">
        <v>1395.81</v>
      </c>
      <c r="J4">
        <v>35.85</v>
      </c>
      <c r="K4">
        <v>20.63</v>
      </c>
      <c r="L4">
        <v>1139.07</v>
      </c>
      <c r="M4">
        <v>3364.42</v>
      </c>
      <c r="N4">
        <v>2098.84</v>
      </c>
      <c r="O4">
        <v>2438.77</v>
      </c>
      <c r="P4">
        <v>6315.17</v>
      </c>
      <c r="Q4">
        <v>3000.79</v>
      </c>
      <c r="R4">
        <v>2650.72</v>
      </c>
      <c r="S4">
        <v>231.14</v>
      </c>
      <c r="T4">
        <v>6010.28</v>
      </c>
      <c r="U4">
        <v>4068.99</v>
      </c>
      <c r="V4">
        <v>551.47</v>
      </c>
      <c r="W4">
        <v>6113.66</v>
      </c>
      <c r="X4">
        <v>800.55</v>
      </c>
      <c r="Y4">
        <v>993.2</v>
      </c>
      <c r="Z4">
        <v>2932.83</v>
      </c>
      <c r="AA4">
        <v>1655.41</v>
      </c>
      <c r="AB4">
        <v>1037.26</v>
      </c>
      <c r="AC4">
        <v>107.53</v>
      </c>
      <c r="AD4">
        <v>6528.01</v>
      </c>
    </row>
    <row r="5" spans="1:30" x14ac:dyDescent="0.5">
      <c r="A5">
        <v>2</v>
      </c>
      <c r="B5" t="s">
        <v>0</v>
      </c>
      <c r="C5" s="29">
        <v>1223.01</v>
      </c>
      <c r="D5">
        <v>6867.42</v>
      </c>
      <c r="E5">
        <v>948.04</v>
      </c>
      <c r="F5">
        <v>2507.19</v>
      </c>
      <c r="G5">
        <v>4074.45</v>
      </c>
      <c r="H5">
        <v>445.1</v>
      </c>
      <c r="I5">
        <v>2955.26</v>
      </c>
      <c r="J5">
        <v>37.22</v>
      </c>
      <c r="K5">
        <v>26.67</v>
      </c>
      <c r="L5">
        <v>1478.63</v>
      </c>
      <c r="M5">
        <v>2811.47</v>
      </c>
      <c r="N5">
        <v>1886.37</v>
      </c>
      <c r="O5">
        <v>2449.4499999999998</v>
      </c>
      <c r="P5">
        <v>6052.04</v>
      </c>
      <c r="Q5">
        <v>2855.33</v>
      </c>
      <c r="R5">
        <v>4554.58</v>
      </c>
      <c r="S5">
        <v>448.82</v>
      </c>
      <c r="T5">
        <v>6822.3</v>
      </c>
      <c r="U5">
        <v>9611.36</v>
      </c>
      <c r="V5">
        <v>1798.18</v>
      </c>
      <c r="W5">
        <v>7630.22</v>
      </c>
      <c r="X5">
        <v>878.34</v>
      </c>
      <c r="Y5">
        <v>1088.6500000000001</v>
      </c>
      <c r="Z5">
        <v>2711.26</v>
      </c>
      <c r="AA5">
        <v>2157.85</v>
      </c>
      <c r="AB5">
        <v>597.38</v>
      </c>
      <c r="AC5">
        <v>273.33</v>
      </c>
      <c r="AD5">
        <v>6885.98</v>
      </c>
    </row>
    <row r="6" spans="1:30" x14ac:dyDescent="0.5">
      <c r="A6">
        <v>2</v>
      </c>
      <c r="B6" t="s">
        <v>0</v>
      </c>
      <c r="C6" s="29">
        <v>3381.04</v>
      </c>
      <c r="D6">
        <v>7468.44</v>
      </c>
      <c r="E6">
        <v>1852.92</v>
      </c>
      <c r="F6">
        <v>2783.65</v>
      </c>
      <c r="G6">
        <v>300.45999999999998</v>
      </c>
      <c r="H6">
        <v>491.32</v>
      </c>
      <c r="I6">
        <v>902.49</v>
      </c>
      <c r="J6">
        <v>488.76</v>
      </c>
      <c r="K6">
        <v>9814.61</v>
      </c>
      <c r="L6">
        <v>1757.93</v>
      </c>
      <c r="M6">
        <v>5144.92</v>
      </c>
      <c r="N6">
        <v>2969.35</v>
      </c>
      <c r="O6">
        <v>5735.87</v>
      </c>
      <c r="P6">
        <v>4215.8599999999997</v>
      </c>
      <c r="Q6">
        <v>3138.25</v>
      </c>
      <c r="R6">
        <v>4474.1899999999996</v>
      </c>
      <c r="S6">
        <v>849.8</v>
      </c>
      <c r="T6">
        <v>7285.52</v>
      </c>
      <c r="U6">
        <v>1530.3</v>
      </c>
      <c r="V6">
        <v>3403.64</v>
      </c>
      <c r="W6">
        <v>4410.41</v>
      </c>
      <c r="X6">
        <v>1509.18</v>
      </c>
      <c r="Y6">
        <v>2883.38</v>
      </c>
      <c r="Z6">
        <v>3791.41</v>
      </c>
      <c r="AA6">
        <v>3198.39</v>
      </c>
      <c r="AB6">
        <v>2442.14</v>
      </c>
      <c r="AC6">
        <v>423.19</v>
      </c>
      <c r="AD6">
        <v>2668.35</v>
      </c>
    </row>
    <row r="7" spans="1:30" x14ac:dyDescent="0.5">
      <c r="A7">
        <v>2</v>
      </c>
      <c r="B7" t="s">
        <v>0</v>
      </c>
      <c r="C7" s="29">
        <v>607.54</v>
      </c>
      <c r="D7">
        <v>11185.41</v>
      </c>
      <c r="E7">
        <v>5.81</v>
      </c>
      <c r="F7">
        <v>1414.8</v>
      </c>
      <c r="G7">
        <v>2663.85</v>
      </c>
      <c r="H7">
        <v>561.4</v>
      </c>
      <c r="I7">
        <v>1435.69</v>
      </c>
      <c r="J7">
        <v>18.920000000000002</v>
      </c>
      <c r="K7">
        <v>523.33000000000004</v>
      </c>
      <c r="L7">
        <v>3100.68</v>
      </c>
      <c r="M7">
        <v>5891.47</v>
      </c>
      <c r="N7">
        <v>3617.3</v>
      </c>
      <c r="O7">
        <v>3111.94</v>
      </c>
      <c r="P7">
        <v>12308.15</v>
      </c>
      <c r="Q7">
        <v>2913.21</v>
      </c>
      <c r="R7">
        <v>4738.91</v>
      </c>
      <c r="S7">
        <v>1788.99</v>
      </c>
      <c r="T7">
        <v>21191.81</v>
      </c>
      <c r="U7">
        <v>21662.46</v>
      </c>
      <c r="V7">
        <v>3775.08</v>
      </c>
      <c r="W7">
        <v>14159.72</v>
      </c>
      <c r="X7">
        <v>766.57</v>
      </c>
      <c r="Y7">
        <v>3034.8</v>
      </c>
      <c r="Z7">
        <v>2760.6</v>
      </c>
      <c r="AA7">
        <v>2752.51</v>
      </c>
      <c r="AB7">
        <v>935.3</v>
      </c>
      <c r="AC7">
        <v>271.52</v>
      </c>
      <c r="AD7">
        <v>13203.98</v>
      </c>
    </row>
    <row r="8" spans="1:30" x14ac:dyDescent="0.5">
      <c r="A8">
        <v>2</v>
      </c>
      <c r="B8" t="s">
        <v>0</v>
      </c>
      <c r="C8" s="29">
        <v>804.43</v>
      </c>
      <c r="D8">
        <v>3973.55</v>
      </c>
      <c r="E8">
        <v>726.48</v>
      </c>
      <c r="F8">
        <v>3592.13</v>
      </c>
      <c r="G8">
        <v>588.76</v>
      </c>
      <c r="H8">
        <v>430.51</v>
      </c>
      <c r="I8">
        <v>2254.6</v>
      </c>
      <c r="J8">
        <v>190.91</v>
      </c>
      <c r="K8">
        <v>1406.76</v>
      </c>
      <c r="L8">
        <v>1392.11</v>
      </c>
      <c r="M8">
        <v>2837.26</v>
      </c>
      <c r="N8">
        <v>2509.12</v>
      </c>
      <c r="O8">
        <v>3349.16</v>
      </c>
      <c r="P8">
        <v>2182.96</v>
      </c>
      <c r="Q8">
        <v>3034.42</v>
      </c>
      <c r="R8">
        <v>5512.66</v>
      </c>
      <c r="S8">
        <v>372.07</v>
      </c>
      <c r="T8">
        <v>6457.7</v>
      </c>
      <c r="U8">
        <v>2955.2</v>
      </c>
      <c r="V8">
        <v>3203.94</v>
      </c>
      <c r="W8">
        <v>4135.74</v>
      </c>
      <c r="X8">
        <v>931.24</v>
      </c>
      <c r="Y8">
        <v>2192.67</v>
      </c>
      <c r="Z8">
        <v>1782.09</v>
      </c>
      <c r="AA8">
        <v>2265.65</v>
      </c>
      <c r="AB8">
        <v>879.99</v>
      </c>
      <c r="AC8">
        <v>224.86</v>
      </c>
      <c r="AD8">
        <v>4675.28</v>
      </c>
    </row>
    <row r="9" spans="1:30" x14ac:dyDescent="0.5">
      <c r="A9">
        <v>2</v>
      </c>
      <c r="B9" t="s">
        <v>0</v>
      </c>
      <c r="C9" s="29">
        <v>2800.85</v>
      </c>
      <c r="D9">
        <v>11896.43</v>
      </c>
      <c r="E9">
        <v>507.29</v>
      </c>
      <c r="F9">
        <v>2113.1</v>
      </c>
      <c r="G9">
        <v>944.91</v>
      </c>
      <c r="H9">
        <v>443.3</v>
      </c>
      <c r="I9">
        <v>1345.02</v>
      </c>
      <c r="J9">
        <v>64.040000000000006</v>
      </c>
      <c r="K9">
        <v>28.04</v>
      </c>
      <c r="L9">
        <v>2075.8200000000002</v>
      </c>
      <c r="M9">
        <v>3262.53</v>
      </c>
      <c r="N9">
        <v>2104.65</v>
      </c>
      <c r="O9">
        <v>2203.56</v>
      </c>
      <c r="P9">
        <v>7630.04</v>
      </c>
      <c r="Q9">
        <v>3028.54</v>
      </c>
      <c r="R9">
        <v>2526.7600000000002</v>
      </c>
      <c r="S9">
        <v>593.1</v>
      </c>
      <c r="T9">
        <v>14750</v>
      </c>
      <c r="U9">
        <v>5326.32</v>
      </c>
      <c r="V9">
        <v>1651.42</v>
      </c>
      <c r="W9">
        <v>10192.91</v>
      </c>
      <c r="X9">
        <v>971.49</v>
      </c>
      <c r="Y9">
        <v>1702.24</v>
      </c>
      <c r="Z9">
        <v>2767.87</v>
      </c>
      <c r="AA9">
        <v>2311.33</v>
      </c>
      <c r="AB9">
        <v>1103.01</v>
      </c>
      <c r="AC9">
        <v>181.62</v>
      </c>
      <c r="AD9">
        <v>3872.26</v>
      </c>
    </row>
    <row r="10" spans="1:30" x14ac:dyDescent="0.5">
      <c r="A10">
        <v>2</v>
      </c>
      <c r="B10" t="s">
        <v>0</v>
      </c>
      <c r="C10" s="29">
        <v>2659.09</v>
      </c>
      <c r="D10">
        <v>12166.94</v>
      </c>
      <c r="E10">
        <v>1814.62</v>
      </c>
      <c r="F10">
        <v>1707.61</v>
      </c>
      <c r="G10">
        <v>249.8</v>
      </c>
      <c r="H10">
        <v>441.59</v>
      </c>
      <c r="I10">
        <v>1965.33</v>
      </c>
      <c r="J10">
        <v>37.94</v>
      </c>
      <c r="K10">
        <v>2181.31</v>
      </c>
      <c r="L10">
        <v>866.14</v>
      </c>
      <c r="M10">
        <v>4228.43</v>
      </c>
      <c r="N10">
        <v>2056.0700000000002</v>
      </c>
      <c r="O10">
        <v>1565.63</v>
      </c>
      <c r="P10">
        <v>8701.31</v>
      </c>
      <c r="Q10">
        <v>3063.02</v>
      </c>
      <c r="R10">
        <v>2733.65</v>
      </c>
      <c r="S10">
        <v>614.41</v>
      </c>
      <c r="T10">
        <v>8830.4599999999991</v>
      </c>
      <c r="U10">
        <v>4493.47</v>
      </c>
      <c r="V10">
        <v>672.17</v>
      </c>
      <c r="W10">
        <v>7079.36</v>
      </c>
      <c r="X10">
        <v>1341.75</v>
      </c>
      <c r="Y10">
        <v>1187.9000000000001</v>
      </c>
      <c r="Z10">
        <v>6726.78</v>
      </c>
      <c r="AA10">
        <v>1766.8</v>
      </c>
      <c r="AB10">
        <v>2683.98</v>
      </c>
      <c r="AC10">
        <v>226.34</v>
      </c>
      <c r="AD10">
        <v>6243.68</v>
      </c>
    </row>
    <row r="11" spans="1:30" x14ac:dyDescent="0.5">
      <c r="A11">
        <v>6</v>
      </c>
      <c r="B11" t="s">
        <v>9</v>
      </c>
      <c r="C11" s="29">
        <v>538.41999999999996</v>
      </c>
      <c r="D11" s="29">
        <v>8514.2099999999991</v>
      </c>
      <c r="E11">
        <v>1268.28</v>
      </c>
      <c r="F11">
        <v>2121.0100000000002</v>
      </c>
      <c r="G11">
        <v>510.11</v>
      </c>
      <c r="H11">
        <v>420.77</v>
      </c>
      <c r="I11">
        <v>1259.7</v>
      </c>
      <c r="J11">
        <v>86</v>
      </c>
      <c r="K11">
        <v>25.92</v>
      </c>
      <c r="L11">
        <v>1126.82</v>
      </c>
      <c r="M11">
        <v>2736.78</v>
      </c>
      <c r="N11">
        <v>2068.98</v>
      </c>
      <c r="O11">
        <v>2294.63</v>
      </c>
      <c r="P11">
        <v>8532.9500000000007</v>
      </c>
      <c r="Q11">
        <v>2942.35</v>
      </c>
      <c r="R11">
        <v>2551.35</v>
      </c>
      <c r="S11">
        <v>634.47</v>
      </c>
      <c r="T11">
        <v>9269.36</v>
      </c>
      <c r="U11">
        <v>3011.79</v>
      </c>
      <c r="V11">
        <v>2742.72</v>
      </c>
      <c r="W11">
        <v>11035.58</v>
      </c>
      <c r="X11">
        <v>911.04</v>
      </c>
      <c r="Y11">
        <v>1324.5</v>
      </c>
      <c r="Z11">
        <v>4316.3900000000003</v>
      </c>
      <c r="AA11">
        <v>3405.99</v>
      </c>
      <c r="AB11">
        <v>999.5</v>
      </c>
      <c r="AC11">
        <v>378.62</v>
      </c>
      <c r="AD11">
        <v>3508.79</v>
      </c>
    </row>
    <row r="12" spans="1:30" x14ac:dyDescent="0.5">
      <c r="A12">
        <v>6</v>
      </c>
      <c r="B12" t="s">
        <v>9</v>
      </c>
      <c r="C12" s="29">
        <v>1735.47</v>
      </c>
      <c r="D12" s="29">
        <v>9519.86</v>
      </c>
      <c r="E12">
        <v>44.66</v>
      </c>
      <c r="F12">
        <v>4868.78</v>
      </c>
      <c r="G12">
        <v>10617.02</v>
      </c>
      <c r="H12">
        <v>399.59</v>
      </c>
      <c r="I12">
        <v>1592.96</v>
      </c>
      <c r="J12">
        <v>40.39</v>
      </c>
      <c r="K12">
        <v>22.17</v>
      </c>
      <c r="L12">
        <v>2566.81</v>
      </c>
      <c r="M12">
        <v>2670.81</v>
      </c>
      <c r="N12">
        <v>2313.16</v>
      </c>
      <c r="O12">
        <v>2351.2800000000002</v>
      </c>
      <c r="P12">
        <v>7463.48</v>
      </c>
      <c r="Q12">
        <v>2986.36</v>
      </c>
      <c r="R12">
        <v>2884.25</v>
      </c>
      <c r="S12">
        <v>1106.57</v>
      </c>
      <c r="T12">
        <v>6692.91</v>
      </c>
      <c r="U12">
        <v>60368.52</v>
      </c>
      <c r="V12">
        <v>2112.71</v>
      </c>
      <c r="W12">
        <v>29910.14</v>
      </c>
      <c r="X12">
        <v>1314.49</v>
      </c>
      <c r="Y12">
        <v>1375.22</v>
      </c>
      <c r="Z12">
        <v>2800.57</v>
      </c>
      <c r="AA12">
        <v>2739.59</v>
      </c>
      <c r="AB12">
        <v>815.41</v>
      </c>
      <c r="AC12">
        <v>545.91</v>
      </c>
      <c r="AD12">
        <v>7027.6</v>
      </c>
    </row>
    <row r="13" spans="1:30" x14ac:dyDescent="0.5">
      <c r="A13">
        <v>8</v>
      </c>
      <c r="B13" t="s">
        <v>277</v>
      </c>
      <c r="C13">
        <v>5429.47</v>
      </c>
      <c r="D13">
        <v>7363.71</v>
      </c>
      <c r="E13" s="29">
        <v>376.15</v>
      </c>
      <c r="F13">
        <v>2386.6999999999998</v>
      </c>
      <c r="G13">
        <v>905.52</v>
      </c>
      <c r="H13">
        <v>429.68</v>
      </c>
      <c r="I13">
        <v>2081.62</v>
      </c>
      <c r="J13">
        <v>25.62</v>
      </c>
      <c r="K13">
        <v>18.649999999999999</v>
      </c>
      <c r="L13">
        <v>2549.9</v>
      </c>
      <c r="M13">
        <v>4696.5600000000004</v>
      </c>
      <c r="N13">
        <v>1509.38</v>
      </c>
      <c r="O13">
        <v>2249.96</v>
      </c>
      <c r="P13">
        <v>2513.92</v>
      </c>
      <c r="Q13">
        <v>2837.27</v>
      </c>
      <c r="R13">
        <v>2281.67</v>
      </c>
      <c r="S13">
        <v>429.32</v>
      </c>
      <c r="T13">
        <v>10629.26</v>
      </c>
      <c r="U13">
        <v>7443.63</v>
      </c>
      <c r="V13">
        <v>2298.2600000000002</v>
      </c>
      <c r="W13">
        <v>18000.09</v>
      </c>
      <c r="X13">
        <v>473.22</v>
      </c>
      <c r="Y13">
        <v>640.37</v>
      </c>
      <c r="Z13">
        <v>4777.7299999999996</v>
      </c>
      <c r="AA13">
        <v>2288.71</v>
      </c>
      <c r="AB13">
        <v>5749.68</v>
      </c>
      <c r="AC13">
        <v>352.8</v>
      </c>
      <c r="AD13">
        <v>10210.32</v>
      </c>
    </row>
    <row r="14" spans="1:30" x14ac:dyDescent="0.5">
      <c r="A14">
        <v>8</v>
      </c>
      <c r="B14" t="s">
        <v>277</v>
      </c>
      <c r="C14">
        <v>5332.72</v>
      </c>
      <c r="D14">
        <v>12445.49</v>
      </c>
      <c r="E14" s="29">
        <v>1383.5</v>
      </c>
      <c r="F14">
        <v>1532.98</v>
      </c>
      <c r="G14">
        <v>528.91</v>
      </c>
      <c r="H14">
        <v>435.23</v>
      </c>
      <c r="I14">
        <v>1206.3399999999999</v>
      </c>
      <c r="J14">
        <v>354.36</v>
      </c>
      <c r="K14">
        <v>10271.709999999999</v>
      </c>
      <c r="L14">
        <v>1071.3</v>
      </c>
      <c r="M14">
        <v>4590.8599999999997</v>
      </c>
      <c r="N14">
        <v>2742.88</v>
      </c>
      <c r="O14">
        <v>8440.6299999999992</v>
      </c>
      <c r="P14">
        <v>6411.69</v>
      </c>
      <c r="Q14">
        <v>3008.08</v>
      </c>
      <c r="R14">
        <v>3496.45</v>
      </c>
      <c r="S14">
        <v>517.08000000000004</v>
      </c>
      <c r="T14">
        <v>8189.56</v>
      </c>
      <c r="U14">
        <v>2822.59</v>
      </c>
      <c r="V14">
        <v>2139.91</v>
      </c>
      <c r="W14">
        <v>3468.01</v>
      </c>
      <c r="X14">
        <v>954.12</v>
      </c>
      <c r="Y14">
        <v>2061.61</v>
      </c>
      <c r="Z14">
        <v>4869.16</v>
      </c>
      <c r="AA14">
        <v>2902.6</v>
      </c>
      <c r="AB14">
        <v>1135.3599999999999</v>
      </c>
      <c r="AC14">
        <v>221.41</v>
      </c>
      <c r="AD14">
        <v>4486.09</v>
      </c>
    </row>
    <row r="15" spans="1:30" x14ac:dyDescent="0.5">
      <c r="A15">
        <v>10</v>
      </c>
      <c r="B15" t="s">
        <v>9</v>
      </c>
      <c r="C15" s="29">
        <v>852.35</v>
      </c>
      <c r="D15" s="29">
        <v>7268.48</v>
      </c>
      <c r="E15">
        <v>801.59</v>
      </c>
      <c r="F15">
        <v>1320.79</v>
      </c>
      <c r="G15">
        <v>785.79</v>
      </c>
      <c r="H15">
        <v>457.75</v>
      </c>
      <c r="I15">
        <v>1018.77</v>
      </c>
      <c r="J15">
        <v>130.07</v>
      </c>
      <c r="K15">
        <v>26.37</v>
      </c>
      <c r="L15">
        <v>2606.87</v>
      </c>
      <c r="M15">
        <v>4643.26</v>
      </c>
      <c r="N15">
        <v>3185.45</v>
      </c>
      <c r="O15">
        <v>2061.0300000000002</v>
      </c>
      <c r="P15">
        <v>6296.56</v>
      </c>
      <c r="Q15">
        <v>2883.6</v>
      </c>
      <c r="R15">
        <v>4527.17</v>
      </c>
      <c r="S15">
        <v>401.28</v>
      </c>
      <c r="T15">
        <v>8636.99</v>
      </c>
      <c r="U15">
        <v>14330.69</v>
      </c>
      <c r="V15">
        <v>922.45</v>
      </c>
      <c r="W15">
        <v>11693.77</v>
      </c>
      <c r="X15">
        <v>562.22</v>
      </c>
      <c r="Y15">
        <v>2307.7800000000002</v>
      </c>
      <c r="Z15">
        <v>1909.84</v>
      </c>
      <c r="AA15">
        <v>2635.12</v>
      </c>
      <c r="AB15">
        <v>773.87</v>
      </c>
      <c r="AC15">
        <v>212.4</v>
      </c>
      <c r="AD15">
        <v>6485.74</v>
      </c>
    </row>
    <row r="16" spans="1:30" x14ac:dyDescent="0.5">
      <c r="A16">
        <v>10</v>
      </c>
      <c r="B16" t="s">
        <v>9</v>
      </c>
      <c r="C16" s="29">
        <v>3529.54</v>
      </c>
      <c r="D16" s="29">
        <v>5928.88</v>
      </c>
      <c r="E16">
        <v>30.26</v>
      </c>
      <c r="F16">
        <v>3311.67</v>
      </c>
      <c r="G16">
        <v>716.46</v>
      </c>
      <c r="H16">
        <v>404.9</v>
      </c>
      <c r="I16">
        <v>1460.29</v>
      </c>
      <c r="J16">
        <v>43.52</v>
      </c>
      <c r="K16">
        <v>22.92</v>
      </c>
      <c r="L16">
        <v>2066.85</v>
      </c>
      <c r="M16">
        <v>2385.9499999999998</v>
      </c>
      <c r="N16">
        <v>2568.31</v>
      </c>
      <c r="O16">
        <v>2505.8000000000002</v>
      </c>
      <c r="P16">
        <v>5806.57</v>
      </c>
      <c r="Q16">
        <v>2972.43</v>
      </c>
      <c r="R16">
        <v>5189.6899999999996</v>
      </c>
      <c r="S16">
        <v>523.52</v>
      </c>
      <c r="T16">
        <v>4554.2</v>
      </c>
      <c r="U16">
        <v>9930.2800000000007</v>
      </c>
      <c r="V16">
        <v>6001.02</v>
      </c>
      <c r="W16">
        <v>10869.4</v>
      </c>
      <c r="X16">
        <v>944.05</v>
      </c>
      <c r="Y16">
        <v>1700.57</v>
      </c>
      <c r="Z16">
        <v>3183.7</v>
      </c>
      <c r="AA16">
        <v>1987.35</v>
      </c>
      <c r="AB16">
        <v>878.59</v>
      </c>
      <c r="AC16">
        <v>340.33</v>
      </c>
      <c r="AD16">
        <v>6455.58</v>
      </c>
    </row>
    <row r="17" spans="1:30" x14ac:dyDescent="0.5">
      <c r="A17">
        <v>16</v>
      </c>
      <c r="B17" t="s">
        <v>3</v>
      </c>
      <c r="C17">
        <v>4329.55</v>
      </c>
      <c r="D17">
        <v>10400.27</v>
      </c>
      <c r="E17">
        <v>1708.72</v>
      </c>
      <c r="F17" s="29">
        <v>2130.91</v>
      </c>
      <c r="G17">
        <v>437.43</v>
      </c>
      <c r="H17">
        <v>453.96</v>
      </c>
      <c r="I17">
        <v>2173.4</v>
      </c>
      <c r="J17">
        <v>82.33</v>
      </c>
      <c r="K17">
        <v>29.13</v>
      </c>
      <c r="L17">
        <v>2141.4499999999998</v>
      </c>
      <c r="M17">
        <v>3661.15</v>
      </c>
      <c r="N17">
        <v>1934.3</v>
      </c>
      <c r="O17">
        <v>1619.22</v>
      </c>
      <c r="P17">
        <v>7430.09</v>
      </c>
      <c r="Q17">
        <v>3056.07</v>
      </c>
      <c r="R17">
        <v>3731.3</v>
      </c>
      <c r="S17">
        <v>657.58</v>
      </c>
      <c r="T17">
        <v>12634.99</v>
      </c>
      <c r="U17">
        <v>8391.99</v>
      </c>
      <c r="V17">
        <v>1169.8599999999999</v>
      </c>
      <c r="W17">
        <v>16924.97</v>
      </c>
      <c r="X17">
        <v>826.94</v>
      </c>
      <c r="Y17">
        <v>994.88</v>
      </c>
      <c r="Z17">
        <v>9217.59</v>
      </c>
      <c r="AA17">
        <v>2268.86</v>
      </c>
      <c r="AB17">
        <v>6053.15</v>
      </c>
      <c r="AC17">
        <v>311.52999999999997</v>
      </c>
      <c r="AD17">
        <v>9844.83</v>
      </c>
    </row>
    <row r="18" spans="1:30" x14ac:dyDescent="0.5">
      <c r="A18">
        <v>16</v>
      </c>
      <c r="B18" t="s">
        <v>3</v>
      </c>
      <c r="C18">
        <v>2502.83</v>
      </c>
      <c r="D18">
        <v>10951.88</v>
      </c>
      <c r="E18">
        <v>3.46</v>
      </c>
      <c r="F18" s="29">
        <v>3035.43</v>
      </c>
      <c r="G18">
        <v>1078.83</v>
      </c>
      <c r="H18">
        <v>378.57</v>
      </c>
      <c r="I18">
        <v>1814.24</v>
      </c>
      <c r="J18">
        <v>221.68</v>
      </c>
      <c r="K18">
        <v>48.4</v>
      </c>
      <c r="L18">
        <v>1351.98</v>
      </c>
      <c r="M18">
        <v>4229.91</v>
      </c>
      <c r="N18">
        <v>1729.59</v>
      </c>
      <c r="O18">
        <v>1722.06</v>
      </c>
      <c r="P18">
        <v>6338.32</v>
      </c>
      <c r="Q18">
        <v>2970.57</v>
      </c>
      <c r="R18">
        <v>3060.61</v>
      </c>
      <c r="S18">
        <v>452.28</v>
      </c>
      <c r="T18">
        <v>12155.87</v>
      </c>
      <c r="U18">
        <v>6215.86</v>
      </c>
      <c r="V18">
        <v>1290.54</v>
      </c>
      <c r="W18">
        <v>12186</v>
      </c>
      <c r="X18">
        <v>1100.3900000000001</v>
      </c>
      <c r="Y18">
        <v>674.24</v>
      </c>
      <c r="Z18">
        <v>7914.13</v>
      </c>
      <c r="AA18">
        <v>1090.23</v>
      </c>
      <c r="AB18">
        <v>5414.39</v>
      </c>
      <c r="AC18">
        <v>187.07</v>
      </c>
      <c r="AD18">
        <v>6454.26</v>
      </c>
    </row>
    <row r="19" spans="1:30" x14ac:dyDescent="0.5">
      <c r="A19">
        <v>16</v>
      </c>
      <c r="B19" t="s">
        <v>3</v>
      </c>
      <c r="C19">
        <v>747.62</v>
      </c>
      <c r="D19">
        <v>19919.07</v>
      </c>
      <c r="E19">
        <v>8.4499999999999993</v>
      </c>
      <c r="F19" s="29">
        <v>4585.8999999999996</v>
      </c>
      <c r="G19">
        <v>1288.1099999999999</v>
      </c>
      <c r="H19">
        <v>460.65</v>
      </c>
      <c r="I19">
        <v>1062.67</v>
      </c>
      <c r="J19">
        <v>157.69</v>
      </c>
      <c r="K19">
        <v>29.27</v>
      </c>
      <c r="L19">
        <v>3625.68</v>
      </c>
      <c r="M19">
        <v>5534.29</v>
      </c>
      <c r="N19">
        <v>3813.77</v>
      </c>
      <c r="O19">
        <v>3277.48</v>
      </c>
      <c r="P19">
        <v>7069.02</v>
      </c>
      <c r="Q19">
        <v>3105.88</v>
      </c>
      <c r="R19">
        <v>3705.14</v>
      </c>
      <c r="S19">
        <v>1047.4100000000001</v>
      </c>
      <c r="T19">
        <v>6831.34</v>
      </c>
      <c r="U19">
        <v>10254.83</v>
      </c>
      <c r="V19">
        <v>681.84</v>
      </c>
      <c r="W19">
        <v>23633.54</v>
      </c>
      <c r="X19">
        <v>1669.13</v>
      </c>
      <c r="Y19">
        <v>1751.13</v>
      </c>
      <c r="Z19">
        <v>5625.82</v>
      </c>
      <c r="AA19">
        <v>3150.89</v>
      </c>
      <c r="AB19">
        <v>8232.49</v>
      </c>
      <c r="AC19">
        <v>914.07</v>
      </c>
      <c r="AD19">
        <v>6608.13</v>
      </c>
    </row>
    <row r="20" spans="1:30" x14ac:dyDescent="0.5">
      <c r="A20">
        <v>16</v>
      </c>
      <c r="B20" t="s">
        <v>3</v>
      </c>
      <c r="C20">
        <v>3435.69</v>
      </c>
      <c r="D20">
        <v>9521.1299999999992</v>
      </c>
      <c r="E20">
        <v>2086.35</v>
      </c>
      <c r="F20" s="29">
        <v>1824.07</v>
      </c>
      <c r="G20">
        <v>3183.87</v>
      </c>
      <c r="H20">
        <v>415.92</v>
      </c>
      <c r="I20">
        <v>1616.19</v>
      </c>
      <c r="J20">
        <v>175.46</v>
      </c>
      <c r="K20">
        <v>19.95</v>
      </c>
      <c r="L20">
        <v>2628.38</v>
      </c>
      <c r="M20">
        <v>4286.0600000000004</v>
      </c>
      <c r="N20">
        <v>1980.16</v>
      </c>
      <c r="O20">
        <v>2376.4699999999998</v>
      </c>
      <c r="P20">
        <v>3424.08</v>
      </c>
      <c r="Q20">
        <v>3067.55</v>
      </c>
      <c r="R20">
        <v>3200.67</v>
      </c>
      <c r="S20">
        <v>617.84</v>
      </c>
      <c r="T20">
        <v>34456.370000000003</v>
      </c>
      <c r="U20">
        <v>16522.439999999999</v>
      </c>
      <c r="V20">
        <v>2059.41</v>
      </c>
      <c r="W20">
        <v>29434.55</v>
      </c>
      <c r="X20">
        <v>618.77</v>
      </c>
      <c r="Y20">
        <v>810.37</v>
      </c>
      <c r="Z20">
        <v>8032.57</v>
      </c>
      <c r="AA20">
        <v>2937.91</v>
      </c>
      <c r="AB20">
        <v>1881.44</v>
      </c>
      <c r="AC20">
        <v>263</v>
      </c>
      <c r="AD20">
        <v>11332.33</v>
      </c>
    </row>
    <row r="21" spans="1:30" x14ac:dyDescent="0.5">
      <c r="A21">
        <v>16</v>
      </c>
      <c r="B21" t="s">
        <v>3</v>
      </c>
      <c r="C21">
        <v>5512</v>
      </c>
      <c r="D21">
        <v>19638.830000000002</v>
      </c>
      <c r="E21">
        <v>2732.49</v>
      </c>
      <c r="F21" s="29">
        <v>6681.48</v>
      </c>
      <c r="G21">
        <v>8959.75</v>
      </c>
      <c r="H21">
        <v>533.02</v>
      </c>
      <c r="I21">
        <v>1749.05</v>
      </c>
      <c r="J21">
        <v>583.61</v>
      </c>
      <c r="K21">
        <v>299.79000000000002</v>
      </c>
      <c r="L21">
        <v>2603.62</v>
      </c>
      <c r="M21">
        <v>4483.3500000000004</v>
      </c>
      <c r="N21">
        <v>2082.7800000000002</v>
      </c>
      <c r="O21">
        <v>2431.14</v>
      </c>
      <c r="P21">
        <v>9500.4500000000007</v>
      </c>
      <c r="Q21">
        <v>3847.61</v>
      </c>
      <c r="R21">
        <v>6461.08</v>
      </c>
      <c r="S21">
        <v>1023.89</v>
      </c>
      <c r="T21">
        <v>4369.6099999999997</v>
      </c>
      <c r="U21">
        <v>37263.269999999997</v>
      </c>
      <c r="V21">
        <v>2513.16</v>
      </c>
      <c r="W21">
        <v>10008.49</v>
      </c>
      <c r="X21">
        <v>2352.64</v>
      </c>
      <c r="Y21">
        <v>2143.54</v>
      </c>
      <c r="Z21">
        <v>4449.95</v>
      </c>
      <c r="AA21">
        <v>3553.32</v>
      </c>
      <c r="AB21">
        <v>5044.8</v>
      </c>
      <c r="AC21">
        <v>228.97</v>
      </c>
      <c r="AD21">
        <v>7811.35</v>
      </c>
    </row>
    <row r="22" spans="1:30" x14ac:dyDescent="0.5">
      <c r="A22">
        <v>16</v>
      </c>
      <c r="B22" t="s">
        <v>3</v>
      </c>
      <c r="C22">
        <v>3328.84</v>
      </c>
      <c r="D22">
        <v>11984.62</v>
      </c>
      <c r="E22">
        <v>2432.7399999999998</v>
      </c>
      <c r="F22" s="29">
        <v>2837.36</v>
      </c>
      <c r="G22">
        <v>3517.43</v>
      </c>
      <c r="H22">
        <v>3349.43</v>
      </c>
      <c r="I22">
        <v>2354.85</v>
      </c>
      <c r="J22">
        <v>398.39</v>
      </c>
      <c r="K22">
        <v>857.84</v>
      </c>
      <c r="L22">
        <v>2387.54</v>
      </c>
      <c r="M22">
        <v>5593.7</v>
      </c>
      <c r="N22">
        <v>1770.76</v>
      </c>
      <c r="O22">
        <v>2946.24</v>
      </c>
      <c r="P22">
        <v>7500.76</v>
      </c>
      <c r="Q22">
        <v>4523.5200000000004</v>
      </c>
      <c r="R22">
        <v>2834.92</v>
      </c>
      <c r="S22">
        <v>1262.0899999999999</v>
      </c>
      <c r="T22">
        <v>7057.77</v>
      </c>
      <c r="U22">
        <v>15402.98</v>
      </c>
      <c r="V22">
        <v>2193.38</v>
      </c>
      <c r="W22">
        <v>25698.35</v>
      </c>
      <c r="X22">
        <v>851.78</v>
      </c>
      <c r="Y22">
        <v>1446.76</v>
      </c>
      <c r="Z22">
        <v>11759.3</v>
      </c>
      <c r="AA22">
        <v>2408.67</v>
      </c>
      <c r="AB22">
        <v>9080.93</v>
      </c>
      <c r="AC22">
        <v>391.52</v>
      </c>
      <c r="AD22">
        <v>6227.47</v>
      </c>
    </row>
    <row r="23" spans="1:30" x14ac:dyDescent="0.5">
      <c r="A23">
        <v>16</v>
      </c>
      <c r="B23" t="s">
        <v>3</v>
      </c>
      <c r="C23">
        <v>2781.92</v>
      </c>
      <c r="D23">
        <v>10454.73</v>
      </c>
      <c r="E23">
        <v>886.46</v>
      </c>
      <c r="F23" s="29">
        <v>2896.27</v>
      </c>
      <c r="G23">
        <v>598.80999999999995</v>
      </c>
      <c r="H23">
        <v>414.58</v>
      </c>
      <c r="I23">
        <v>1424.9</v>
      </c>
      <c r="J23">
        <v>46.85</v>
      </c>
      <c r="K23">
        <v>25.37</v>
      </c>
      <c r="L23">
        <v>1663.29</v>
      </c>
      <c r="M23">
        <v>4338.63</v>
      </c>
      <c r="N23">
        <v>1789.47</v>
      </c>
      <c r="O23">
        <v>1823.61</v>
      </c>
      <c r="P23">
        <v>8337.76</v>
      </c>
      <c r="Q23">
        <v>2882.63</v>
      </c>
      <c r="R23">
        <v>2930.41</v>
      </c>
      <c r="S23">
        <v>908.92</v>
      </c>
      <c r="T23">
        <v>5257.2</v>
      </c>
      <c r="U23">
        <v>8907.8700000000008</v>
      </c>
      <c r="V23">
        <v>848.59</v>
      </c>
      <c r="W23">
        <v>10608.62</v>
      </c>
      <c r="X23">
        <v>1358.38</v>
      </c>
      <c r="Y23">
        <v>1915.46</v>
      </c>
      <c r="Z23">
        <v>4847.2700000000004</v>
      </c>
      <c r="AA23">
        <v>2506.75</v>
      </c>
      <c r="AB23">
        <v>1249.47</v>
      </c>
      <c r="AC23">
        <v>405.34</v>
      </c>
      <c r="AD23">
        <v>11016.76</v>
      </c>
    </row>
    <row r="24" spans="1:30" x14ac:dyDescent="0.5">
      <c r="A24">
        <v>16</v>
      </c>
      <c r="B24" t="s">
        <v>3</v>
      </c>
      <c r="C24">
        <v>29.58</v>
      </c>
      <c r="D24">
        <v>11499.51</v>
      </c>
      <c r="E24">
        <v>2256.69</v>
      </c>
      <c r="F24" s="29">
        <v>4321.8</v>
      </c>
      <c r="G24">
        <v>7735.74</v>
      </c>
      <c r="H24">
        <v>246.99</v>
      </c>
      <c r="I24">
        <v>1822.29</v>
      </c>
      <c r="J24">
        <v>138.81</v>
      </c>
      <c r="K24">
        <v>13.98</v>
      </c>
      <c r="L24">
        <v>1819.9</v>
      </c>
      <c r="M24">
        <v>3213.16</v>
      </c>
      <c r="N24">
        <v>3512.02</v>
      </c>
      <c r="O24">
        <v>3712.92</v>
      </c>
      <c r="P24">
        <v>10426.5</v>
      </c>
      <c r="Q24">
        <v>3227.47</v>
      </c>
      <c r="R24">
        <v>1997.67</v>
      </c>
      <c r="S24">
        <v>611.71</v>
      </c>
      <c r="T24">
        <v>16165.02</v>
      </c>
      <c r="U24">
        <v>12771.87</v>
      </c>
      <c r="V24">
        <v>2243.65</v>
      </c>
      <c r="W24">
        <v>16065.01</v>
      </c>
      <c r="X24">
        <v>674.17</v>
      </c>
      <c r="Y24">
        <v>1486</v>
      </c>
      <c r="Z24">
        <v>6727.93</v>
      </c>
      <c r="AA24">
        <v>3653.91</v>
      </c>
      <c r="AB24">
        <v>2359.0300000000002</v>
      </c>
      <c r="AC24">
        <v>161.53</v>
      </c>
      <c r="AD24">
        <v>8498.9599999999991</v>
      </c>
    </row>
    <row r="25" spans="1:30" x14ac:dyDescent="0.5">
      <c r="A25">
        <v>16</v>
      </c>
      <c r="B25" t="s">
        <v>3</v>
      </c>
      <c r="C25">
        <v>5030.25</v>
      </c>
      <c r="D25">
        <v>18197.400000000001</v>
      </c>
      <c r="E25">
        <v>375.81</v>
      </c>
      <c r="F25" s="29">
        <v>4433.99</v>
      </c>
      <c r="G25">
        <v>2546.58</v>
      </c>
      <c r="H25">
        <v>562.96</v>
      </c>
      <c r="I25">
        <v>4972.46</v>
      </c>
      <c r="J25">
        <v>70.930000000000007</v>
      </c>
      <c r="K25">
        <v>18.3</v>
      </c>
      <c r="L25">
        <v>2481.46</v>
      </c>
      <c r="M25">
        <v>6300.58</v>
      </c>
      <c r="N25">
        <v>4957.24</v>
      </c>
      <c r="O25">
        <v>3625.55</v>
      </c>
      <c r="P25">
        <v>3468.58</v>
      </c>
      <c r="Q25">
        <v>3307.12</v>
      </c>
      <c r="R25">
        <v>5498.87</v>
      </c>
      <c r="S25">
        <v>770.14</v>
      </c>
      <c r="T25">
        <v>10216.77</v>
      </c>
      <c r="U25">
        <v>7375.73</v>
      </c>
      <c r="V25">
        <v>3379.31</v>
      </c>
      <c r="W25">
        <v>12317.51</v>
      </c>
      <c r="X25">
        <v>1278.82</v>
      </c>
      <c r="Y25">
        <v>1114.92</v>
      </c>
      <c r="Z25">
        <v>6254</v>
      </c>
      <c r="AA25">
        <v>3145.37</v>
      </c>
      <c r="AB25">
        <v>3467.05</v>
      </c>
      <c r="AC25">
        <v>289.01</v>
      </c>
      <c r="AD25">
        <v>12480.99</v>
      </c>
    </row>
    <row r="26" spans="1:30" x14ac:dyDescent="0.5">
      <c r="A26">
        <v>16</v>
      </c>
      <c r="B26" t="s">
        <v>3</v>
      </c>
      <c r="C26">
        <v>1872.29</v>
      </c>
      <c r="D26">
        <v>11298.3</v>
      </c>
      <c r="E26">
        <v>1881.01</v>
      </c>
      <c r="F26" s="29">
        <v>2030.93</v>
      </c>
      <c r="G26">
        <v>308.58999999999997</v>
      </c>
      <c r="H26">
        <v>459.33</v>
      </c>
      <c r="I26">
        <v>1693.78</v>
      </c>
      <c r="J26">
        <v>340.04</v>
      </c>
      <c r="K26">
        <v>24.76</v>
      </c>
      <c r="L26">
        <v>1230</v>
      </c>
      <c r="M26">
        <v>3370.29</v>
      </c>
      <c r="N26">
        <v>1930.96</v>
      </c>
      <c r="O26">
        <v>2499.86</v>
      </c>
      <c r="P26">
        <v>6642.16</v>
      </c>
      <c r="Q26">
        <v>3142.04</v>
      </c>
      <c r="R26">
        <v>2269.84</v>
      </c>
      <c r="S26">
        <v>550.89</v>
      </c>
      <c r="T26">
        <v>14116.65</v>
      </c>
      <c r="U26">
        <v>2060.5300000000002</v>
      </c>
      <c r="V26">
        <v>848.92</v>
      </c>
      <c r="W26">
        <v>4933.9399999999996</v>
      </c>
      <c r="X26">
        <v>836.56</v>
      </c>
      <c r="Y26">
        <v>560.82000000000005</v>
      </c>
      <c r="Z26">
        <v>2756.96</v>
      </c>
      <c r="AA26">
        <v>2006.54</v>
      </c>
      <c r="AB26">
        <v>2035.39</v>
      </c>
      <c r="AC26">
        <v>250.07</v>
      </c>
      <c r="AD26">
        <v>3408.17</v>
      </c>
    </row>
    <row r="27" spans="1:30" x14ac:dyDescent="0.5">
      <c r="A27">
        <v>18</v>
      </c>
      <c r="B27" t="s">
        <v>11</v>
      </c>
      <c r="C27" s="29">
        <v>1351.13</v>
      </c>
      <c r="D27">
        <v>5679.42</v>
      </c>
      <c r="E27">
        <v>2041.99</v>
      </c>
      <c r="F27" s="29">
        <v>4183.42</v>
      </c>
      <c r="G27">
        <v>6427.11</v>
      </c>
      <c r="H27">
        <v>518.15</v>
      </c>
      <c r="I27">
        <v>1816.63</v>
      </c>
      <c r="J27">
        <v>218.14</v>
      </c>
      <c r="K27">
        <v>53.89</v>
      </c>
      <c r="L27">
        <v>2677.63</v>
      </c>
      <c r="M27">
        <v>6233.57</v>
      </c>
      <c r="N27">
        <v>2912.96</v>
      </c>
      <c r="O27">
        <v>3519.57</v>
      </c>
      <c r="P27">
        <v>6633.69</v>
      </c>
      <c r="Q27">
        <v>3153.45</v>
      </c>
      <c r="R27">
        <v>2863.35</v>
      </c>
      <c r="S27">
        <v>468.14</v>
      </c>
      <c r="T27">
        <v>19429.919999999998</v>
      </c>
      <c r="U27">
        <v>11877.93</v>
      </c>
      <c r="V27">
        <v>2008.87</v>
      </c>
      <c r="W27">
        <v>7989.35</v>
      </c>
      <c r="X27">
        <v>1988.44</v>
      </c>
      <c r="Y27">
        <v>2536.9899999999998</v>
      </c>
      <c r="Z27">
        <v>2733.23</v>
      </c>
      <c r="AA27">
        <v>1775.61</v>
      </c>
      <c r="AB27">
        <v>2133.06</v>
      </c>
      <c r="AC27">
        <v>110.19</v>
      </c>
      <c r="AD27">
        <v>6670.18</v>
      </c>
    </row>
    <row r="28" spans="1:30" x14ac:dyDescent="0.5">
      <c r="A28">
        <v>18</v>
      </c>
      <c r="B28" t="s">
        <v>11</v>
      </c>
      <c r="C28" s="29">
        <v>336.27</v>
      </c>
      <c r="D28">
        <v>8248.99</v>
      </c>
      <c r="E28">
        <v>1874.29</v>
      </c>
      <c r="F28" s="29">
        <v>5275.05</v>
      </c>
      <c r="G28">
        <v>3948.32</v>
      </c>
      <c r="H28">
        <v>461.81</v>
      </c>
      <c r="I28">
        <v>7992.42</v>
      </c>
      <c r="J28">
        <v>139.22999999999999</v>
      </c>
      <c r="K28">
        <v>24.42</v>
      </c>
      <c r="L28">
        <v>3497.67</v>
      </c>
      <c r="M28">
        <v>2248.89</v>
      </c>
      <c r="N28">
        <v>2184</v>
      </c>
      <c r="O28">
        <v>1828.56</v>
      </c>
      <c r="P28">
        <v>7042.4</v>
      </c>
      <c r="Q28">
        <v>3172.18</v>
      </c>
      <c r="R28">
        <v>7002.8</v>
      </c>
      <c r="S28">
        <v>1084.03</v>
      </c>
      <c r="T28">
        <v>4240.43</v>
      </c>
      <c r="U28">
        <v>43618.57</v>
      </c>
      <c r="V28">
        <v>4022.73</v>
      </c>
      <c r="W28">
        <v>11134.76</v>
      </c>
      <c r="X28">
        <v>1268.6600000000001</v>
      </c>
      <c r="Y28">
        <v>1913.39</v>
      </c>
      <c r="Z28">
        <v>2184.4499999999998</v>
      </c>
      <c r="AA28">
        <v>2548.5500000000002</v>
      </c>
      <c r="AB28">
        <v>1406.52</v>
      </c>
      <c r="AC28">
        <v>142.34</v>
      </c>
      <c r="AD28">
        <v>8442.09</v>
      </c>
    </row>
    <row r="29" spans="1:30" x14ac:dyDescent="0.5">
      <c r="A29">
        <v>18</v>
      </c>
      <c r="B29" t="s">
        <v>11</v>
      </c>
      <c r="C29" s="29">
        <v>1535.81</v>
      </c>
      <c r="D29">
        <v>3362.47</v>
      </c>
      <c r="E29">
        <v>1200.1099999999999</v>
      </c>
      <c r="F29" s="29">
        <v>4768.6400000000003</v>
      </c>
      <c r="G29">
        <v>8595.85</v>
      </c>
      <c r="H29">
        <v>511.97</v>
      </c>
      <c r="I29">
        <v>2562.4</v>
      </c>
      <c r="J29">
        <v>287.69</v>
      </c>
      <c r="K29">
        <v>335.71</v>
      </c>
      <c r="L29">
        <v>1951.01</v>
      </c>
      <c r="M29">
        <v>1677.24</v>
      </c>
      <c r="N29">
        <v>2843.42</v>
      </c>
      <c r="O29">
        <v>2183.0300000000002</v>
      </c>
      <c r="P29">
        <v>5494.62</v>
      </c>
      <c r="Q29">
        <v>2576.7399999999998</v>
      </c>
      <c r="R29">
        <v>4715.28</v>
      </c>
      <c r="S29">
        <v>768.32</v>
      </c>
      <c r="T29">
        <v>9873.1</v>
      </c>
      <c r="U29">
        <v>6973.73</v>
      </c>
      <c r="V29">
        <v>296.33</v>
      </c>
      <c r="W29">
        <v>8038.6</v>
      </c>
      <c r="X29">
        <v>1079.3900000000001</v>
      </c>
      <c r="Y29">
        <v>2470.5700000000002</v>
      </c>
      <c r="Z29">
        <v>1591.21</v>
      </c>
      <c r="AA29">
        <v>2064.2199999999998</v>
      </c>
      <c r="AB29">
        <v>1006.04</v>
      </c>
      <c r="AC29">
        <v>287.63</v>
      </c>
      <c r="AD29">
        <v>5249.25</v>
      </c>
    </row>
    <row r="30" spans="1:30" x14ac:dyDescent="0.5">
      <c r="A30">
        <v>18</v>
      </c>
      <c r="B30" t="s">
        <v>11</v>
      </c>
      <c r="C30" s="29">
        <v>2519.6799999999998</v>
      </c>
      <c r="D30">
        <v>16827.34</v>
      </c>
      <c r="E30">
        <v>712.13</v>
      </c>
      <c r="F30" s="29">
        <v>3995.42</v>
      </c>
      <c r="G30">
        <v>1002.45</v>
      </c>
      <c r="H30">
        <v>11391.39</v>
      </c>
      <c r="I30">
        <v>3042.66</v>
      </c>
      <c r="J30">
        <v>244.57</v>
      </c>
      <c r="K30">
        <v>552.9</v>
      </c>
      <c r="L30">
        <v>2105.15</v>
      </c>
      <c r="M30">
        <v>2969.76</v>
      </c>
      <c r="N30">
        <v>2624.31</v>
      </c>
      <c r="O30">
        <v>2679.69</v>
      </c>
      <c r="P30">
        <v>13497.95</v>
      </c>
      <c r="Q30">
        <v>3163.02</v>
      </c>
      <c r="R30">
        <v>4595.5600000000004</v>
      </c>
      <c r="S30">
        <v>1027.47</v>
      </c>
      <c r="T30">
        <v>20515.88</v>
      </c>
      <c r="U30">
        <v>24997.56</v>
      </c>
      <c r="V30">
        <v>1017.9</v>
      </c>
      <c r="W30">
        <v>10138.629999999999</v>
      </c>
      <c r="X30">
        <v>1425.39</v>
      </c>
      <c r="Y30">
        <v>1939.46</v>
      </c>
      <c r="Z30">
        <v>4067.91</v>
      </c>
      <c r="AA30">
        <v>2161.2600000000002</v>
      </c>
      <c r="AB30">
        <v>1455.24</v>
      </c>
      <c r="AC30">
        <v>542.67999999999995</v>
      </c>
      <c r="AD30">
        <v>6861.07</v>
      </c>
    </row>
    <row r="31" spans="1:30" x14ac:dyDescent="0.5">
      <c r="A31">
        <v>18</v>
      </c>
      <c r="B31" t="s">
        <v>11</v>
      </c>
      <c r="C31" s="29">
        <v>966.97</v>
      </c>
      <c r="D31">
        <v>4545.03</v>
      </c>
      <c r="E31">
        <v>2923.48</v>
      </c>
      <c r="F31" s="29">
        <v>1994.78</v>
      </c>
      <c r="G31">
        <v>8332.92</v>
      </c>
      <c r="H31">
        <v>449.69</v>
      </c>
      <c r="I31">
        <v>1802.63</v>
      </c>
      <c r="J31">
        <v>25.9</v>
      </c>
      <c r="K31">
        <v>525.52</v>
      </c>
      <c r="L31">
        <v>2144.1999999999998</v>
      </c>
      <c r="M31">
        <v>2575.73</v>
      </c>
      <c r="N31">
        <v>3250.09</v>
      </c>
      <c r="O31">
        <v>3336.17</v>
      </c>
      <c r="P31">
        <v>4347.53</v>
      </c>
      <c r="Q31">
        <v>3186.6</v>
      </c>
      <c r="R31">
        <v>2281.77</v>
      </c>
      <c r="S31">
        <v>874.23</v>
      </c>
      <c r="T31">
        <v>5440.45</v>
      </c>
      <c r="U31">
        <v>5074.8599999999997</v>
      </c>
      <c r="V31">
        <v>3235.88</v>
      </c>
      <c r="W31">
        <v>14569.5</v>
      </c>
      <c r="X31">
        <v>637.22</v>
      </c>
      <c r="Y31">
        <v>1370.39</v>
      </c>
      <c r="Z31">
        <v>3637.59</v>
      </c>
      <c r="AA31">
        <v>1631.01</v>
      </c>
      <c r="AB31">
        <v>2821.32</v>
      </c>
      <c r="AC31">
        <v>267.26</v>
      </c>
      <c r="AD31">
        <v>7845.84</v>
      </c>
    </row>
    <row r="32" spans="1:30" x14ac:dyDescent="0.5">
      <c r="A32">
        <v>18</v>
      </c>
      <c r="B32" t="s">
        <v>11</v>
      </c>
      <c r="C32" s="29">
        <v>1901.69</v>
      </c>
      <c r="D32">
        <v>11190.84</v>
      </c>
      <c r="E32">
        <v>1655.64</v>
      </c>
      <c r="F32" s="29">
        <v>881.25</v>
      </c>
      <c r="G32">
        <v>662.05</v>
      </c>
      <c r="H32">
        <v>501.8</v>
      </c>
      <c r="I32">
        <v>2303.1799999999998</v>
      </c>
      <c r="J32">
        <v>53.86</v>
      </c>
      <c r="K32">
        <v>650.14</v>
      </c>
      <c r="L32">
        <v>2251.17</v>
      </c>
      <c r="M32">
        <v>4404.87</v>
      </c>
      <c r="N32">
        <v>2060.2600000000002</v>
      </c>
      <c r="O32">
        <v>1435.72</v>
      </c>
      <c r="P32">
        <v>10186.65</v>
      </c>
      <c r="Q32">
        <v>3027.09</v>
      </c>
      <c r="R32">
        <v>3488.1</v>
      </c>
      <c r="S32">
        <v>659.37</v>
      </c>
      <c r="T32">
        <v>19608.689999999999</v>
      </c>
      <c r="U32">
        <v>7200.99</v>
      </c>
      <c r="V32">
        <v>571.89</v>
      </c>
      <c r="W32">
        <v>6978.35</v>
      </c>
      <c r="X32">
        <v>849.45</v>
      </c>
      <c r="Y32">
        <v>2372.5100000000002</v>
      </c>
      <c r="Z32">
        <v>3497.54</v>
      </c>
      <c r="AA32">
        <v>1236.67</v>
      </c>
      <c r="AB32">
        <v>2150.42</v>
      </c>
      <c r="AC32">
        <v>416.85</v>
      </c>
      <c r="AD32">
        <v>7149.33</v>
      </c>
    </row>
    <row r="33" spans="1:30" x14ac:dyDescent="0.5">
      <c r="A33">
        <v>18</v>
      </c>
      <c r="B33" t="s">
        <v>11</v>
      </c>
      <c r="C33" s="29">
        <v>2874.96</v>
      </c>
      <c r="D33">
        <v>28854.34</v>
      </c>
      <c r="E33">
        <v>1213.5</v>
      </c>
      <c r="F33" s="29">
        <v>2744.2</v>
      </c>
      <c r="G33">
        <v>2868.08</v>
      </c>
      <c r="H33">
        <v>471.12</v>
      </c>
      <c r="I33">
        <v>8916.64</v>
      </c>
      <c r="J33">
        <v>250.07</v>
      </c>
      <c r="K33">
        <v>1582.38</v>
      </c>
      <c r="L33">
        <v>2008.82</v>
      </c>
      <c r="M33">
        <v>4053.32</v>
      </c>
      <c r="N33">
        <v>2846.18</v>
      </c>
      <c r="O33">
        <v>3941.93</v>
      </c>
      <c r="P33">
        <v>9862.18</v>
      </c>
      <c r="Q33">
        <v>3055.99</v>
      </c>
      <c r="R33">
        <v>2655.99</v>
      </c>
      <c r="S33">
        <v>306.20999999999998</v>
      </c>
      <c r="T33">
        <v>20067.05</v>
      </c>
      <c r="U33">
        <v>32235.360000000001</v>
      </c>
      <c r="V33">
        <v>1583.91</v>
      </c>
      <c r="W33">
        <v>17349.54</v>
      </c>
      <c r="X33">
        <v>766.25</v>
      </c>
      <c r="Y33">
        <v>1353.53</v>
      </c>
      <c r="Z33">
        <v>3065.32</v>
      </c>
      <c r="AA33">
        <v>2490.65</v>
      </c>
      <c r="AB33">
        <v>1135.25</v>
      </c>
      <c r="AC33">
        <v>277.88</v>
      </c>
      <c r="AD33">
        <v>5394.66</v>
      </c>
    </row>
    <row r="34" spans="1:30" x14ac:dyDescent="0.5">
      <c r="A34">
        <v>18</v>
      </c>
      <c r="B34" t="s">
        <v>11</v>
      </c>
      <c r="C34" s="29">
        <v>2082.63</v>
      </c>
      <c r="D34">
        <v>11724.63</v>
      </c>
      <c r="E34">
        <v>699.2</v>
      </c>
      <c r="F34" s="29">
        <v>4312.4399999999996</v>
      </c>
      <c r="G34">
        <v>1842.05</v>
      </c>
      <c r="H34">
        <v>933.28</v>
      </c>
      <c r="I34">
        <v>1402.86</v>
      </c>
      <c r="J34">
        <v>69.540000000000006</v>
      </c>
      <c r="K34">
        <v>233.46</v>
      </c>
      <c r="L34">
        <v>2471.5500000000002</v>
      </c>
      <c r="M34">
        <v>4317.03</v>
      </c>
      <c r="N34">
        <v>3126.6</v>
      </c>
      <c r="O34">
        <v>2111.9899999999998</v>
      </c>
      <c r="P34">
        <v>6634.32</v>
      </c>
      <c r="Q34">
        <v>3208.71</v>
      </c>
      <c r="R34">
        <v>2305.66</v>
      </c>
      <c r="S34">
        <v>324.2</v>
      </c>
      <c r="T34">
        <v>7141.07</v>
      </c>
      <c r="U34">
        <v>5364.34</v>
      </c>
      <c r="V34">
        <v>1599.12</v>
      </c>
      <c r="W34">
        <v>12870.3</v>
      </c>
      <c r="X34">
        <v>1375.34</v>
      </c>
      <c r="Y34">
        <v>1064.3</v>
      </c>
      <c r="Z34">
        <v>3820.3</v>
      </c>
      <c r="AA34">
        <v>2390.92</v>
      </c>
      <c r="AB34">
        <v>2646.59</v>
      </c>
      <c r="AC34">
        <v>340.06</v>
      </c>
      <c r="AD34">
        <v>6948.53</v>
      </c>
    </row>
    <row r="35" spans="1:30" x14ac:dyDescent="0.5">
      <c r="A35">
        <v>18</v>
      </c>
      <c r="B35" t="s">
        <v>11</v>
      </c>
      <c r="C35" s="29">
        <v>963.89</v>
      </c>
      <c r="D35">
        <v>18701.759999999998</v>
      </c>
      <c r="E35">
        <v>1603.43</v>
      </c>
      <c r="F35" s="29">
        <v>1906.05</v>
      </c>
      <c r="G35">
        <v>437.31</v>
      </c>
      <c r="H35">
        <v>8464.18</v>
      </c>
      <c r="I35">
        <v>4952.9799999999996</v>
      </c>
      <c r="J35">
        <v>132.6</v>
      </c>
      <c r="K35">
        <v>756</v>
      </c>
      <c r="L35">
        <v>1517.53</v>
      </c>
      <c r="M35">
        <v>3159.33</v>
      </c>
      <c r="N35">
        <v>2864.02</v>
      </c>
      <c r="O35">
        <v>1619.79</v>
      </c>
      <c r="P35">
        <v>7226.88</v>
      </c>
      <c r="Q35">
        <v>2851.59</v>
      </c>
      <c r="R35">
        <v>4934.8900000000003</v>
      </c>
      <c r="S35">
        <v>1428.64</v>
      </c>
      <c r="T35">
        <v>33962.25</v>
      </c>
      <c r="U35">
        <v>8140.06</v>
      </c>
      <c r="V35">
        <v>309.39</v>
      </c>
      <c r="W35">
        <v>9878.18</v>
      </c>
      <c r="X35">
        <v>1598.96</v>
      </c>
      <c r="Y35">
        <v>2114.29</v>
      </c>
      <c r="Z35">
        <v>4619.9399999999996</v>
      </c>
      <c r="AA35">
        <v>1893.61</v>
      </c>
      <c r="AB35">
        <v>945.86</v>
      </c>
      <c r="AC35">
        <v>1600.27</v>
      </c>
      <c r="AD35">
        <v>9859.4599999999991</v>
      </c>
    </row>
    <row r="36" spans="1:30" x14ac:dyDescent="0.5">
      <c r="A36">
        <v>18</v>
      </c>
      <c r="B36" t="s">
        <v>11</v>
      </c>
      <c r="C36" s="29">
        <v>651.48</v>
      </c>
      <c r="D36">
        <v>12990.61</v>
      </c>
      <c r="E36">
        <v>11.57</v>
      </c>
      <c r="F36" s="29">
        <v>3576.26</v>
      </c>
      <c r="G36">
        <v>2988.53</v>
      </c>
      <c r="H36">
        <v>397.14</v>
      </c>
      <c r="I36">
        <v>2203.5</v>
      </c>
      <c r="J36">
        <v>58.5</v>
      </c>
      <c r="K36">
        <v>27.4</v>
      </c>
      <c r="L36">
        <v>2373.5700000000002</v>
      </c>
      <c r="M36">
        <v>3666.18</v>
      </c>
      <c r="N36">
        <v>2032.91</v>
      </c>
      <c r="O36">
        <v>2387.8000000000002</v>
      </c>
      <c r="P36">
        <v>7342.05</v>
      </c>
      <c r="Q36">
        <v>2946.9</v>
      </c>
      <c r="R36">
        <v>2629.8</v>
      </c>
      <c r="S36">
        <v>695.8</v>
      </c>
      <c r="T36">
        <v>10493.84</v>
      </c>
      <c r="U36">
        <v>26117.75</v>
      </c>
      <c r="V36">
        <v>1542.96</v>
      </c>
      <c r="W36">
        <v>16244.91</v>
      </c>
      <c r="X36">
        <v>1086.05</v>
      </c>
      <c r="Y36">
        <v>1555.96</v>
      </c>
      <c r="Z36">
        <v>2509.6799999999998</v>
      </c>
      <c r="AA36">
        <v>1529.85</v>
      </c>
      <c r="AB36">
        <v>2210.12</v>
      </c>
      <c r="AC36">
        <v>169.23</v>
      </c>
      <c r="AD36">
        <v>3621.8</v>
      </c>
    </row>
    <row r="37" spans="1:30" x14ac:dyDescent="0.5">
      <c r="A37">
        <v>18</v>
      </c>
      <c r="B37" t="s">
        <v>11</v>
      </c>
      <c r="C37" s="29">
        <v>1872.74</v>
      </c>
      <c r="D37">
        <v>12272.78</v>
      </c>
      <c r="E37">
        <v>1875.77</v>
      </c>
      <c r="F37" s="29">
        <v>2884.25</v>
      </c>
      <c r="G37">
        <v>6981.26</v>
      </c>
      <c r="H37">
        <v>10419.39</v>
      </c>
      <c r="I37">
        <v>10445.290000000001</v>
      </c>
      <c r="J37">
        <v>719.73</v>
      </c>
      <c r="K37">
        <v>36.020000000000003</v>
      </c>
      <c r="L37">
        <v>2363.25</v>
      </c>
      <c r="M37">
        <v>4139.04</v>
      </c>
      <c r="N37">
        <v>3443.97</v>
      </c>
      <c r="O37">
        <v>3873.57</v>
      </c>
      <c r="P37">
        <v>6095.09</v>
      </c>
      <c r="Q37">
        <v>3499.57</v>
      </c>
      <c r="R37">
        <v>11298.75</v>
      </c>
      <c r="S37">
        <v>872.96</v>
      </c>
      <c r="T37">
        <v>9047.8700000000008</v>
      </c>
      <c r="U37">
        <v>16449.990000000002</v>
      </c>
      <c r="V37">
        <v>5791.65</v>
      </c>
      <c r="W37">
        <v>7917.87</v>
      </c>
      <c r="X37">
        <v>1458.81</v>
      </c>
      <c r="Y37">
        <v>3090.84</v>
      </c>
      <c r="Z37">
        <v>2351.9</v>
      </c>
      <c r="AA37">
        <v>2604.84</v>
      </c>
      <c r="AB37">
        <v>2139.27</v>
      </c>
      <c r="AC37">
        <v>586.64</v>
      </c>
      <c r="AD37">
        <v>7035.16</v>
      </c>
    </row>
    <row r="38" spans="1:30" x14ac:dyDescent="0.5">
      <c r="A38">
        <v>18</v>
      </c>
      <c r="B38" t="s">
        <v>11</v>
      </c>
      <c r="C38" s="29">
        <v>3613.31</v>
      </c>
      <c r="D38">
        <v>13644.99</v>
      </c>
      <c r="E38">
        <v>2419.3200000000002</v>
      </c>
      <c r="F38" s="29">
        <v>4938.3100000000004</v>
      </c>
      <c r="G38">
        <v>12219.33</v>
      </c>
      <c r="H38">
        <v>3246.94</v>
      </c>
      <c r="I38">
        <v>4716.6400000000003</v>
      </c>
      <c r="J38">
        <v>1089.5999999999999</v>
      </c>
      <c r="K38">
        <v>44.88</v>
      </c>
      <c r="L38">
        <v>2819.09</v>
      </c>
      <c r="M38">
        <v>3443.26</v>
      </c>
      <c r="N38">
        <v>4522.84</v>
      </c>
      <c r="O38">
        <v>4273.9399999999996</v>
      </c>
      <c r="P38">
        <v>4080.1</v>
      </c>
      <c r="Q38">
        <v>4858.3</v>
      </c>
      <c r="R38">
        <v>6235.41</v>
      </c>
      <c r="S38">
        <v>897.87</v>
      </c>
      <c r="T38">
        <v>10599.29</v>
      </c>
      <c r="U38">
        <v>21396.45</v>
      </c>
      <c r="V38">
        <v>2892.79</v>
      </c>
      <c r="W38">
        <v>30023.11</v>
      </c>
      <c r="X38">
        <v>1461.48</v>
      </c>
      <c r="Y38">
        <v>1911.75</v>
      </c>
      <c r="Z38">
        <v>2060.96</v>
      </c>
      <c r="AA38">
        <v>3019.62</v>
      </c>
      <c r="AB38">
        <v>6433.97</v>
      </c>
      <c r="AC38">
        <v>159.05000000000001</v>
      </c>
      <c r="AD38">
        <v>4492.24</v>
      </c>
    </row>
    <row r="39" spans="1:30" x14ac:dyDescent="0.5">
      <c r="A39">
        <v>18</v>
      </c>
      <c r="B39" t="s">
        <v>11</v>
      </c>
      <c r="C39" s="29">
        <v>2338.17</v>
      </c>
      <c r="D39">
        <v>22536.06</v>
      </c>
      <c r="E39">
        <v>1268.04</v>
      </c>
      <c r="F39" s="29">
        <v>5957.9</v>
      </c>
      <c r="G39">
        <v>2038.77</v>
      </c>
      <c r="H39">
        <v>520.20000000000005</v>
      </c>
      <c r="I39">
        <v>8275.31</v>
      </c>
      <c r="J39">
        <v>74.86</v>
      </c>
      <c r="K39">
        <v>18.37</v>
      </c>
      <c r="L39">
        <v>2907.62</v>
      </c>
      <c r="M39">
        <v>4446.13</v>
      </c>
      <c r="N39">
        <v>3885.71</v>
      </c>
      <c r="O39">
        <v>1476.53</v>
      </c>
      <c r="P39">
        <v>9219.5300000000007</v>
      </c>
      <c r="Q39">
        <v>2922.32</v>
      </c>
      <c r="R39">
        <v>5093.72</v>
      </c>
      <c r="S39">
        <v>1212.73</v>
      </c>
      <c r="T39">
        <v>29917.73</v>
      </c>
      <c r="U39">
        <v>15797.78</v>
      </c>
      <c r="V39">
        <v>3661.81</v>
      </c>
      <c r="W39">
        <v>11625.58</v>
      </c>
      <c r="X39">
        <v>1125.1500000000001</v>
      </c>
      <c r="Y39">
        <v>942.04</v>
      </c>
      <c r="Z39">
        <v>3301.79</v>
      </c>
      <c r="AA39">
        <v>6874.77</v>
      </c>
      <c r="AB39">
        <v>2011.8</v>
      </c>
      <c r="AC39">
        <v>798.49</v>
      </c>
      <c r="AD39">
        <v>9135.2999999999993</v>
      </c>
    </row>
    <row r="40" spans="1:30" x14ac:dyDescent="0.5">
      <c r="A40">
        <v>18</v>
      </c>
      <c r="B40" t="s">
        <v>11</v>
      </c>
      <c r="C40" s="29">
        <v>1467.49</v>
      </c>
      <c r="D40">
        <v>10903.41</v>
      </c>
      <c r="E40">
        <v>894.58</v>
      </c>
      <c r="F40" s="29">
        <v>1516.77</v>
      </c>
      <c r="G40">
        <v>6821.48</v>
      </c>
      <c r="H40">
        <v>455.73</v>
      </c>
      <c r="I40">
        <v>2141.16</v>
      </c>
      <c r="J40">
        <v>357.05</v>
      </c>
      <c r="K40">
        <v>20.58</v>
      </c>
      <c r="L40">
        <v>1336.77</v>
      </c>
      <c r="M40">
        <v>3261.84</v>
      </c>
      <c r="N40">
        <v>2178.79</v>
      </c>
      <c r="O40">
        <v>1003.09</v>
      </c>
      <c r="P40">
        <v>6692.18</v>
      </c>
      <c r="Q40">
        <v>3190.5</v>
      </c>
      <c r="R40">
        <v>3044.14</v>
      </c>
      <c r="S40">
        <v>499.35</v>
      </c>
      <c r="T40">
        <v>15981.2</v>
      </c>
      <c r="U40">
        <v>11408.31</v>
      </c>
      <c r="V40">
        <v>2361</v>
      </c>
      <c r="W40">
        <v>12784.06</v>
      </c>
      <c r="X40">
        <v>1022.37</v>
      </c>
      <c r="Y40">
        <v>1851.45</v>
      </c>
      <c r="Z40">
        <v>3183.42</v>
      </c>
      <c r="AA40">
        <v>1562.75</v>
      </c>
      <c r="AB40">
        <v>1513.17</v>
      </c>
      <c r="AC40">
        <v>1914.77</v>
      </c>
      <c r="AD40">
        <v>9693.26</v>
      </c>
    </row>
    <row r="41" spans="1:30" x14ac:dyDescent="0.5">
      <c r="A41">
        <v>18</v>
      </c>
      <c r="B41" t="s">
        <v>11</v>
      </c>
      <c r="C41" s="29">
        <v>2931.53</v>
      </c>
      <c r="D41">
        <v>3786.29</v>
      </c>
      <c r="E41">
        <v>9.61</v>
      </c>
      <c r="F41" s="29">
        <v>3982.49</v>
      </c>
      <c r="G41">
        <v>5318.05</v>
      </c>
      <c r="H41">
        <v>522.36</v>
      </c>
      <c r="I41">
        <v>9630.66</v>
      </c>
      <c r="J41">
        <v>64.260000000000005</v>
      </c>
      <c r="K41">
        <v>37.22</v>
      </c>
      <c r="L41">
        <v>1201.1500000000001</v>
      </c>
      <c r="M41">
        <v>2309.59</v>
      </c>
      <c r="N41">
        <v>2545.02</v>
      </c>
      <c r="O41">
        <v>3927.46</v>
      </c>
      <c r="P41">
        <v>10535.56</v>
      </c>
      <c r="Q41">
        <v>2565.3000000000002</v>
      </c>
      <c r="R41">
        <v>6169.4</v>
      </c>
      <c r="S41">
        <v>438.48</v>
      </c>
      <c r="T41">
        <v>10715.61</v>
      </c>
      <c r="U41">
        <v>8337.51</v>
      </c>
      <c r="V41">
        <v>4392.5</v>
      </c>
      <c r="W41">
        <v>9579.68</v>
      </c>
      <c r="X41">
        <v>1373.45</v>
      </c>
      <c r="Y41">
        <v>3227.89</v>
      </c>
      <c r="Z41">
        <v>3677.48</v>
      </c>
      <c r="AA41">
        <v>2600.86</v>
      </c>
      <c r="AB41">
        <v>1186.18</v>
      </c>
      <c r="AC41">
        <v>233.38</v>
      </c>
      <c r="AD41">
        <v>9322.4599999999991</v>
      </c>
    </row>
    <row r="42" spans="1:30" x14ac:dyDescent="0.5">
      <c r="A42">
        <v>18</v>
      </c>
      <c r="B42" t="s">
        <v>11</v>
      </c>
      <c r="C42" s="29">
        <v>394.99</v>
      </c>
      <c r="D42">
        <v>3888.25</v>
      </c>
      <c r="E42">
        <v>3949.13</v>
      </c>
      <c r="F42" s="29">
        <v>8464.17</v>
      </c>
      <c r="G42">
        <v>3316.42</v>
      </c>
      <c r="H42">
        <v>452.33</v>
      </c>
      <c r="I42">
        <v>4074.97</v>
      </c>
      <c r="J42">
        <v>62.4</v>
      </c>
      <c r="K42">
        <v>27.01</v>
      </c>
      <c r="L42">
        <v>4733.33</v>
      </c>
      <c r="M42">
        <v>2424.56</v>
      </c>
      <c r="N42">
        <v>4661.49</v>
      </c>
      <c r="O42">
        <v>2515.0100000000002</v>
      </c>
      <c r="P42">
        <v>9160.5400000000009</v>
      </c>
      <c r="Q42">
        <v>3112.25</v>
      </c>
      <c r="R42">
        <v>12034.14</v>
      </c>
      <c r="S42">
        <v>995.87</v>
      </c>
      <c r="T42">
        <v>4026.9</v>
      </c>
      <c r="U42">
        <v>16475.97</v>
      </c>
      <c r="V42">
        <v>3792.56</v>
      </c>
      <c r="W42">
        <v>7551.88</v>
      </c>
      <c r="X42">
        <v>2587.15</v>
      </c>
      <c r="Y42">
        <v>3250.08</v>
      </c>
      <c r="Z42">
        <v>1754.51</v>
      </c>
      <c r="AA42">
        <v>4846.74</v>
      </c>
      <c r="AB42">
        <v>1293.3399999999999</v>
      </c>
      <c r="AC42">
        <v>305.70999999999998</v>
      </c>
      <c r="AD42">
        <v>10680.63</v>
      </c>
    </row>
    <row r="43" spans="1:30" x14ac:dyDescent="0.5">
      <c r="A43">
        <v>18</v>
      </c>
      <c r="B43" t="s">
        <v>11</v>
      </c>
      <c r="C43" s="29">
        <v>3654.7</v>
      </c>
      <c r="D43">
        <v>13822.84</v>
      </c>
      <c r="E43">
        <v>512.97</v>
      </c>
      <c r="F43" s="29">
        <v>1231.46</v>
      </c>
      <c r="G43">
        <v>3121.93</v>
      </c>
      <c r="H43">
        <v>3066.96</v>
      </c>
      <c r="I43">
        <v>1453.56</v>
      </c>
      <c r="J43">
        <v>240.45</v>
      </c>
      <c r="K43">
        <v>1309.32</v>
      </c>
      <c r="L43">
        <v>967.35</v>
      </c>
      <c r="M43">
        <v>5592.9</v>
      </c>
      <c r="N43">
        <v>2315.73</v>
      </c>
      <c r="O43">
        <v>2294.56</v>
      </c>
      <c r="P43">
        <v>5553.48</v>
      </c>
      <c r="Q43">
        <v>3518.39</v>
      </c>
      <c r="R43">
        <v>3583.79</v>
      </c>
      <c r="S43">
        <v>1532.5</v>
      </c>
      <c r="T43">
        <v>7292.97</v>
      </c>
      <c r="U43">
        <v>11117.06</v>
      </c>
      <c r="V43">
        <v>941.45</v>
      </c>
      <c r="W43">
        <v>15114.18</v>
      </c>
      <c r="X43">
        <v>1286.77</v>
      </c>
      <c r="Y43">
        <v>1226.49</v>
      </c>
      <c r="Z43">
        <v>4810.17</v>
      </c>
      <c r="AA43">
        <v>2644.85</v>
      </c>
      <c r="AB43">
        <v>2288.73</v>
      </c>
      <c r="AC43">
        <v>818.44</v>
      </c>
      <c r="AD43">
        <v>4531.26</v>
      </c>
    </row>
    <row r="44" spans="1:30" x14ac:dyDescent="0.5">
      <c r="A44">
        <v>18</v>
      </c>
      <c r="B44" t="s">
        <v>11</v>
      </c>
      <c r="C44" s="29">
        <v>624.79</v>
      </c>
      <c r="D44">
        <v>5300.71</v>
      </c>
      <c r="E44">
        <v>2403.4</v>
      </c>
      <c r="F44" s="29">
        <v>1811.33</v>
      </c>
      <c r="G44">
        <v>1507.07</v>
      </c>
      <c r="H44">
        <v>361</v>
      </c>
      <c r="I44">
        <v>396.88</v>
      </c>
      <c r="J44">
        <v>14.85</v>
      </c>
      <c r="K44">
        <v>99.4</v>
      </c>
      <c r="L44">
        <v>1599.11</v>
      </c>
      <c r="M44">
        <v>5317.99</v>
      </c>
      <c r="N44">
        <v>1562.92</v>
      </c>
      <c r="O44">
        <v>3229.55</v>
      </c>
      <c r="P44">
        <v>7655.13</v>
      </c>
      <c r="Q44">
        <v>2985.91</v>
      </c>
      <c r="R44">
        <v>4575.2700000000004</v>
      </c>
      <c r="S44">
        <v>612.61</v>
      </c>
      <c r="T44">
        <v>24248.73</v>
      </c>
      <c r="U44">
        <v>12452.47</v>
      </c>
      <c r="V44">
        <v>950.46</v>
      </c>
      <c r="W44">
        <v>15736.65</v>
      </c>
      <c r="X44">
        <v>838.96</v>
      </c>
      <c r="Y44">
        <v>1666.77</v>
      </c>
      <c r="Z44">
        <v>4805.6000000000004</v>
      </c>
      <c r="AA44">
        <v>2593.7600000000002</v>
      </c>
      <c r="AB44">
        <v>1315.64</v>
      </c>
      <c r="AC44">
        <v>259.19</v>
      </c>
      <c r="AD44">
        <v>7841.88</v>
      </c>
    </row>
    <row r="45" spans="1:30" x14ac:dyDescent="0.5">
      <c r="A45">
        <v>18</v>
      </c>
      <c r="B45" t="s">
        <v>11</v>
      </c>
      <c r="C45" s="29">
        <v>2725.36</v>
      </c>
      <c r="D45">
        <v>5238.04</v>
      </c>
      <c r="E45">
        <v>270.89999999999998</v>
      </c>
      <c r="F45" s="29">
        <v>4067.64</v>
      </c>
      <c r="G45">
        <v>1507.03</v>
      </c>
      <c r="H45">
        <v>402.2</v>
      </c>
      <c r="I45">
        <v>1341</v>
      </c>
      <c r="J45">
        <v>438.16</v>
      </c>
      <c r="K45">
        <v>28.07</v>
      </c>
      <c r="L45">
        <v>2570.4699999999998</v>
      </c>
      <c r="M45">
        <v>3371.87</v>
      </c>
      <c r="N45">
        <v>2751.48</v>
      </c>
      <c r="O45">
        <v>1745.24</v>
      </c>
      <c r="P45">
        <v>8509.18</v>
      </c>
      <c r="Q45">
        <v>3076.29</v>
      </c>
      <c r="R45">
        <v>2785.81</v>
      </c>
      <c r="S45">
        <v>815.78</v>
      </c>
      <c r="T45">
        <v>9249.99</v>
      </c>
      <c r="U45">
        <v>10044.86</v>
      </c>
      <c r="V45">
        <v>618.42999999999995</v>
      </c>
      <c r="W45">
        <v>14783.12</v>
      </c>
      <c r="X45">
        <v>1258.72</v>
      </c>
      <c r="Y45">
        <v>1949.43</v>
      </c>
      <c r="Z45">
        <v>4514.93</v>
      </c>
      <c r="AA45">
        <v>1903.42</v>
      </c>
      <c r="AB45">
        <v>2315.06</v>
      </c>
      <c r="AC45">
        <v>359.88</v>
      </c>
      <c r="AD45">
        <v>5735.68</v>
      </c>
    </row>
    <row r="46" spans="1:30" x14ac:dyDescent="0.5">
      <c r="A46">
        <v>18</v>
      </c>
      <c r="B46" t="s">
        <v>11</v>
      </c>
      <c r="C46" s="29">
        <v>2737.28</v>
      </c>
      <c r="D46">
        <v>15978.59</v>
      </c>
      <c r="E46">
        <v>843.95</v>
      </c>
      <c r="F46" s="29">
        <v>3605.3</v>
      </c>
      <c r="G46">
        <v>5490.83</v>
      </c>
      <c r="H46">
        <v>5620.04</v>
      </c>
      <c r="I46">
        <v>1177.8</v>
      </c>
      <c r="J46">
        <v>1078.4100000000001</v>
      </c>
      <c r="K46">
        <v>977.61</v>
      </c>
      <c r="L46">
        <v>1887.46</v>
      </c>
      <c r="M46">
        <v>4684.97</v>
      </c>
      <c r="N46">
        <v>4457.9799999999996</v>
      </c>
      <c r="O46">
        <v>1719.77</v>
      </c>
      <c r="P46">
        <v>9338.56</v>
      </c>
      <c r="Q46">
        <v>3778.66</v>
      </c>
      <c r="R46">
        <v>4080.98</v>
      </c>
      <c r="S46">
        <v>1045.3</v>
      </c>
      <c r="T46">
        <v>6489.4</v>
      </c>
      <c r="U46">
        <v>16006.31</v>
      </c>
      <c r="V46">
        <v>4264.5</v>
      </c>
      <c r="W46">
        <v>28915.96</v>
      </c>
      <c r="X46">
        <v>905.82</v>
      </c>
      <c r="Y46">
        <v>2993.11</v>
      </c>
      <c r="Z46">
        <v>5244.71</v>
      </c>
      <c r="AA46">
        <v>1825.45</v>
      </c>
      <c r="AB46">
        <v>1353.25</v>
      </c>
      <c r="AC46">
        <v>495.06</v>
      </c>
      <c r="AD46">
        <v>7377.19</v>
      </c>
    </row>
    <row r="47" spans="1:30" x14ac:dyDescent="0.5">
      <c r="A47">
        <v>18</v>
      </c>
      <c r="B47" t="s">
        <v>11</v>
      </c>
      <c r="C47" s="29">
        <v>643.27</v>
      </c>
      <c r="D47">
        <v>12167.26</v>
      </c>
      <c r="E47">
        <v>1658.93</v>
      </c>
      <c r="F47" s="29">
        <v>1725.23</v>
      </c>
      <c r="G47">
        <v>10781.06</v>
      </c>
      <c r="H47">
        <v>569.36</v>
      </c>
      <c r="I47">
        <v>2885.29</v>
      </c>
      <c r="J47">
        <v>463.46</v>
      </c>
      <c r="K47">
        <v>1380.96</v>
      </c>
      <c r="L47">
        <v>3477.94</v>
      </c>
      <c r="M47">
        <v>3469.34</v>
      </c>
      <c r="N47">
        <v>3918.03</v>
      </c>
      <c r="O47">
        <v>2533.42</v>
      </c>
      <c r="P47">
        <v>7039.65</v>
      </c>
      <c r="Q47">
        <v>3048.21</v>
      </c>
      <c r="R47">
        <v>3866.8</v>
      </c>
      <c r="S47">
        <v>734.02</v>
      </c>
      <c r="T47">
        <v>5308.13</v>
      </c>
      <c r="U47">
        <v>18762.759999999998</v>
      </c>
      <c r="V47">
        <v>1616.8</v>
      </c>
      <c r="W47">
        <v>24374.75</v>
      </c>
      <c r="X47">
        <v>1342.79</v>
      </c>
      <c r="Y47">
        <v>3297.91</v>
      </c>
      <c r="Z47">
        <v>2461.2800000000002</v>
      </c>
      <c r="AA47">
        <v>2501.5100000000002</v>
      </c>
      <c r="AB47">
        <v>1551.94</v>
      </c>
      <c r="AC47">
        <v>363.5</v>
      </c>
      <c r="AD47">
        <v>17515.09</v>
      </c>
    </row>
    <row r="48" spans="1:30" x14ac:dyDescent="0.5">
      <c r="A48">
        <v>18</v>
      </c>
      <c r="B48" t="s">
        <v>11</v>
      </c>
      <c r="C48" s="29">
        <v>749.45</v>
      </c>
      <c r="D48">
        <v>27643.46</v>
      </c>
      <c r="E48">
        <v>734.76</v>
      </c>
      <c r="F48" s="29">
        <v>2563.4299999999998</v>
      </c>
      <c r="G48">
        <v>5228.47</v>
      </c>
      <c r="H48">
        <v>456.13</v>
      </c>
      <c r="I48">
        <v>10577.79</v>
      </c>
      <c r="J48">
        <v>29.17</v>
      </c>
      <c r="K48">
        <v>22.68</v>
      </c>
      <c r="L48">
        <v>2918.88</v>
      </c>
      <c r="M48">
        <v>4876.47</v>
      </c>
      <c r="N48">
        <v>1957.69</v>
      </c>
      <c r="O48">
        <v>3800.77</v>
      </c>
      <c r="P48">
        <v>6051.67</v>
      </c>
      <c r="Q48">
        <v>2770.42</v>
      </c>
      <c r="R48">
        <v>3163.27</v>
      </c>
      <c r="S48">
        <v>502.93</v>
      </c>
      <c r="T48">
        <v>7066.6</v>
      </c>
      <c r="U48">
        <v>38318.11</v>
      </c>
      <c r="V48">
        <v>2482.5</v>
      </c>
      <c r="W48">
        <v>12365</v>
      </c>
      <c r="X48">
        <v>1152.27</v>
      </c>
      <c r="Y48">
        <v>1550.81</v>
      </c>
      <c r="Z48">
        <v>4833.21</v>
      </c>
      <c r="AA48">
        <v>3732.65</v>
      </c>
      <c r="AB48">
        <v>840.51</v>
      </c>
      <c r="AC48">
        <v>396.78</v>
      </c>
      <c r="AD48">
        <v>10452.77</v>
      </c>
    </row>
    <row r="49" spans="1:30" x14ac:dyDescent="0.5">
      <c r="A49">
        <v>18</v>
      </c>
      <c r="B49" t="s">
        <v>11</v>
      </c>
      <c r="C49" s="29">
        <v>3472.21</v>
      </c>
      <c r="D49">
        <v>16625.32</v>
      </c>
      <c r="E49">
        <v>1262.6099999999999</v>
      </c>
      <c r="F49" s="29">
        <v>6570.61</v>
      </c>
      <c r="G49">
        <v>7343.86</v>
      </c>
      <c r="H49">
        <v>436.54</v>
      </c>
      <c r="I49">
        <v>2475.98</v>
      </c>
      <c r="J49">
        <v>557.08000000000004</v>
      </c>
      <c r="K49">
        <v>26.34</v>
      </c>
      <c r="L49">
        <v>6218.18</v>
      </c>
      <c r="M49">
        <v>4351.22</v>
      </c>
      <c r="N49">
        <v>3120</v>
      </c>
      <c r="O49">
        <v>5214.0200000000004</v>
      </c>
      <c r="P49">
        <v>11067.89</v>
      </c>
      <c r="Q49">
        <v>3027.26</v>
      </c>
      <c r="R49">
        <v>4397.88</v>
      </c>
      <c r="S49">
        <v>748.83</v>
      </c>
      <c r="T49">
        <v>8013.67</v>
      </c>
      <c r="U49">
        <v>40929.31</v>
      </c>
      <c r="V49">
        <v>2316.88</v>
      </c>
      <c r="W49">
        <v>9592.69</v>
      </c>
      <c r="X49">
        <v>2088.96</v>
      </c>
      <c r="Y49">
        <v>4304.1899999999996</v>
      </c>
      <c r="Z49">
        <v>2705.95</v>
      </c>
      <c r="AA49">
        <v>2873.08</v>
      </c>
      <c r="AB49">
        <v>1064.8399999999999</v>
      </c>
      <c r="AC49">
        <v>367.51</v>
      </c>
      <c r="AD49">
        <v>7986.2</v>
      </c>
    </row>
    <row r="50" spans="1:30" x14ac:dyDescent="0.5">
      <c r="A50">
        <v>18</v>
      </c>
      <c r="B50" t="s">
        <v>11</v>
      </c>
      <c r="C50" s="29">
        <v>2886.46</v>
      </c>
      <c r="D50">
        <v>24175.360000000001</v>
      </c>
      <c r="E50">
        <v>742.94</v>
      </c>
      <c r="F50" s="29">
        <v>3132.97</v>
      </c>
      <c r="G50">
        <v>707.96</v>
      </c>
      <c r="H50">
        <v>436.53</v>
      </c>
      <c r="I50">
        <v>2045.11</v>
      </c>
      <c r="J50">
        <v>104.52</v>
      </c>
      <c r="K50">
        <v>1052.32</v>
      </c>
      <c r="L50">
        <v>2327.59</v>
      </c>
      <c r="M50">
        <v>4374.1400000000003</v>
      </c>
      <c r="N50">
        <v>2508.3000000000002</v>
      </c>
      <c r="O50">
        <v>2150.02</v>
      </c>
      <c r="P50">
        <v>7160.67</v>
      </c>
      <c r="Q50">
        <v>3053.2</v>
      </c>
      <c r="R50">
        <v>6077.98</v>
      </c>
      <c r="S50">
        <v>1216.95</v>
      </c>
      <c r="T50">
        <v>16844.54</v>
      </c>
      <c r="U50">
        <v>14842.56</v>
      </c>
      <c r="V50">
        <v>1143.68</v>
      </c>
      <c r="W50">
        <v>14143.6</v>
      </c>
      <c r="X50">
        <v>680.56</v>
      </c>
      <c r="Y50">
        <v>1546.68</v>
      </c>
      <c r="Z50">
        <v>2219.48</v>
      </c>
      <c r="AA50">
        <v>2026.8</v>
      </c>
      <c r="AB50">
        <v>1257.8499999999999</v>
      </c>
      <c r="AC50">
        <v>1019.94</v>
      </c>
      <c r="AD50">
        <v>7751.76</v>
      </c>
    </row>
    <row r="51" spans="1:30" x14ac:dyDescent="0.5">
      <c r="A51">
        <v>18</v>
      </c>
      <c r="B51" t="s">
        <v>11</v>
      </c>
      <c r="C51" s="29">
        <v>882.04</v>
      </c>
      <c r="D51">
        <v>8987.48</v>
      </c>
      <c r="E51">
        <v>536.27</v>
      </c>
      <c r="F51" s="29">
        <v>3448.11</v>
      </c>
      <c r="G51">
        <v>1697.27</v>
      </c>
      <c r="H51">
        <v>595.04999999999995</v>
      </c>
      <c r="I51">
        <v>7473.02</v>
      </c>
      <c r="J51">
        <v>123.82</v>
      </c>
      <c r="K51">
        <v>44.37</v>
      </c>
      <c r="L51">
        <v>3186.03</v>
      </c>
      <c r="M51">
        <v>5133.1099999999997</v>
      </c>
      <c r="N51">
        <v>6969.23</v>
      </c>
      <c r="O51">
        <v>3319.84</v>
      </c>
      <c r="P51">
        <v>6289.25</v>
      </c>
      <c r="Q51">
        <v>2576.31</v>
      </c>
      <c r="R51">
        <v>4722.6400000000003</v>
      </c>
      <c r="S51">
        <v>1412.96</v>
      </c>
      <c r="T51">
        <v>23918.81</v>
      </c>
      <c r="U51">
        <v>11406.74</v>
      </c>
      <c r="V51">
        <v>1139.71</v>
      </c>
      <c r="W51">
        <v>10470.52</v>
      </c>
      <c r="X51">
        <v>1912.93</v>
      </c>
      <c r="Y51">
        <v>2239.21</v>
      </c>
      <c r="Z51">
        <v>2303.33</v>
      </c>
      <c r="AA51">
        <v>2396.38</v>
      </c>
      <c r="AB51">
        <v>5231.1400000000003</v>
      </c>
      <c r="AC51">
        <v>315.60000000000002</v>
      </c>
      <c r="AD51">
        <v>6502.03</v>
      </c>
    </row>
    <row r="52" spans="1:30" x14ac:dyDescent="0.5">
      <c r="A52">
        <v>18</v>
      </c>
      <c r="B52" t="s">
        <v>11</v>
      </c>
      <c r="C52" s="29">
        <v>3303.55</v>
      </c>
      <c r="D52">
        <v>7016.49</v>
      </c>
      <c r="E52">
        <v>1092.8699999999999</v>
      </c>
      <c r="F52" s="29">
        <v>3355.15</v>
      </c>
      <c r="G52">
        <v>6688.88</v>
      </c>
      <c r="H52">
        <v>460.52</v>
      </c>
      <c r="I52">
        <v>928.06</v>
      </c>
      <c r="J52">
        <v>710.34</v>
      </c>
      <c r="K52">
        <v>31.66</v>
      </c>
      <c r="L52">
        <v>5357.81</v>
      </c>
      <c r="M52">
        <v>4071.28</v>
      </c>
      <c r="N52">
        <v>3659.85</v>
      </c>
      <c r="O52">
        <v>3388.75</v>
      </c>
      <c r="P52">
        <v>7164.61</v>
      </c>
      <c r="Q52">
        <v>3087.51</v>
      </c>
      <c r="R52">
        <v>5127.4399999999996</v>
      </c>
      <c r="S52">
        <v>1525.9</v>
      </c>
      <c r="T52">
        <v>7027.08</v>
      </c>
      <c r="U52">
        <v>18907.189999999999</v>
      </c>
      <c r="V52">
        <v>2334.4299999999998</v>
      </c>
      <c r="W52">
        <v>9903.17</v>
      </c>
      <c r="X52">
        <v>1387.99</v>
      </c>
      <c r="Y52">
        <v>2846.17</v>
      </c>
      <c r="Z52">
        <v>6288.49</v>
      </c>
      <c r="AA52">
        <v>2573.36</v>
      </c>
      <c r="AB52">
        <v>4013.18</v>
      </c>
      <c r="AC52">
        <v>785.14</v>
      </c>
      <c r="AD52">
        <v>6610.25</v>
      </c>
    </row>
    <row r="53" spans="1:30" x14ac:dyDescent="0.5">
      <c r="A53">
        <v>18</v>
      </c>
      <c r="B53" t="s">
        <v>11</v>
      </c>
      <c r="C53" s="29">
        <v>1321.36</v>
      </c>
      <c r="D53">
        <v>5672.4</v>
      </c>
      <c r="E53">
        <v>896.81</v>
      </c>
      <c r="F53" s="29">
        <v>3699.87</v>
      </c>
      <c r="G53">
        <v>1647.79</v>
      </c>
      <c r="H53">
        <v>456.01</v>
      </c>
      <c r="I53">
        <v>620.09</v>
      </c>
      <c r="J53">
        <v>56.33</v>
      </c>
      <c r="K53">
        <v>25.81</v>
      </c>
      <c r="L53">
        <v>2666.8</v>
      </c>
      <c r="M53">
        <v>4828.9799999999996</v>
      </c>
      <c r="N53">
        <v>3187.52</v>
      </c>
      <c r="O53">
        <v>4099.8900000000003</v>
      </c>
      <c r="P53">
        <v>8836.94</v>
      </c>
      <c r="Q53">
        <v>3088.04</v>
      </c>
      <c r="R53">
        <v>6735.12</v>
      </c>
      <c r="S53">
        <v>642.11</v>
      </c>
      <c r="T53">
        <v>4866.07</v>
      </c>
      <c r="U53">
        <v>9146.5499999999993</v>
      </c>
      <c r="V53">
        <v>1168.83</v>
      </c>
      <c r="W53">
        <v>19790.560000000001</v>
      </c>
      <c r="X53">
        <v>1099.43</v>
      </c>
      <c r="Y53">
        <v>2589.64</v>
      </c>
      <c r="Z53">
        <v>2104.92</v>
      </c>
      <c r="AA53">
        <v>2380.62</v>
      </c>
      <c r="AB53">
        <v>1471.02</v>
      </c>
      <c r="AC53">
        <v>334.07</v>
      </c>
      <c r="AD53">
        <v>7774.42</v>
      </c>
    </row>
    <row r="54" spans="1:30" x14ac:dyDescent="0.5">
      <c r="A54">
        <v>18</v>
      </c>
      <c r="B54" t="s">
        <v>11</v>
      </c>
      <c r="C54" s="29">
        <v>952.56</v>
      </c>
      <c r="D54">
        <v>12348.02</v>
      </c>
      <c r="E54">
        <v>1663.16</v>
      </c>
      <c r="F54" s="29">
        <v>4271.1499999999996</v>
      </c>
      <c r="G54">
        <v>9969.19</v>
      </c>
      <c r="H54">
        <v>423.99</v>
      </c>
      <c r="I54">
        <v>1958.82</v>
      </c>
      <c r="J54">
        <v>378.26</v>
      </c>
      <c r="K54">
        <v>25.55</v>
      </c>
      <c r="L54">
        <v>2374.61</v>
      </c>
      <c r="M54">
        <v>2404.65</v>
      </c>
      <c r="N54">
        <v>3762.92</v>
      </c>
      <c r="O54">
        <v>8732.18</v>
      </c>
      <c r="P54">
        <v>3683.4</v>
      </c>
      <c r="Q54">
        <v>3041.09</v>
      </c>
      <c r="R54">
        <v>5490.46</v>
      </c>
      <c r="S54">
        <v>231.79</v>
      </c>
      <c r="T54">
        <v>6320.21</v>
      </c>
      <c r="U54">
        <v>6065.11</v>
      </c>
      <c r="V54">
        <v>7970.21</v>
      </c>
      <c r="W54">
        <v>5259.77</v>
      </c>
      <c r="X54">
        <v>1120.0999999999999</v>
      </c>
      <c r="Y54">
        <v>3214.31</v>
      </c>
      <c r="Z54">
        <v>3044.79</v>
      </c>
      <c r="AA54">
        <v>3731.22</v>
      </c>
      <c r="AB54">
        <v>2121.35</v>
      </c>
      <c r="AC54">
        <v>224.94</v>
      </c>
      <c r="AD54">
        <v>8443.19</v>
      </c>
    </row>
    <row r="55" spans="1:30" x14ac:dyDescent="0.5">
      <c r="A55">
        <v>18</v>
      </c>
      <c r="B55" t="s">
        <v>11</v>
      </c>
      <c r="C55" s="29">
        <v>2743.92</v>
      </c>
      <c r="D55">
        <v>7659.17</v>
      </c>
      <c r="E55">
        <v>967.68</v>
      </c>
      <c r="F55" s="29">
        <v>3018.42</v>
      </c>
      <c r="G55">
        <v>668.5</v>
      </c>
      <c r="H55">
        <v>421.73</v>
      </c>
      <c r="I55">
        <v>2351.9699999999998</v>
      </c>
      <c r="J55">
        <v>531.04</v>
      </c>
      <c r="K55">
        <v>24.33</v>
      </c>
      <c r="L55">
        <v>2671.18</v>
      </c>
      <c r="M55">
        <v>4717.47</v>
      </c>
      <c r="N55">
        <v>2151.94</v>
      </c>
      <c r="O55">
        <v>1986.89</v>
      </c>
      <c r="P55">
        <v>9478.59</v>
      </c>
      <c r="Q55">
        <v>3093.04</v>
      </c>
      <c r="R55">
        <v>2749.12</v>
      </c>
      <c r="S55">
        <v>1304.74</v>
      </c>
      <c r="T55">
        <v>7972.03</v>
      </c>
      <c r="U55">
        <v>6902.12</v>
      </c>
      <c r="V55">
        <v>1940.82</v>
      </c>
      <c r="W55">
        <v>8858.9599999999991</v>
      </c>
      <c r="X55">
        <v>1234.55</v>
      </c>
      <c r="Y55">
        <v>2295.5100000000002</v>
      </c>
      <c r="Z55">
        <v>5427.95</v>
      </c>
      <c r="AA55">
        <v>1649.41</v>
      </c>
      <c r="AB55">
        <v>1996.8</v>
      </c>
      <c r="AC55">
        <v>345.87</v>
      </c>
      <c r="AD55">
        <v>5231.47</v>
      </c>
    </row>
    <row r="56" spans="1:30" x14ac:dyDescent="0.5">
      <c r="A56">
        <v>18</v>
      </c>
      <c r="B56" t="s">
        <v>11</v>
      </c>
      <c r="C56" s="29">
        <v>354.5</v>
      </c>
      <c r="D56">
        <v>4146.72</v>
      </c>
      <c r="E56">
        <v>993.56</v>
      </c>
      <c r="F56" s="29">
        <v>1834.2</v>
      </c>
      <c r="G56">
        <v>1499.5</v>
      </c>
      <c r="H56">
        <v>460.62</v>
      </c>
      <c r="I56">
        <v>11219.51</v>
      </c>
      <c r="J56">
        <v>27.82</v>
      </c>
      <c r="K56">
        <v>27.81</v>
      </c>
      <c r="L56">
        <v>1247.1300000000001</v>
      </c>
      <c r="M56">
        <v>4659.88</v>
      </c>
      <c r="N56">
        <v>1639.02</v>
      </c>
      <c r="O56">
        <v>2191.9</v>
      </c>
      <c r="P56">
        <v>9221.39</v>
      </c>
      <c r="Q56">
        <v>2879.26</v>
      </c>
      <c r="R56">
        <v>4271.24</v>
      </c>
      <c r="S56">
        <v>476.91</v>
      </c>
      <c r="T56">
        <v>6619.15</v>
      </c>
      <c r="U56">
        <v>4126.34</v>
      </c>
      <c r="V56">
        <v>1298.46</v>
      </c>
      <c r="W56">
        <v>6821.27</v>
      </c>
      <c r="X56">
        <v>668.75</v>
      </c>
      <c r="Y56">
        <v>3249.76</v>
      </c>
      <c r="Z56">
        <v>1789.5</v>
      </c>
      <c r="AA56">
        <v>3381.63</v>
      </c>
      <c r="AB56">
        <v>769.27</v>
      </c>
      <c r="AC56">
        <v>107.08</v>
      </c>
      <c r="AD56">
        <v>11645.74</v>
      </c>
    </row>
    <row r="57" spans="1:30" x14ac:dyDescent="0.5">
      <c r="A57">
        <v>18</v>
      </c>
      <c r="B57" t="s">
        <v>11</v>
      </c>
      <c r="C57" s="29">
        <v>2468.8000000000002</v>
      </c>
      <c r="D57">
        <v>8040.62</v>
      </c>
      <c r="E57">
        <v>256.79000000000002</v>
      </c>
      <c r="F57" s="29">
        <v>2261.34</v>
      </c>
      <c r="G57">
        <v>2275.23</v>
      </c>
      <c r="H57">
        <v>461.4</v>
      </c>
      <c r="I57">
        <v>2434.59</v>
      </c>
      <c r="J57">
        <v>19.28</v>
      </c>
      <c r="K57">
        <v>22.77</v>
      </c>
      <c r="L57">
        <v>1473.92</v>
      </c>
      <c r="M57">
        <v>1706.79</v>
      </c>
      <c r="N57">
        <v>2530.94</v>
      </c>
      <c r="O57">
        <v>1684.24</v>
      </c>
      <c r="P57">
        <v>8337.51</v>
      </c>
      <c r="Q57">
        <v>3202.7</v>
      </c>
      <c r="R57">
        <v>2646.53</v>
      </c>
      <c r="S57">
        <v>408.04</v>
      </c>
      <c r="T57">
        <v>9326.76</v>
      </c>
      <c r="U57">
        <v>27547.06</v>
      </c>
      <c r="V57">
        <v>462.03</v>
      </c>
      <c r="W57">
        <v>13680.2</v>
      </c>
      <c r="X57">
        <v>910.97</v>
      </c>
      <c r="Y57">
        <v>1273.53</v>
      </c>
      <c r="Z57">
        <v>2045.61</v>
      </c>
      <c r="AA57">
        <v>2609.89</v>
      </c>
      <c r="AB57">
        <v>698.68</v>
      </c>
      <c r="AC57">
        <v>2648.82</v>
      </c>
      <c r="AD57">
        <v>4492.8500000000004</v>
      </c>
    </row>
    <row r="58" spans="1:30" x14ac:dyDescent="0.5">
      <c r="A58">
        <v>18</v>
      </c>
      <c r="B58" t="s">
        <v>11</v>
      </c>
      <c r="C58" s="29">
        <v>122.22</v>
      </c>
      <c r="D58">
        <v>14839.38</v>
      </c>
      <c r="E58">
        <v>183.78</v>
      </c>
      <c r="F58" s="29">
        <v>3208.64</v>
      </c>
      <c r="G58">
        <v>3018.39</v>
      </c>
      <c r="H58">
        <v>387.53</v>
      </c>
      <c r="I58">
        <v>2214.64</v>
      </c>
      <c r="J58">
        <v>174.93</v>
      </c>
      <c r="K58">
        <v>31.45</v>
      </c>
      <c r="L58">
        <v>3209.91</v>
      </c>
      <c r="M58">
        <v>6077.17</v>
      </c>
      <c r="N58">
        <v>3543.78</v>
      </c>
      <c r="O58">
        <v>4750.16</v>
      </c>
      <c r="P58">
        <v>10228.31</v>
      </c>
      <c r="Q58">
        <v>3038.9</v>
      </c>
      <c r="R58">
        <v>2825.17</v>
      </c>
      <c r="S58">
        <v>621.16999999999996</v>
      </c>
      <c r="T58">
        <v>18708.57</v>
      </c>
      <c r="U58">
        <v>8569.6200000000008</v>
      </c>
      <c r="V58">
        <v>2223.64</v>
      </c>
      <c r="W58">
        <v>16490.61</v>
      </c>
      <c r="X58">
        <v>1573.1</v>
      </c>
      <c r="Y58">
        <v>1910.29</v>
      </c>
      <c r="Z58">
        <v>2605.62</v>
      </c>
      <c r="AA58">
        <v>4297.99</v>
      </c>
      <c r="AB58">
        <v>748.91</v>
      </c>
      <c r="AC58">
        <v>826.82</v>
      </c>
      <c r="AD58">
        <v>5071.0600000000004</v>
      </c>
    </row>
    <row r="59" spans="1:30" x14ac:dyDescent="0.5">
      <c r="A59">
        <v>18</v>
      </c>
      <c r="B59" t="s">
        <v>11</v>
      </c>
      <c r="C59" s="29">
        <v>764.37</v>
      </c>
      <c r="D59">
        <v>16945.11</v>
      </c>
      <c r="E59">
        <v>238.54</v>
      </c>
      <c r="F59" s="29">
        <v>3317.85</v>
      </c>
      <c r="G59">
        <v>641.15</v>
      </c>
      <c r="H59">
        <v>430.92</v>
      </c>
      <c r="I59">
        <v>1876.84</v>
      </c>
      <c r="J59">
        <v>53.72</v>
      </c>
      <c r="K59">
        <v>25.13</v>
      </c>
      <c r="L59">
        <v>1472.9</v>
      </c>
      <c r="M59">
        <v>3007.14</v>
      </c>
      <c r="N59">
        <v>2255.84</v>
      </c>
      <c r="O59">
        <v>2769.43</v>
      </c>
      <c r="P59">
        <v>10349.94</v>
      </c>
      <c r="Q59">
        <v>2949.88</v>
      </c>
      <c r="R59">
        <v>3020.57</v>
      </c>
      <c r="S59">
        <v>312.05</v>
      </c>
      <c r="T59">
        <v>6774.52</v>
      </c>
      <c r="U59">
        <v>4813.09</v>
      </c>
      <c r="V59">
        <v>1536.09</v>
      </c>
      <c r="W59">
        <v>6973.79</v>
      </c>
      <c r="X59">
        <v>1205.3499999999999</v>
      </c>
      <c r="Y59">
        <v>1466.55</v>
      </c>
      <c r="Z59">
        <v>3994.22</v>
      </c>
      <c r="AA59">
        <v>3682.39</v>
      </c>
      <c r="AB59">
        <v>580.98</v>
      </c>
      <c r="AC59">
        <v>147.29</v>
      </c>
      <c r="AD59">
        <v>4939.53</v>
      </c>
    </row>
    <row r="60" spans="1:30" x14ac:dyDescent="0.5">
      <c r="A60">
        <v>18</v>
      </c>
      <c r="B60" t="s">
        <v>11</v>
      </c>
      <c r="C60" s="29">
        <v>2795.69</v>
      </c>
      <c r="D60">
        <v>10101.799999999999</v>
      </c>
      <c r="E60">
        <v>7.35</v>
      </c>
      <c r="F60" s="29">
        <v>2956.96</v>
      </c>
      <c r="G60">
        <v>1710.63</v>
      </c>
      <c r="H60">
        <v>809.25</v>
      </c>
      <c r="I60">
        <v>2723.12</v>
      </c>
      <c r="J60">
        <v>208.67</v>
      </c>
      <c r="K60">
        <v>467.22</v>
      </c>
      <c r="L60">
        <v>2263.06</v>
      </c>
      <c r="M60">
        <v>5670.43</v>
      </c>
      <c r="N60">
        <v>5056.3100000000004</v>
      </c>
      <c r="O60">
        <v>3887.55</v>
      </c>
      <c r="P60">
        <v>11284.49</v>
      </c>
      <c r="Q60">
        <v>2663.95</v>
      </c>
      <c r="R60">
        <v>5492.66</v>
      </c>
      <c r="S60">
        <v>1426.37</v>
      </c>
      <c r="T60">
        <v>14489.52</v>
      </c>
      <c r="U60">
        <v>48616.15</v>
      </c>
      <c r="V60">
        <v>2382.37</v>
      </c>
      <c r="W60">
        <v>16833.13</v>
      </c>
      <c r="X60">
        <v>1107.3599999999999</v>
      </c>
      <c r="Y60">
        <v>1704.27</v>
      </c>
      <c r="Z60">
        <v>3105.32</v>
      </c>
      <c r="AA60">
        <v>3220.89</v>
      </c>
      <c r="AB60">
        <v>2749.93</v>
      </c>
      <c r="AC60">
        <v>847.24</v>
      </c>
      <c r="AD60">
        <v>8554.42</v>
      </c>
    </row>
    <row r="61" spans="1:30" x14ac:dyDescent="0.5">
      <c r="A61">
        <v>18</v>
      </c>
      <c r="B61" t="s">
        <v>11</v>
      </c>
      <c r="C61" s="29">
        <v>568.25</v>
      </c>
      <c r="D61">
        <v>5591.94</v>
      </c>
      <c r="E61">
        <v>1656.5</v>
      </c>
      <c r="F61" s="29">
        <v>2443.5300000000002</v>
      </c>
      <c r="G61">
        <v>898</v>
      </c>
      <c r="H61">
        <v>1362.75</v>
      </c>
      <c r="I61">
        <v>3711.03</v>
      </c>
      <c r="J61">
        <v>105.36</v>
      </c>
      <c r="K61">
        <v>161.08000000000001</v>
      </c>
      <c r="L61">
        <v>1111.83</v>
      </c>
      <c r="M61">
        <v>3336.36</v>
      </c>
      <c r="N61">
        <v>2646.53</v>
      </c>
      <c r="O61">
        <v>1415.92</v>
      </c>
      <c r="P61">
        <v>3105.58</v>
      </c>
      <c r="Q61">
        <v>5296.08</v>
      </c>
      <c r="R61">
        <v>1582.31</v>
      </c>
      <c r="S61">
        <v>369.58</v>
      </c>
      <c r="T61">
        <v>5780.42</v>
      </c>
      <c r="U61">
        <v>3710.05</v>
      </c>
      <c r="V61">
        <v>1280.74</v>
      </c>
      <c r="W61">
        <v>9159.65</v>
      </c>
      <c r="X61">
        <v>1273.18</v>
      </c>
      <c r="Y61">
        <v>842.86</v>
      </c>
      <c r="Z61">
        <v>3489.37</v>
      </c>
      <c r="AA61">
        <v>1150.68</v>
      </c>
      <c r="AB61">
        <v>1950.01</v>
      </c>
      <c r="AC61">
        <v>237.33</v>
      </c>
      <c r="AD61">
        <v>3236.46</v>
      </c>
    </row>
    <row r="62" spans="1:30" x14ac:dyDescent="0.5">
      <c r="A62">
        <v>18</v>
      </c>
      <c r="B62" t="s">
        <v>11</v>
      </c>
      <c r="C62" s="29">
        <v>2052.54</v>
      </c>
      <c r="D62">
        <v>15042.65</v>
      </c>
      <c r="E62">
        <v>2118.13</v>
      </c>
      <c r="F62" s="29">
        <v>2079.85</v>
      </c>
      <c r="G62">
        <v>1322.2</v>
      </c>
      <c r="H62">
        <v>4170.8999999999996</v>
      </c>
      <c r="I62">
        <v>3308.72</v>
      </c>
      <c r="J62">
        <v>32.619999999999997</v>
      </c>
      <c r="K62">
        <v>821.97</v>
      </c>
      <c r="L62">
        <v>1383.75</v>
      </c>
      <c r="M62">
        <v>2043.31</v>
      </c>
      <c r="N62">
        <v>1675.04</v>
      </c>
      <c r="O62">
        <v>2115.4</v>
      </c>
      <c r="P62">
        <v>4005.29</v>
      </c>
      <c r="Q62">
        <v>3464.29</v>
      </c>
      <c r="R62">
        <v>2830.92</v>
      </c>
      <c r="S62">
        <v>692.8</v>
      </c>
      <c r="T62">
        <v>10537.66</v>
      </c>
      <c r="U62">
        <v>7614.59</v>
      </c>
      <c r="V62">
        <v>2288.87</v>
      </c>
      <c r="W62">
        <v>12900.56</v>
      </c>
      <c r="X62">
        <v>781.43</v>
      </c>
      <c r="Y62">
        <v>1699.9</v>
      </c>
      <c r="Z62">
        <v>5971.68</v>
      </c>
      <c r="AA62">
        <v>1503.44</v>
      </c>
      <c r="AB62">
        <v>1894.64</v>
      </c>
      <c r="AC62">
        <v>156.69999999999999</v>
      </c>
      <c r="AD62">
        <v>5955.43</v>
      </c>
    </row>
    <row r="63" spans="1:30" x14ac:dyDescent="0.5">
      <c r="A63">
        <v>18</v>
      </c>
      <c r="B63" t="s">
        <v>11</v>
      </c>
      <c r="C63" s="29">
        <v>2926.91</v>
      </c>
      <c r="D63">
        <v>6287.4</v>
      </c>
      <c r="E63">
        <v>17.38</v>
      </c>
      <c r="F63" s="29">
        <v>4889.8</v>
      </c>
      <c r="G63">
        <v>2954.62</v>
      </c>
      <c r="H63">
        <v>403.32</v>
      </c>
      <c r="I63">
        <v>1354.24</v>
      </c>
      <c r="J63">
        <v>51.05</v>
      </c>
      <c r="K63">
        <v>18.920000000000002</v>
      </c>
      <c r="L63">
        <v>2173.14</v>
      </c>
      <c r="M63">
        <v>3178.29</v>
      </c>
      <c r="N63">
        <v>3450.76</v>
      </c>
      <c r="O63">
        <v>5670.64</v>
      </c>
      <c r="P63">
        <v>7025.15</v>
      </c>
      <c r="Q63">
        <v>3010.11</v>
      </c>
      <c r="R63">
        <v>6317.7</v>
      </c>
      <c r="S63">
        <v>1058.74</v>
      </c>
      <c r="T63">
        <v>5192.7</v>
      </c>
      <c r="U63">
        <v>12512.19</v>
      </c>
      <c r="V63">
        <v>4631.2</v>
      </c>
      <c r="W63">
        <v>6596.99</v>
      </c>
      <c r="X63">
        <v>657.47</v>
      </c>
      <c r="Y63">
        <v>2005.85</v>
      </c>
      <c r="Z63">
        <v>2651.95</v>
      </c>
      <c r="AA63">
        <v>4212.42</v>
      </c>
      <c r="AB63">
        <v>445.17</v>
      </c>
      <c r="AC63">
        <v>436.08</v>
      </c>
      <c r="AD63">
        <v>7543.37</v>
      </c>
    </row>
    <row r="64" spans="1:30" x14ac:dyDescent="0.5">
      <c r="A64">
        <v>20</v>
      </c>
      <c r="B64" t="s">
        <v>13</v>
      </c>
      <c r="C64">
        <v>394.55</v>
      </c>
      <c r="D64" s="29">
        <v>11389.66</v>
      </c>
      <c r="E64">
        <v>11.05</v>
      </c>
      <c r="F64" s="29">
        <v>5307.77</v>
      </c>
      <c r="G64">
        <v>4066.3</v>
      </c>
      <c r="H64">
        <v>460.95</v>
      </c>
      <c r="I64">
        <v>1449.46</v>
      </c>
      <c r="J64">
        <v>97.06</v>
      </c>
      <c r="K64">
        <v>22.16</v>
      </c>
      <c r="L64">
        <v>2780.49</v>
      </c>
      <c r="M64">
        <v>4639.62</v>
      </c>
      <c r="N64">
        <v>2598.75</v>
      </c>
      <c r="O64">
        <v>4189.1400000000003</v>
      </c>
      <c r="P64">
        <v>7654.11</v>
      </c>
      <c r="Q64">
        <v>2518.4699999999998</v>
      </c>
      <c r="R64">
        <v>6353.24</v>
      </c>
      <c r="S64">
        <v>527.1</v>
      </c>
      <c r="T64">
        <v>5390.76</v>
      </c>
      <c r="U64">
        <v>39489.980000000003</v>
      </c>
      <c r="V64">
        <v>1988.87</v>
      </c>
      <c r="W64">
        <v>13489.1</v>
      </c>
      <c r="X64">
        <v>748.65</v>
      </c>
      <c r="Y64">
        <v>2821.88</v>
      </c>
      <c r="Z64">
        <v>3687.69</v>
      </c>
      <c r="AA64">
        <v>2851.79</v>
      </c>
      <c r="AB64">
        <v>2063.08</v>
      </c>
      <c r="AC64">
        <v>438.39</v>
      </c>
      <c r="AD64">
        <v>6826.29</v>
      </c>
    </row>
    <row r="65" spans="1:30" x14ac:dyDescent="0.5">
      <c r="A65">
        <v>20</v>
      </c>
      <c r="B65" t="s">
        <v>13</v>
      </c>
      <c r="C65">
        <v>2612.46</v>
      </c>
      <c r="D65" s="29">
        <v>6940.15</v>
      </c>
      <c r="E65">
        <v>30.49</v>
      </c>
      <c r="F65" s="29">
        <v>5083.13</v>
      </c>
      <c r="G65">
        <v>1215.82</v>
      </c>
      <c r="H65">
        <v>438.71</v>
      </c>
      <c r="I65">
        <v>16683.990000000002</v>
      </c>
      <c r="J65">
        <v>19.62</v>
      </c>
      <c r="K65">
        <v>29.02</v>
      </c>
      <c r="L65">
        <v>1520.4</v>
      </c>
      <c r="M65">
        <v>4062.94</v>
      </c>
      <c r="N65">
        <v>2855.86</v>
      </c>
      <c r="O65">
        <v>1824.34</v>
      </c>
      <c r="P65">
        <v>10480.719999999999</v>
      </c>
      <c r="Q65">
        <v>3014.21</v>
      </c>
      <c r="R65">
        <v>3662.23</v>
      </c>
      <c r="S65">
        <v>261.11</v>
      </c>
      <c r="T65">
        <v>5560.7</v>
      </c>
      <c r="U65">
        <v>15130.75</v>
      </c>
      <c r="V65">
        <v>1026.04</v>
      </c>
      <c r="W65">
        <v>2474.66</v>
      </c>
      <c r="X65">
        <v>1280.28</v>
      </c>
      <c r="Y65">
        <v>2587.7199999999998</v>
      </c>
      <c r="Z65">
        <v>2406.4699999999998</v>
      </c>
      <c r="AA65">
        <v>1749.03</v>
      </c>
      <c r="AB65">
        <v>4578.7</v>
      </c>
      <c r="AC65">
        <v>236.41</v>
      </c>
      <c r="AD65">
        <v>4333.6400000000003</v>
      </c>
    </row>
    <row r="66" spans="1:30" x14ac:dyDescent="0.5">
      <c r="A66">
        <v>22</v>
      </c>
      <c r="B66" t="s">
        <v>16</v>
      </c>
      <c r="C66" s="29">
        <v>2461</v>
      </c>
      <c r="D66" s="29">
        <v>10902.49</v>
      </c>
      <c r="E66">
        <v>233.16</v>
      </c>
      <c r="F66" s="29">
        <v>4495.12</v>
      </c>
      <c r="G66">
        <v>3089.57</v>
      </c>
      <c r="H66">
        <v>571.73</v>
      </c>
      <c r="I66">
        <v>3031.85</v>
      </c>
      <c r="J66">
        <v>81.13</v>
      </c>
      <c r="K66">
        <v>309.07</v>
      </c>
      <c r="L66">
        <v>2451.34</v>
      </c>
      <c r="M66">
        <v>4082.27</v>
      </c>
      <c r="N66">
        <v>1896.14</v>
      </c>
      <c r="O66">
        <v>2843.79</v>
      </c>
      <c r="P66">
        <v>4199.92</v>
      </c>
      <c r="Q66">
        <v>2203.66</v>
      </c>
      <c r="R66">
        <v>4634.99</v>
      </c>
      <c r="S66">
        <v>463.46</v>
      </c>
      <c r="T66">
        <v>3939.34</v>
      </c>
      <c r="U66">
        <v>33664.36</v>
      </c>
      <c r="V66">
        <v>3911.99</v>
      </c>
      <c r="W66">
        <v>15975.2</v>
      </c>
      <c r="X66">
        <v>689.23</v>
      </c>
      <c r="Y66">
        <v>2798.3</v>
      </c>
      <c r="Z66">
        <v>6337.33</v>
      </c>
      <c r="AA66">
        <v>3154.92</v>
      </c>
      <c r="AB66">
        <v>1655.37</v>
      </c>
      <c r="AC66">
        <v>74.959999999999994</v>
      </c>
      <c r="AD66">
        <v>10719.91</v>
      </c>
    </row>
    <row r="67" spans="1:30" x14ac:dyDescent="0.5">
      <c r="A67">
        <v>22</v>
      </c>
      <c r="B67" t="s">
        <v>16</v>
      </c>
      <c r="C67" s="29">
        <v>3917.82</v>
      </c>
      <c r="D67" s="29">
        <v>5429.71</v>
      </c>
      <c r="E67">
        <v>2372.94</v>
      </c>
      <c r="F67" s="29">
        <v>2736.64</v>
      </c>
      <c r="G67">
        <v>7634.04</v>
      </c>
      <c r="H67">
        <v>481.92</v>
      </c>
      <c r="I67">
        <v>15689.33</v>
      </c>
      <c r="J67">
        <v>116.04</v>
      </c>
      <c r="K67">
        <v>1039.6500000000001</v>
      </c>
      <c r="L67">
        <v>3109.3</v>
      </c>
      <c r="M67">
        <v>5999.78</v>
      </c>
      <c r="N67">
        <v>2945.58</v>
      </c>
      <c r="O67">
        <v>2265.37</v>
      </c>
      <c r="P67">
        <v>9524.34</v>
      </c>
      <c r="Q67">
        <v>2857.77</v>
      </c>
      <c r="R67">
        <v>7464.09</v>
      </c>
      <c r="S67">
        <v>713.64</v>
      </c>
      <c r="T67">
        <v>5428.62</v>
      </c>
      <c r="U67">
        <v>36123.919999999998</v>
      </c>
      <c r="V67">
        <v>1707.42</v>
      </c>
      <c r="W67">
        <v>13908.66</v>
      </c>
      <c r="X67">
        <v>2228.09</v>
      </c>
      <c r="Y67">
        <v>2288.6</v>
      </c>
      <c r="Z67">
        <v>3413.74</v>
      </c>
      <c r="AA67">
        <v>3041.3</v>
      </c>
      <c r="AB67">
        <v>1316.53</v>
      </c>
      <c r="AC67">
        <v>575.12</v>
      </c>
      <c r="AD67">
        <v>11339.18</v>
      </c>
    </row>
    <row r="68" spans="1:30" x14ac:dyDescent="0.5">
      <c r="A68">
        <v>22</v>
      </c>
      <c r="B68" t="s">
        <v>16</v>
      </c>
      <c r="C68" s="29">
        <v>3871.05</v>
      </c>
      <c r="D68" s="29">
        <v>10988.07</v>
      </c>
      <c r="E68">
        <v>1260.5899999999999</v>
      </c>
      <c r="F68" s="29">
        <v>2586.5100000000002</v>
      </c>
      <c r="G68">
        <v>4263.2299999999996</v>
      </c>
      <c r="H68">
        <v>592.54999999999995</v>
      </c>
      <c r="I68">
        <v>4279.92</v>
      </c>
      <c r="J68">
        <v>202.84</v>
      </c>
      <c r="K68">
        <v>254.28</v>
      </c>
      <c r="L68">
        <v>2287.67</v>
      </c>
      <c r="M68">
        <v>4280.21</v>
      </c>
      <c r="N68">
        <v>3780.18</v>
      </c>
      <c r="O68">
        <v>2880.89</v>
      </c>
      <c r="P68">
        <v>9150.8799999999992</v>
      </c>
      <c r="Q68">
        <v>1903.9</v>
      </c>
      <c r="R68">
        <v>4528.12</v>
      </c>
      <c r="S68">
        <v>1040.82</v>
      </c>
      <c r="T68">
        <v>12932.14</v>
      </c>
      <c r="U68">
        <v>33573.410000000003</v>
      </c>
      <c r="V68">
        <v>2433.41</v>
      </c>
      <c r="W68">
        <v>19646.560000000001</v>
      </c>
      <c r="X68">
        <v>543.84</v>
      </c>
      <c r="Y68">
        <v>1728.52</v>
      </c>
      <c r="Z68">
        <v>3652.85</v>
      </c>
      <c r="AA68">
        <v>2849.61</v>
      </c>
      <c r="AB68">
        <v>1177.67</v>
      </c>
      <c r="AC68">
        <v>505.53</v>
      </c>
      <c r="AD68">
        <v>10418.65</v>
      </c>
    </row>
    <row r="69" spans="1:30" x14ac:dyDescent="0.5">
      <c r="A69">
        <v>22</v>
      </c>
      <c r="B69" t="s">
        <v>16</v>
      </c>
      <c r="C69" s="29">
        <v>1041.99</v>
      </c>
      <c r="D69" s="29">
        <v>3641.18</v>
      </c>
      <c r="E69">
        <v>1994.67</v>
      </c>
      <c r="F69" s="29">
        <v>2455.04</v>
      </c>
      <c r="G69">
        <v>2807.54</v>
      </c>
      <c r="H69">
        <v>410.66</v>
      </c>
      <c r="I69">
        <v>1909.49</v>
      </c>
      <c r="J69">
        <v>60.84</v>
      </c>
      <c r="K69">
        <v>24.29</v>
      </c>
      <c r="L69">
        <v>3279.32</v>
      </c>
      <c r="M69">
        <v>3090.69</v>
      </c>
      <c r="N69">
        <v>2759.86</v>
      </c>
      <c r="O69">
        <v>3493.37</v>
      </c>
      <c r="P69">
        <v>3323.71</v>
      </c>
      <c r="Q69">
        <v>3125.14</v>
      </c>
      <c r="R69">
        <v>5097.8100000000004</v>
      </c>
      <c r="S69">
        <v>177.42</v>
      </c>
      <c r="T69">
        <v>2251.7199999999998</v>
      </c>
      <c r="U69">
        <v>4720.38</v>
      </c>
      <c r="V69">
        <v>3876.48</v>
      </c>
      <c r="W69">
        <v>4972.9799999999996</v>
      </c>
      <c r="X69">
        <v>904.58</v>
      </c>
      <c r="Y69">
        <v>1029.6400000000001</v>
      </c>
      <c r="Z69">
        <v>2132.66</v>
      </c>
      <c r="AA69">
        <v>2151.11</v>
      </c>
      <c r="AB69">
        <v>1667.51</v>
      </c>
      <c r="AC69">
        <v>121.06</v>
      </c>
      <c r="AD69">
        <v>6192.84</v>
      </c>
    </row>
    <row r="70" spans="1:30" x14ac:dyDescent="0.5">
      <c r="A70">
        <v>22</v>
      </c>
      <c r="B70" t="s">
        <v>16</v>
      </c>
      <c r="C70" s="29">
        <v>1958.57</v>
      </c>
      <c r="D70" s="29">
        <v>3824.96</v>
      </c>
      <c r="E70">
        <v>3.84</v>
      </c>
      <c r="F70" s="29">
        <v>2042.34</v>
      </c>
      <c r="G70">
        <v>2019.01</v>
      </c>
      <c r="H70">
        <v>400.97</v>
      </c>
      <c r="I70">
        <v>619.85</v>
      </c>
      <c r="J70">
        <v>37.17</v>
      </c>
      <c r="K70">
        <v>597.54</v>
      </c>
      <c r="L70">
        <v>2297.33</v>
      </c>
      <c r="M70">
        <v>5130.83</v>
      </c>
      <c r="N70">
        <v>2427.83</v>
      </c>
      <c r="O70">
        <v>3067.45</v>
      </c>
      <c r="P70">
        <v>8932.5499999999993</v>
      </c>
      <c r="Q70">
        <v>3261.51</v>
      </c>
      <c r="R70">
        <v>2470.9699999999998</v>
      </c>
      <c r="S70">
        <v>871.63</v>
      </c>
      <c r="T70">
        <v>8320.5499999999993</v>
      </c>
      <c r="U70">
        <v>12327.12</v>
      </c>
      <c r="V70">
        <v>1032.29</v>
      </c>
      <c r="W70">
        <v>15137.68</v>
      </c>
      <c r="X70">
        <v>929.25</v>
      </c>
      <c r="Y70">
        <v>2591.84</v>
      </c>
      <c r="Z70">
        <v>4120.9399999999996</v>
      </c>
      <c r="AA70">
        <v>1890.93</v>
      </c>
      <c r="AB70">
        <v>376.01</v>
      </c>
      <c r="AC70">
        <v>306.74</v>
      </c>
      <c r="AD70">
        <v>7212.81</v>
      </c>
    </row>
    <row r="71" spans="1:30" x14ac:dyDescent="0.5">
      <c r="A71">
        <v>22</v>
      </c>
      <c r="B71" t="s">
        <v>16</v>
      </c>
      <c r="C71" s="29">
        <v>1958.6</v>
      </c>
      <c r="D71" s="29">
        <v>7734.37</v>
      </c>
      <c r="E71">
        <v>1658.44</v>
      </c>
      <c r="F71" s="29">
        <v>4272.13</v>
      </c>
      <c r="G71">
        <v>9459.8700000000008</v>
      </c>
      <c r="H71">
        <v>541.14</v>
      </c>
      <c r="I71">
        <v>2557.19</v>
      </c>
      <c r="J71">
        <v>541.85</v>
      </c>
      <c r="K71">
        <v>994.25</v>
      </c>
      <c r="L71">
        <v>3061.48</v>
      </c>
      <c r="M71">
        <v>4822.6499999999996</v>
      </c>
      <c r="N71">
        <v>3740.06</v>
      </c>
      <c r="O71">
        <v>3887.61</v>
      </c>
      <c r="P71">
        <v>6253.46</v>
      </c>
      <c r="Q71">
        <v>3044.32</v>
      </c>
      <c r="R71">
        <v>6012.91</v>
      </c>
      <c r="S71">
        <v>680.87</v>
      </c>
      <c r="T71">
        <v>7260.24</v>
      </c>
      <c r="U71">
        <v>22113.119999999999</v>
      </c>
      <c r="V71">
        <v>2785.3</v>
      </c>
      <c r="W71">
        <v>13991.04</v>
      </c>
      <c r="X71">
        <v>1271.47</v>
      </c>
      <c r="Y71">
        <v>2830.02</v>
      </c>
      <c r="Z71">
        <v>3058.48</v>
      </c>
      <c r="AA71">
        <v>2822.9</v>
      </c>
      <c r="AB71">
        <v>5265.34</v>
      </c>
      <c r="AC71">
        <v>341.38</v>
      </c>
      <c r="AD71">
        <v>10126.540000000001</v>
      </c>
    </row>
    <row r="72" spans="1:30" x14ac:dyDescent="0.5">
      <c r="A72">
        <v>22</v>
      </c>
      <c r="B72" t="s">
        <v>16</v>
      </c>
      <c r="C72" s="29">
        <v>2802.34</v>
      </c>
      <c r="D72" s="29">
        <v>33806.22</v>
      </c>
      <c r="E72">
        <v>1218.3800000000001</v>
      </c>
      <c r="F72" s="29">
        <v>3285.43</v>
      </c>
      <c r="G72">
        <v>618.03</v>
      </c>
      <c r="H72">
        <v>444.27</v>
      </c>
      <c r="I72">
        <v>3730.68</v>
      </c>
      <c r="J72">
        <v>503.53</v>
      </c>
      <c r="K72">
        <v>947.72</v>
      </c>
      <c r="L72">
        <v>2878.43</v>
      </c>
      <c r="M72">
        <v>3936.09</v>
      </c>
      <c r="N72">
        <v>2932.82</v>
      </c>
      <c r="O72">
        <v>2723.7</v>
      </c>
      <c r="P72">
        <v>7879.12</v>
      </c>
      <c r="Q72">
        <v>3003.37</v>
      </c>
      <c r="R72">
        <v>4704.95</v>
      </c>
      <c r="S72">
        <v>660.96</v>
      </c>
      <c r="T72">
        <v>47512.4</v>
      </c>
      <c r="U72">
        <v>16952.32</v>
      </c>
      <c r="V72">
        <v>3041.76</v>
      </c>
      <c r="W72">
        <v>13368.25</v>
      </c>
      <c r="X72">
        <v>1001.07</v>
      </c>
      <c r="Y72">
        <v>1909.04</v>
      </c>
      <c r="Z72">
        <v>1918.19</v>
      </c>
      <c r="AA72">
        <v>1554.3</v>
      </c>
      <c r="AB72">
        <v>1282.53</v>
      </c>
      <c r="AC72">
        <v>243.05</v>
      </c>
      <c r="AD72">
        <v>8975.75</v>
      </c>
    </row>
    <row r="73" spans="1:30" x14ac:dyDescent="0.5">
      <c r="A73">
        <v>22</v>
      </c>
      <c r="B73" t="s">
        <v>16</v>
      </c>
      <c r="C73" s="29">
        <v>2561.42</v>
      </c>
      <c r="D73" s="29">
        <v>19758.490000000002</v>
      </c>
      <c r="E73">
        <v>1450.8</v>
      </c>
      <c r="F73" s="29">
        <v>2660.81</v>
      </c>
      <c r="G73">
        <v>1944.46</v>
      </c>
      <c r="H73">
        <v>430.47</v>
      </c>
      <c r="I73">
        <v>2476.13</v>
      </c>
      <c r="J73">
        <v>27.89</v>
      </c>
      <c r="K73">
        <v>29.02</v>
      </c>
      <c r="L73">
        <v>3082.57</v>
      </c>
      <c r="M73">
        <v>2348.35</v>
      </c>
      <c r="N73">
        <v>2977.58</v>
      </c>
      <c r="O73">
        <v>3109.1</v>
      </c>
      <c r="P73">
        <v>6789.83</v>
      </c>
      <c r="Q73">
        <v>2796.86</v>
      </c>
      <c r="R73">
        <v>5602.87</v>
      </c>
      <c r="S73">
        <v>687.76</v>
      </c>
      <c r="T73">
        <v>22472.15</v>
      </c>
      <c r="U73">
        <v>9478.1299999999992</v>
      </c>
      <c r="V73">
        <v>960.64</v>
      </c>
      <c r="W73">
        <v>19057.68</v>
      </c>
      <c r="X73">
        <v>1176.8900000000001</v>
      </c>
      <c r="Y73">
        <v>1696.05</v>
      </c>
      <c r="Z73">
        <v>4480.88</v>
      </c>
      <c r="AA73">
        <v>1787.05</v>
      </c>
      <c r="AB73">
        <v>2455.19</v>
      </c>
      <c r="AC73">
        <v>171.34</v>
      </c>
      <c r="AD73">
        <v>8074.52</v>
      </c>
    </row>
    <row r="74" spans="1:30" x14ac:dyDescent="0.5">
      <c r="A74">
        <v>22</v>
      </c>
      <c r="B74" t="s">
        <v>16</v>
      </c>
      <c r="C74" s="29">
        <v>2873.04</v>
      </c>
      <c r="D74" s="29">
        <v>13771.05</v>
      </c>
      <c r="E74">
        <v>196.15</v>
      </c>
      <c r="F74" s="29">
        <v>2077.3200000000002</v>
      </c>
      <c r="G74">
        <v>694.7</v>
      </c>
      <c r="H74">
        <v>1163.29</v>
      </c>
      <c r="I74">
        <v>1839.49</v>
      </c>
      <c r="J74">
        <v>412.74</v>
      </c>
      <c r="K74">
        <v>1332.25</v>
      </c>
      <c r="L74">
        <v>1339.96</v>
      </c>
      <c r="M74">
        <v>3447.49</v>
      </c>
      <c r="N74">
        <v>1792.5</v>
      </c>
      <c r="O74">
        <v>2376.84</v>
      </c>
      <c r="P74">
        <v>7023.8</v>
      </c>
      <c r="Q74">
        <v>2907.69</v>
      </c>
      <c r="R74">
        <v>1168.5999999999999</v>
      </c>
      <c r="S74">
        <v>1152.29</v>
      </c>
      <c r="T74">
        <v>10618.56</v>
      </c>
      <c r="U74">
        <v>8687.1200000000008</v>
      </c>
      <c r="V74">
        <v>960.12</v>
      </c>
      <c r="W74">
        <v>12762.98</v>
      </c>
      <c r="X74">
        <v>818.97</v>
      </c>
      <c r="Y74">
        <v>1331.5</v>
      </c>
      <c r="Z74">
        <v>8942.25</v>
      </c>
      <c r="AA74">
        <v>1733.44</v>
      </c>
      <c r="AB74">
        <v>1903.62</v>
      </c>
      <c r="AC74">
        <v>367.18</v>
      </c>
      <c r="AD74">
        <v>5188.97</v>
      </c>
    </row>
    <row r="75" spans="1:30" x14ac:dyDescent="0.5">
      <c r="A75">
        <v>22</v>
      </c>
      <c r="B75" t="s">
        <v>16</v>
      </c>
      <c r="C75" s="29">
        <v>285.60000000000002</v>
      </c>
      <c r="D75" s="29">
        <v>8301.06</v>
      </c>
      <c r="E75">
        <v>1601.97</v>
      </c>
      <c r="F75" s="29">
        <v>8171.45</v>
      </c>
      <c r="G75">
        <v>39702.800000000003</v>
      </c>
      <c r="H75">
        <v>406.36</v>
      </c>
      <c r="I75">
        <v>1620.99</v>
      </c>
      <c r="J75">
        <v>50.33</v>
      </c>
      <c r="K75">
        <v>23.14</v>
      </c>
      <c r="L75">
        <v>3991.08</v>
      </c>
      <c r="M75">
        <v>5018.6899999999996</v>
      </c>
      <c r="N75">
        <v>2819.41</v>
      </c>
      <c r="O75">
        <v>4208.43</v>
      </c>
      <c r="P75">
        <v>10126.299999999999</v>
      </c>
      <c r="Q75">
        <v>2936.1</v>
      </c>
      <c r="R75">
        <v>8266.44</v>
      </c>
      <c r="S75">
        <v>744.06</v>
      </c>
      <c r="T75">
        <v>6612.9</v>
      </c>
      <c r="U75">
        <v>37074.47</v>
      </c>
      <c r="V75">
        <v>2709.18</v>
      </c>
      <c r="W75">
        <v>42724.25</v>
      </c>
      <c r="X75">
        <v>4608.6400000000003</v>
      </c>
      <c r="Y75">
        <v>1519.89</v>
      </c>
      <c r="Z75">
        <v>2636.33</v>
      </c>
      <c r="AA75">
        <v>2301.64</v>
      </c>
      <c r="AB75">
        <v>3035.47</v>
      </c>
      <c r="AC75">
        <v>290.95</v>
      </c>
      <c r="AD75">
        <v>11311.39</v>
      </c>
    </row>
    <row r="76" spans="1:30" x14ac:dyDescent="0.5">
      <c r="A76">
        <v>22</v>
      </c>
      <c r="B76" t="s">
        <v>16</v>
      </c>
      <c r="C76" s="29">
        <v>3453.37</v>
      </c>
      <c r="D76" s="29">
        <v>18277.150000000001</v>
      </c>
      <c r="E76">
        <v>1707.28</v>
      </c>
      <c r="F76" s="29">
        <v>2689.09</v>
      </c>
      <c r="G76">
        <v>960.98</v>
      </c>
      <c r="H76">
        <v>390.95</v>
      </c>
      <c r="I76">
        <v>1566.82</v>
      </c>
      <c r="J76">
        <v>131.36000000000001</v>
      </c>
      <c r="K76">
        <v>20.7</v>
      </c>
      <c r="L76">
        <v>1890.25</v>
      </c>
      <c r="M76">
        <v>3629.2</v>
      </c>
      <c r="N76">
        <v>2508.5300000000002</v>
      </c>
      <c r="O76">
        <v>2270.8200000000002</v>
      </c>
      <c r="P76">
        <v>5420.05</v>
      </c>
      <c r="Q76">
        <v>3002.66</v>
      </c>
      <c r="R76">
        <v>3699.27</v>
      </c>
      <c r="S76">
        <v>574.42999999999995</v>
      </c>
      <c r="T76">
        <v>37357.980000000003</v>
      </c>
      <c r="U76">
        <v>6712.59</v>
      </c>
      <c r="V76">
        <v>1806.18</v>
      </c>
      <c r="W76">
        <v>11044.48</v>
      </c>
      <c r="X76">
        <v>1399.18</v>
      </c>
      <c r="Y76">
        <v>1171.08</v>
      </c>
      <c r="Z76">
        <v>5426.94</v>
      </c>
      <c r="AA76">
        <v>2760.72</v>
      </c>
      <c r="AB76">
        <v>2843.36</v>
      </c>
      <c r="AC76">
        <v>268.42</v>
      </c>
      <c r="AD76">
        <v>3511.26</v>
      </c>
    </row>
    <row r="77" spans="1:30" x14ac:dyDescent="0.5">
      <c r="A77">
        <v>22</v>
      </c>
      <c r="B77" t="s">
        <v>16</v>
      </c>
      <c r="C77" s="29">
        <v>2215.2399999999998</v>
      </c>
      <c r="D77" s="29">
        <v>10425.93</v>
      </c>
      <c r="E77">
        <v>6.2</v>
      </c>
      <c r="F77" s="29">
        <v>3780.54</v>
      </c>
      <c r="G77">
        <v>4301.93</v>
      </c>
      <c r="H77">
        <v>481.96</v>
      </c>
      <c r="I77">
        <v>3791.4</v>
      </c>
      <c r="J77">
        <v>155.08000000000001</v>
      </c>
      <c r="K77">
        <v>455.55</v>
      </c>
      <c r="L77">
        <v>2885.52</v>
      </c>
      <c r="M77">
        <v>3263.82</v>
      </c>
      <c r="N77">
        <v>2294.6799999999998</v>
      </c>
      <c r="O77">
        <v>3172.63</v>
      </c>
      <c r="P77">
        <v>10763.01</v>
      </c>
      <c r="Q77">
        <v>2968.87</v>
      </c>
      <c r="R77">
        <v>3874.93</v>
      </c>
      <c r="S77">
        <v>497.24</v>
      </c>
      <c r="T77">
        <v>5943.93</v>
      </c>
      <c r="U77">
        <v>9049.24</v>
      </c>
      <c r="V77">
        <v>1840.69</v>
      </c>
      <c r="W77">
        <v>19228.66</v>
      </c>
      <c r="X77">
        <v>1232.43</v>
      </c>
      <c r="Y77">
        <v>1396.41</v>
      </c>
      <c r="Z77">
        <v>2541.6799999999998</v>
      </c>
      <c r="AA77">
        <v>2264.06</v>
      </c>
      <c r="AB77">
        <v>2801.18</v>
      </c>
      <c r="AC77">
        <v>287.08999999999997</v>
      </c>
      <c r="AD77">
        <v>8902.2900000000009</v>
      </c>
    </row>
    <row r="78" spans="1:30" x14ac:dyDescent="0.5">
      <c r="A78">
        <v>22</v>
      </c>
      <c r="B78" t="s">
        <v>16</v>
      </c>
      <c r="C78" s="29">
        <v>1692.18</v>
      </c>
      <c r="D78" s="29">
        <v>15073.8</v>
      </c>
      <c r="E78">
        <v>49.59</v>
      </c>
      <c r="F78" s="29">
        <v>6316.35</v>
      </c>
      <c r="G78">
        <v>8951.92</v>
      </c>
      <c r="H78">
        <v>424.75</v>
      </c>
      <c r="I78">
        <v>3395.92</v>
      </c>
      <c r="J78">
        <v>631.82000000000005</v>
      </c>
      <c r="K78">
        <v>24.34</v>
      </c>
      <c r="L78">
        <v>2245.7800000000002</v>
      </c>
      <c r="M78">
        <v>3497.82</v>
      </c>
      <c r="N78">
        <v>3013.43</v>
      </c>
      <c r="O78">
        <v>4228.09</v>
      </c>
      <c r="P78">
        <v>9813.68</v>
      </c>
      <c r="Q78">
        <v>3165.7</v>
      </c>
      <c r="R78">
        <v>3520.62</v>
      </c>
      <c r="S78">
        <v>507.9</v>
      </c>
      <c r="T78">
        <v>7472.61</v>
      </c>
      <c r="U78">
        <v>13077.08</v>
      </c>
      <c r="V78">
        <v>1328.95</v>
      </c>
      <c r="W78">
        <v>20618.39</v>
      </c>
      <c r="X78">
        <v>1680.69</v>
      </c>
      <c r="Y78">
        <v>2036.62</v>
      </c>
      <c r="Z78">
        <v>4414.25</v>
      </c>
      <c r="AA78">
        <v>2935.25</v>
      </c>
      <c r="AB78">
        <v>2728.48</v>
      </c>
      <c r="AC78">
        <v>536.23</v>
      </c>
      <c r="AD78">
        <v>7090.93</v>
      </c>
    </row>
    <row r="79" spans="1:30" x14ac:dyDescent="0.5">
      <c r="A79">
        <v>22</v>
      </c>
      <c r="B79" t="s">
        <v>16</v>
      </c>
      <c r="C79" s="29">
        <v>2481.84</v>
      </c>
      <c r="D79" s="29">
        <v>7387.27</v>
      </c>
      <c r="E79">
        <v>429.83</v>
      </c>
      <c r="F79" s="29">
        <v>1498.1</v>
      </c>
      <c r="G79">
        <v>1139.97</v>
      </c>
      <c r="H79">
        <v>437.12</v>
      </c>
      <c r="I79">
        <v>1055.8</v>
      </c>
      <c r="J79">
        <v>344.87</v>
      </c>
      <c r="K79">
        <v>25.58</v>
      </c>
      <c r="L79">
        <v>2333.4</v>
      </c>
      <c r="M79">
        <v>4251.83</v>
      </c>
      <c r="N79">
        <v>2747.09</v>
      </c>
      <c r="O79">
        <v>3150.88</v>
      </c>
      <c r="P79">
        <v>7600.53</v>
      </c>
      <c r="Q79">
        <v>3032.05</v>
      </c>
      <c r="R79">
        <v>3033.44</v>
      </c>
      <c r="S79">
        <v>448.2</v>
      </c>
      <c r="T79">
        <v>6626.37</v>
      </c>
      <c r="U79">
        <v>8727.7800000000007</v>
      </c>
      <c r="V79">
        <v>2639.74</v>
      </c>
      <c r="W79">
        <v>9495.82</v>
      </c>
      <c r="X79">
        <v>615.99</v>
      </c>
      <c r="Y79">
        <v>1710.6</v>
      </c>
      <c r="Z79">
        <v>2602.52</v>
      </c>
      <c r="AA79">
        <v>1750.41</v>
      </c>
      <c r="AB79">
        <v>1550.41</v>
      </c>
      <c r="AC79">
        <v>261.68</v>
      </c>
      <c r="AD79">
        <v>5403.51</v>
      </c>
    </row>
    <row r="80" spans="1:30" x14ac:dyDescent="0.5">
      <c r="A80">
        <v>22</v>
      </c>
      <c r="B80" t="s">
        <v>16</v>
      </c>
      <c r="C80" s="29">
        <v>5434.08</v>
      </c>
      <c r="D80" s="29">
        <v>9504.8700000000008</v>
      </c>
      <c r="E80">
        <v>507.43</v>
      </c>
      <c r="F80" s="29">
        <v>2420.3200000000002</v>
      </c>
      <c r="G80">
        <v>8204.8700000000008</v>
      </c>
      <c r="H80">
        <v>462.9</v>
      </c>
      <c r="I80">
        <v>1767.87</v>
      </c>
      <c r="J80">
        <v>113.38</v>
      </c>
      <c r="K80">
        <v>842.2</v>
      </c>
      <c r="L80">
        <v>2996.96</v>
      </c>
      <c r="M80">
        <v>5188.12</v>
      </c>
      <c r="N80">
        <v>2012.38</v>
      </c>
      <c r="O80">
        <v>2378.9699999999998</v>
      </c>
      <c r="P80">
        <v>7357.94</v>
      </c>
      <c r="Q80">
        <v>3236.45</v>
      </c>
      <c r="R80">
        <v>3816.53</v>
      </c>
      <c r="S80">
        <v>568.55999999999995</v>
      </c>
      <c r="T80">
        <v>5854.92</v>
      </c>
      <c r="U80">
        <v>21787.37</v>
      </c>
      <c r="V80">
        <v>2160.7600000000002</v>
      </c>
      <c r="W80">
        <v>20370.96</v>
      </c>
      <c r="X80">
        <v>1155.9000000000001</v>
      </c>
      <c r="Y80">
        <v>2281.84</v>
      </c>
      <c r="Z80">
        <v>4767.59</v>
      </c>
      <c r="AA80">
        <v>3549.07</v>
      </c>
      <c r="AB80">
        <v>2337.35</v>
      </c>
      <c r="AC80">
        <v>287.44</v>
      </c>
      <c r="AD80">
        <v>8799.5300000000007</v>
      </c>
    </row>
    <row r="81" spans="1:30" x14ac:dyDescent="0.5">
      <c r="A81">
        <v>22</v>
      </c>
      <c r="B81" t="s">
        <v>16</v>
      </c>
      <c r="C81" s="29">
        <v>345.43</v>
      </c>
      <c r="D81" s="29">
        <v>9221.69</v>
      </c>
      <c r="E81">
        <v>17.010000000000002</v>
      </c>
      <c r="F81" s="29">
        <v>2821.74</v>
      </c>
      <c r="G81">
        <v>4134.66</v>
      </c>
      <c r="H81">
        <v>521.87</v>
      </c>
      <c r="I81">
        <v>1589.21</v>
      </c>
      <c r="J81">
        <v>46.63</v>
      </c>
      <c r="K81">
        <v>29.77</v>
      </c>
      <c r="L81">
        <v>4270.26</v>
      </c>
      <c r="M81">
        <v>3956.17</v>
      </c>
      <c r="N81">
        <v>2328.96</v>
      </c>
      <c r="O81">
        <v>1896.83</v>
      </c>
      <c r="P81">
        <v>10179.99</v>
      </c>
      <c r="Q81">
        <v>3174.21</v>
      </c>
      <c r="R81">
        <v>2695.03</v>
      </c>
      <c r="S81">
        <v>503.61</v>
      </c>
      <c r="T81">
        <v>8172.29</v>
      </c>
      <c r="U81">
        <v>13029.4</v>
      </c>
      <c r="V81">
        <v>2785.96</v>
      </c>
      <c r="W81">
        <v>10178.59</v>
      </c>
      <c r="X81">
        <v>973.76</v>
      </c>
      <c r="Y81">
        <v>3307.95</v>
      </c>
      <c r="Z81">
        <v>3460.76</v>
      </c>
      <c r="AA81">
        <v>1692.55</v>
      </c>
      <c r="AB81">
        <v>2291.2600000000002</v>
      </c>
      <c r="AC81">
        <v>456.17</v>
      </c>
      <c r="AD81">
        <v>11701.08</v>
      </c>
    </row>
    <row r="82" spans="1:30" x14ac:dyDescent="0.5">
      <c r="A82">
        <v>22</v>
      </c>
      <c r="B82" t="s">
        <v>16</v>
      </c>
      <c r="C82" s="29">
        <v>791.35</v>
      </c>
      <c r="D82" s="29">
        <v>6262.73</v>
      </c>
      <c r="E82">
        <v>34.56</v>
      </c>
      <c r="F82" s="29">
        <v>3895.29</v>
      </c>
      <c r="G82">
        <v>1842.74</v>
      </c>
      <c r="H82">
        <v>395.66</v>
      </c>
      <c r="I82">
        <v>1346.19</v>
      </c>
      <c r="J82">
        <v>235.53</v>
      </c>
      <c r="K82">
        <v>26.31</v>
      </c>
      <c r="L82">
        <v>1882.03</v>
      </c>
      <c r="M82">
        <v>4167.42</v>
      </c>
      <c r="N82">
        <v>2056.31</v>
      </c>
      <c r="O82">
        <v>3548.72</v>
      </c>
      <c r="P82">
        <v>7205.71</v>
      </c>
      <c r="Q82">
        <v>2972.61</v>
      </c>
      <c r="R82">
        <v>2614.64</v>
      </c>
      <c r="S82">
        <v>1082.69</v>
      </c>
      <c r="T82">
        <v>7938.89</v>
      </c>
      <c r="U82">
        <v>50081.279999999999</v>
      </c>
      <c r="V82">
        <v>5658.25</v>
      </c>
      <c r="W82">
        <v>10226.620000000001</v>
      </c>
      <c r="X82">
        <v>961.25</v>
      </c>
      <c r="Y82">
        <v>3373.77</v>
      </c>
      <c r="Z82">
        <v>4664.9799999999996</v>
      </c>
      <c r="AA82">
        <v>3395.27</v>
      </c>
      <c r="AB82">
        <v>2586.9699999999998</v>
      </c>
      <c r="AC82">
        <v>783.67</v>
      </c>
      <c r="AD82">
        <v>8118.39</v>
      </c>
    </row>
    <row r="83" spans="1:30" x14ac:dyDescent="0.5">
      <c r="A83">
        <v>22</v>
      </c>
      <c r="B83" t="s">
        <v>16</v>
      </c>
      <c r="C83" s="29">
        <v>2034.42</v>
      </c>
      <c r="D83" s="29">
        <v>7736.5</v>
      </c>
      <c r="E83">
        <v>365.05</v>
      </c>
      <c r="F83" s="29">
        <v>3238.22</v>
      </c>
      <c r="G83">
        <v>4577.07</v>
      </c>
      <c r="H83">
        <v>1020.97</v>
      </c>
      <c r="I83">
        <v>3150.64</v>
      </c>
      <c r="J83">
        <v>272.68</v>
      </c>
      <c r="K83">
        <v>577.58000000000004</v>
      </c>
      <c r="L83">
        <v>2190.3200000000002</v>
      </c>
      <c r="M83">
        <v>5120.66</v>
      </c>
      <c r="N83">
        <v>3013.8</v>
      </c>
      <c r="O83">
        <v>2509.2199999999998</v>
      </c>
      <c r="P83">
        <v>9480.27</v>
      </c>
      <c r="Q83">
        <v>3297.21</v>
      </c>
      <c r="R83">
        <v>7170.13</v>
      </c>
      <c r="S83">
        <v>1893.88</v>
      </c>
      <c r="T83">
        <v>7688.23</v>
      </c>
      <c r="U83">
        <v>16363.04</v>
      </c>
      <c r="V83">
        <v>3335.56</v>
      </c>
      <c r="W83">
        <v>28784.99</v>
      </c>
      <c r="X83">
        <v>1346.27</v>
      </c>
      <c r="Y83">
        <v>2730.52</v>
      </c>
      <c r="Z83">
        <v>3557.78</v>
      </c>
      <c r="AA83">
        <v>2363.04</v>
      </c>
      <c r="AB83">
        <v>2223.52</v>
      </c>
      <c r="AC83">
        <v>223.88</v>
      </c>
      <c r="AD83">
        <v>9642.7800000000007</v>
      </c>
    </row>
    <row r="84" spans="1:30" x14ac:dyDescent="0.5">
      <c r="A84">
        <v>22</v>
      </c>
      <c r="B84" t="s">
        <v>16</v>
      </c>
      <c r="C84" s="29">
        <v>1896.76</v>
      </c>
      <c r="D84" s="29">
        <v>10952.11</v>
      </c>
      <c r="E84">
        <v>38.729999999999997</v>
      </c>
      <c r="F84" s="29">
        <v>3036.05</v>
      </c>
      <c r="G84">
        <v>3497.93</v>
      </c>
      <c r="H84">
        <v>488.49</v>
      </c>
      <c r="I84">
        <v>1798.29</v>
      </c>
      <c r="J84">
        <v>515.61</v>
      </c>
      <c r="K84">
        <v>33.520000000000003</v>
      </c>
      <c r="L84">
        <v>5460.63</v>
      </c>
      <c r="M84">
        <v>4634.75</v>
      </c>
      <c r="N84">
        <v>3124.91</v>
      </c>
      <c r="O84">
        <v>2905.67</v>
      </c>
      <c r="P84">
        <v>8077.43</v>
      </c>
      <c r="Q84">
        <v>3254.43</v>
      </c>
      <c r="R84">
        <v>5061.01</v>
      </c>
      <c r="S84">
        <v>741.9</v>
      </c>
      <c r="T84">
        <v>14308.3</v>
      </c>
      <c r="U84">
        <v>12953.24</v>
      </c>
      <c r="V84">
        <v>1696.44</v>
      </c>
      <c r="W84">
        <v>18382.59</v>
      </c>
      <c r="X84">
        <v>1297.4100000000001</v>
      </c>
      <c r="Y84">
        <v>2394.8200000000002</v>
      </c>
      <c r="Z84">
        <v>4025.69</v>
      </c>
      <c r="AA84">
        <v>2638.65</v>
      </c>
      <c r="AB84">
        <v>2223.36</v>
      </c>
      <c r="AC84">
        <v>321.81</v>
      </c>
      <c r="AD84">
        <v>9287.5300000000007</v>
      </c>
    </row>
    <row r="85" spans="1:30" x14ac:dyDescent="0.5">
      <c r="A85">
        <v>22</v>
      </c>
      <c r="B85" t="s">
        <v>16</v>
      </c>
      <c r="C85" s="29">
        <v>684.39</v>
      </c>
      <c r="D85" s="29">
        <v>6115.66</v>
      </c>
      <c r="E85">
        <v>546.03</v>
      </c>
      <c r="F85" s="29">
        <v>3504.04</v>
      </c>
      <c r="G85">
        <v>3037.2</v>
      </c>
      <c r="H85">
        <v>719</v>
      </c>
      <c r="I85">
        <v>4354.68</v>
      </c>
      <c r="J85">
        <v>100.53</v>
      </c>
      <c r="K85">
        <v>570.67999999999995</v>
      </c>
      <c r="L85">
        <v>1766.44</v>
      </c>
      <c r="M85">
        <v>3793.12</v>
      </c>
      <c r="N85">
        <v>1866.6</v>
      </c>
      <c r="O85">
        <v>2201.3200000000002</v>
      </c>
      <c r="P85">
        <v>7120.94</v>
      </c>
      <c r="Q85">
        <v>2847.3</v>
      </c>
      <c r="R85">
        <v>3691.92</v>
      </c>
      <c r="S85">
        <v>710.16</v>
      </c>
      <c r="T85">
        <v>5434.76</v>
      </c>
      <c r="U85">
        <v>14668.22</v>
      </c>
      <c r="V85">
        <v>3431.83</v>
      </c>
      <c r="W85">
        <v>12694.35</v>
      </c>
      <c r="X85">
        <v>1443.94</v>
      </c>
      <c r="Y85">
        <v>2312.75</v>
      </c>
      <c r="Z85">
        <v>4002.03</v>
      </c>
      <c r="AA85">
        <v>2179.4899999999998</v>
      </c>
      <c r="AB85">
        <v>2131.6999999999998</v>
      </c>
      <c r="AC85">
        <v>228.27</v>
      </c>
      <c r="AD85">
        <v>3984.86</v>
      </c>
    </row>
    <row r="86" spans="1:30" x14ac:dyDescent="0.5">
      <c r="A86">
        <v>22</v>
      </c>
      <c r="B86" t="s">
        <v>16</v>
      </c>
      <c r="C86" s="29">
        <v>990.42</v>
      </c>
      <c r="D86" s="29">
        <v>23119</v>
      </c>
      <c r="E86">
        <v>399.93</v>
      </c>
      <c r="F86" s="29">
        <v>2191.15</v>
      </c>
      <c r="G86">
        <v>1262.48</v>
      </c>
      <c r="H86">
        <v>4257.67</v>
      </c>
      <c r="I86">
        <v>1740.21</v>
      </c>
      <c r="J86">
        <v>164.47</v>
      </c>
      <c r="K86">
        <v>583.15</v>
      </c>
      <c r="L86">
        <v>1710.52</v>
      </c>
      <c r="M86">
        <v>3796.58</v>
      </c>
      <c r="N86">
        <v>1820.65</v>
      </c>
      <c r="O86">
        <v>1166.6300000000001</v>
      </c>
      <c r="P86">
        <v>7115.77</v>
      </c>
      <c r="Q86">
        <v>3547.22</v>
      </c>
      <c r="R86">
        <v>3005.8</v>
      </c>
      <c r="S86">
        <v>1570.98</v>
      </c>
      <c r="T86">
        <v>8943.44</v>
      </c>
      <c r="U86">
        <v>10825.77</v>
      </c>
      <c r="V86">
        <v>377.94</v>
      </c>
      <c r="W86">
        <v>14340.57</v>
      </c>
      <c r="X86">
        <v>966.86</v>
      </c>
      <c r="Y86">
        <v>1529.1</v>
      </c>
      <c r="Z86">
        <v>4886.42</v>
      </c>
      <c r="AA86">
        <v>1533.9</v>
      </c>
      <c r="AB86">
        <v>1897.01</v>
      </c>
      <c r="AC86">
        <v>468.7</v>
      </c>
      <c r="AD86">
        <v>6238.54</v>
      </c>
    </row>
    <row r="87" spans="1:30" x14ac:dyDescent="0.5">
      <c r="A87">
        <v>22</v>
      </c>
      <c r="B87" t="s">
        <v>16</v>
      </c>
      <c r="C87" s="29">
        <v>3591.8</v>
      </c>
      <c r="D87" s="29">
        <v>4949.07</v>
      </c>
      <c r="E87">
        <v>1147.74</v>
      </c>
      <c r="F87" s="29">
        <v>2812.55</v>
      </c>
      <c r="G87">
        <v>8144.23</v>
      </c>
      <c r="H87">
        <v>413.96</v>
      </c>
      <c r="I87">
        <v>2162.42</v>
      </c>
      <c r="J87">
        <v>139.82</v>
      </c>
      <c r="K87">
        <v>732.44</v>
      </c>
      <c r="L87">
        <v>2935.16</v>
      </c>
      <c r="M87">
        <v>3789.97</v>
      </c>
      <c r="N87">
        <v>2010.88</v>
      </c>
      <c r="O87">
        <v>1990.43</v>
      </c>
      <c r="P87">
        <v>5474.66</v>
      </c>
      <c r="Q87">
        <v>3284.14</v>
      </c>
      <c r="R87">
        <v>6247.12</v>
      </c>
      <c r="S87">
        <v>1729.98</v>
      </c>
      <c r="T87">
        <v>8627.7199999999993</v>
      </c>
      <c r="U87">
        <v>30151.73</v>
      </c>
      <c r="V87">
        <v>5333.03</v>
      </c>
      <c r="W87">
        <v>9898.74</v>
      </c>
      <c r="X87">
        <v>499.36</v>
      </c>
      <c r="Y87">
        <v>4675.7299999999996</v>
      </c>
      <c r="Z87">
        <v>2709.68</v>
      </c>
      <c r="AA87">
        <v>2814.74</v>
      </c>
      <c r="AB87">
        <v>509.39</v>
      </c>
      <c r="AC87">
        <v>540.54999999999995</v>
      </c>
      <c r="AD87">
        <v>6446.32</v>
      </c>
    </row>
    <row r="88" spans="1:30" x14ac:dyDescent="0.5">
      <c r="A88">
        <v>22</v>
      </c>
      <c r="B88" t="s">
        <v>16</v>
      </c>
      <c r="C88" s="29">
        <v>2833.54</v>
      </c>
      <c r="D88" s="29">
        <v>3790.05</v>
      </c>
      <c r="E88">
        <v>8.23</v>
      </c>
      <c r="F88" s="29">
        <v>4113.38</v>
      </c>
      <c r="G88">
        <v>3041.76</v>
      </c>
      <c r="H88">
        <v>532.15</v>
      </c>
      <c r="I88">
        <v>6097.02</v>
      </c>
      <c r="J88">
        <v>139.76</v>
      </c>
      <c r="K88">
        <v>15.76</v>
      </c>
      <c r="L88">
        <v>4530.57</v>
      </c>
      <c r="M88">
        <v>5033.78</v>
      </c>
      <c r="N88">
        <v>2009.51</v>
      </c>
      <c r="O88">
        <v>2485.56</v>
      </c>
      <c r="P88">
        <v>8958.2000000000007</v>
      </c>
      <c r="Q88">
        <v>3281.89</v>
      </c>
      <c r="R88">
        <v>4938.8999999999996</v>
      </c>
      <c r="S88">
        <v>767.59</v>
      </c>
      <c r="T88">
        <v>7823.26</v>
      </c>
      <c r="U88">
        <v>18301.36</v>
      </c>
      <c r="V88">
        <v>3970.68</v>
      </c>
      <c r="W88">
        <v>12678.58</v>
      </c>
      <c r="X88">
        <v>1632.03</v>
      </c>
      <c r="Y88">
        <v>2514.98</v>
      </c>
      <c r="Z88">
        <v>2734.28</v>
      </c>
      <c r="AA88">
        <v>1459.62</v>
      </c>
      <c r="AB88">
        <v>2548.1</v>
      </c>
      <c r="AC88">
        <v>309.41000000000003</v>
      </c>
      <c r="AD88">
        <v>6367.13</v>
      </c>
    </row>
    <row r="89" spans="1:30" x14ac:dyDescent="0.5">
      <c r="A89">
        <v>24</v>
      </c>
      <c r="B89" t="s">
        <v>14</v>
      </c>
      <c r="C89">
        <v>2184.04</v>
      </c>
      <c r="D89">
        <v>13218.17</v>
      </c>
      <c r="E89" s="29">
        <v>12.53</v>
      </c>
      <c r="F89" s="29">
        <v>1516.73</v>
      </c>
      <c r="G89">
        <v>595.98</v>
      </c>
      <c r="H89">
        <v>463.05</v>
      </c>
      <c r="I89">
        <v>1609.06</v>
      </c>
      <c r="J89">
        <v>51.43</v>
      </c>
      <c r="K89">
        <v>25.23</v>
      </c>
      <c r="L89">
        <v>2031.75</v>
      </c>
      <c r="M89">
        <v>3704.17</v>
      </c>
      <c r="N89">
        <v>1694.46</v>
      </c>
      <c r="O89">
        <v>2029.54</v>
      </c>
      <c r="P89">
        <v>8469.17</v>
      </c>
      <c r="Q89">
        <v>2773.53</v>
      </c>
      <c r="R89">
        <v>3159.44</v>
      </c>
      <c r="S89">
        <v>494.61</v>
      </c>
      <c r="T89">
        <v>24461.9</v>
      </c>
      <c r="U89">
        <v>21977.88</v>
      </c>
      <c r="V89">
        <v>841.59</v>
      </c>
      <c r="W89">
        <v>11911.61</v>
      </c>
      <c r="X89">
        <v>1066.8599999999999</v>
      </c>
      <c r="Y89">
        <v>2512.7800000000002</v>
      </c>
      <c r="Z89">
        <v>5575.18</v>
      </c>
      <c r="AA89">
        <v>2398.09</v>
      </c>
      <c r="AB89">
        <v>3275.48</v>
      </c>
      <c r="AC89">
        <v>244.65</v>
      </c>
      <c r="AD89">
        <v>8139.81</v>
      </c>
    </row>
    <row r="90" spans="1:30" x14ac:dyDescent="0.5">
      <c r="A90">
        <v>24</v>
      </c>
      <c r="B90" t="s">
        <v>14</v>
      </c>
      <c r="C90">
        <v>1438.05</v>
      </c>
      <c r="D90">
        <v>4619.08</v>
      </c>
      <c r="E90" s="29">
        <v>1523.77</v>
      </c>
      <c r="F90" s="29">
        <v>5127.41</v>
      </c>
      <c r="G90">
        <v>6154.31</v>
      </c>
      <c r="H90">
        <v>450.03</v>
      </c>
      <c r="I90">
        <v>4317.16</v>
      </c>
      <c r="J90">
        <v>81.72</v>
      </c>
      <c r="K90">
        <v>24</v>
      </c>
      <c r="L90">
        <v>3516.4</v>
      </c>
      <c r="M90">
        <v>5587.46</v>
      </c>
      <c r="N90">
        <v>2510.14</v>
      </c>
      <c r="O90">
        <v>3899.72</v>
      </c>
      <c r="P90">
        <v>7434.98</v>
      </c>
      <c r="Q90">
        <v>2958.81</v>
      </c>
      <c r="R90">
        <v>6458.74</v>
      </c>
      <c r="S90">
        <v>314.05</v>
      </c>
      <c r="T90">
        <v>6073.52</v>
      </c>
      <c r="U90">
        <v>11545.14</v>
      </c>
      <c r="V90">
        <v>3811.64</v>
      </c>
      <c r="W90">
        <v>11015.2</v>
      </c>
      <c r="X90">
        <v>891.07</v>
      </c>
      <c r="Y90">
        <v>835.43</v>
      </c>
      <c r="Z90">
        <v>4505.05</v>
      </c>
      <c r="AA90">
        <v>3783.66</v>
      </c>
      <c r="AB90">
        <v>2706.39</v>
      </c>
      <c r="AC90">
        <v>161.69</v>
      </c>
      <c r="AD90">
        <v>10817.26</v>
      </c>
    </row>
    <row r="91" spans="1:30" x14ac:dyDescent="0.5">
      <c r="A91">
        <v>24</v>
      </c>
      <c r="B91" t="s">
        <v>14</v>
      </c>
      <c r="C91">
        <v>3229.49</v>
      </c>
      <c r="D91">
        <v>6068.09</v>
      </c>
      <c r="E91" s="29">
        <v>22.79</v>
      </c>
      <c r="F91" s="29">
        <v>1861.31</v>
      </c>
      <c r="G91">
        <v>882.58</v>
      </c>
      <c r="H91">
        <v>405.33</v>
      </c>
      <c r="I91">
        <v>1697.2</v>
      </c>
      <c r="J91">
        <v>46.37</v>
      </c>
      <c r="K91">
        <v>21.69</v>
      </c>
      <c r="L91">
        <v>2024.39</v>
      </c>
      <c r="M91">
        <v>4259.93</v>
      </c>
      <c r="N91">
        <v>2157.4499999999998</v>
      </c>
      <c r="O91">
        <v>1686.22</v>
      </c>
      <c r="P91">
        <v>9480.6299999999992</v>
      </c>
      <c r="Q91">
        <v>2976.47</v>
      </c>
      <c r="R91">
        <v>2614.2800000000002</v>
      </c>
      <c r="S91">
        <v>849.26</v>
      </c>
      <c r="T91">
        <v>7719.68</v>
      </c>
      <c r="U91">
        <v>13191.92</v>
      </c>
      <c r="V91">
        <v>1330.46</v>
      </c>
      <c r="W91">
        <v>13574.87</v>
      </c>
      <c r="X91">
        <v>766.11</v>
      </c>
      <c r="Y91">
        <v>1036.02</v>
      </c>
      <c r="Z91">
        <v>5887.59</v>
      </c>
      <c r="AA91">
        <v>2071.3200000000002</v>
      </c>
      <c r="AB91">
        <v>1765.6</v>
      </c>
      <c r="AC91">
        <v>177.06</v>
      </c>
      <c r="AD91">
        <v>7539.8</v>
      </c>
    </row>
    <row r="92" spans="1:30" x14ac:dyDescent="0.5">
      <c r="A92">
        <v>24</v>
      </c>
      <c r="B92" t="s">
        <v>14</v>
      </c>
      <c r="C92">
        <v>5250.91</v>
      </c>
      <c r="D92">
        <v>11737.01</v>
      </c>
      <c r="E92" s="29">
        <v>302.93</v>
      </c>
      <c r="F92" s="29">
        <v>2743.51</v>
      </c>
      <c r="G92">
        <v>1129.24</v>
      </c>
      <c r="H92">
        <v>447.21</v>
      </c>
      <c r="I92">
        <v>2760.55</v>
      </c>
      <c r="J92">
        <v>70.77</v>
      </c>
      <c r="K92">
        <v>26.97</v>
      </c>
      <c r="L92">
        <v>1630.4</v>
      </c>
      <c r="M92">
        <v>4012.75</v>
      </c>
      <c r="N92">
        <v>1643.47</v>
      </c>
      <c r="O92">
        <v>3136.25</v>
      </c>
      <c r="P92">
        <v>7830.75</v>
      </c>
      <c r="Q92">
        <v>2952.54</v>
      </c>
      <c r="R92">
        <v>2062.79</v>
      </c>
      <c r="S92">
        <v>465.5</v>
      </c>
      <c r="T92">
        <v>29116.35</v>
      </c>
      <c r="U92">
        <v>6348.21</v>
      </c>
      <c r="V92">
        <v>1069.76</v>
      </c>
      <c r="W92">
        <v>12131.48</v>
      </c>
      <c r="X92">
        <v>806.46</v>
      </c>
      <c r="Y92">
        <v>1845.77</v>
      </c>
      <c r="Z92">
        <v>4767.3900000000003</v>
      </c>
      <c r="AA92">
        <v>2596.2600000000002</v>
      </c>
      <c r="AB92">
        <v>2612.0500000000002</v>
      </c>
      <c r="AC92">
        <v>204.57</v>
      </c>
      <c r="AD92">
        <v>6276.73</v>
      </c>
    </row>
    <row r="93" spans="1:30" x14ac:dyDescent="0.5">
      <c r="A93">
        <v>24</v>
      </c>
      <c r="B93" t="s">
        <v>14</v>
      </c>
      <c r="C93">
        <v>5481.46</v>
      </c>
      <c r="D93">
        <v>8093.77</v>
      </c>
      <c r="E93" s="29">
        <v>354.92</v>
      </c>
      <c r="F93" s="29">
        <v>4397.74</v>
      </c>
      <c r="G93">
        <v>1866.73</v>
      </c>
      <c r="H93">
        <v>372.18</v>
      </c>
      <c r="I93">
        <v>1754.39</v>
      </c>
      <c r="J93">
        <v>33.479999999999997</v>
      </c>
      <c r="K93">
        <v>15.23</v>
      </c>
      <c r="L93">
        <v>1536.63</v>
      </c>
      <c r="M93">
        <v>2202.27</v>
      </c>
      <c r="N93">
        <v>2472.9299999999998</v>
      </c>
      <c r="O93">
        <v>4063.39</v>
      </c>
      <c r="P93">
        <v>7296.79</v>
      </c>
      <c r="Q93">
        <v>3192.59</v>
      </c>
      <c r="R93">
        <v>2731.02</v>
      </c>
      <c r="S93">
        <v>533.80999999999995</v>
      </c>
      <c r="T93">
        <v>6290.93</v>
      </c>
      <c r="U93">
        <v>9721.7099999999991</v>
      </c>
      <c r="V93">
        <v>1498.24</v>
      </c>
      <c r="W93">
        <v>6229.26</v>
      </c>
      <c r="X93">
        <v>1087.02</v>
      </c>
      <c r="Y93">
        <v>1437.13</v>
      </c>
      <c r="Z93">
        <v>7410.44</v>
      </c>
      <c r="AA93">
        <v>2476.83</v>
      </c>
      <c r="AB93">
        <v>2582.65</v>
      </c>
      <c r="AC93">
        <v>215.95</v>
      </c>
      <c r="AD93">
        <v>7982.01</v>
      </c>
    </row>
    <row r="94" spans="1:30" x14ac:dyDescent="0.5">
      <c r="A94">
        <v>24</v>
      </c>
      <c r="B94" t="s">
        <v>14</v>
      </c>
      <c r="C94">
        <v>105.05</v>
      </c>
      <c r="D94">
        <v>7582.56</v>
      </c>
      <c r="E94" s="29">
        <v>955.72</v>
      </c>
      <c r="F94" s="29">
        <v>7486.46</v>
      </c>
      <c r="G94">
        <v>5805.16</v>
      </c>
      <c r="H94">
        <v>409.5</v>
      </c>
      <c r="I94">
        <v>2753.32</v>
      </c>
      <c r="J94">
        <v>821.88</v>
      </c>
      <c r="K94">
        <v>18.41</v>
      </c>
      <c r="L94">
        <v>4161.87</v>
      </c>
      <c r="M94">
        <v>4475.72</v>
      </c>
      <c r="N94">
        <v>4069.98</v>
      </c>
      <c r="O94">
        <v>4071.48</v>
      </c>
      <c r="P94">
        <v>7984.08</v>
      </c>
      <c r="Q94">
        <v>3035.11</v>
      </c>
      <c r="R94">
        <v>3528.37</v>
      </c>
      <c r="S94">
        <v>1142.23</v>
      </c>
      <c r="T94">
        <v>5378.5</v>
      </c>
      <c r="U94">
        <v>10408.02</v>
      </c>
      <c r="V94">
        <v>1031.96</v>
      </c>
      <c r="W94">
        <v>19362.21</v>
      </c>
      <c r="X94">
        <v>2165.91</v>
      </c>
      <c r="Y94">
        <v>3279.81</v>
      </c>
      <c r="Z94">
        <v>3174.09</v>
      </c>
      <c r="AA94">
        <v>3626.24</v>
      </c>
      <c r="AB94">
        <v>3117.75</v>
      </c>
      <c r="AC94">
        <v>425.37</v>
      </c>
      <c r="AD94">
        <v>5497.48</v>
      </c>
    </row>
    <row r="95" spans="1:30" x14ac:dyDescent="0.5">
      <c r="A95">
        <v>24</v>
      </c>
      <c r="B95" t="s">
        <v>14</v>
      </c>
      <c r="C95">
        <v>277.56</v>
      </c>
      <c r="D95">
        <v>5494.11</v>
      </c>
      <c r="E95" s="29">
        <v>2497.6999999999998</v>
      </c>
      <c r="F95" s="29">
        <v>3147.15</v>
      </c>
      <c r="G95">
        <v>872.32</v>
      </c>
      <c r="H95">
        <v>421.78</v>
      </c>
      <c r="I95">
        <v>2977.77</v>
      </c>
      <c r="J95">
        <v>725.01</v>
      </c>
      <c r="K95">
        <v>22.56</v>
      </c>
      <c r="L95">
        <v>2813.54</v>
      </c>
      <c r="M95">
        <v>4560.78</v>
      </c>
      <c r="N95">
        <v>3869.41</v>
      </c>
      <c r="O95">
        <v>2044.21</v>
      </c>
      <c r="P95">
        <v>6027.92</v>
      </c>
      <c r="Q95">
        <v>3112.14</v>
      </c>
      <c r="R95">
        <v>6217.91</v>
      </c>
      <c r="S95">
        <v>770.29</v>
      </c>
      <c r="T95">
        <v>2362.84</v>
      </c>
      <c r="U95">
        <v>16222.2</v>
      </c>
      <c r="V95">
        <v>1908.89</v>
      </c>
      <c r="W95">
        <v>28642.11</v>
      </c>
      <c r="X95">
        <v>1888.99</v>
      </c>
      <c r="Y95">
        <v>2892.1</v>
      </c>
      <c r="Z95">
        <v>3868.17</v>
      </c>
      <c r="AA95">
        <v>2772.79</v>
      </c>
      <c r="AB95">
        <v>7779</v>
      </c>
      <c r="AC95">
        <v>424.96</v>
      </c>
      <c r="AD95">
        <v>6532.31</v>
      </c>
    </row>
    <row r="96" spans="1:30" x14ac:dyDescent="0.5">
      <c r="A96">
        <v>24</v>
      </c>
      <c r="B96" t="s">
        <v>14</v>
      </c>
      <c r="C96">
        <v>620.66</v>
      </c>
      <c r="D96">
        <v>5713.66</v>
      </c>
      <c r="E96" s="29">
        <v>2360.19</v>
      </c>
      <c r="F96" s="29">
        <v>3391.02</v>
      </c>
      <c r="G96">
        <v>908.61</v>
      </c>
      <c r="H96">
        <v>470.86</v>
      </c>
      <c r="I96">
        <v>4518.6400000000003</v>
      </c>
      <c r="J96">
        <v>16.72</v>
      </c>
      <c r="K96">
        <v>20.350000000000001</v>
      </c>
      <c r="L96">
        <v>2773.62</v>
      </c>
      <c r="M96">
        <v>5088.8599999999997</v>
      </c>
      <c r="N96">
        <v>1765.33</v>
      </c>
      <c r="O96">
        <v>1092</v>
      </c>
      <c r="P96">
        <v>7802.1</v>
      </c>
      <c r="Q96">
        <v>3095.17</v>
      </c>
      <c r="R96">
        <v>5379.99</v>
      </c>
      <c r="S96">
        <v>1143.3900000000001</v>
      </c>
      <c r="T96">
        <v>4070.24</v>
      </c>
      <c r="U96">
        <v>18900.62</v>
      </c>
      <c r="V96">
        <v>677.91</v>
      </c>
      <c r="W96">
        <v>19312.64</v>
      </c>
      <c r="X96">
        <v>959.83</v>
      </c>
      <c r="Y96">
        <v>1751.18</v>
      </c>
      <c r="Z96">
        <v>4501.6099999999997</v>
      </c>
      <c r="AA96">
        <v>3850.56</v>
      </c>
      <c r="AB96">
        <v>3791.71</v>
      </c>
      <c r="AC96">
        <v>680.39</v>
      </c>
      <c r="AD96">
        <v>11033.11</v>
      </c>
    </row>
    <row r="97" spans="1:30" x14ac:dyDescent="0.5">
      <c r="A97">
        <v>24</v>
      </c>
      <c r="B97" t="s">
        <v>14</v>
      </c>
      <c r="C97">
        <v>2449.96</v>
      </c>
      <c r="D97">
        <v>3851.98</v>
      </c>
      <c r="E97" s="29">
        <v>2969.87</v>
      </c>
      <c r="F97" s="29">
        <v>903.1</v>
      </c>
      <c r="G97">
        <v>701.73</v>
      </c>
      <c r="H97">
        <v>435.77</v>
      </c>
      <c r="I97">
        <v>905.92</v>
      </c>
      <c r="J97">
        <v>62.05</v>
      </c>
      <c r="K97">
        <v>24.97</v>
      </c>
      <c r="L97">
        <v>2098.48</v>
      </c>
      <c r="M97">
        <v>6264.98</v>
      </c>
      <c r="N97">
        <v>1707.31</v>
      </c>
      <c r="O97">
        <v>2249.64</v>
      </c>
      <c r="P97">
        <v>5303.57</v>
      </c>
      <c r="Q97">
        <v>2975.19</v>
      </c>
      <c r="R97">
        <v>2824.7</v>
      </c>
      <c r="S97">
        <v>182.77</v>
      </c>
      <c r="T97">
        <v>8198.26</v>
      </c>
      <c r="U97">
        <v>5855.19</v>
      </c>
      <c r="V97">
        <v>700.82</v>
      </c>
      <c r="W97">
        <v>5551.41</v>
      </c>
      <c r="X97">
        <v>888.77</v>
      </c>
      <c r="Y97">
        <v>1570.77</v>
      </c>
      <c r="Z97">
        <v>2273.54</v>
      </c>
      <c r="AA97">
        <v>1714.82</v>
      </c>
      <c r="AB97">
        <v>1806.27</v>
      </c>
      <c r="AC97">
        <v>179.13</v>
      </c>
      <c r="AD97">
        <v>5130.25</v>
      </c>
    </row>
    <row r="98" spans="1:30" x14ac:dyDescent="0.5">
      <c r="A98">
        <v>26</v>
      </c>
      <c r="B98" t="s">
        <v>20</v>
      </c>
      <c r="C98" s="29">
        <v>2245.56</v>
      </c>
      <c r="D98">
        <v>5654.95</v>
      </c>
      <c r="E98" s="29">
        <v>10.87</v>
      </c>
      <c r="F98" s="29">
        <v>4798.01</v>
      </c>
      <c r="G98">
        <v>961.4</v>
      </c>
      <c r="H98">
        <v>419.06</v>
      </c>
      <c r="I98">
        <v>2191.98</v>
      </c>
      <c r="J98">
        <v>51.18</v>
      </c>
      <c r="K98">
        <v>23.84</v>
      </c>
      <c r="L98">
        <v>3462.88</v>
      </c>
      <c r="M98">
        <v>3806.69</v>
      </c>
      <c r="N98">
        <v>1839.47</v>
      </c>
      <c r="O98">
        <v>4281.58</v>
      </c>
      <c r="P98">
        <v>7023.24</v>
      </c>
      <c r="Q98">
        <v>3077.23</v>
      </c>
      <c r="R98">
        <v>7125.95</v>
      </c>
      <c r="S98">
        <v>405.14</v>
      </c>
      <c r="T98">
        <v>17160.63</v>
      </c>
      <c r="U98">
        <v>12275.7</v>
      </c>
      <c r="V98">
        <v>3074.68</v>
      </c>
      <c r="W98">
        <v>13619.57</v>
      </c>
      <c r="X98">
        <v>821.12</v>
      </c>
      <c r="Y98">
        <v>3668.79</v>
      </c>
      <c r="Z98">
        <v>2902.39</v>
      </c>
      <c r="AA98">
        <v>3229.02</v>
      </c>
      <c r="AB98">
        <v>1441.11</v>
      </c>
      <c r="AC98">
        <v>401.62</v>
      </c>
      <c r="AD98">
        <v>6834.71</v>
      </c>
    </row>
    <row r="99" spans="1:30" x14ac:dyDescent="0.5">
      <c r="A99">
        <v>26</v>
      </c>
      <c r="B99" t="s">
        <v>20</v>
      </c>
      <c r="C99" s="29">
        <v>1857.79</v>
      </c>
      <c r="D99">
        <v>7656.31</v>
      </c>
      <c r="E99" s="29">
        <v>310.22000000000003</v>
      </c>
      <c r="F99" s="29">
        <v>3936.63</v>
      </c>
      <c r="G99">
        <v>5049.99</v>
      </c>
      <c r="H99">
        <v>600.37</v>
      </c>
      <c r="I99">
        <v>2849.79</v>
      </c>
      <c r="J99">
        <v>52.78</v>
      </c>
      <c r="K99">
        <v>228.2</v>
      </c>
      <c r="L99">
        <v>2505.9699999999998</v>
      </c>
      <c r="M99">
        <v>4125.7700000000004</v>
      </c>
      <c r="N99">
        <v>1467.58</v>
      </c>
      <c r="O99">
        <v>2950.47</v>
      </c>
      <c r="P99">
        <v>7798.84</v>
      </c>
      <c r="Q99">
        <v>3497.48</v>
      </c>
      <c r="R99">
        <v>4647.45</v>
      </c>
      <c r="S99">
        <v>507.81</v>
      </c>
      <c r="T99">
        <v>4612.25</v>
      </c>
      <c r="U99">
        <v>8811.0400000000009</v>
      </c>
      <c r="V99">
        <v>681.59</v>
      </c>
      <c r="W99">
        <v>7093.04</v>
      </c>
      <c r="X99">
        <v>1411.18</v>
      </c>
      <c r="Y99">
        <v>3160.68</v>
      </c>
      <c r="Z99">
        <v>2618.1799999999998</v>
      </c>
      <c r="AA99">
        <v>2738.37</v>
      </c>
      <c r="AB99">
        <v>25528.560000000001</v>
      </c>
      <c r="AC99">
        <v>187.45</v>
      </c>
      <c r="AD99">
        <v>4925.6400000000003</v>
      </c>
    </row>
    <row r="100" spans="1:30" x14ac:dyDescent="0.5">
      <c r="A100">
        <v>26</v>
      </c>
      <c r="B100" t="s">
        <v>20</v>
      </c>
      <c r="C100" s="29">
        <v>1936.43</v>
      </c>
      <c r="D100">
        <v>13621.09</v>
      </c>
      <c r="E100" s="29">
        <v>826.17</v>
      </c>
      <c r="F100" s="29">
        <v>3276.95</v>
      </c>
      <c r="G100">
        <v>2323.92</v>
      </c>
      <c r="H100">
        <v>417.32</v>
      </c>
      <c r="I100">
        <v>4410.4799999999996</v>
      </c>
      <c r="J100">
        <v>23.29</v>
      </c>
      <c r="K100">
        <v>104.31</v>
      </c>
      <c r="L100">
        <v>2367.7800000000002</v>
      </c>
      <c r="M100">
        <v>1828.81</v>
      </c>
      <c r="N100">
        <v>2792.46</v>
      </c>
      <c r="O100">
        <v>2446.39</v>
      </c>
      <c r="P100">
        <v>7363.14</v>
      </c>
      <c r="Q100">
        <v>3182.89</v>
      </c>
      <c r="R100">
        <v>5430.7</v>
      </c>
      <c r="S100">
        <v>973.37</v>
      </c>
      <c r="T100">
        <v>19102.57</v>
      </c>
      <c r="U100">
        <v>22293.1</v>
      </c>
      <c r="V100">
        <v>2500.83</v>
      </c>
      <c r="W100">
        <v>10508.74</v>
      </c>
      <c r="X100">
        <v>432.56</v>
      </c>
      <c r="Y100">
        <v>2718.69</v>
      </c>
      <c r="Z100">
        <v>3270.72</v>
      </c>
      <c r="AA100">
        <v>1369.66</v>
      </c>
      <c r="AB100">
        <v>753.7</v>
      </c>
      <c r="AC100">
        <v>475.92</v>
      </c>
      <c r="AD100">
        <v>3815.32</v>
      </c>
    </row>
    <row r="101" spans="1:30" x14ac:dyDescent="0.5">
      <c r="A101">
        <v>26</v>
      </c>
      <c r="B101" t="s">
        <v>20</v>
      </c>
      <c r="C101" s="29">
        <v>2339.65</v>
      </c>
      <c r="D101">
        <v>7471.21</v>
      </c>
      <c r="E101" s="29">
        <v>32.479999999999997</v>
      </c>
      <c r="F101" s="29">
        <v>4627.24</v>
      </c>
      <c r="G101">
        <v>828.43</v>
      </c>
      <c r="H101">
        <v>405.27</v>
      </c>
      <c r="I101">
        <v>1868.08</v>
      </c>
      <c r="J101">
        <v>1131.52</v>
      </c>
      <c r="K101">
        <v>24.11</v>
      </c>
      <c r="L101">
        <v>2926.9</v>
      </c>
      <c r="M101">
        <v>4002.74</v>
      </c>
      <c r="N101">
        <v>2277.9899999999998</v>
      </c>
      <c r="O101">
        <v>3299.16</v>
      </c>
      <c r="P101">
        <v>4992.68</v>
      </c>
      <c r="Q101">
        <v>2973.12</v>
      </c>
      <c r="R101">
        <v>3654.33</v>
      </c>
      <c r="S101">
        <v>352.07</v>
      </c>
      <c r="T101">
        <v>7053.77</v>
      </c>
      <c r="U101">
        <v>25450.15</v>
      </c>
      <c r="V101">
        <v>3982.45</v>
      </c>
      <c r="W101">
        <v>15190.22</v>
      </c>
      <c r="X101">
        <v>1987.73</v>
      </c>
      <c r="Y101">
        <v>1900.41</v>
      </c>
      <c r="Z101">
        <v>1947.66</v>
      </c>
      <c r="AA101">
        <v>3029.14</v>
      </c>
      <c r="AB101">
        <v>1517.05</v>
      </c>
      <c r="AC101">
        <v>100.91</v>
      </c>
      <c r="AD101">
        <v>5603.96</v>
      </c>
    </row>
    <row r="102" spans="1:30" x14ac:dyDescent="0.5">
      <c r="A102">
        <v>26</v>
      </c>
      <c r="B102" t="s">
        <v>20</v>
      </c>
      <c r="C102" s="29">
        <v>2324.9699999999998</v>
      </c>
      <c r="D102">
        <v>8227.73</v>
      </c>
      <c r="E102" s="29">
        <v>463.02</v>
      </c>
      <c r="F102" s="29">
        <v>2640.59</v>
      </c>
      <c r="G102">
        <v>1069.42</v>
      </c>
      <c r="H102">
        <v>474.62</v>
      </c>
      <c r="I102">
        <v>711.67</v>
      </c>
      <c r="J102">
        <v>21.46</v>
      </c>
      <c r="K102">
        <v>11.41</v>
      </c>
      <c r="L102">
        <v>2523.8200000000002</v>
      </c>
      <c r="M102">
        <v>1840.21</v>
      </c>
      <c r="N102">
        <v>2665</v>
      </c>
      <c r="O102">
        <v>2749.54</v>
      </c>
      <c r="P102">
        <v>5921.87</v>
      </c>
      <c r="Q102">
        <v>3094.26</v>
      </c>
      <c r="R102">
        <v>3657.56</v>
      </c>
      <c r="S102">
        <v>485.9</v>
      </c>
      <c r="T102">
        <v>5875.11</v>
      </c>
      <c r="U102">
        <v>8355.43</v>
      </c>
      <c r="V102">
        <v>2008.71</v>
      </c>
      <c r="W102">
        <v>13246.9</v>
      </c>
      <c r="X102">
        <v>774.77</v>
      </c>
      <c r="Y102">
        <v>1066.4100000000001</v>
      </c>
      <c r="Z102">
        <v>4175.9399999999996</v>
      </c>
      <c r="AA102">
        <v>2144.77</v>
      </c>
      <c r="AB102">
        <v>3428.53</v>
      </c>
      <c r="AC102">
        <v>167.69</v>
      </c>
      <c r="AD102">
        <v>8880.25</v>
      </c>
    </row>
    <row r="103" spans="1:30" x14ac:dyDescent="0.5">
      <c r="A103">
        <v>26</v>
      </c>
      <c r="B103" t="s">
        <v>20</v>
      </c>
      <c r="C103" s="29">
        <v>969.22</v>
      </c>
      <c r="D103">
        <v>8627.94</v>
      </c>
      <c r="E103" s="29">
        <v>22.26</v>
      </c>
      <c r="F103" s="29">
        <v>2865.37</v>
      </c>
      <c r="G103">
        <v>2022.43</v>
      </c>
      <c r="H103">
        <v>458.03</v>
      </c>
      <c r="I103">
        <v>2636.73</v>
      </c>
      <c r="J103">
        <v>62.41</v>
      </c>
      <c r="K103">
        <v>21.37</v>
      </c>
      <c r="L103">
        <v>1227.94</v>
      </c>
      <c r="M103">
        <v>1792.59</v>
      </c>
      <c r="N103">
        <v>2125.83</v>
      </c>
      <c r="O103">
        <v>1338.06</v>
      </c>
      <c r="P103">
        <v>5256.87</v>
      </c>
      <c r="Q103">
        <v>2979.72</v>
      </c>
      <c r="R103">
        <v>2314.17</v>
      </c>
      <c r="S103">
        <v>438.55</v>
      </c>
      <c r="T103">
        <v>13550.93</v>
      </c>
      <c r="U103">
        <v>6249.87</v>
      </c>
      <c r="V103">
        <v>3997.11</v>
      </c>
      <c r="W103">
        <v>7019.16</v>
      </c>
      <c r="X103">
        <v>1095.5899999999999</v>
      </c>
      <c r="Y103">
        <v>1832.19</v>
      </c>
      <c r="Z103">
        <v>3484.56</v>
      </c>
      <c r="AA103">
        <v>2361.31</v>
      </c>
      <c r="AB103">
        <v>725.36</v>
      </c>
      <c r="AC103">
        <v>557.62</v>
      </c>
      <c r="AD103">
        <v>4943.3</v>
      </c>
    </row>
    <row r="104" spans="1:30" x14ac:dyDescent="0.5">
      <c r="A104">
        <v>26</v>
      </c>
      <c r="B104" t="s">
        <v>20</v>
      </c>
      <c r="C104" s="29">
        <v>2485.6999999999998</v>
      </c>
      <c r="D104">
        <v>4336.3100000000004</v>
      </c>
      <c r="E104" s="29">
        <v>41.01</v>
      </c>
      <c r="F104" s="29">
        <v>3816.92</v>
      </c>
      <c r="G104">
        <v>7430.25</v>
      </c>
      <c r="H104">
        <v>430.49</v>
      </c>
      <c r="I104">
        <v>3944.89</v>
      </c>
      <c r="J104">
        <v>329.16</v>
      </c>
      <c r="K104">
        <v>16.47</v>
      </c>
      <c r="L104">
        <v>3503.76</v>
      </c>
      <c r="M104">
        <v>4543.0200000000004</v>
      </c>
      <c r="N104">
        <v>2792.2</v>
      </c>
      <c r="O104">
        <v>1923.05</v>
      </c>
      <c r="P104">
        <v>5667.95</v>
      </c>
      <c r="Q104">
        <v>3135.88</v>
      </c>
      <c r="R104">
        <v>6391.82</v>
      </c>
      <c r="S104">
        <v>2008.31</v>
      </c>
      <c r="T104">
        <v>4527.5</v>
      </c>
      <c r="U104">
        <v>48848.44</v>
      </c>
      <c r="V104">
        <v>1566.02</v>
      </c>
      <c r="W104">
        <v>29919.21</v>
      </c>
      <c r="X104">
        <v>1798.27</v>
      </c>
      <c r="Y104">
        <v>1196.1099999999999</v>
      </c>
      <c r="Z104">
        <v>2300.84</v>
      </c>
      <c r="AA104">
        <v>3162.53</v>
      </c>
      <c r="AB104">
        <v>1533.31</v>
      </c>
      <c r="AC104">
        <v>801.31</v>
      </c>
      <c r="AD104">
        <v>12233.13</v>
      </c>
    </row>
    <row r="105" spans="1:30" x14ac:dyDescent="0.5">
      <c r="A105">
        <v>26</v>
      </c>
      <c r="B105" t="s">
        <v>20</v>
      </c>
      <c r="C105" s="29">
        <v>2129.5700000000002</v>
      </c>
      <c r="D105">
        <v>10700.41</v>
      </c>
      <c r="E105" s="29">
        <v>576.08000000000004</v>
      </c>
      <c r="F105" s="29">
        <v>1932.83</v>
      </c>
      <c r="G105">
        <v>4790.1099999999997</v>
      </c>
      <c r="H105">
        <v>524.29</v>
      </c>
      <c r="I105">
        <v>2034.96</v>
      </c>
      <c r="J105">
        <v>305.7</v>
      </c>
      <c r="K105">
        <v>402.59</v>
      </c>
      <c r="L105">
        <v>2102.3200000000002</v>
      </c>
      <c r="M105">
        <v>4540.13</v>
      </c>
      <c r="N105">
        <v>2586.6</v>
      </c>
      <c r="O105">
        <v>2751.57</v>
      </c>
      <c r="P105">
        <v>8301.42</v>
      </c>
      <c r="Q105">
        <v>2681.8</v>
      </c>
      <c r="R105">
        <v>1895.4</v>
      </c>
      <c r="S105">
        <v>739.74</v>
      </c>
      <c r="T105">
        <v>10906.73</v>
      </c>
      <c r="U105">
        <v>10656.66</v>
      </c>
      <c r="V105">
        <v>818.36</v>
      </c>
      <c r="W105">
        <v>16708.57</v>
      </c>
      <c r="X105">
        <v>1513.49</v>
      </c>
      <c r="Y105">
        <v>1280.22</v>
      </c>
      <c r="Z105">
        <v>4109.62</v>
      </c>
      <c r="AA105">
        <v>2839.39</v>
      </c>
      <c r="AB105">
        <v>1493.15</v>
      </c>
      <c r="AC105">
        <v>369.73</v>
      </c>
      <c r="AD105">
        <v>3326.92</v>
      </c>
    </row>
    <row r="106" spans="1:30" x14ac:dyDescent="0.5">
      <c r="A106">
        <v>26</v>
      </c>
      <c r="B106" t="s">
        <v>20</v>
      </c>
      <c r="C106" s="29">
        <v>460.78</v>
      </c>
      <c r="D106">
        <v>19427.490000000002</v>
      </c>
      <c r="E106" s="29">
        <v>1476.86</v>
      </c>
      <c r="F106" s="29">
        <v>7580.65</v>
      </c>
      <c r="G106">
        <v>1780.43</v>
      </c>
      <c r="H106">
        <v>2660.44</v>
      </c>
      <c r="I106">
        <v>3240.08</v>
      </c>
      <c r="J106">
        <v>79</v>
      </c>
      <c r="K106">
        <v>19.59</v>
      </c>
      <c r="L106">
        <v>2745.58</v>
      </c>
      <c r="M106">
        <v>2674.82</v>
      </c>
      <c r="N106">
        <v>3339.96</v>
      </c>
      <c r="O106">
        <v>4310.8500000000004</v>
      </c>
      <c r="P106">
        <v>5563.23</v>
      </c>
      <c r="Q106">
        <v>3900.42</v>
      </c>
      <c r="R106">
        <v>5816.33</v>
      </c>
      <c r="S106">
        <v>299.55</v>
      </c>
      <c r="T106">
        <v>11895.91</v>
      </c>
      <c r="U106">
        <v>5327.97</v>
      </c>
      <c r="V106">
        <v>1513.49</v>
      </c>
      <c r="W106">
        <v>6976.07</v>
      </c>
      <c r="X106">
        <v>1090.26</v>
      </c>
      <c r="Y106">
        <v>530.39</v>
      </c>
      <c r="Z106">
        <v>1793.44</v>
      </c>
      <c r="AA106">
        <v>2571.89</v>
      </c>
      <c r="AB106">
        <v>2332.0300000000002</v>
      </c>
      <c r="AC106">
        <v>98.18</v>
      </c>
      <c r="AD106">
        <v>12254.1</v>
      </c>
    </row>
    <row r="107" spans="1:30" x14ac:dyDescent="0.5">
      <c r="A107">
        <v>26</v>
      </c>
      <c r="B107" t="s">
        <v>20</v>
      </c>
      <c r="C107" s="29">
        <v>2324.9899999999998</v>
      </c>
      <c r="D107">
        <v>5414.92</v>
      </c>
      <c r="E107" s="29">
        <v>1252.68</v>
      </c>
      <c r="F107" s="29">
        <v>1885.22</v>
      </c>
      <c r="G107">
        <v>3671.59</v>
      </c>
      <c r="H107">
        <v>328.44</v>
      </c>
      <c r="I107">
        <v>1072.74</v>
      </c>
      <c r="J107">
        <v>101.51</v>
      </c>
      <c r="K107">
        <v>20.09</v>
      </c>
      <c r="L107">
        <v>2883.04</v>
      </c>
      <c r="M107">
        <v>3860.11</v>
      </c>
      <c r="N107">
        <v>2967.62</v>
      </c>
      <c r="O107">
        <v>1678.44</v>
      </c>
      <c r="P107">
        <v>9546.5300000000007</v>
      </c>
      <c r="Q107">
        <v>3076.93</v>
      </c>
      <c r="R107">
        <v>2380.06</v>
      </c>
      <c r="S107">
        <v>745.52</v>
      </c>
      <c r="T107">
        <v>5452.4</v>
      </c>
      <c r="U107">
        <v>10913.4</v>
      </c>
      <c r="V107">
        <v>2143.0500000000002</v>
      </c>
      <c r="W107">
        <v>11630.03</v>
      </c>
      <c r="X107">
        <v>1053.0899999999999</v>
      </c>
      <c r="Y107">
        <v>2142.86</v>
      </c>
      <c r="Z107">
        <v>4479.8500000000004</v>
      </c>
      <c r="AA107">
        <v>2587.1999999999998</v>
      </c>
      <c r="AB107">
        <v>874.62</v>
      </c>
      <c r="AC107">
        <v>241.87</v>
      </c>
      <c r="AD107">
        <v>11142.89</v>
      </c>
    </row>
    <row r="108" spans="1:30" x14ac:dyDescent="0.5">
      <c r="A108">
        <v>26</v>
      </c>
      <c r="B108" t="s">
        <v>20</v>
      </c>
      <c r="C108" s="29">
        <v>3195.41</v>
      </c>
      <c r="D108">
        <v>7111.58</v>
      </c>
      <c r="E108" s="29">
        <v>1645.06</v>
      </c>
      <c r="F108" s="29">
        <v>1417.91</v>
      </c>
      <c r="G108">
        <v>692.34</v>
      </c>
      <c r="H108">
        <v>440.03</v>
      </c>
      <c r="I108">
        <v>2567.5700000000002</v>
      </c>
      <c r="J108">
        <v>71.680000000000007</v>
      </c>
      <c r="K108">
        <v>25.84</v>
      </c>
      <c r="L108">
        <v>1283.96</v>
      </c>
      <c r="M108">
        <v>3734.32</v>
      </c>
      <c r="N108">
        <v>2127.8000000000002</v>
      </c>
      <c r="O108">
        <v>1799.71</v>
      </c>
      <c r="P108">
        <v>8762.19</v>
      </c>
      <c r="Q108">
        <v>3075.47</v>
      </c>
      <c r="R108">
        <v>2663.67</v>
      </c>
      <c r="S108">
        <v>606.1</v>
      </c>
      <c r="T108">
        <v>7665.69</v>
      </c>
      <c r="U108">
        <v>6958.86</v>
      </c>
      <c r="V108">
        <v>777.23</v>
      </c>
      <c r="W108">
        <v>7226.89</v>
      </c>
      <c r="X108">
        <v>849.93</v>
      </c>
      <c r="Y108">
        <v>1801.82</v>
      </c>
      <c r="Z108">
        <v>3589.87</v>
      </c>
      <c r="AA108">
        <v>1590.69</v>
      </c>
      <c r="AB108">
        <v>1712.25</v>
      </c>
      <c r="AC108">
        <v>276.33</v>
      </c>
      <c r="AD108">
        <v>8736.56</v>
      </c>
    </row>
    <row r="109" spans="1:30" x14ac:dyDescent="0.5">
      <c r="A109">
        <v>26</v>
      </c>
      <c r="B109" t="s">
        <v>20</v>
      </c>
      <c r="C109" s="29">
        <v>1017.23</v>
      </c>
      <c r="D109">
        <v>3803.67</v>
      </c>
      <c r="E109" s="29">
        <v>738.64</v>
      </c>
      <c r="F109" s="29">
        <v>3149.55</v>
      </c>
      <c r="G109">
        <v>35115.65</v>
      </c>
      <c r="H109">
        <v>2284.2199999999998</v>
      </c>
      <c r="I109">
        <v>1025.78</v>
      </c>
      <c r="J109">
        <v>128.05000000000001</v>
      </c>
      <c r="K109">
        <v>1415.95</v>
      </c>
      <c r="L109">
        <v>1388.65</v>
      </c>
      <c r="M109">
        <v>3342.28</v>
      </c>
      <c r="N109">
        <v>3078.81</v>
      </c>
      <c r="O109">
        <v>8968.5400000000009</v>
      </c>
      <c r="P109">
        <v>6144.32</v>
      </c>
      <c r="Q109">
        <v>4226.47</v>
      </c>
      <c r="R109">
        <v>3082.28</v>
      </c>
      <c r="S109">
        <v>1139.5899999999999</v>
      </c>
      <c r="T109">
        <v>3929.51</v>
      </c>
      <c r="U109">
        <v>80942.490000000005</v>
      </c>
      <c r="V109">
        <v>2072.89</v>
      </c>
      <c r="W109">
        <v>10952.62</v>
      </c>
      <c r="X109">
        <v>1722.28</v>
      </c>
      <c r="Y109">
        <v>1635.47</v>
      </c>
      <c r="Z109">
        <v>1884.41</v>
      </c>
      <c r="AA109">
        <v>3309.89</v>
      </c>
      <c r="AB109">
        <v>2055.8200000000002</v>
      </c>
      <c r="AC109">
        <v>189.85</v>
      </c>
      <c r="AD109">
        <v>9242.93</v>
      </c>
    </row>
    <row r="110" spans="1:30" x14ac:dyDescent="0.5">
      <c r="A110">
        <v>26</v>
      </c>
      <c r="B110" t="s">
        <v>20</v>
      </c>
      <c r="C110" s="29">
        <v>2306.2399999999998</v>
      </c>
      <c r="D110">
        <v>20633.490000000002</v>
      </c>
      <c r="E110" s="29">
        <v>254.83</v>
      </c>
      <c r="F110" s="29">
        <v>1441.8</v>
      </c>
      <c r="G110">
        <v>2408.85</v>
      </c>
      <c r="H110">
        <v>431.34</v>
      </c>
      <c r="I110">
        <v>2061.36</v>
      </c>
      <c r="J110">
        <v>344.22</v>
      </c>
      <c r="K110">
        <v>24.29</v>
      </c>
      <c r="L110">
        <v>2828.63</v>
      </c>
      <c r="M110">
        <v>4117.8999999999996</v>
      </c>
      <c r="N110">
        <v>4153.9399999999996</v>
      </c>
      <c r="O110">
        <v>3094.74</v>
      </c>
      <c r="P110">
        <v>8221.08</v>
      </c>
      <c r="Q110">
        <v>3043.01</v>
      </c>
      <c r="R110">
        <v>4012.62</v>
      </c>
      <c r="S110">
        <v>1008.54</v>
      </c>
      <c r="T110">
        <v>17059.41</v>
      </c>
      <c r="U110">
        <v>5675.87</v>
      </c>
      <c r="V110">
        <v>320.86</v>
      </c>
      <c r="W110">
        <v>13774.57</v>
      </c>
      <c r="X110">
        <v>1170.55</v>
      </c>
      <c r="Y110">
        <v>1769.22</v>
      </c>
      <c r="Z110">
        <v>1841.06</v>
      </c>
      <c r="AA110">
        <v>2375.2800000000002</v>
      </c>
      <c r="AB110">
        <v>851.96</v>
      </c>
      <c r="AC110">
        <v>2222.09</v>
      </c>
      <c r="AD110">
        <v>5538.05</v>
      </c>
    </row>
    <row r="111" spans="1:30" x14ac:dyDescent="0.5">
      <c r="A111">
        <v>26</v>
      </c>
      <c r="B111" t="s">
        <v>20</v>
      </c>
      <c r="C111" s="29">
        <v>1860.57</v>
      </c>
      <c r="D111">
        <v>18920.78</v>
      </c>
      <c r="E111" s="29">
        <v>29.17</v>
      </c>
      <c r="F111" s="29">
        <v>2298.44</v>
      </c>
      <c r="G111">
        <v>528.79999999999995</v>
      </c>
      <c r="H111">
        <v>433.83</v>
      </c>
      <c r="I111">
        <v>2722.72</v>
      </c>
      <c r="J111">
        <v>355.86</v>
      </c>
      <c r="K111">
        <v>25.87</v>
      </c>
      <c r="L111">
        <v>1358.57</v>
      </c>
      <c r="M111">
        <v>3665.09</v>
      </c>
      <c r="N111">
        <v>3527.2</v>
      </c>
      <c r="O111">
        <v>8722.23</v>
      </c>
      <c r="P111">
        <v>7293.07</v>
      </c>
      <c r="Q111">
        <v>2977.56</v>
      </c>
      <c r="R111">
        <v>3124.48</v>
      </c>
      <c r="S111">
        <v>652.17999999999995</v>
      </c>
      <c r="T111">
        <v>8375.2999999999993</v>
      </c>
      <c r="U111">
        <v>3858.09</v>
      </c>
      <c r="V111">
        <v>1880.94</v>
      </c>
      <c r="W111">
        <v>10427.07</v>
      </c>
      <c r="X111">
        <v>1172.72</v>
      </c>
      <c r="Y111">
        <v>1311.92</v>
      </c>
      <c r="Z111">
        <v>3864.04</v>
      </c>
      <c r="AA111">
        <v>2805.64</v>
      </c>
      <c r="AB111">
        <v>1224.27</v>
      </c>
      <c r="AC111">
        <v>296.2</v>
      </c>
      <c r="AD111">
        <v>5583.93</v>
      </c>
    </row>
    <row r="112" spans="1:30" x14ac:dyDescent="0.5">
      <c r="A112">
        <v>26</v>
      </c>
      <c r="B112" t="s">
        <v>20</v>
      </c>
      <c r="C112" s="29">
        <v>1517.66</v>
      </c>
      <c r="D112">
        <v>8482.7000000000007</v>
      </c>
      <c r="E112" s="29">
        <v>730.95</v>
      </c>
      <c r="F112" s="29">
        <v>1288.75</v>
      </c>
      <c r="G112">
        <v>942.87</v>
      </c>
      <c r="H112">
        <v>487.02</v>
      </c>
      <c r="I112">
        <v>1006.45</v>
      </c>
      <c r="J112">
        <v>178.8</v>
      </c>
      <c r="K112">
        <v>1126.23</v>
      </c>
      <c r="L112">
        <v>1225.07</v>
      </c>
      <c r="M112">
        <v>3901.95</v>
      </c>
      <c r="N112">
        <v>2471.25</v>
      </c>
      <c r="O112">
        <v>2702.26</v>
      </c>
      <c r="P112">
        <v>6853.84</v>
      </c>
      <c r="Q112">
        <v>2914.88</v>
      </c>
      <c r="R112">
        <v>2555.1999999999998</v>
      </c>
      <c r="S112">
        <v>315.39999999999998</v>
      </c>
      <c r="T112">
        <v>7865.18</v>
      </c>
      <c r="U112">
        <v>5879.22</v>
      </c>
      <c r="V112">
        <v>1048.76</v>
      </c>
      <c r="W112">
        <v>11413.62</v>
      </c>
      <c r="X112">
        <v>848.61</v>
      </c>
      <c r="Y112">
        <v>1583.21</v>
      </c>
      <c r="Z112">
        <v>6722.86</v>
      </c>
      <c r="AA112">
        <v>2033.11</v>
      </c>
      <c r="AB112">
        <v>1269.25</v>
      </c>
      <c r="AC112">
        <v>322.20999999999998</v>
      </c>
      <c r="AD112">
        <v>4975.3599999999997</v>
      </c>
    </row>
    <row r="113" spans="1:30" x14ac:dyDescent="0.5">
      <c r="A113">
        <v>26</v>
      </c>
      <c r="B113" t="s">
        <v>20</v>
      </c>
      <c r="C113" s="29">
        <v>1664.83</v>
      </c>
      <c r="D113">
        <v>10509.85</v>
      </c>
      <c r="E113" s="29">
        <v>27.83</v>
      </c>
      <c r="F113" s="29">
        <v>3989.3</v>
      </c>
      <c r="G113">
        <v>582.66</v>
      </c>
      <c r="H113">
        <v>435.98</v>
      </c>
      <c r="I113">
        <v>2591.63</v>
      </c>
      <c r="J113">
        <v>56.83</v>
      </c>
      <c r="K113">
        <v>19.88</v>
      </c>
      <c r="L113">
        <v>2510.04</v>
      </c>
      <c r="M113">
        <v>2450.27</v>
      </c>
      <c r="N113">
        <v>3278.05</v>
      </c>
      <c r="O113">
        <v>5953.56</v>
      </c>
      <c r="P113">
        <v>6545.67</v>
      </c>
      <c r="Q113">
        <v>3102.98</v>
      </c>
      <c r="R113">
        <v>6030.3</v>
      </c>
      <c r="S113">
        <v>603.58000000000004</v>
      </c>
      <c r="T113">
        <v>8283.01</v>
      </c>
      <c r="U113">
        <v>9942.65</v>
      </c>
      <c r="V113">
        <v>2166.39</v>
      </c>
      <c r="W113">
        <v>5288.73</v>
      </c>
      <c r="X113">
        <v>1536.38</v>
      </c>
      <c r="Y113">
        <v>3667.57</v>
      </c>
      <c r="Z113">
        <v>2754.13</v>
      </c>
      <c r="AA113">
        <v>2526.89</v>
      </c>
      <c r="AB113">
        <v>2830.08</v>
      </c>
      <c r="AC113">
        <v>381.73</v>
      </c>
      <c r="AD113">
        <v>10431.36</v>
      </c>
    </row>
    <row r="114" spans="1:30" x14ac:dyDescent="0.5">
      <c r="A114">
        <v>28</v>
      </c>
      <c r="B114" t="s">
        <v>17</v>
      </c>
      <c r="C114">
        <v>511.87</v>
      </c>
      <c r="D114" s="29">
        <v>13528.38</v>
      </c>
      <c r="E114" s="29">
        <v>855.99</v>
      </c>
      <c r="F114" s="29">
        <v>3223.13</v>
      </c>
      <c r="G114">
        <v>648.51</v>
      </c>
      <c r="H114">
        <v>446.81</v>
      </c>
      <c r="I114">
        <v>2313.59</v>
      </c>
      <c r="J114">
        <v>391.69</v>
      </c>
      <c r="K114">
        <v>22.79</v>
      </c>
      <c r="L114">
        <v>1556.33</v>
      </c>
      <c r="M114">
        <v>2880.97</v>
      </c>
      <c r="N114">
        <v>2621.84</v>
      </c>
      <c r="O114">
        <v>4173.53</v>
      </c>
      <c r="P114">
        <v>8410.9500000000007</v>
      </c>
      <c r="Q114">
        <v>3042.52</v>
      </c>
      <c r="R114">
        <v>2599.77</v>
      </c>
      <c r="S114">
        <v>247.14</v>
      </c>
      <c r="T114">
        <v>25148.48</v>
      </c>
      <c r="U114">
        <v>12488.34</v>
      </c>
      <c r="V114">
        <v>2409.16</v>
      </c>
      <c r="W114">
        <v>8466.73</v>
      </c>
      <c r="X114">
        <v>747.6</v>
      </c>
      <c r="Y114">
        <v>1688.67</v>
      </c>
      <c r="Z114">
        <v>4656.87</v>
      </c>
      <c r="AA114">
        <v>2679.58</v>
      </c>
      <c r="AB114">
        <v>609.85</v>
      </c>
      <c r="AC114">
        <v>197.9</v>
      </c>
      <c r="AD114">
        <v>10443.99</v>
      </c>
    </row>
    <row r="115" spans="1:30" x14ac:dyDescent="0.5">
      <c r="A115">
        <v>28</v>
      </c>
      <c r="B115" t="s">
        <v>17</v>
      </c>
      <c r="C115">
        <v>33.44</v>
      </c>
      <c r="D115" s="29">
        <v>3343.72</v>
      </c>
      <c r="E115" s="29">
        <v>1140.79</v>
      </c>
      <c r="F115" s="29">
        <v>4094.04</v>
      </c>
      <c r="G115">
        <v>4798.71</v>
      </c>
      <c r="H115">
        <v>285.37</v>
      </c>
      <c r="I115">
        <v>5875.12</v>
      </c>
      <c r="J115">
        <v>20.46</v>
      </c>
      <c r="K115">
        <v>19.98</v>
      </c>
      <c r="L115">
        <v>3881.78</v>
      </c>
      <c r="M115">
        <v>4746.63</v>
      </c>
      <c r="N115">
        <v>1954.81</v>
      </c>
      <c r="O115">
        <v>4469.71</v>
      </c>
      <c r="P115">
        <v>8007.34</v>
      </c>
      <c r="Q115">
        <v>2737.52</v>
      </c>
      <c r="R115">
        <v>5269.33</v>
      </c>
      <c r="S115">
        <v>716.24</v>
      </c>
      <c r="T115">
        <v>22788</v>
      </c>
      <c r="U115">
        <v>7836.6</v>
      </c>
      <c r="V115">
        <v>2984.69</v>
      </c>
      <c r="W115">
        <v>8913.0300000000007</v>
      </c>
      <c r="X115">
        <v>1623.01</v>
      </c>
      <c r="Y115">
        <v>1727.74</v>
      </c>
      <c r="Z115">
        <v>1583.46</v>
      </c>
      <c r="AA115">
        <v>3304.96</v>
      </c>
      <c r="AB115">
        <v>2870.96</v>
      </c>
      <c r="AC115">
        <v>335.07</v>
      </c>
      <c r="AD115">
        <v>5139.96</v>
      </c>
    </row>
    <row r="116" spans="1:30" x14ac:dyDescent="0.5">
      <c r="A116">
        <v>30</v>
      </c>
      <c r="B116" t="s">
        <v>19</v>
      </c>
      <c r="C116" s="29">
        <v>3113.52</v>
      </c>
      <c r="D116" s="29">
        <v>7943.3</v>
      </c>
      <c r="E116" s="29">
        <v>1487.99</v>
      </c>
      <c r="F116" s="29">
        <v>3472.13</v>
      </c>
      <c r="G116">
        <v>2971.22</v>
      </c>
      <c r="H116">
        <v>531</v>
      </c>
      <c r="I116">
        <v>4231.2700000000004</v>
      </c>
      <c r="J116">
        <v>527.97</v>
      </c>
      <c r="K116">
        <v>855.09</v>
      </c>
      <c r="L116">
        <v>2759.23</v>
      </c>
      <c r="M116">
        <v>4467.7700000000004</v>
      </c>
      <c r="N116">
        <v>3900.58</v>
      </c>
      <c r="O116">
        <v>3745.34</v>
      </c>
      <c r="P116">
        <v>8312.24</v>
      </c>
      <c r="Q116">
        <v>3384.8</v>
      </c>
      <c r="R116">
        <v>7233.76</v>
      </c>
      <c r="S116">
        <v>1431.27</v>
      </c>
      <c r="T116">
        <v>8990.5300000000007</v>
      </c>
      <c r="U116">
        <v>19531.61</v>
      </c>
      <c r="V116">
        <v>1088.29</v>
      </c>
      <c r="W116">
        <v>16143.16</v>
      </c>
      <c r="X116">
        <v>1002.78</v>
      </c>
      <c r="Y116">
        <v>2899.79</v>
      </c>
      <c r="Z116">
        <v>2694.55</v>
      </c>
      <c r="AA116">
        <v>2713.3</v>
      </c>
      <c r="AB116">
        <v>3583.39</v>
      </c>
      <c r="AC116">
        <v>1745.74</v>
      </c>
      <c r="AD116">
        <v>9577.43</v>
      </c>
    </row>
    <row r="117" spans="1:30" x14ac:dyDescent="0.5">
      <c r="A117">
        <v>30</v>
      </c>
      <c r="B117" t="s">
        <v>19</v>
      </c>
      <c r="C117" s="29">
        <v>2205.4299999999998</v>
      </c>
      <c r="D117" s="29">
        <v>9803.67</v>
      </c>
      <c r="E117" s="29">
        <v>1173.3</v>
      </c>
      <c r="F117" s="29">
        <v>2668.96</v>
      </c>
      <c r="G117">
        <v>806.72</v>
      </c>
      <c r="H117">
        <v>448.38</v>
      </c>
      <c r="I117">
        <v>3274.04</v>
      </c>
      <c r="J117">
        <v>61.69</v>
      </c>
      <c r="K117">
        <v>25.1</v>
      </c>
      <c r="L117">
        <v>1877.2</v>
      </c>
      <c r="M117">
        <v>6197.39</v>
      </c>
      <c r="N117">
        <v>2852.56</v>
      </c>
      <c r="O117">
        <v>2979.66</v>
      </c>
      <c r="P117">
        <v>8471.7099999999991</v>
      </c>
      <c r="Q117">
        <v>2716.14</v>
      </c>
      <c r="R117">
        <v>2620.9899999999998</v>
      </c>
      <c r="S117">
        <v>601.21</v>
      </c>
      <c r="T117">
        <v>6477.53</v>
      </c>
      <c r="U117">
        <v>13965.28</v>
      </c>
      <c r="V117">
        <v>173.71</v>
      </c>
      <c r="W117">
        <v>9962.76</v>
      </c>
      <c r="X117">
        <v>1144.97</v>
      </c>
      <c r="Y117">
        <v>1608.9</v>
      </c>
      <c r="Z117">
        <v>4670.9799999999996</v>
      </c>
      <c r="AA117">
        <v>2705.69</v>
      </c>
      <c r="AB117">
        <v>2284.65</v>
      </c>
      <c r="AC117">
        <v>189.35</v>
      </c>
      <c r="AD117">
        <v>10066.969999999999</v>
      </c>
    </row>
    <row r="118" spans="1:30" x14ac:dyDescent="0.5">
      <c r="A118">
        <v>30</v>
      </c>
      <c r="B118" t="s">
        <v>19</v>
      </c>
      <c r="C118" s="29">
        <v>607.29</v>
      </c>
      <c r="D118" s="29">
        <v>12085.2</v>
      </c>
      <c r="E118" s="29">
        <v>32.270000000000003</v>
      </c>
      <c r="F118" s="29">
        <v>6301.04</v>
      </c>
      <c r="G118">
        <v>7767.81</v>
      </c>
      <c r="H118">
        <v>461.29</v>
      </c>
      <c r="I118">
        <v>6535.4</v>
      </c>
      <c r="J118">
        <v>652.49</v>
      </c>
      <c r="K118">
        <v>25.97</v>
      </c>
      <c r="L118">
        <v>3475.74</v>
      </c>
      <c r="M118">
        <v>3407.36</v>
      </c>
      <c r="N118">
        <v>4878.1099999999997</v>
      </c>
      <c r="O118">
        <v>3495.08</v>
      </c>
      <c r="P118">
        <v>8276.7900000000009</v>
      </c>
      <c r="Q118">
        <v>3221.09</v>
      </c>
      <c r="R118">
        <v>4981.96</v>
      </c>
      <c r="S118">
        <v>580.36</v>
      </c>
      <c r="T118">
        <v>13100.57</v>
      </c>
      <c r="U118">
        <v>22174.46</v>
      </c>
      <c r="V118">
        <v>1749.89</v>
      </c>
      <c r="W118">
        <v>16168.08</v>
      </c>
      <c r="X118">
        <v>2113.16</v>
      </c>
      <c r="Y118">
        <v>1908.28</v>
      </c>
      <c r="Z118">
        <v>3417.79</v>
      </c>
      <c r="AA118">
        <v>2322.5700000000002</v>
      </c>
      <c r="AB118">
        <v>895.79</v>
      </c>
      <c r="AC118">
        <v>299.33999999999997</v>
      </c>
      <c r="AD118">
        <v>14918.77</v>
      </c>
    </row>
    <row r="119" spans="1:30" x14ac:dyDescent="0.5">
      <c r="A119">
        <v>30</v>
      </c>
      <c r="B119" t="s">
        <v>19</v>
      </c>
      <c r="C119" s="29">
        <v>1894.69</v>
      </c>
      <c r="D119" s="29">
        <v>9484.73</v>
      </c>
      <c r="E119" s="29">
        <v>892.35</v>
      </c>
      <c r="F119" s="29">
        <v>4674.45</v>
      </c>
      <c r="G119">
        <v>2711.81</v>
      </c>
      <c r="H119">
        <v>429.75</v>
      </c>
      <c r="I119">
        <v>13034.88</v>
      </c>
      <c r="J119">
        <v>185.85</v>
      </c>
      <c r="K119">
        <v>30.48</v>
      </c>
      <c r="L119">
        <v>3283.38</v>
      </c>
      <c r="M119">
        <v>4061.38</v>
      </c>
      <c r="N119">
        <v>3769.42</v>
      </c>
      <c r="O119">
        <v>3807.82</v>
      </c>
      <c r="P119">
        <v>4869.79</v>
      </c>
      <c r="Q119">
        <v>3042.83</v>
      </c>
      <c r="R119">
        <v>4808.51</v>
      </c>
      <c r="S119">
        <v>1087.18</v>
      </c>
      <c r="T119">
        <v>15713.6</v>
      </c>
      <c r="U119">
        <v>22205.03</v>
      </c>
      <c r="V119">
        <v>2147.1799999999998</v>
      </c>
      <c r="W119">
        <v>12224.41</v>
      </c>
      <c r="X119">
        <v>1956.23</v>
      </c>
      <c r="Y119">
        <v>2085.34</v>
      </c>
      <c r="Z119">
        <v>2635.02</v>
      </c>
      <c r="AA119">
        <v>3596.88</v>
      </c>
      <c r="AB119">
        <v>1082.17</v>
      </c>
      <c r="AC119">
        <v>691.22</v>
      </c>
      <c r="AD119">
        <v>8254.2800000000007</v>
      </c>
    </row>
    <row r="120" spans="1:30" x14ac:dyDescent="0.5">
      <c r="A120">
        <v>30</v>
      </c>
      <c r="B120" t="s">
        <v>19</v>
      </c>
      <c r="C120" s="29">
        <v>2135.92</v>
      </c>
      <c r="D120" s="29">
        <v>6912.78</v>
      </c>
      <c r="E120" s="29">
        <v>1958.34</v>
      </c>
      <c r="F120" s="29">
        <v>2376.3000000000002</v>
      </c>
      <c r="G120">
        <v>3559.29</v>
      </c>
      <c r="H120">
        <v>492.68</v>
      </c>
      <c r="I120">
        <v>5068.0600000000004</v>
      </c>
      <c r="J120">
        <v>104.71</v>
      </c>
      <c r="K120">
        <v>1314.42</v>
      </c>
      <c r="L120">
        <v>2338.86</v>
      </c>
      <c r="M120">
        <v>3741.27</v>
      </c>
      <c r="N120">
        <v>2647.19</v>
      </c>
      <c r="O120">
        <v>3269.51</v>
      </c>
      <c r="P120">
        <v>4427.5200000000004</v>
      </c>
      <c r="Q120">
        <v>3135.02</v>
      </c>
      <c r="R120">
        <v>3889.54</v>
      </c>
      <c r="S120">
        <v>438.57</v>
      </c>
      <c r="T120">
        <v>4173.8100000000004</v>
      </c>
      <c r="U120">
        <v>26170.18</v>
      </c>
      <c r="V120">
        <v>1749.74</v>
      </c>
      <c r="W120">
        <v>9999.57</v>
      </c>
      <c r="X120">
        <v>1003.94</v>
      </c>
      <c r="Y120">
        <v>1072.33</v>
      </c>
      <c r="Z120">
        <v>3038.54</v>
      </c>
      <c r="AA120">
        <v>2987.33</v>
      </c>
      <c r="AB120">
        <v>1198.94</v>
      </c>
      <c r="AC120">
        <v>159.68</v>
      </c>
      <c r="AD120">
        <v>8201.4</v>
      </c>
    </row>
  </sheetData>
  <phoneticPr fontId="2" type="noConversion"/>
  <conditionalFormatting sqref="G121:J121 C2:C120">
    <cfRule type="expression" dxfId="47" priority="5">
      <formula>"MutationData!$A$2:$D$120=1"</formula>
    </cfRule>
  </conditionalFormatting>
  <conditionalFormatting sqref="D2:D120">
    <cfRule type="expression" dxfId="46" priority="3">
      <formula>"MutationData!$A$2:$D$120=1"</formula>
    </cfRule>
  </conditionalFormatting>
  <conditionalFormatting sqref="E2:E120">
    <cfRule type="expression" dxfId="45" priority="2">
      <formula>"MutationData!$A$2:$D$120=1"</formula>
    </cfRule>
  </conditionalFormatting>
  <conditionalFormatting sqref="F2:F120">
    <cfRule type="expression" dxfId="44" priority="1">
      <formula>"MutationData!$A$2:$D$120=1"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5F68-6F4B-4AD9-93A4-141FC2B83D78}">
  <dimension ref="A1:AL118"/>
  <sheetViews>
    <sheetView topLeftCell="A61" zoomScale="73" zoomScaleNormal="80" workbookViewId="0">
      <selection activeCell="E100" sqref="E100"/>
    </sheetView>
  </sheetViews>
  <sheetFormatPr defaultRowHeight="14.35" x14ac:dyDescent="0.5"/>
  <cols>
    <col min="2" max="2" width="11" style="4" customWidth="1"/>
  </cols>
  <sheetData>
    <row r="1" spans="1:38" x14ac:dyDescent="0.5">
      <c r="A1" s="16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39</v>
      </c>
      <c r="O1" s="17" t="s">
        <v>40</v>
      </c>
      <c r="P1" s="17" t="s">
        <v>41</v>
      </c>
      <c r="Q1" s="17" t="s">
        <v>42</v>
      </c>
      <c r="R1" s="17" t="s">
        <v>43</v>
      </c>
      <c r="S1" s="17" t="s">
        <v>44</v>
      </c>
      <c r="T1" s="17" t="s">
        <v>45</v>
      </c>
      <c r="U1" s="17" t="s">
        <v>46</v>
      </c>
      <c r="V1" s="17" t="s">
        <v>47</v>
      </c>
      <c r="W1" s="17" t="s">
        <v>48</v>
      </c>
      <c r="X1" s="17" t="s">
        <v>49</v>
      </c>
      <c r="Y1" s="17" t="s">
        <v>50</v>
      </c>
      <c r="Z1" s="17" t="s">
        <v>51</v>
      </c>
      <c r="AA1" s="17" t="s">
        <v>52</v>
      </c>
      <c r="AB1" s="17" t="s">
        <v>53</v>
      </c>
      <c r="AC1" s="17" t="s">
        <v>54</v>
      </c>
      <c r="AD1" s="17" t="s">
        <v>55</v>
      </c>
      <c r="AE1" s="17" t="s">
        <v>56</v>
      </c>
      <c r="AF1" s="17" t="s">
        <v>57</v>
      </c>
      <c r="AG1" s="17" t="s">
        <v>58</v>
      </c>
      <c r="AH1" s="17" t="s">
        <v>59</v>
      </c>
      <c r="AI1" s="17" t="s">
        <v>60</v>
      </c>
      <c r="AJ1" s="17" t="s">
        <v>61</v>
      </c>
      <c r="AK1" s="17" t="s">
        <v>62</v>
      </c>
      <c r="AL1" s="17" t="s">
        <v>63</v>
      </c>
    </row>
    <row r="2" spans="1:38" x14ac:dyDescent="0.5">
      <c r="A2" s="18" t="s">
        <v>64</v>
      </c>
      <c r="B2" s="17" t="s">
        <v>65</v>
      </c>
      <c r="C2" s="16">
        <v>1</v>
      </c>
      <c r="D2" s="16">
        <v>1</v>
      </c>
      <c r="E2" s="16">
        <v>0</v>
      </c>
      <c r="F2" s="16">
        <v>1</v>
      </c>
      <c r="G2" s="16">
        <v>1</v>
      </c>
      <c r="H2" s="16">
        <v>1</v>
      </c>
      <c r="I2" s="16">
        <v>1</v>
      </c>
      <c r="J2" s="16">
        <v>0</v>
      </c>
      <c r="K2" s="16">
        <v>1</v>
      </c>
      <c r="L2" s="16">
        <v>1</v>
      </c>
      <c r="M2" s="16">
        <v>1</v>
      </c>
      <c r="N2" s="16">
        <v>1</v>
      </c>
      <c r="O2" s="16">
        <v>0</v>
      </c>
      <c r="P2" s="16">
        <v>1</v>
      </c>
      <c r="Q2" s="16">
        <v>1</v>
      </c>
      <c r="R2" s="16">
        <v>1</v>
      </c>
      <c r="S2" s="16">
        <v>1</v>
      </c>
      <c r="T2" s="16">
        <v>0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</row>
    <row r="3" spans="1:38" x14ac:dyDescent="0.5">
      <c r="A3" s="18" t="s">
        <v>66</v>
      </c>
      <c r="B3" s="17" t="s">
        <v>67</v>
      </c>
      <c r="C3" s="16">
        <v>1</v>
      </c>
      <c r="D3" s="16">
        <v>1</v>
      </c>
      <c r="E3" s="16">
        <v>0</v>
      </c>
      <c r="F3" s="16">
        <v>1</v>
      </c>
      <c r="G3" s="16">
        <v>1</v>
      </c>
      <c r="H3" s="16">
        <v>1</v>
      </c>
      <c r="I3" s="16">
        <v>1</v>
      </c>
      <c r="J3" s="16">
        <v>0</v>
      </c>
      <c r="K3" s="16">
        <v>1</v>
      </c>
      <c r="L3" s="16">
        <v>1</v>
      </c>
      <c r="M3" s="16">
        <v>1</v>
      </c>
      <c r="N3" s="16">
        <v>1</v>
      </c>
      <c r="O3" s="16">
        <v>0</v>
      </c>
      <c r="P3" s="16">
        <v>1</v>
      </c>
      <c r="Q3" s="16">
        <v>1</v>
      </c>
      <c r="R3" s="16">
        <v>1</v>
      </c>
      <c r="S3" s="16">
        <v>1</v>
      </c>
      <c r="T3" s="16">
        <v>0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</row>
    <row r="4" spans="1:38" x14ac:dyDescent="0.5">
      <c r="A4" s="18" t="s">
        <v>68</v>
      </c>
      <c r="B4" s="17" t="s">
        <v>69</v>
      </c>
      <c r="C4" s="16">
        <v>1</v>
      </c>
      <c r="D4" s="16">
        <v>1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6">
        <v>0</v>
      </c>
      <c r="K4" s="16">
        <v>1</v>
      </c>
      <c r="L4" s="16">
        <v>1</v>
      </c>
      <c r="M4" s="16">
        <v>1</v>
      </c>
      <c r="N4" s="16">
        <v>1</v>
      </c>
      <c r="O4" s="16">
        <v>0</v>
      </c>
      <c r="P4" s="16">
        <v>1</v>
      </c>
      <c r="Q4" s="16">
        <v>1</v>
      </c>
      <c r="R4" s="16">
        <v>1</v>
      </c>
      <c r="S4" s="16">
        <v>1</v>
      </c>
      <c r="T4" s="16">
        <v>0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  <c r="AE4" s="16">
        <v>1</v>
      </c>
      <c r="AF4" s="16">
        <v>1</v>
      </c>
      <c r="AG4" s="16">
        <v>1</v>
      </c>
      <c r="AH4" s="16">
        <v>1</v>
      </c>
      <c r="AI4" s="16">
        <v>1</v>
      </c>
      <c r="AJ4" s="16">
        <v>1</v>
      </c>
      <c r="AK4" s="16">
        <v>1</v>
      </c>
      <c r="AL4" s="16">
        <v>1</v>
      </c>
    </row>
    <row r="5" spans="1:38" x14ac:dyDescent="0.5">
      <c r="A5" s="18" t="s">
        <v>70</v>
      </c>
      <c r="B5" s="17" t="s">
        <v>71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  <c r="AH5" s="16">
        <v>1</v>
      </c>
      <c r="AI5" s="16">
        <v>1</v>
      </c>
      <c r="AJ5" s="16">
        <v>1</v>
      </c>
      <c r="AK5" s="16">
        <v>1</v>
      </c>
      <c r="AL5" s="16">
        <v>1</v>
      </c>
    </row>
    <row r="6" spans="1:38" x14ac:dyDescent="0.5">
      <c r="A6" s="18" t="s">
        <v>72</v>
      </c>
      <c r="B6" s="17" t="s">
        <v>73</v>
      </c>
      <c r="C6" s="16">
        <v>1</v>
      </c>
      <c r="D6" s="16">
        <v>0</v>
      </c>
      <c r="E6" s="16">
        <v>0</v>
      </c>
      <c r="F6" s="16">
        <v>1</v>
      </c>
      <c r="G6" s="16">
        <v>0</v>
      </c>
      <c r="H6" s="16">
        <v>1</v>
      </c>
      <c r="I6" s="16">
        <v>0</v>
      </c>
      <c r="J6" s="16">
        <v>0</v>
      </c>
      <c r="K6" s="16">
        <v>1</v>
      </c>
      <c r="L6" s="16">
        <v>0</v>
      </c>
      <c r="M6" s="16">
        <v>1</v>
      </c>
      <c r="N6" s="16">
        <v>0</v>
      </c>
      <c r="O6" s="16">
        <v>0</v>
      </c>
      <c r="P6" s="16">
        <v>1</v>
      </c>
      <c r="Q6" s="16">
        <v>0</v>
      </c>
      <c r="R6" s="16">
        <v>1</v>
      </c>
      <c r="S6" s="16">
        <v>0</v>
      </c>
      <c r="T6" s="16">
        <v>0</v>
      </c>
      <c r="U6" s="16">
        <v>1</v>
      </c>
      <c r="V6" s="16">
        <v>0</v>
      </c>
      <c r="W6" s="16">
        <v>1</v>
      </c>
      <c r="X6" s="16">
        <v>0</v>
      </c>
      <c r="Y6" s="16">
        <v>1</v>
      </c>
      <c r="Z6" s="16">
        <v>0</v>
      </c>
      <c r="AA6" s="16">
        <v>1</v>
      </c>
      <c r="AB6" s="16">
        <v>0</v>
      </c>
      <c r="AC6" s="16">
        <v>1</v>
      </c>
      <c r="AD6" s="16">
        <v>0</v>
      </c>
      <c r="AE6" s="16">
        <v>1</v>
      </c>
      <c r="AF6" s="16">
        <v>0</v>
      </c>
      <c r="AG6" s="16">
        <v>1</v>
      </c>
      <c r="AH6" s="16">
        <v>0</v>
      </c>
      <c r="AI6" s="16">
        <v>1</v>
      </c>
      <c r="AJ6" s="16">
        <v>0</v>
      </c>
      <c r="AK6" s="16">
        <v>1</v>
      </c>
      <c r="AL6" s="16">
        <v>0</v>
      </c>
    </row>
    <row r="7" spans="1:38" x14ac:dyDescent="0.5">
      <c r="A7" s="18" t="s">
        <v>74</v>
      </c>
      <c r="B7" s="17" t="s">
        <v>75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</v>
      </c>
      <c r="AF7" s="16">
        <v>1</v>
      </c>
      <c r="AG7" s="16">
        <v>1</v>
      </c>
      <c r="AH7" s="16">
        <v>1</v>
      </c>
      <c r="AI7" s="16">
        <v>1</v>
      </c>
      <c r="AJ7" s="16">
        <v>1</v>
      </c>
      <c r="AK7" s="16">
        <v>1</v>
      </c>
      <c r="AL7" s="16">
        <v>1</v>
      </c>
    </row>
    <row r="8" spans="1:38" x14ac:dyDescent="0.5">
      <c r="A8" s="18" t="s">
        <v>76</v>
      </c>
      <c r="B8" s="17" t="s">
        <v>77</v>
      </c>
      <c r="C8" s="16">
        <v>1</v>
      </c>
      <c r="D8" s="16">
        <v>0</v>
      </c>
      <c r="E8" s="16">
        <v>0</v>
      </c>
      <c r="F8" s="16">
        <v>1</v>
      </c>
      <c r="G8" s="16">
        <v>0</v>
      </c>
      <c r="H8" s="16">
        <v>1</v>
      </c>
      <c r="I8" s="16">
        <v>0</v>
      </c>
      <c r="J8" s="16">
        <v>0</v>
      </c>
      <c r="K8" s="16">
        <v>1</v>
      </c>
      <c r="L8" s="16">
        <v>0</v>
      </c>
      <c r="M8" s="16">
        <v>1</v>
      </c>
      <c r="N8" s="16">
        <v>0</v>
      </c>
      <c r="O8" s="16">
        <v>0</v>
      </c>
      <c r="P8" s="16">
        <v>1</v>
      </c>
      <c r="Q8" s="16">
        <v>0</v>
      </c>
      <c r="R8" s="16">
        <v>1</v>
      </c>
      <c r="S8" s="16">
        <v>0</v>
      </c>
      <c r="T8" s="16">
        <v>0</v>
      </c>
      <c r="U8" s="16">
        <v>1</v>
      </c>
      <c r="V8" s="16">
        <v>0</v>
      </c>
      <c r="W8" s="16">
        <v>1</v>
      </c>
      <c r="X8" s="16">
        <v>0</v>
      </c>
      <c r="Y8" s="16">
        <v>1</v>
      </c>
      <c r="Z8" s="16">
        <v>0</v>
      </c>
      <c r="AA8" s="16">
        <v>1</v>
      </c>
      <c r="AB8" s="16">
        <v>0</v>
      </c>
      <c r="AC8" s="16">
        <v>1</v>
      </c>
      <c r="AD8" s="16">
        <v>0</v>
      </c>
      <c r="AE8" s="16">
        <v>1</v>
      </c>
      <c r="AF8" s="16">
        <v>0</v>
      </c>
      <c r="AG8" s="16">
        <v>1</v>
      </c>
      <c r="AH8" s="16">
        <v>0</v>
      </c>
      <c r="AI8" s="16">
        <v>1</v>
      </c>
      <c r="AJ8" s="16">
        <v>0</v>
      </c>
      <c r="AK8" s="16">
        <v>1</v>
      </c>
      <c r="AL8" s="16">
        <v>0</v>
      </c>
    </row>
    <row r="9" spans="1:38" x14ac:dyDescent="0.5">
      <c r="A9" s="18" t="s">
        <v>78</v>
      </c>
      <c r="B9" s="17" t="s">
        <v>79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0</v>
      </c>
      <c r="X9" s="16">
        <v>0</v>
      </c>
      <c r="Y9" s="16">
        <v>0</v>
      </c>
      <c r="Z9" s="16">
        <v>0</v>
      </c>
      <c r="AA9" s="16">
        <v>1</v>
      </c>
      <c r="AB9" s="16">
        <v>1</v>
      </c>
      <c r="AC9" s="16">
        <v>1</v>
      </c>
      <c r="AD9" s="16">
        <v>1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1</v>
      </c>
      <c r="AK9" s="16">
        <v>1</v>
      </c>
      <c r="AL9" s="16">
        <v>1</v>
      </c>
    </row>
    <row r="10" spans="1:38" x14ac:dyDescent="0.5">
      <c r="A10" s="19" t="s">
        <v>80</v>
      </c>
      <c r="B10" s="17" t="s">
        <v>81</v>
      </c>
      <c r="C10" s="16">
        <v>1</v>
      </c>
      <c r="D10" s="16">
        <v>1</v>
      </c>
      <c r="E10" s="16">
        <v>0</v>
      </c>
      <c r="F10" s="16">
        <v>1</v>
      </c>
      <c r="G10" s="16">
        <v>1</v>
      </c>
      <c r="H10" s="16">
        <v>1</v>
      </c>
      <c r="I10" s="16">
        <v>1</v>
      </c>
      <c r="J10" s="16">
        <v>0</v>
      </c>
      <c r="K10" s="16">
        <v>1</v>
      </c>
      <c r="L10" s="16">
        <v>1</v>
      </c>
      <c r="M10" s="16">
        <v>1</v>
      </c>
      <c r="N10" s="16">
        <v>1</v>
      </c>
      <c r="O10" s="16">
        <v>0</v>
      </c>
      <c r="P10" s="16">
        <v>1</v>
      </c>
      <c r="Q10" s="16">
        <v>1</v>
      </c>
      <c r="R10" s="16">
        <v>1</v>
      </c>
      <c r="S10" s="16">
        <v>1</v>
      </c>
      <c r="T10" s="16">
        <v>0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  <c r="AE10" s="16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</row>
    <row r="11" spans="1:38" x14ac:dyDescent="0.5">
      <c r="A11" s="19" t="s">
        <v>82</v>
      </c>
      <c r="B11" s="17" t="s">
        <v>83</v>
      </c>
      <c r="C11" s="16">
        <v>1</v>
      </c>
      <c r="D11" s="16">
        <v>1</v>
      </c>
      <c r="E11" s="16">
        <v>0</v>
      </c>
      <c r="F11" s="16">
        <v>1</v>
      </c>
      <c r="G11" s="16">
        <v>1</v>
      </c>
      <c r="H11" s="16">
        <v>1</v>
      </c>
      <c r="I11" s="16">
        <v>1</v>
      </c>
      <c r="J11" s="16">
        <v>0</v>
      </c>
      <c r="K11" s="16">
        <v>1</v>
      </c>
      <c r="L11" s="16">
        <v>1</v>
      </c>
      <c r="M11" s="16">
        <v>1</v>
      </c>
      <c r="N11" s="16">
        <v>1</v>
      </c>
      <c r="O11" s="16">
        <v>0</v>
      </c>
      <c r="P11" s="16">
        <v>1</v>
      </c>
      <c r="Q11" s="16">
        <v>1</v>
      </c>
      <c r="R11" s="16">
        <v>1</v>
      </c>
      <c r="S11" s="16">
        <v>1</v>
      </c>
      <c r="T11" s="16">
        <v>0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</row>
    <row r="12" spans="1:38" x14ac:dyDescent="0.5">
      <c r="A12" s="19" t="s">
        <v>84</v>
      </c>
      <c r="B12" s="17" t="s">
        <v>85</v>
      </c>
      <c r="C12" s="16">
        <v>1</v>
      </c>
      <c r="D12" s="16">
        <v>1</v>
      </c>
      <c r="E12" s="16">
        <v>0</v>
      </c>
      <c r="F12" s="16">
        <v>1</v>
      </c>
      <c r="G12" s="16">
        <v>1</v>
      </c>
      <c r="H12" s="16">
        <v>1</v>
      </c>
      <c r="I12" s="16">
        <v>1</v>
      </c>
      <c r="J12" s="16">
        <v>0</v>
      </c>
      <c r="K12" s="16">
        <v>1</v>
      </c>
      <c r="L12" s="16">
        <v>1</v>
      </c>
      <c r="M12" s="16">
        <v>1</v>
      </c>
      <c r="N12" s="16">
        <v>1</v>
      </c>
      <c r="O12" s="16">
        <v>0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6">
        <v>1</v>
      </c>
      <c r="AH12" s="16">
        <v>1</v>
      </c>
      <c r="AI12" s="16">
        <v>1</v>
      </c>
      <c r="AJ12" s="16">
        <v>1</v>
      </c>
      <c r="AK12" s="16">
        <v>1</v>
      </c>
      <c r="AL12" s="16">
        <v>1</v>
      </c>
    </row>
    <row r="13" spans="1:38" x14ac:dyDescent="0.5">
      <c r="A13" s="19" t="s">
        <v>86</v>
      </c>
      <c r="B13" s="17" t="s">
        <v>87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6">
        <v>1</v>
      </c>
      <c r="AE13" s="16">
        <v>1</v>
      </c>
      <c r="AF13" s="16">
        <v>1</v>
      </c>
      <c r="AG13" s="16">
        <v>1</v>
      </c>
      <c r="AH13" s="16">
        <v>1</v>
      </c>
      <c r="AI13" s="16">
        <v>1</v>
      </c>
      <c r="AJ13" s="16">
        <v>1</v>
      </c>
      <c r="AK13" s="16">
        <v>1</v>
      </c>
      <c r="AL13" s="16">
        <v>1</v>
      </c>
    </row>
    <row r="14" spans="1:38" x14ac:dyDescent="0.5">
      <c r="A14" s="19" t="s">
        <v>88</v>
      </c>
      <c r="B14" s="17" t="s">
        <v>89</v>
      </c>
      <c r="C14" s="16">
        <v>1</v>
      </c>
      <c r="D14" s="16">
        <v>0</v>
      </c>
      <c r="E14" s="16">
        <v>0</v>
      </c>
      <c r="F14" s="16">
        <v>1</v>
      </c>
      <c r="G14" s="16">
        <v>0</v>
      </c>
      <c r="H14" s="16">
        <v>1</v>
      </c>
      <c r="I14" s="16">
        <v>0</v>
      </c>
      <c r="J14" s="16">
        <v>0</v>
      </c>
      <c r="K14" s="16">
        <v>1</v>
      </c>
      <c r="L14" s="16">
        <v>0</v>
      </c>
      <c r="M14" s="16">
        <v>1</v>
      </c>
      <c r="N14" s="16">
        <v>0</v>
      </c>
      <c r="O14" s="16">
        <v>0</v>
      </c>
      <c r="P14" s="16">
        <v>1</v>
      </c>
      <c r="Q14" s="16">
        <v>0</v>
      </c>
      <c r="R14" s="16">
        <v>1</v>
      </c>
      <c r="S14" s="16">
        <v>0</v>
      </c>
      <c r="T14" s="16">
        <v>0</v>
      </c>
      <c r="U14" s="16">
        <v>1</v>
      </c>
      <c r="V14" s="16">
        <v>0</v>
      </c>
      <c r="W14" s="16">
        <v>1</v>
      </c>
      <c r="X14" s="16">
        <v>0</v>
      </c>
      <c r="Y14" s="16">
        <v>1</v>
      </c>
      <c r="Z14" s="16">
        <v>0</v>
      </c>
      <c r="AA14" s="16">
        <v>1</v>
      </c>
      <c r="AB14" s="16">
        <v>0</v>
      </c>
      <c r="AC14" s="16">
        <v>1</v>
      </c>
      <c r="AD14" s="16">
        <v>0</v>
      </c>
      <c r="AE14" s="16">
        <v>1</v>
      </c>
      <c r="AF14" s="16">
        <v>0</v>
      </c>
      <c r="AG14" s="16">
        <v>1</v>
      </c>
      <c r="AH14" s="16">
        <v>0</v>
      </c>
      <c r="AI14" s="16">
        <v>1</v>
      </c>
      <c r="AJ14" s="16">
        <v>0</v>
      </c>
      <c r="AK14" s="16">
        <v>1</v>
      </c>
      <c r="AL14" s="16">
        <v>0</v>
      </c>
    </row>
    <row r="15" spans="1:38" x14ac:dyDescent="0.5">
      <c r="A15" s="19" t="s">
        <v>90</v>
      </c>
      <c r="B15" s="17" t="s">
        <v>91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</row>
    <row r="16" spans="1:38" x14ac:dyDescent="0.5">
      <c r="A16" s="19" t="s">
        <v>92</v>
      </c>
      <c r="B16" s="17" t="s">
        <v>93</v>
      </c>
      <c r="C16" s="16">
        <v>1</v>
      </c>
      <c r="D16" s="16">
        <v>0</v>
      </c>
      <c r="E16" s="16">
        <v>0</v>
      </c>
      <c r="F16" s="16">
        <v>1</v>
      </c>
      <c r="G16" s="16">
        <v>0</v>
      </c>
      <c r="H16" s="16">
        <v>1</v>
      </c>
      <c r="I16" s="16">
        <v>0</v>
      </c>
      <c r="J16" s="16">
        <v>0</v>
      </c>
      <c r="K16" s="16">
        <v>1</v>
      </c>
      <c r="L16" s="16">
        <v>0</v>
      </c>
      <c r="M16" s="16">
        <v>1</v>
      </c>
      <c r="N16" s="16">
        <v>0</v>
      </c>
      <c r="O16" s="16">
        <v>0</v>
      </c>
      <c r="P16" s="16">
        <v>1</v>
      </c>
      <c r="Q16" s="16">
        <v>0</v>
      </c>
      <c r="R16" s="16">
        <v>1</v>
      </c>
      <c r="S16" s="16">
        <v>0</v>
      </c>
      <c r="T16" s="16">
        <v>0</v>
      </c>
      <c r="U16" s="16">
        <v>1</v>
      </c>
      <c r="V16" s="16">
        <v>0</v>
      </c>
      <c r="W16" s="16">
        <v>1</v>
      </c>
      <c r="X16" s="16">
        <v>0</v>
      </c>
      <c r="Y16" s="16">
        <v>1</v>
      </c>
      <c r="Z16" s="16">
        <v>0</v>
      </c>
      <c r="AA16" s="16">
        <v>1</v>
      </c>
      <c r="AB16" s="16">
        <v>0</v>
      </c>
      <c r="AC16" s="16">
        <v>1</v>
      </c>
      <c r="AD16" s="16">
        <v>0</v>
      </c>
      <c r="AE16" s="16">
        <v>1</v>
      </c>
      <c r="AF16" s="16">
        <v>0</v>
      </c>
      <c r="AG16" s="16">
        <v>1</v>
      </c>
      <c r="AH16" s="16">
        <v>0</v>
      </c>
      <c r="AI16" s="16">
        <v>1</v>
      </c>
      <c r="AJ16" s="16">
        <v>0</v>
      </c>
      <c r="AK16" s="16">
        <v>1</v>
      </c>
      <c r="AL16" s="16">
        <v>0</v>
      </c>
    </row>
    <row r="17" spans="1:38" x14ac:dyDescent="0.5">
      <c r="A17" s="19" t="s">
        <v>94</v>
      </c>
      <c r="B17" s="17" t="s">
        <v>95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0</v>
      </c>
      <c r="X17" s="16">
        <v>0</v>
      </c>
      <c r="Y17" s="16">
        <v>0</v>
      </c>
      <c r="Z17" s="16">
        <v>0</v>
      </c>
      <c r="AA17" s="16">
        <v>1</v>
      </c>
      <c r="AB17" s="16">
        <v>1</v>
      </c>
      <c r="AC17" s="16">
        <v>1</v>
      </c>
      <c r="AD17" s="16">
        <v>1</v>
      </c>
      <c r="AE17" s="16">
        <v>0</v>
      </c>
      <c r="AF17" s="16">
        <v>0</v>
      </c>
      <c r="AG17" s="16">
        <v>0</v>
      </c>
      <c r="AH17" s="16">
        <v>0</v>
      </c>
      <c r="AI17" s="16">
        <v>1</v>
      </c>
      <c r="AJ17" s="16">
        <v>1</v>
      </c>
      <c r="AK17" s="16">
        <v>1</v>
      </c>
      <c r="AL17" s="16">
        <v>1</v>
      </c>
    </row>
    <row r="18" spans="1:38" x14ac:dyDescent="0.5">
      <c r="A18" s="19" t="s">
        <v>96</v>
      </c>
      <c r="B18" s="17" t="s">
        <v>97</v>
      </c>
      <c r="C18" s="16">
        <v>1</v>
      </c>
      <c r="D18" s="16">
        <v>1</v>
      </c>
      <c r="E18" s="16">
        <v>0</v>
      </c>
      <c r="F18" s="16">
        <v>1</v>
      </c>
      <c r="G18" s="16">
        <v>1</v>
      </c>
      <c r="H18" s="16">
        <v>1</v>
      </c>
      <c r="I18" s="16">
        <v>1</v>
      </c>
      <c r="J18" s="16">
        <v>0</v>
      </c>
      <c r="K18" s="16">
        <v>1</v>
      </c>
      <c r="L18" s="16">
        <v>1</v>
      </c>
      <c r="M18" s="16">
        <v>1</v>
      </c>
      <c r="N18" s="16">
        <v>1</v>
      </c>
      <c r="O18" s="16">
        <v>0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1</v>
      </c>
      <c r="AG18" s="16">
        <v>1</v>
      </c>
      <c r="AH18" s="16">
        <v>1</v>
      </c>
      <c r="AI18" s="16">
        <v>1</v>
      </c>
      <c r="AJ18" s="16">
        <v>1</v>
      </c>
      <c r="AK18" s="16">
        <v>1</v>
      </c>
      <c r="AL18" s="16">
        <v>1</v>
      </c>
    </row>
    <row r="19" spans="1:38" x14ac:dyDescent="0.5">
      <c r="A19" s="19" t="s">
        <v>98</v>
      </c>
      <c r="B19" s="17" t="s">
        <v>99</v>
      </c>
      <c r="C19" s="16">
        <v>1</v>
      </c>
      <c r="D19" s="16">
        <v>1</v>
      </c>
      <c r="E19" s="16">
        <v>0</v>
      </c>
      <c r="F19" s="16">
        <v>1</v>
      </c>
      <c r="G19" s="16">
        <v>1</v>
      </c>
      <c r="H19" s="16">
        <v>1</v>
      </c>
      <c r="I19" s="16">
        <v>1</v>
      </c>
      <c r="J19" s="16">
        <v>0</v>
      </c>
      <c r="K19" s="16">
        <v>1</v>
      </c>
      <c r="L19" s="16">
        <v>1</v>
      </c>
      <c r="M19" s="16">
        <v>1</v>
      </c>
      <c r="N19" s="16">
        <v>1</v>
      </c>
      <c r="O19" s="16">
        <v>0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16">
        <v>1</v>
      </c>
      <c r="AL19" s="16">
        <v>1</v>
      </c>
    </row>
    <row r="20" spans="1:38" x14ac:dyDescent="0.5">
      <c r="A20" s="19" t="s">
        <v>100</v>
      </c>
      <c r="B20" s="17" t="s">
        <v>101</v>
      </c>
      <c r="C20" s="16">
        <v>1</v>
      </c>
      <c r="D20" s="16">
        <v>0</v>
      </c>
      <c r="E20" s="16">
        <v>0</v>
      </c>
      <c r="F20" s="16">
        <v>1</v>
      </c>
      <c r="G20" s="16">
        <v>0</v>
      </c>
      <c r="H20" s="16">
        <v>1</v>
      </c>
      <c r="I20" s="16">
        <v>0</v>
      </c>
      <c r="J20" s="16">
        <v>0</v>
      </c>
      <c r="K20" s="16">
        <v>1</v>
      </c>
      <c r="L20" s="16">
        <v>0</v>
      </c>
      <c r="M20" s="16">
        <v>1</v>
      </c>
      <c r="N20" s="16">
        <v>0</v>
      </c>
      <c r="O20" s="16">
        <v>0</v>
      </c>
      <c r="P20" s="16">
        <v>1</v>
      </c>
      <c r="Q20" s="16">
        <v>0</v>
      </c>
      <c r="R20" s="16">
        <v>1</v>
      </c>
      <c r="S20" s="16">
        <v>0</v>
      </c>
      <c r="T20" s="16">
        <v>0</v>
      </c>
      <c r="U20" s="16">
        <v>1</v>
      </c>
      <c r="V20" s="16">
        <v>0</v>
      </c>
      <c r="W20" s="16">
        <v>1</v>
      </c>
      <c r="X20" s="16">
        <v>0</v>
      </c>
      <c r="Y20" s="16">
        <v>1</v>
      </c>
      <c r="Z20" s="16">
        <v>0</v>
      </c>
      <c r="AA20" s="16">
        <v>1</v>
      </c>
      <c r="AB20" s="16">
        <v>0</v>
      </c>
      <c r="AC20" s="16">
        <v>1</v>
      </c>
      <c r="AD20" s="16">
        <v>0</v>
      </c>
      <c r="AE20" s="16">
        <v>1</v>
      </c>
      <c r="AF20" s="16">
        <v>0</v>
      </c>
      <c r="AG20" s="16">
        <v>1</v>
      </c>
      <c r="AH20" s="16">
        <v>0</v>
      </c>
      <c r="AI20" s="16">
        <v>1</v>
      </c>
      <c r="AJ20" s="16">
        <v>0</v>
      </c>
      <c r="AK20" s="16">
        <v>1</v>
      </c>
      <c r="AL20" s="16">
        <v>0</v>
      </c>
    </row>
    <row r="21" spans="1:38" x14ac:dyDescent="0.5">
      <c r="A21" s="19" t="s">
        <v>102</v>
      </c>
      <c r="B21" s="17" t="s">
        <v>103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1</v>
      </c>
      <c r="AC21" s="16">
        <v>1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1</v>
      </c>
      <c r="AJ21" s="16">
        <v>1</v>
      </c>
      <c r="AK21" s="16">
        <v>1</v>
      </c>
      <c r="AL21" s="16">
        <v>1</v>
      </c>
    </row>
    <row r="22" spans="1:38" x14ac:dyDescent="0.5">
      <c r="A22" s="19" t="s">
        <v>104</v>
      </c>
      <c r="B22" s="17" t="s">
        <v>105</v>
      </c>
      <c r="C22" s="16">
        <v>1</v>
      </c>
      <c r="D22" s="16">
        <v>1</v>
      </c>
      <c r="E22" s="16">
        <v>0</v>
      </c>
      <c r="F22" s="16">
        <v>1</v>
      </c>
      <c r="G22" s="16">
        <v>1</v>
      </c>
      <c r="H22" s="16">
        <v>1</v>
      </c>
      <c r="I22" s="16">
        <v>1</v>
      </c>
      <c r="J22" s="16">
        <v>0</v>
      </c>
      <c r="K22" s="16">
        <v>1</v>
      </c>
      <c r="L22" s="16">
        <v>1</v>
      </c>
      <c r="M22" s="16">
        <v>1</v>
      </c>
      <c r="N22" s="16">
        <v>1</v>
      </c>
      <c r="O22" s="16">
        <v>0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6">
        <v>1</v>
      </c>
      <c r="AE22" s="16">
        <v>1</v>
      </c>
      <c r="AF22" s="16">
        <v>1</v>
      </c>
      <c r="AG22" s="16">
        <v>1</v>
      </c>
      <c r="AH22" s="16">
        <v>1</v>
      </c>
      <c r="AI22" s="16">
        <v>1</v>
      </c>
      <c r="AJ22" s="16">
        <v>1</v>
      </c>
      <c r="AK22" s="16">
        <v>1</v>
      </c>
      <c r="AL22" s="16">
        <v>1</v>
      </c>
    </row>
    <row r="23" spans="1:38" x14ac:dyDescent="0.5">
      <c r="A23" s="19" t="s">
        <v>106</v>
      </c>
      <c r="B23" s="17" t="s">
        <v>107</v>
      </c>
      <c r="C23" s="16">
        <v>1</v>
      </c>
      <c r="D23" s="16">
        <v>1</v>
      </c>
      <c r="E23" s="16">
        <v>0</v>
      </c>
      <c r="F23" s="16">
        <v>1</v>
      </c>
      <c r="G23" s="16">
        <v>1</v>
      </c>
      <c r="H23" s="16">
        <v>1</v>
      </c>
      <c r="I23" s="16">
        <v>1</v>
      </c>
      <c r="J23" s="16">
        <v>0</v>
      </c>
      <c r="K23" s="16">
        <v>1</v>
      </c>
      <c r="L23" s="16">
        <v>1</v>
      </c>
      <c r="M23" s="16">
        <v>1</v>
      </c>
      <c r="N23" s="16">
        <v>1</v>
      </c>
      <c r="O23" s="16">
        <v>0</v>
      </c>
      <c r="P23" s="16">
        <v>1</v>
      </c>
      <c r="Q23" s="16">
        <v>1</v>
      </c>
      <c r="R23" s="16">
        <v>1</v>
      </c>
      <c r="S23" s="16">
        <v>1</v>
      </c>
      <c r="T23" s="16">
        <v>0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16">
        <v>1</v>
      </c>
    </row>
    <row r="24" spans="1:38" x14ac:dyDescent="0.5">
      <c r="A24" s="19" t="s">
        <v>108</v>
      </c>
      <c r="B24" s="17" t="s">
        <v>109</v>
      </c>
      <c r="C24" s="16">
        <v>1</v>
      </c>
      <c r="D24" s="16">
        <v>1</v>
      </c>
      <c r="E24" s="16">
        <v>0</v>
      </c>
      <c r="F24" s="16">
        <v>1</v>
      </c>
      <c r="G24" s="16">
        <v>1</v>
      </c>
      <c r="H24" s="16">
        <v>1</v>
      </c>
      <c r="I24" s="16">
        <v>1</v>
      </c>
      <c r="J24" s="16">
        <v>0</v>
      </c>
      <c r="K24" s="16">
        <v>1</v>
      </c>
      <c r="L24" s="16">
        <v>1</v>
      </c>
      <c r="M24" s="16">
        <v>1</v>
      </c>
      <c r="N24" s="16">
        <v>1</v>
      </c>
      <c r="O24" s="16">
        <v>0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6">
        <v>1</v>
      </c>
    </row>
    <row r="25" spans="1:38" x14ac:dyDescent="0.5">
      <c r="A25" s="19" t="s">
        <v>110</v>
      </c>
      <c r="B25" s="17" t="s">
        <v>111</v>
      </c>
      <c r="C25" s="16">
        <v>1</v>
      </c>
      <c r="D25" s="16">
        <v>1</v>
      </c>
      <c r="E25" s="16">
        <v>0</v>
      </c>
      <c r="F25" s="16">
        <v>1</v>
      </c>
      <c r="G25" s="16">
        <v>1</v>
      </c>
      <c r="H25" s="16">
        <v>1</v>
      </c>
      <c r="I25" s="16">
        <v>1</v>
      </c>
      <c r="J25" s="16">
        <v>0</v>
      </c>
      <c r="K25" s="16">
        <v>1</v>
      </c>
      <c r="L25" s="16">
        <v>1</v>
      </c>
      <c r="M25" s="16">
        <v>1</v>
      </c>
      <c r="N25" s="16">
        <v>1</v>
      </c>
      <c r="O25" s="16">
        <v>0</v>
      </c>
      <c r="P25" s="16">
        <v>1</v>
      </c>
      <c r="Q25" s="16">
        <v>1</v>
      </c>
      <c r="R25" s="16">
        <v>1</v>
      </c>
      <c r="S25" s="16">
        <v>1</v>
      </c>
      <c r="T25" s="16">
        <v>0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</row>
    <row r="26" spans="1:38" x14ac:dyDescent="0.5">
      <c r="A26" s="19" t="s">
        <v>112</v>
      </c>
      <c r="B26" s="17" t="s">
        <v>113</v>
      </c>
      <c r="C26" s="16">
        <v>1</v>
      </c>
      <c r="D26" s="16">
        <v>1</v>
      </c>
      <c r="E26" s="16">
        <v>0</v>
      </c>
      <c r="F26" s="16">
        <v>1</v>
      </c>
      <c r="G26" s="16">
        <v>1</v>
      </c>
      <c r="H26" s="16">
        <v>1</v>
      </c>
      <c r="I26" s="16">
        <v>1</v>
      </c>
      <c r="J26" s="16">
        <v>0</v>
      </c>
      <c r="K26" s="16">
        <v>1</v>
      </c>
      <c r="L26" s="16">
        <v>1</v>
      </c>
      <c r="M26" s="16">
        <v>1</v>
      </c>
      <c r="N26" s="16">
        <v>1</v>
      </c>
      <c r="O26" s="16">
        <v>0</v>
      </c>
      <c r="P26" s="16">
        <v>1</v>
      </c>
      <c r="Q26" s="16">
        <v>1</v>
      </c>
      <c r="R26" s="16">
        <v>1</v>
      </c>
      <c r="S26" s="16">
        <v>1</v>
      </c>
      <c r="T26" s="16">
        <v>0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16">
        <v>1</v>
      </c>
    </row>
    <row r="27" spans="1:38" x14ac:dyDescent="0.5">
      <c r="A27" s="19" t="s">
        <v>114</v>
      </c>
      <c r="B27" s="17" t="s">
        <v>115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</row>
    <row r="28" spans="1:38" x14ac:dyDescent="0.5">
      <c r="A28" s="19" t="s">
        <v>116</v>
      </c>
      <c r="B28" s="17" t="s">
        <v>117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</row>
    <row r="29" spans="1:38" x14ac:dyDescent="0.5">
      <c r="A29" s="19" t="s">
        <v>118</v>
      </c>
      <c r="B29" s="17" t="s">
        <v>119</v>
      </c>
      <c r="C29" s="16">
        <v>1</v>
      </c>
      <c r="D29" s="16">
        <v>1</v>
      </c>
      <c r="E29" s="16">
        <v>0</v>
      </c>
      <c r="F29" s="16">
        <v>1</v>
      </c>
      <c r="G29" s="16">
        <v>1</v>
      </c>
      <c r="H29" s="16">
        <v>1</v>
      </c>
      <c r="I29" s="16">
        <v>1</v>
      </c>
      <c r="J29" s="16">
        <v>0</v>
      </c>
      <c r="K29" s="16">
        <v>1</v>
      </c>
      <c r="L29" s="16">
        <v>1</v>
      </c>
      <c r="M29" s="16">
        <v>1</v>
      </c>
      <c r="N29" s="16">
        <v>1</v>
      </c>
      <c r="O29" s="16">
        <v>0</v>
      </c>
      <c r="P29" s="16">
        <v>1</v>
      </c>
      <c r="Q29" s="16">
        <v>1</v>
      </c>
      <c r="R29" s="16">
        <v>1</v>
      </c>
      <c r="S29" s="16">
        <v>1</v>
      </c>
      <c r="T29" s="16">
        <v>0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1</v>
      </c>
      <c r="AE29" s="16">
        <v>1</v>
      </c>
      <c r="AF29" s="16">
        <v>1</v>
      </c>
      <c r="AG29" s="16">
        <v>1</v>
      </c>
      <c r="AH29" s="16">
        <v>1</v>
      </c>
      <c r="AI29" s="16">
        <v>1</v>
      </c>
      <c r="AJ29" s="16">
        <v>1</v>
      </c>
      <c r="AK29" s="16">
        <v>1</v>
      </c>
      <c r="AL29" s="16">
        <v>1</v>
      </c>
    </row>
    <row r="30" spans="1:38" x14ac:dyDescent="0.5">
      <c r="A30" s="19" t="s">
        <v>120</v>
      </c>
      <c r="B30" s="17" t="s">
        <v>121</v>
      </c>
      <c r="C30" s="16">
        <v>1</v>
      </c>
      <c r="D30" s="16">
        <v>1</v>
      </c>
      <c r="E30" s="16">
        <v>0</v>
      </c>
      <c r="F30" s="16">
        <v>1</v>
      </c>
      <c r="G30" s="16">
        <v>1</v>
      </c>
      <c r="H30" s="16">
        <v>1</v>
      </c>
      <c r="I30" s="16">
        <v>1</v>
      </c>
      <c r="J30" s="16">
        <v>0</v>
      </c>
      <c r="K30" s="16">
        <v>1</v>
      </c>
      <c r="L30" s="16">
        <v>1</v>
      </c>
      <c r="M30" s="16">
        <v>1</v>
      </c>
      <c r="N30" s="16">
        <v>1</v>
      </c>
      <c r="O30" s="16">
        <v>0</v>
      </c>
      <c r="P30" s="16">
        <v>1</v>
      </c>
      <c r="Q30" s="16">
        <v>1</v>
      </c>
      <c r="R30" s="16">
        <v>1</v>
      </c>
      <c r="S30" s="16">
        <v>1</v>
      </c>
      <c r="T30" s="16">
        <v>0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1</v>
      </c>
      <c r="AC30" s="16">
        <v>1</v>
      </c>
      <c r="AD30" s="16">
        <v>1</v>
      </c>
      <c r="AE30" s="16">
        <v>1</v>
      </c>
      <c r="AF30" s="16">
        <v>1</v>
      </c>
      <c r="AG30" s="16">
        <v>1</v>
      </c>
      <c r="AH30" s="16">
        <v>1</v>
      </c>
      <c r="AI30" s="16">
        <v>1</v>
      </c>
      <c r="AJ30" s="16">
        <v>1</v>
      </c>
      <c r="AK30" s="16">
        <v>1</v>
      </c>
      <c r="AL30" s="16">
        <v>1</v>
      </c>
    </row>
    <row r="31" spans="1:38" x14ac:dyDescent="0.5">
      <c r="A31" s="19" t="s">
        <v>122</v>
      </c>
      <c r="B31" s="17" t="s">
        <v>123</v>
      </c>
      <c r="C31" s="16">
        <v>1</v>
      </c>
      <c r="D31" s="16">
        <v>1</v>
      </c>
      <c r="E31" s="16">
        <v>0</v>
      </c>
      <c r="F31" s="16">
        <v>1</v>
      </c>
      <c r="G31" s="16">
        <v>1</v>
      </c>
      <c r="H31" s="16">
        <v>1</v>
      </c>
      <c r="I31" s="16">
        <v>1</v>
      </c>
      <c r="J31" s="16">
        <v>0</v>
      </c>
      <c r="K31" s="16">
        <v>1</v>
      </c>
      <c r="L31" s="16">
        <v>1</v>
      </c>
      <c r="M31" s="16">
        <v>1</v>
      </c>
      <c r="N31" s="16">
        <v>1</v>
      </c>
      <c r="O31" s="16">
        <v>0</v>
      </c>
      <c r="P31" s="16">
        <v>1</v>
      </c>
      <c r="Q31" s="16">
        <v>1</v>
      </c>
      <c r="R31" s="16">
        <v>1</v>
      </c>
      <c r="S31" s="16">
        <v>1</v>
      </c>
      <c r="T31" s="16">
        <v>0</v>
      </c>
      <c r="U31" s="16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6">
        <v>1</v>
      </c>
      <c r="AD31" s="16">
        <v>1</v>
      </c>
      <c r="AE31" s="16">
        <v>1</v>
      </c>
      <c r="AF31" s="16">
        <v>1</v>
      </c>
      <c r="AG31" s="16">
        <v>1</v>
      </c>
      <c r="AH31" s="16">
        <v>1</v>
      </c>
      <c r="AI31" s="16">
        <v>1</v>
      </c>
      <c r="AJ31" s="16">
        <v>1</v>
      </c>
      <c r="AK31" s="16">
        <v>1</v>
      </c>
      <c r="AL31" s="16">
        <v>1</v>
      </c>
    </row>
    <row r="32" spans="1:38" x14ac:dyDescent="0.5">
      <c r="A32" s="19" t="s">
        <v>124</v>
      </c>
      <c r="B32" s="17" t="s">
        <v>125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</row>
    <row r="33" spans="1:38" x14ac:dyDescent="0.5">
      <c r="A33" s="19" t="s">
        <v>126</v>
      </c>
      <c r="B33" s="17" t="s">
        <v>127</v>
      </c>
      <c r="C33" s="16">
        <v>1</v>
      </c>
      <c r="D33" s="16">
        <v>1</v>
      </c>
      <c r="E33" s="16">
        <v>0</v>
      </c>
      <c r="F33" s="16">
        <v>1</v>
      </c>
      <c r="G33" s="16">
        <v>1</v>
      </c>
      <c r="H33" s="16">
        <v>1</v>
      </c>
      <c r="I33" s="16">
        <v>1</v>
      </c>
      <c r="J33" s="16">
        <v>0</v>
      </c>
      <c r="K33" s="16">
        <v>1</v>
      </c>
      <c r="L33" s="16">
        <v>1</v>
      </c>
      <c r="M33" s="16">
        <v>1</v>
      </c>
      <c r="N33" s="16">
        <v>1</v>
      </c>
      <c r="O33" s="16">
        <v>0</v>
      </c>
      <c r="P33" s="16">
        <v>1</v>
      </c>
      <c r="Q33" s="16">
        <v>1</v>
      </c>
      <c r="R33" s="16">
        <v>1</v>
      </c>
      <c r="S33" s="16">
        <v>1</v>
      </c>
      <c r="T33" s="16">
        <v>0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  <c r="AH33" s="16">
        <v>1</v>
      </c>
      <c r="AI33" s="16">
        <v>1</v>
      </c>
      <c r="AJ33" s="16">
        <v>1</v>
      </c>
      <c r="AK33" s="16">
        <v>1</v>
      </c>
      <c r="AL33" s="16">
        <v>1</v>
      </c>
    </row>
    <row r="34" spans="1:38" x14ac:dyDescent="0.5">
      <c r="A34" s="20" t="s">
        <v>128</v>
      </c>
      <c r="B34" s="17" t="s">
        <v>129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</row>
    <row r="35" spans="1:38" x14ac:dyDescent="0.5">
      <c r="A35" s="20" t="s">
        <v>130</v>
      </c>
      <c r="B35" s="17" t="s">
        <v>131</v>
      </c>
      <c r="C35" s="16">
        <v>1</v>
      </c>
      <c r="D35" s="16">
        <v>1</v>
      </c>
      <c r="E35" s="16">
        <v>0</v>
      </c>
      <c r="F35" s="16">
        <v>1</v>
      </c>
      <c r="G35" s="16">
        <v>1</v>
      </c>
      <c r="H35" s="16">
        <v>1</v>
      </c>
      <c r="I35" s="16">
        <v>1</v>
      </c>
      <c r="J35" s="16">
        <v>0</v>
      </c>
      <c r="K35" s="16">
        <v>1</v>
      </c>
      <c r="L35" s="16">
        <v>1</v>
      </c>
      <c r="M35" s="16">
        <v>1</v>
      </c>
      <c r="N35" s="16">
        <v>1</v>
      </c>
      <c r="O35" s="16">
        <v>0</v>
      </c>
      <c r="P35" s="16">
        <v>1</v>
      </c>
      <c r="Q35" s="16">
        <v>1</v>
      </c>
      <c r="R35" s="16">
        <v>1</v>
      </c>
      <c r="S35" s="16">
        <v>1</v>
      </c>
      <c r="T35" s="16">
        <v>0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1</v>
      </c>
      <c r="AJ35" s="16">
        <v>1</v>
      </c>
      <c r="AK35" s="16">
        <v>1</v>
      </c>
      <c r="AL35" s="16">
        <v>1</v>
      </c>
    </row>
    <row r="36" spans="1:38" x14ac:dyDescent="0.5">
      <c r="A36" s="20" t="s">
        <v>132</v>
      </c>
      <c r="B36" s="17" t="s">
        <v>133</v>
      </c>
      <c r="C36" s="16">
        <v>1</v>
      </c>
      <c r="D36" s="16">
        <v>0</v>
      </c>
      <c r="E36" s="16">
        <v>0</v>
      </c>
      <c r="F36" s="16">
        <v>1</v>
      </c>
      <c r="G36" s="16">
        <v>0</v>
      </c>
      <c r="H36" s="16">
        <v>1</v>
      </c>
      <c r="I36" s="16">
        <v>0</v>
      </c>
      <c r="J36" s="16">
        <v>0</v>
      </c>
      <c r="K36" s="16">
        <v>1</v>
      </c>
      <c r="L36" s="16">
        <v>0</v>
      </c>
      <c r="M36" s="16">
        <v>1</v>
      </c>
      <c r="N36" s="16">
        <v>0</v>
      </c>
      <c r="O36" s="16">
        <v>0</v>
      </c>
      <c r="P36" s="16">
        <v>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1</v>
      </c>
      <c r="X36" s="16">
        <v>0</v>
      </c>
      <c r="Y36" s="16">
        <v>1</v>
      </c>
      <c r="Z36" s="16">
        <v>0</v>
      </c>
      <c r="AA36" s="16">
        <v>1</v>
      </c>
      <c r="AB36" s="16">
        <v>0</v>
      </c>
      <c r="AC36" s="16">
        <v>1</v>
      </c>
      <c r="AD36" s="16">
        <v>0</v>
      </c>
      <c r="AE36" s="16">
        <v>1</v>
      </c>
      <c r="AF36" s="16">
        <v>0</v>
      </c>
      <c r="AG36" s="16">
        <v>1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</row>
    <row r="37" spans="1:38" x14ac:dyDescent="0.5">
      <c r="A37" s="20" t="s">
        <v>134</v>
      </c>
      <c r="B37" s="17" t="s">
        <v>135</v>
      </c>
      <c r="C37" s="16">
        <v>1</v>
      </c>
      <c r="D37" s="16">
        <v>0</v>
      </c>
      <c r="E37" s="16">
        <v>0</v>
      </c>
      <c r="F37" s="16">
        <v>1</v>
      </c>
      <c r="G37" s="16">
        <v>0</v>
      </c>
      <c r="H37" s="16">
        <v>1</v>
      </c>
      <c r="I37" s="16">
        <v>0</v>
      </c>
      <c r="J37" s="16">
        <v>0</v>
      </c>
      <c r="K37" s="16">
        <v>1</v>
      </c>
      <c r="L37" s="16">
        <v>0</v>
      </c>
      <c r="M37" s="16">
        <v>1</v>
      </c>
      <c r="N37" s="16">
        <v>0</v>
      </c>
      <c r="O37" s="16">
        <v>0</v>
      </c>
      <c r="P37" s="16">
        <v>1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1</v>
      </c>
      <c r="X37" s="16">
        <v>0</v>
      </c>
      <c r="Y37" s="16">
        <v>1</v>
      </c>
      <c r="Z37" s="16">
        <v>0</v>
      </c>
      <c r="AA37" s="16">
        <v>1</v>
      </c>
      <c r="AB37" s="16">
        <v>0</v>
      </c>
      <c r="AC37" s="16">
        <v>1</v>
      </c>
      <c r="AD37" s="16">
        <v>0</v>
      </c>
      <c r="AE37" s="16">
        <v>1</v>
      </c>
      <c r="AF37" s="16">
        <v>0</v>
      </c>
      <c r="AG37" s="16">
        <v>1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</row>
    <row r="38" spans="1:38" x14ac:dyDescent="0.5">
      <c r="A38" s="21" t="s">
        <v>136</v>
      </c>
      <c r="B38" s="17" t="s">
        <v>137</v>
      </c>
      <c r="C38" s="16">
        <v>1</v>
      </c>
      <c r="D38" s="16">
        <v>1</v>
      </c>
      <c r="E38" s="16">
        <v>0</v>
      </c>
      <c r="F38" s="16">
        <v>1</v>
      </c>
      <c r="G38" s="16">
        <v>1</v>
      </c>
      <c r="H38" s="16">
        <v>1</v>
      </c>
      <c r="I38" s="16">
        <v>1</v>
      </c>
      <c r="J38" s="16">
        <v>0</v>
      </c>
      <c r="K38" s="16">
        <v>1</v>
      </c>
      <c r="L38" s="16">
        <v>1</v>
      </c>
      <c r="M38" s="16">
        <v>1</v>
      </c>
      <c r="N38" s="16">
        <v>1</v>
      </c>
      <c r="O38" s="16">
        <v>0</v>
      </c>
      <c r="P38" s="16">
        <v>1</v>
      </c>
      <c r="Q38" s="16">
        <v>1</v>
      </c>
      <c r="R38" s="16">
        <v>1</v>
      </c>
      <c r="S38" s="16">
        <v>1</v>
      </c>
      <c r="T38" s="16">
        <v>0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  <c r="AA38" s="16">
        <v>1</v>
      </c>
      <c r="AB38" s="16">
        <v>1</v>
      </c>
      <c r="AC38" s="16">
        <v>1</v>
      </c>
      <c r="AD38" s="16">
        <v>1</v>
      </c>
      <c r="AE38" s="16">
        <v>1</v>
      </c>
      <c r="AF38" s="16">
        <v>1</v>
      </c>
      <c r="AG38" s="16">
        <v>1</v>
      </c>
      <c r="AH38" s="16">
        <v>1</v>
      </c>
      <c r="AI38" s="16">
        <v>1</v>
      </c>
      <c r="AJ38" s="16">
        <v>1</v>
      </c>
      <c r="AK38" s="16">
        <v>1</v>
      </c>
      <c r="AL38" s="16">
        <v>1</v>
      </c>
    </row>
    <row r="39" spans="1:38" x14ac:dyDescent="0.5">
      <c r="A39" s="21" t="s">
        <v>138</v>
      </c>
      <c r="B39" s="17" t="s">
        <v>139</v>
      </c>
      <c r="C39" s="16">
        <v>1</v>
      </c>
      <c r="D39" s="16">
        <v>1</v>
      </c>
      <c r="E39" s="16">
        <v>0</v>
      </c>
      <c r="F39" s="16">
        <v>1</v>
      </c>
      <c r="G39" s="16">
        <v>1</v>
      </c>
      <c r="H39" s="16">
        <v>1</v>
      </c>
      <c r="I39" s="16">
        <v>1</v>
      </c>
      <c r="J39" s="16">
        <v>0</v>
      </c>
      <c r="K39" s="16">
        <v>1</v>
      </c>
      <c r="L39" s="16">
        <v>1</v>
      </c>
      <c r="M39" s="16">
        <v>1</v>
      </c>
      <c r="N39" s="16">
        <v>1</v>
      </c>
      <c r="O39" s="16">
        <v>0</v>
      </c>
      <c r="P39" s="16">
        <v>1</v>
      </c>
      <c r="Q39" s="16">
        <v>1</v>
      </c>
      <c r="R39" s="16">
        <v>1</v>
      </c>
      <c r="S39" s="16">
        <v>1</v>
      </c>
      <c r="T39" s="16">
        <v>0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6">
        <v>1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1</v>
      </c>
      <c r="AJ39" s="16">
        <v>1</v>
      </c>
      <c r="AK39" s="16">
        <v>1</v>
      </c>
      <c r="AL39" s="16">
        <v>1</v>
      </c>
    </row>
    <row r="40" spans="1:38" x14ac:dyDescent="0.5">
      <c r="A40" s="21" t="s">
        <v>140</v>
      </c>
      <c r="B40" s="17" t="s">
        <v>141</v>
      </c>
      <c r="C40" s="16">
        <v>1</v>
      </c>
      <c r="D40" s="16">
        <v>0</v>
      </c>
      <c r="E40" s="16">
        <v>0</v>
      </c>
      <c r="F40" s="16">
        <v>1</v>
      </c>
      <c r="G40" s="16">
        <v>0</v>
      </c>
      <c r="H40" s="16">
        <v>1</v>
      </c>
      <c r="I40" s="16">
        <v>0</v>
      </c>
      <c r="J40" s="16">
        <v>0</v>
      </c>
      <c r="K40" s="16">
        <v>1</v>
      </c>
      <c r="L40" s="16">
        <v>0</v>
      </c>
      <c r="M40" s="16">
        <v>1</v>
      </c>
      <c r="N40" s="16">
        <v>0</v>
      </c>
      <c r="O40" s="16">
        <v>0</v>
      </c>
      <c r="P40" s="16">
        <v>1</v>
      </c>
      <c r="Q40" s="16">
        <v>0</v>
      </c>
      <c r="R40" s="16">
        <v>1</v>
      </c>
      <c r="S40" s="16">
        <v>0</v>
      </c>
      <c r="T40" s="16">
        <v>0</v>
      </c>
      <c r="U40" s="16">
        <v>1</v>
      </c>
      <c r="V40" s="16">
        <v>0</v>
      </c>
      <c r="W40" s="16">
        <v>1</v>
      </c>
      <c r="X40" s="16">
        <v>0</v>
      </c>
      <c r="Y40" s="16">
        <v>1</v>
      </c>
      <c r="Z40" s="16">
        <v>0</v>
      </c>
      <c r="AA40" s="16">
        <v>1</v>
      </c>
      <c r="AB40" s="16">
        <v>0</v>
      </c>
      <c r="AC40" s="16">
        <v>1</v>
      </c>
      <c r="AD40" s="16">
        <v>0</v>
      </c>
      <c r="AE40" s="16">
        <v>1</v>
      </c>
      <c r="AF40" s="16">
        <v>0</v>
      </c>
      <c r="AG40" s="16">
        <v>1</v>
      </c>
      <c r="AH40" s="16">
        <v>0</v>
      </c>
      <c r="AI40" s="16">
        <v>1</v>
      </c>
      <c r="AJ40" s="16">
        <v>0</v>
      </c>
      <c r="AK40" s="16">
        <v>1</v>
      </c>
      <c r="AL40" s="16">
        <v>0</v>
      </c>
    </row>
    <row r="41" spans="1:38" x14ac:dyDescent="0.5">
      <c r="A41" s="21" t="s">
        <v>142</v>
      </c>
      <c r="B41" s="17" t="s">
        <v>143</v>
      </c>
      <c r="C41" s="16">
        <v>0</v>
      </c>
      <c r="D41" s="16">
        <v>0</v>
      </c>
      <c r="E41" s="16">
        <v>0</v>
      </c>
      <c r="F41" s="16">
        <v>1</v>
      </c>
      <c r="G41" s="16">
        <v>1</v>
      </c>
      <c r="H41" s="16">
        <v>0</v>
      </c>
      <c r="I41" s="16">
        <v>0</v>
      </c>
      <c r="J41" s="16">
        <v>0</v>
      </c>
      <c r="K41" s="16">
        <v>1</v>
      </c>
      <c r="L41" s="16">
        <v>1</v>
      </c>
      <c r="M41" s="16">
        <v>0</v>
      </c>
      <c r="N41" s="16">
        <v>0</v>
      </c>
      <c r="O41" s="16">
        <v>0</v>
      </c>
      <c r="P41" s="16">
        <v>1</v>
      </c>
      <c r="Q41" s="16">
        <v>1</v>
      </c>
      <c r="R41" s="16">
        <v>0</v>
      </c>
      <c r="S41" s="16">
        <v>0</v>
      </c>
      <c r="T41" s="16">
        <v>0</v>
      </c>
      <c r="U41" s="16">
        <v>1</v>
      </c>
      <c r="V41" s="16">
        <v>1</v>
      </c>
      <c r="W41" s="16">
        <v>0</v>
      </c>
      <c r="X41" s="16">
        <v>0</v>
      </c>
      <c r="Y41" s="16">
        <v>1</v>
      </c>
      <c r="Z41" s="16">
        <v>1</v>
      </c>
      <c r="AA41" s="16">
        <v>0</v>
      </c>
      <c r="AB41" s="16">
        <v>0</v>
      </c>
      <c r="AC41" s="16">
        <v>1</v>
      </c>
      <c r="AD41" s="16">
        <v>1</v>
      </c>
      <c r="AE41" s="16">
        <v>0</v>
      </c>
      <c r="AF41" s="16">
        <v>0</v>
      </c>
      <c r="AG41" s="16">
        <v>1</v>
      </c>
      <c r="AH41" s="16">
        <v>1</v>
      </c>
      <c r="AI41" s="16">
        <v>0</v>
      </c>
      <c r="AJ41" s="16">
        <v>0</v>
      </c>
      <c r="AK41" s="16">
        <v>1</v>
      </c>
      <c r="AL41" s="16">
        <v>1</v>
      </c>
    </row>
    <row r="42" spans="1:38" x14ac:dyDescent="0.5">
      <c r="A42" s="21" t="s">
        <v>144</v>
      </c>
      <c r="B42" s="17" t="s">
        <v>145</v>
      </c>
      <c r="C42" s="16">
        <v>0</v>
      </c>
      <c r="D42" s="16">
        <v>0</v>
      </c>
      <c r="E42" s="16">
        <v>0</v>
      </c>
      <c r="F42" s="16">
        <v>1</v>
      </c>
      <c r="G42" s="16">
        <v>1</v>
      </c>
      <c r="H42" s="16">
        <v>0</v>
      </c>
      <c r="I42" s="16">
        <v>0</v>
      </c>
      <c r="J42" s="16">
        <v>0</v>
      </c>
      <c r="K42" s="16">
        <v>1</v>
      </c>
      <c r="L42" s="16">
        <v>1</v>
      </c>
      <c r="M42" s="16">
        <v>0</v>
      </c>
      <c r="N42" s="16">
        <v>0</v>
      </c>
      <c r="O42" s="16">
        <v>0</v>
      </c>
      <c r="P42" s="16">
        <v>1</v>
      </c>
      <c r="Q42" s="16">
        <v>1</v>
      </c>
      <c r="R42" s="16">
        <v>0</v>
      </c>
      <c r="S42" s="16">
        <v>0</v>
      </c>
      <c r="T42" s="16">
        <v>0</v>
      </c>
      <c r="U42" s="16">
        <v>1</v>
      </c>
      <c r="V42" s="16">
        <v>1</v>
      </c>
      <c r="W42" s="16">
        <v>0</v>
      </c>
      <c r="X42" s="16">
        <v>0</v>
      </c>
      <c r="Y42" s="16">
        <v>1</v>
      </c>
      <c r="Z42" s="16">
        <v>1</v>
      </c>
      <c r="AA42" s="16">
        <v>0</v>
      </c>
      <c r="AB42" s="16">
        <v>0</v>
      </c>
      <c r="AC42" s="16">
        <v>1</v>
      </c>
      <c r="AD42" s="16">
        <v>1</v>
      </c>
      <c r="AE42" s="16">
        <v>0</v>
      </c>
      <c r="AF42" s="16">
        <v>0</v>
      </c>
      <c r="AG42" s="16">
        <v>1</v>
      </c>
      <c r="AH42" s="16">
        <v>1</v>
      </c>
      <c r="AI42" s="16">
        <v>0</v>
      </c>
      <c r="AJ42" s="16">
        <v>0</v>
      </c>
      <c r="AK42" s="16">
        <v>1</v>
      </c>
      <c r="AL42" s="16">
        <v>1</v>
      </c>
    </row>
    <row r="43" spans="1:38" x14ac:dyDescent="0.5">
      <c r="A43" s="21" t="s">
        <v>146</v>
      </c>
      <c r="B43" s="17" t="s">
        <v>147</v>
      </c>
      <c r="C43" s="16">
        <v>1</v>
      </c>
      <c r="D43" s="16">
        <v>1</v>
      </c>
      <c r="E43" s="16">
        <v>0</v>
      </c>
      <c r="F43" s="16">
        <v>1</v>
      </c>
      <c r="G43" s="16">
        <v>1</v>
      </c>
      <c r="H43" s="16">
        <v>1</v>
      </c>
      <c r="I43" s="16">
        <v>1</v>
      </c>
      <c r="J43" s="16">
        <v>0</v>
      </c>
      <c r="K43" s="16">
        <v>1</v>
      </c>
      <c r="L43" s="16">
        <v>1</v>
      </c>
      <c r="M43" s="16">
        <v>1</v>
      </c>
      <c r="N43" s="16">
        <v>1</v>
      </c>
      <c r="O43" s="16">
        <v>0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  <c r="AA43" s="16">
        <v>1</v>
      </c>
      <c r="AB43" s="16">
        <v>1</v>
      </c>
      <c r="AC43" s="16">
        <v>1</v>
      </c>
      <c r="AD43" s="16">
        <v>1</v>
      </c>
      <c r="AE43" s="16">
        <v>1</v>
      </c>
      <c r="AF43" s="16">
        <v>1</v>
      </c>
      <c r="AG43" s="16">
        <v>1</v>
      </c>
      <c r="AH43" s="16">
        <v>1</v>
      </c>
      <c r="AI43" s="16">
        <v>1</v>
      </c>
      <c r="AJ43" s="16">
        <v>1</v>
      </c>
      <c r="AK43" s="16">
        <v>1</v>
      </c>
      <c r="AL43" s="16">
        <v>1</v>
      </c>
    </row>
    <row r="44" spans="1:38" x14ac:dyDescent="0.5">
      <c r="A44" s="21" t="s">
        <v>148</v>
      </c>
      <c r="B44" s="17" t="s">
        <v>149</v>
      </c>
      <c r="C44" s="16">
        <v>1</v>
      </c>
      <c r="D44" s="16">
        <v>1</v>
      </c>
      <c r="E44" s="16">
        <v>0</v>
      </c>
      <c r="F44" s="16">
        <v>1</v>
      </c>
      <c r="G44" s="16">
        <v>1</v>
      </c>
      <c r="H44" s="16">
        <v>1</v>
      </c>
      <c r="I44" s="16">
        <v>1</v>
      </c>
      <c r="J44" s="16">
        <v>0</v>
      </c>
      <c r="K44" s="16">
        <v>1</v>
      </c>
      <c r="L44" s="16">
        <v>1</v>
      </c>
      <c r="M44" s="16">
        <v>1</v>
      </c>
      <c r="N44" s="16">
        <v>1</v>
      </c>
      <c r="O44" s="16">
        <v>0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1</v>
      </c>
      <c r="V44" s="16">
        <v>1</v>
      </c>
      <c r="W44" s="16">
        <v>1</v>
      </c>
      <c r="X44" s="16">
        <v>1</v>
      </c>
      <c r="Y44" s="16">
        <v>1</v>
      </c>
      <c r="Z44" s="16">
        <v>1</v>
      </c>
      <c r="AA44" s="16">
        <v>1</v>
      </c>
      <c r="AB44" s="16">
        <v>1</v>
      </c>
      <c r="AC44" s="16">
        <v>1</v>
      </c>
      <c r="AD44" s="16">
        <v>1</v>
      </c>
      <c r="AE44" s="16">
        <v>1</v>
      </c>
      <c r="AF44" s="16">
        <v>1</v>
      </c>
      <c r="AG44" s="16">
        <v>1</v>
      </c>
      <c r="AH44" s="16">
        <v>1</v>
      </c>
      <c r="AI44" s="16">
        <v>1</v>
      </c>
      <c r="AJ44" s="16">
        <v>1</v>
      </c>
      <c r="AK44" s="16">
        <v>1</v>
      </c>
      <c r="AL44" s="16">
        <v>1</v>
      </c>
    </row>
    <row r="45" spans="1:38" x14ac:dyDescent="0.5">
      <c r="A45" s="21" t="s">
        <v>150</v>
      </c>
      <c r="B45" s="17" t="s">
        <v>151</v>
      </c>
      <c r="C45" s="16">
        <v>1</v>
      </c>
      <c r="D45" s="16">
        <v>0</v>
      </c>
      <c r="E45" s="16">
        <v>0</v>
      </c>
      <c r="F45" s="16">
        <v>1</v>
      </c>
      <c r="G45" s="16">
        <v>0</v>
      </c>
      <c r="H45" s="16">
        <v>1</v>
      </c>
      <c r="I45" s="16">
        <v>0</v>
      </c>
      <c r="J45" s="16">
        <v>0</v>
      </c>
      <c r="K45" s="16">
        <v>1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1</v>
      </c>
      <c r="S45" s="16">
        <v>0</v>
      </c>
      <c r="T45" s="16">
        <v>0</v>
      </c>
      <c r="U45" s="16">
        <v>1</v>
      </c>
      <c r="V45" s="16">
        <v>0</v>
      </c>
      <c r="W45" s="16">
        <v>1</v>
      </c>
      <c r="X45" s="16">
        <v>0</v>
      </c>
      <c r="Y45" s="16">
        <v>1</v>
      </c>
      <c r="Z45" s="16">
        <v>0</v>
      </c>
      <c r="AA45" s="16">
        <v>1</v>
      </c>
      <c r="AB45" s="16">
        <v>0</v>
      </c>
      <c r="AC45" s="16">
        <v>1</v>
      </c>
      <c r="AD45" s="16">
        <v>0</v>
      </c>
      <c r="AE45" s="16">
        <v>1</v>
      </c>
      <c r="AF45" s="16">
        <v>0</v>
      </c>
      <c r="AG45" s="16">
        <v>1</v>
      </c>
      <c r="AH45" s="16">
        <v>0</v>
      </c>
      <c r="AI45" s="16">
        <v>1</v>
      </c>
      <c r="AJ45" s="16">
        <v>0</v>
      </c>
      <c r="AK45" s="16">
        <v>1</v>
      </c>
      <c r="AL45" s="16">
        <v>0</v>
      </c>
    </row>
    <row r="46" spans="1:38" x14ac:dyDescent="0.5">
      <c r="A46" s="21" t="s">
        <v>152</v>
      </c>
      <c r="B46" s="17" t="s">
        <v>153</v>
      </c>
      <c r="C46" s="16">
        <v>0</v>
      </c>
      <c r="D46" s="16">
        <v>0</v>
      </c>
      <c r="E46" s="16">
        <v>0</v>
      </c>
      <c r="F46" s="16">
        <v>1</v>
      </c>
      <c r="G46" s="16">
        <v>1</v>
      </c>
      <c r="H46" s="16">
        <v>0</v>
      </c>
      <c r="I46" s="16">
        <v>0</v>
      </c>
      <c r="J46" s="16">
        <v>0</v>
      </c>
      <c r="K46" s="16">
        <v>1</v>
      </c>
      <c r="L46" s="16">
        <v>1</v>
      </c>
      <c r="M46" s="16">
        <v>0</v>
      </c>
      <c r="N46" s="16">
        <v>0</v>
      </c>
      <c r="O46" s="16">
        <v>0</v>
      </c>
      <c r="P46" s="16">
        <v>1</v>
      </c>
      <c r="Q46" s="16">
        <v>1</v>
      </c>
      <c r="R46" s="16">
        <v>0</v>
      </c>
      <c r="S46" s="16">
        <v>0</v>
      </c>
      <c r="T46" s="16">
        <v>0</v>
      </c>
      <c r="U46" s="16">
        <v>1</v>
      </c>
      <c r="V46" s="16">
        <v>1</v>
      </c>
      <c r="W46" s="16">
        <v>0</v>
      </c>
      <c r="X46" s="16">
        <v>0</v>
      </c>
      <c r="Y46" s="16">
        <v>1</v>
      </c>
      <c r="Z46" s="16">
        <v>1</v>
      </c>
      <c r="AA46" s="16">
        <v>0</v>
      </c>
      <c r="AB46" s="16">
        <v>0</v>
      </c>
      <c r="AC46" s="16">
        <v>1</v>
      </c>
      <c r="AD46" s="16">
        <v>1</v>
      </c>
      <c r="AE46" s="16">
        <v>0</v>
      </c>
      <c r="AF46" s="16">
        <v>0</v>
      </c>
      <c r="AG46" s="16">
        <v>1</v>
      </c>
      <c r="AH46" s="16">
        <v>1</v>
      </c>
      <c r="AI46" s="16">
        <v>0</v>
      </c>
      <c r="AJ46" s="16">
        <v>0</v>
      </c>
      <c r="AK46" s="16">
        <v>1</v>
      </c>
      <c r="AL46" s="16">
        <v>1</v>
      </c>
    </row>
    <row r="47" spans="1:38" x14ac:dyDescent="0.5">
      <c r="A47" s="21" t="s">
        <v>154</v>
      </c>
      <c r="B47" s="17" t="s">
        <v>155</v>
      </c>
      <c r="C47" s="16">
        <v>1</v>
      </c>
      <c r="D47" s="16" t="s">
        <v>203</v>
      </c>
      <c r="E47" s="16">
        <v>0</v>
      </c>
      <c r="F47" s="16" t="s">
        <v>203</v>
      </c>
      <c r="G47" s="16" t="s">
        <v>203</v>
      </c>
      <c r="H47" s="16">
        <v>1</v>
      </c>
      <c r="I47" s="16" t="s">
        <v>203</v>
      </c>
      <c r="J47" s="16">
        <v>0</v>
      </c>
      <c r="K47" s="16" t="s">
        <v>203</v>
      </c>
      <c r="L47" s="16" t="s">
        <v>203</v>
      </c>
      <c r="M47" s="16">
        <v>1</v>
      </c>
      <c r="N47" s="16" t="s">
        <v>203</v>
      </c>
      <c r="O47" s="16">
        <v>0</v>
      </c>
      <c r="P47" s="16" t="s">
        <v>203</v>
      </c>
      <c r="Q47" s="16" t="s">
        <v>203</v>
      </c>
      <c r="R47" s="16">
        <v>1</v>
      </c>
      <c r="S47" s="16" t="s">
        <v>203</v>
      </c>
      <c r="T47" s="16">
        <v>0</v>
      </c>
      <c r="U47" s="16" t="s">
        <v>203</v>
      </c>
      <c r="V47" s="16" t="s">
        <v>203</v>
      </c>
      <c r="W47" s="16">
        <v>1</v>
      </c>
      <c r="X47" s="16" t="s">
        <v>203</v>
      </c>
      <c r="Y47" s="16" t="s">
        <v>203</v>
      </c>
      <c r="Z47" s="16" t="s">
        <v>203</v>
      </c>
      <c r="AA47" s="16">
        <v>1</v>
      </c>
      <c r="AB47" s="16" t="s">
        <v>203</v>
      </c>
      <c r="AC47" s="16" t="s">
        <v>203</v>
      </c>
      <c r="AD47" s="16" t="s">
        <v>203</v>
      </c>
      <c r="AE47" s="16">
        <v>1</v>
      </c>
      <c r="AF47" s="16" t="s">
        <v>203</v>
      </c>
      <c r="AG47" s="16" t="s">
        <v>203</v>
      </c>
      <c r="AH47" s="16" t="s">
        <v>203</v>
      </c>
      <c r="AI47" s="16">
        <v>1</v>
      </c>
      <c r="AJ47" s="16" t="s">
        <v>203</v>
      </c>
      <c r="AK47" s="16" t="s">
        <v>203</v>
      </c>
      <c r="AL47" s="16" t="s">
        <v>203</v>
      </c>
    </row>
    <row r="48" spans="1:38" x14ac:dyDescent="0.5">
      <c r="A48" s="21" t="s">
        <v>156</v>
      </c>
      <c r="B48" s="17" t="s">
        <v>157</v>
      </c>
      <c r="C48" s="16">
        <v>1</v>
      </c>
      <c r="D48" s="16">
        <v>1</v>
      </c>
      <c r="E48" s="16">
        <v>0</v>
      </c>
      <c r="F48" s="16">
        <v>1</v>
      </c>
      <c r="G48" s="16">
        <v>1</v>
      </c>
      <c r="H48" s="16">
        <v>1</v>
      </c>
      <c r="I48" s="16">
        <v>1</v>
      </c>
      <c r="J48" s="16">
        <v>0</v>
      </c>
      <c r="K48" s="16">
        <v>1</v>
      </c>
      <c r="L48" s="16">
        <v>1</v>
      </c>
      <c r="M48" s="16">
        <v>1</v>
      </c>
      <c r="N48" s="16">
        <v>1</v>
      </c>
      <c r="O48" s="16">
        <v>0</v>
      </c>
      <c r="P48" s="16">
        <v>1</v>
      </c>
      <c r="Q48" s="16">
        <v>1</v>
      </c>
      <c r="R48" s="16">
        <v>1</v>
      </c>
      <c r="S48" s="16">
        <v>1</v>
      </c>
      <c r="T48" s="16">
        <v>0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16">
        <v>1</v>
      </c>
      <c r="AF48" s="16">
        <v>1</v>
      </c>
      <c r="AG48" s="16">
        <v>1</v>
      </c>
      <c r="AH48" s="16">
        <v>1</v>
      </c>
      <c r="AI48" s="16">
        <v>1</v>
      </c>
      <c r="AJ48" s="16">
        <v>1</v>
      </c>
      <c r="AK48" s="16">
        <v>1</v>
      </c>
      <c r="AL48" s="16">
        <v>1</v>
      </c>
    </row>
    <row r="49" spans="1:38" x14ac:dyDescent="0.5">
      <c r="A49" s="21" t="s">
        <v>158</v>
      </c>
      <c r="B49" s="17" t="s">
        <v>159</v>
      </c>
      <c r="C49" s="16">
        <v>1</v>
      </c>
      <c r="D49" s="16" t="s">
        <v>203</v>
      </c>
      <c r="E49" s="16" t="s">
        <v>203</v>
      </c>
      <c r="F49" s="16">
        <v>0</v>
      </c>
      <c r="G49" s="16">
        <v>0</v>
      </c>
      <c r="H49" s="16">
        <v>1</v>
      </c>
      <c r="I49" s="16" t="s">
        <v>203</v>
      </c>
      <c r="J49" s="16" t="s">
        <v>203</v>
      </c>
      <c r="K49" s="16">
        <v>0</v>
      </c>
      <c r="L49" s="16">
        <v>0</v>
      </c>
      <c r="M49" s="16">
        <v>1</v>
      </c>
      <c r="N49" s="16" t="s">
        <v>203</v>
      </c>
      <c r="O49" s="16" t="s">
        <v>203</v>
      </c>
      <c r="P49" s="16">
        <v>0</v>
      </c>
      <c r="Q49" s="16">
        <v>0</v>
      </c>
      <c r="R49" s="16">
        <v>1</v>
      </c>
      <c r="S49" s="16" t="s">
        <v>203</v>
      </c>
      <c r="T49" s="16" t="s">
        <v>203</v>
      </c>
      <c r="U49" s="16">
        <v>0</v>
      </c>
      <c r="V49" s="16">
        <v>0</v>
      </c>
      <c r="W49" s="16">
        <v>1</v>
      </c>
      <c r="X49" s="16" t="s">
        <v>203</v>
      </c>
      <c r="Y49" s="16">
        <v>0</v>
      </c>
      <c r="Z49" s="16">
        <v>0</v>
      </c>
      <c r="AA49" s="16">
        <v>1</v>
      </c>
      <c r="AB49" s="16" t="s">
        <v>203</v>
      </c>
      <c r="AC49" s="16">
        <v>0</v>
      </c>
      <c r="AD49" s="16">
        <v>0</v>
      </c>
      <c r="AE49" s="16">
        <v>1</v>
      </c>
      <c r="AF49" s="16" t="s">
        <v>203</v>
      </c>
      <c r="AG49" s="16">
        <v>0</v>
      </c>
      <c r="AH49" s="16">
        <v>0</v>
      </c>
      <c r="AI49" s="16">
        <v>1</v>
      </c>
      <c r="AJ49" s="16" t="s">
        <v>203</v>
      </c>
      <c r="AK49" s="16">
        <v>0</v>
      </c>
      <c r="AL49" s="16">
        <v>0</v>
      </c>
    </row>
    <row r="50" spans="1:38" x14ac:dyDescent="0.5">
      <c r="A50" s="21" t="s">
        <v>160</v>
      </c>
      <c r="B50" s="17" t="s">
        <v>161</v>
      </c>
      <c r="C50" s="16">
        <v>1</v>
      </c>
      <c r="D50" s="16">
        <v>1</v>
      </c>
      <c r="E50" s="16">
        <v>0</v>
      </c>
      <c r="F50" s="16">
        <v>1</v>
      </c>
      <c r="G50" s="16">
        <v>1</v>
      </c>
      <c r="H50" s="16">
        <v>1</v>
      </c>
      <c r="I50" s="16">
        <v>1</v>
      </c>
      <c r="J50" s="16">
        <v>0</v>
      </c>
      <c r="K50" s="16">
        <v>1</v>
      </c>
      <c r="L50" s="16">
        <v>1</v>
      </c>
      <c r="M50" s="16">
        <v>1</v>
      </c>
      <c r="N50" s="16">
        <v>1</v>
      </c>
      <c r="O50" s="16">
        <v>0</v>
      </c>
      <c r="P50" s="16">
        <v>1</v>
      </c>
      <c r="Q50" s="16">
        <v>1</v>
      </c>
      <c r="R50" s="16">
        <v>1</v>
      </c>
      <c r="S50" s="16">
        <v>1</v>
      </c>
      <c r="T50" s="16">
        <v>0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  <c r="AA50" s="16">
        <v>1</v>
      </c>
      <c r="AB50" s="16">
        <v>1</v>
      </c>
      <c r="AC50" s="16">
        <v>1</v>
      </c>
      <c r="AD50" s="16">
        <v>1</v>
      </c>
      <c r="AE50" s="16">
        <v>1</v>
      </c>
      <c r="AF50" s="16">
        <v>1</v>
      </c>
      <c r="AG50" s="16">
        <v>1</v>
      </c>
      <c r="AH50" s="16">
        <v>1</v>
      </c>
      <c r="AI50" s="16">
        <v>1</v>
      </c>
      <c r="AJ50" s="16">
        <v>1</v>
      </c>
      <c r="AK50" s="16">
        <v>1</v>
      </c>
      <c r="AL50" s="16">
        <v>1</v>
      </c>
    </row>
    <row r="51" spans="1:38" x14ac:dyDescent="0.5">
      <c r="A51" s="21" t="s">
        <v>162</v>
      </c>
      <c r="B51" s="17" t="s">
        <v>163</v>
      </c>
      <c r="C51" s="16">
        <v>1</v>
      </c>
      <c r="D51" s="16" t="s">
        <v>203</v>
      </c>
      <c r="E51" s="16">
        <v>0</v>
      </c>
      <c r="F51" s="16" t="s">
        <v>203</v>
      </c>
      <c r="G51" s="16" t="s">
        <v>203</v>
      </c>
      <c r="H51" s="16">
        <v>1</v>
      </c>
      <c r="I51" s="16" t="s">
        <v>203</v>
      </c>
      <c r="J51" s="16">
        <v>0</v>
      </c>
      <c r="K51" s="16" t="s">
        <v>203</v>
      </c>
      <c r="L51" s="16" t="s">
        <v>203</v>
      </c>
      <c r="M51" s="16">
        <v>1</v>
      </c>
      <c r="N51" s="16" t="s">
        <v>203</v>
      </c>
      <c r="O51" s="16">
        <v>0</v>
      </c>
      <c r="P51" s="16" t="s">
        <v>203</v>
      </c>
      <c r="Q51" s="16" t="s">
        <v>203</v>
      </c>
      <c r="R51" s="16">
        <v>1</v>
      </c>
      <c r="S51" s="16" t="s">
        <v>203</v>
      </c>
      <c r="T51" s="16">
        <v>0</v>
      </c>
      <c r="U51" s="16" t="s">
        <v>203</v>
      </c>
      <c r="V51" s="16" t="s">
        <v>203</v>
      </c>
      <c r="W51" s="16">
        <v>1</v>
      </c>
      <c r="X51" s="16" t="s">
        <v>203</v>
      </c>
      <c r="Y51" s="16" t="s">
        <v>203</v>
      </c>
      <c r="Z51" s="16" t="s">
        <v>203</v>
      </c>
      <c r="AA51" s="16">
        <v>1</v>
      </c>
      <c r="AB51" s="16" t="s">
        <v>203</v>
      </c>
      <c r="AC51" s="16" t="s">
        <v>203</v>
      </c>
      <c r="AD51" s="16" t="s">
        <v>203</v>
      </c>
      <c r="AE51" s="16">
        <v>1</v>
      </c>
      <c r="AF51" s="16" t="s">
        <v>203</v>
      </c>
      <c r="AG51" s="16" t="s">
        <v>203</v>
      </c>
      <c r="AH51" s="16" t="s">
        <v>203</v>
      </c>
      <c r="AI51" s="16">
        <v>1</v>
      </c>
      <c r="AJ51" s="16" t="s">
        <v>203</v>
      </c>
      <c r="AK51" s="16" t="s">
        <v>203</v>
      </c>
      <c r="AL51" s="16" t="s">
        <v>203</v>
      </c>
    </row>
    <row r="52" spans="1:38" x14ac:dyDescent="0.5">
      <c r="A52" s="21" t="s">
        <v>164</v>
      </c>
      <c r="B52" s="17" t="s">
        <v>165</v>
      </c>
      <c r="C52" s="16">
        <v>1</v>
      </c>
      <c r="D52" s="16" t="s">
        <v>203</v>
      </c>
      <c r="E52" s="16">
        <v>0</v>
      </c>
      <c r="F52" s="16" t="s">
        <v>203</v>
      </c>
      <c r="G52" s="16" t="s">
        <v>203</v>
      </c>
      <c r="H52" s="16">
        <v>1</v>
      </c>
      <c r="I52" s="16" t="s">
        <v>203</v>
      </c>
      <c r="J52" s="16">
        <v>0</v>
      </c>
      <c r="K52" s="16" t="s">
        <v>203</v>
      </c>
      <c r="L52" s="16" t="s">
        <v>203</v>
      </c>
      <c r="M52" s="16">
        <v>1</v>
      </c>
      <c r="N52" s="16" t="s">
        <v>203</v>
      </c>
      <c r="O52" s="16">
        <v>0</v>
      </c>
      <c r="P52" s="16" t="s">
        <v>203</v>
      </c>
      <c r="Q52" s="16" t="s">
        <v>203</v>
      </c>
      <c r="R52" s="16">
        <v>1</v>
      </c>
      <c r="S52" s="16" t="s">
        <v>203</v>
      </c>
      <c r="T52" s="16">
        <v>0</v>
      </c>
      <c r="U52" s="16" t="s">
        <v>203</v>
      </c>
      <c r="V52" s="16" t="s">
        <v>203</v>
      </c>
      <c r="W52" s="16">
        <v>1</v>
      </c>
      <c r="X52" s="16" t="s">
        <v>203</v>
      </c>
      <c r="Y52" s="16" t="s">
        <v>203</v>
      </c>
      <c r="Z52" s="16" t="s">
        <v>203</v>
      </c>
      <c r="AA52" s="16">
        <v>1</v>
      </c>
      <c r="AB52" s="16" t="s">
        <v>203</v>
      </c>
      <c r="AC52" s="16" t="s">
        <v>203</v>
      </c>
      <c r="AD52" s="16" t="s">
        <v>203</v>
      </c>
      <c r="AE52" s="16">
        <v>1</v>
      </c>
      <c r="AF52" s="16" t="s">
        <v>203</v>
      </c>
      <c r="AG52" s="16" t="s">
        <v>203</v>
      </c>
      <c r="AH52" s="16" t="s">
        <v>203</v>
      </c>
      <c r="AI52" s="16">
        <v>1</v>
      </c>
      <c r="AJ52" s="16" t="s">
        <v>203</v>
      </c>
      <c r="AK52" s="16" t="s">
        <v>203</v>
      </c>
      <c r="AL52" s="16" t="s">
        <v>203</v>
      </c>
    </row>
    <row r="53" spans="1:38" x14ac:dyDescent="0.5">
      <c r="A53" s="21" t="s">
        <v>166</v>
      </c>
      <c r="B53" s="17" t="s">
        <v>167</v>
      </c>
      <c r="C53" s="16">
        <v>0</v>
      </c>
      <c r="D53" s="16" t="s">
        <v>203</v>
      </c>
      <c r="E53" s="16" t="s">
        <v>203</v>
      </c>
      <c r="F53" s="16" t="s">
        <v>203</v>
      </c>
      <c r="G53" s="16" t="s">
        <v>203</v>
      </c>
      <c r="H53" s="16">
        <v>0</v>
      </c>
      <c r="I53" s="16" t="s">
        <v>203</v>
      </c>
      <c r="J53" s="16" t="s">
        <v>203</v>
      </c>
      <c r="K53" s="16" t="s">
        <v>203</v>
      </c>
      <c r="L53" s="16" t="s">
        <v>203</v>
      </c>
      <c r="M53" s="16">
        <v>0</v>
      </c>
      <c r="N53" s="16" t="s">
        <v>203</v>
      </c>
      <c r="O53" s="16" t="s">
        <v>203</v>
      </c>
      <c r="P53" s="16" t="s">
        <v>203</v>
      </c>
      <c r="Q53" s="16" t="s">
        <v>203</v>
      </c>
      <c r="R53" s="16">
        <v>0</v>
      </c>
      <c r="S53" s="16" t="s">
        <v>203</v>
      </c>
      <c r="T53" s="16" t="s">
        <v>203</v>
      </c>
      <c r="U53" s="16" t="s">
        <v>203</v>
      </c>
      <c r="V53" s="16" t="s">
        <v>203</v>
      </c>
      <c r="W53" s="16">
        <v>0</v>
      </c>
      <c r="X53" s="16" t="s">
        <v>203</v>
      </c>
      <c r="Y53" s="16" t="s">
        <v>203</v>
      </c>
      <c r="Z53" s="16" t="s">
        <v>203</v>
      </c>
      <c r="AA53" s="16">
        <v>0</v>
      </c>
      <c r="AB53" s="16" t="s">
        <v>203</v>
      </c>
      <c r="AC53" s="16" t="s">
        <v>203</v>
      </c>
      <c r="AD53" s="16" t="s">
        <v>203</v>
      </c>
      <c r="AE53" s="16">
        <v>0</v>
      </c>
      <c r="AF53" s="16" t="s">
        <v>203</v>
      </c>
      <c r="AG53" s="16" t="s">
        <v>203</v>
      </c>
      <c r="AH53" s="16" t="s">
        <v>203</v>
      </c>
      <c r="AI53" s="16">
        <v>0</v>
      </c>
      <c r="AJ53" s="16" t="s">
        <v>203</v>
      </c>
      <c r="AK53" s="16" t="s">
        <v>203</v>
      </c>
      <c r="AL53" s="16" t="s">
        <v>203</v>
      </c>
    </row>
    <row r="54" spans="1:38" x14ac:dyDescent="0.5">
      <c r="A54" s="21" t="s">
        <v>168</v>
      </c>
      <c r="B54" s="17" t="s">
        <v>169</v>
      </c>
      <c r="C54" s="16">
        <v>1</v>
      </c>
      <c r="D54" s="16">
        <v>1</v>
      </c>
      <c r="E54" s="16">
        <v>0</v>
      </c>
      <c r="F54" s="16">
        <v>1</v>
      </c>
      <c r="G54" s="16">
        <v>1</v>
      </c>
      <c r="H54" s="16">
        <v>1</v>
      </c>
      <c r="I54" s="16">
        <v>1</v>
      </c>
      <c r="J54" s="16">
        <v>0</v>
      </c>
      <c r="K54" s="16">
        <v>1</v>
      </c>
      <c r="L54" s="16">
        <v>1</v>
      </c>
      <c r="M54" s="16">
        <v>1</v>
      </c>
      <c r="N54" s="16">
        <v>1</v>
      </c>
      <c r="O54" s="16">
        <v>0</v>
      </c>
      <c r="P54" s="16">
        <v>1</v>
      </c>
      <c r="Q54" s="16">
        <v>1</v>
      </c>
      <c r="R54" s="16">
        <v>1</v>
      </c>
      <c r="S54" s="16">
        <v>1</v>
      </c>
      <c r="T54" s="16">
        <v>0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  <c r="AA54" s="16">
        <v>1</v>
      </c>
      <c r="AB54" s="16">
        <v>1</v>
      </c>
      <c r="AC54" s="16">
        <v>1</v>
      </c>
      <c r="AD54" s="16">
        <v>1</v>
      </c>
      <c r="AE54" s="16">
        <v>1</v>
      </c>
      <c r="AF54" s="16">
        <v>1</v>
      </c>
      <c r="AG54" s="16">
        <v>1</v>
      </c>
      <c r="AH54" s="16">
        <v>1</v>
      </c>
      <c r="AI54" s="16">
        <v>1</v>
      </c>
      <c r="AJ54" s="16">
        <v>1</v>
      </c>
      <c r="AK54" s="16">
        <v>1</v>
      </c>
      <c r="AL54" s="16">
        <v>1</v>
      </c>
    </row>
    <row r="55" spans="1:38" x14ac:dyDescent="0.5">
      <c r="A55" s="21" t="s">
        <v>170</v>
      </c>
      <c r="B55" s="17" t="s">
        <v>171</v>
      </c>
      <c r="C55" s="16">
        <v>0</v>
      </c>
      <c r="D55" s="16" t="s">
        <v>203</v>
      </c>
      <c r="E55" s="16">
        <v>0</v>
      </c>
      <c r="F55" s="16" t="s">
        <v>203</v>
      </c>
      <c r="G55" s="16" t="s">
        <v>203</v>
      </c>
      <c r="H55" s="16">
        <v>0</v>
      </c>
      <c r="I55" s="16" t="s">
        <v>203</v>
      </c>
      <c r="J55" s="16">
        <v>0</v>
      </c>
      <c r="K55" s="16" t="s">
        <v>203</v>
      </c>
      <c r="L55" s="16" t="s">
        <v>203</v>
      </c>
      <c r="M55" s="16">
        <v>0</v>
      </c>
      <c r="N55" s="16" t="s">
        <v>203</v>
      </c>
      <c r="O55" s="16">
        <v>0</v>
      </c>
      <c r="P55" s="16" t="s">
        <v>203</v>
      </c>
      <c r="Q55" s="16" t="s">
        <v>203</v>
      </c>
      <c r="R55" s="16">
        <v>0</v>
      </c>
      <c r="S55" s="16" t="s">
        <v>203</v>
      </c>
      <c r="T55" s="16">
        <v>0</v>
      </c>
      <c r="U55" s="16" t="s">
        <v>203</v>
      </c>
      <c r="V55" s="16" t="s">
        <v>203</v>
      </c>
      <c r="W55" s="16">
        <v>0</v>
      </c>
      <c r="X55" s="16" t="s">
        <v>203</v>
      </c>
      <c r="Y55" s="16" t="s">
        <v>203</v>
      </c>
      <c r="Z55" s="16" t="s">
        <v>203</v>
      </c>
      <c r="AA55" s="16">
        <v>0</v>
      </c>
      <c r="AB55" s="16" t="s">
        <v>203</v>
      </c>
      <c r="AC55" s="16" t="s">
        <v>203</v>
      </c>
      <c r="AD55" s="16" t="s">
        <v>203</v>
      </c>
      <c r="AE55" s="16">
        <v>0</v>
      </c>
      <c r="AF55" s="16" t="s">
        <v>203</v>
      </c>
      <c r="AG55" s="16" t="s">
        <v>203</v>
      </c>
      <c r="AH55" s="16" t="s">
        <v>203</v>
      </c>
      <c r="AI55" s="16">
        <v>0</v>
      </c>
      <c r="AJ55" s="16" t="s">
        <v>203</v>
      </c>
      <c r="AK55" s="16" t="s">
        <v>203</v>
      </c>
      <c r="AL55" s="16" t="s">
        <v>203</v>
      </c>
    </row>
    <row r="56" spans="1:38" x14ac:dyDescent="0.5">
      <c r="A56" s="21" t="s">
        <v>172</v>
      </c>
      <c r="B56" s="17" t="s">
        <v>173</v>
      </c>
      <c r="C56" s="16">
        <v>1</v>
      </c>
      <c r="D56" s="16">
        <v>1</v>
      </c>
      <c r="E56" s="16">
        <v>0</v>
      </c>
      <c r="F56" s="16">
        <v>1</v>
      </c>
      <c r="G56" s="16">
        <v>1</v>
      </c>
      <c r="H56" s="16">
        <v>1</v>
      </c>
      <c r="I56" s="16">
        <v>1</v>
      </c>
      <c r="J56" s="16">
        <v>0</v>
      </c>
      <c r="K56" s="16">
        <v>1</v>
      </c>
      <c r="L56" s="16">
        <v>1</v>
      </c>
      <c r="M56" s="16">
        <v>1</v>
      </c>
      <c r="N56" s="16">
        <v>1</v>
      </c>
      <c r="O56" s="16">
        <v>0</v>
      </c>
      <c r="P56" s="16">
        <v>1</v>
      </c>
      <c r="Q56" s="16">
        <v>1</v>
      </c>
      <c r="R56" s="16">
        <v>1</v>
      </c>
      <c r="S56" s="16">
        <v>1</v>
      </c>
      <c r="T56" s="16">
        <v>0</v>
      </c>
      <c r="U56" s="16">
        <v>1</v>
      </c>
      <c r="V56" s="16">
        <v>1</v>
      </c>
      <c r="W56" s="16">
        <v>1</v>
      </c>
      <c r="X56" s="16">
        <v>1</v>
      </c>
      <c r="Y56" s="16">
        <v>1</v>
      </c>
      <c r="Z56" s="16">
        <v>1</v>
      </c>
      <c r="AA56" s="16">
        <v>1</v>
      </c>
      <c r="AB56" s="16">
        <v>1</v>
      </c>
      <c r="AC56" s="16">
        <v>1</v>
      </c>
      <c r="AD56" s="16">
        <v>1</v>
      </c>
      <c r="AE56" s="16">
        <v>1</v>
      </c>
      <c r="AF56" s="16">
        <v>1</v>
      </c>
      <c r="AG56" s="16">
        <v>1</v>
      </c>
      <c r="AH56" s="16">
        <v>1</v>
      </c>
      <c r="AI56" s="16">
        <v>1</v>
      </c>
      <c r="AJ56" s="16">
        <v>1</v>
      </c>
      <c r="AK56" s="16">
        <v>1</v>
      </c>
      <c r="AL56" s="16">
        <v>1</v>
      </c>
    </row>
    <row r="57" spans="1:38" x14ac:dyDescent="0.5">
      <c r="A57" s="21" t="s">
        <v>174</v>
      </c>
      <c r="B57" s="17" t="s">
        <v>175</v>
      </c>
      <c r="C57" s="16">
        <v>0</v>
      </c>
      <c r="D57" s="16" t="s">
        <v>203</v>
      </c>
      <c r="E57" s="16">
        <v>0</v>
      </c>
      <c r="F57" s="16" t="s">
        <v>203</v>
      </c>
      <c r="G57" s="16" t="s">
        <v>203</v>
      </c>
      <c r="H57" s="16">
        <v>0</v>
      </c>
      <c r="I57" s="16" t="s">
        <v>203</v>
      </c>
      <c r="J57" s="16">
        <v>0</v>
      </c>
      <c r="K57" s="16" t="s">
        <v>203</v>
      </c>
      <c r="L57" s="16" t="s">
        <v>203</v>
      </c>
      <c r="M57" s="16">
        <v>0</v>
      </c>
      <c r="N57" s="16" t="s">
        <v>203</v>
      </c>
      <c r="O57" s="16">
        <v>0</v>
      </c>
      <c r="P57" s="16" t="s">
        <v>203</v>
      </c>
      <c r="Q57" s="16" t="s">
        <v>203</v>
      </c>
      <c r="R57" s="16">
        <v>0</v>
      </c>
      <c r="S57" s="16" t="s">
        <v>203</v>
      </c>
      <c r="T57" s="16">
        <v>0</v>
      </c>
      <c r="U57" s="16" t="s">
        <v>203</v>
      </c>
      <c r="V57" s="16" t="s">
        <v>203</v>
      </c>
      <c r="W57" s="16">
        <v>0</v>
      </c>
      <c r="X57" s="16" t="s">
        <v>203</v>
      </c>
      <c r="Y57" s="16" t="s">
        <v>203</v>
      </c>
      <c r="Z57" s="16" t="s">
        <v>203</v>
      </c>
      <c r="AA57" s="16">
        <v>0</v>
      </c>
      <c r="AB57" s="16" t="s">
        <v>203</v>
      </c>
      <c r="AC57" s="16" t="s">
        <v>203</v>
      </c>
      <c r="AD57" s="16" t="s">
        <v>203</v>
      </c>
      <c r="AE57" s="16">
        <v>0</v>
      </c>
      <c r="AF57" s="16" t="s">
        <v>203</v>
      </c>
      <c r="AG57" s="16" t="s">
        <v>203</v>
      </c>
      <c r="AH57" s="16" t="s">
        <v>203</v>
      </c>
      <c r="AI57" s="16">
        <v>0</v>
      </c>
      <c r="AJ57" s="16" t="s">
        <v>203</v>
      </c>
      <c r="AK57" s="16" t="s">
        <v>203</v>
      </c>
      <c r="AL57" s="16" t="s">
        <v>203</v>
      </c>
    </row>
    <row r="58" spans="1:38" x14ac:dyDescent="0.5">
      <c r="A58" s="21" t="s">
        <v>176</v>
      </c>
      <c r="B58" s="17" t="s">
        <v>177</v>
      </c>
      <c r="C58" s="16">
        <v>1</v>
      </c>
      <c r="D58" s="16" t="s">
        <v>203</v>
      </c>
      <c r="E58" s="16">
        <v>1</v>
      </c>
      <c r="F58" s="16" t="s">
        <v>203</v>
      </c>
      <c r="G58" s="16" t="s">
        <v>203</v>
      </c>
      <c r="H58" s="16">
        <v>1</v>
      </c>
      <c r="I58" s="16" t="s">
        <v>203</v>
      </c>
      <c r="J58" s="16">
        <v>1</v>
      </c>
      <c r="K58" s="16" t="s">
        <v>203</v>
      </c>
      <c r="L58" s="16" t="s">
        <v>203</v>
      </c>
      <c r="M58" s="16">
        <v>1</v>
      </c>
      <c r="N58" s="16" t="s">
        <v>203</v>
      </c>
      <c r="O58" s="16">
        <v>1</v>
      </c>
      <c r="P58" s="16" t="s">
        <v>203</v>
      </c>
      <c r="Q58" s="16" t="s">
        <v>203</v>
      </c>
      <c r="R58" s="16">
        <v>1</v>
      </c>
      <c r="S58" s="16" t="s">
        <v>203</v>
      </c>
      <c r="T58" s="16">
        <v>1</v>
      </c>
      <c r="U58" s="16" t="s">
        <v>203</v>
      </c>
      <c r="V58" s="16" t="s">
        <v>203</v>
      </c>
      <c r="W58" s="16">
        <v>1</v>
      </c>
      <c r="X58" s="16" t="s">
        <v>203</v>
      </c>
      <c r="Y58" s="16" t="s">
        <v>203</v>
      </c>
      <c r="Z58" s="16" t="s">
        <v>203</v>
      </c>
      <c r="AA58" s="16">
        <v>1</v>
      </c>
      <c r="AB58" s="16" t="s">
        <v>203</v>
      </c>
      <c r="AC58" s="16" t="s">
        <v>203</v>
      </c>
      <c r="AD58" s="16" t="s">
        <v>203</v>
      </c>
      <c r="AE58" s="16">
        <v>1</v>
      </c>
      <c r="AF58" s="16" t="s">
        <v>203</v>
      </c>
      <c r="AG58" s="16" t="s">
        <v>203</v>
      </c>
      <c r="AH58" s="16" t="s">
        <v>203</v>
      </c>
      <c r="AI58" s="16">
        <v>1</v>
      </c>
      <c r="AJ58" s="16" t="s">
        <v>203</v>
      </c>
      <c r="AK58" s="16" t="s">
        <v>203</v>
      </c>
      <c r="AL58" s="16" t="s">
        <v>203</v>
      </c>
    </row>
    <row r="59" spans="1:38" x14ac:dyDescent="0.5">
      <c r="A59" s="21" t="s">
        <v>178</v>
      </c>
      <c r="B59" s="17" t="s">
        <v>179</v>
      </c>
      <c r="C59" s="16">
        <v>1</v>
      </c>
      <c r="D59" s="16" t="s">
        <v>203</v>
      </c>
      <c r="E59" s="16">
        <v>0</v>
      </c>
      <c r="F59" s="16" t="s">
        <v>203</v>
      </c>
      <c r="G59" s="16" t="s">
        <v>203</v>
      </c>
      <c r="H59" s="16">
        <v>1</v>
      </c>
      <c r="I59" s="16" t="s">
        <v>203</v>
      </c>
      <c r="J59" s="16">
        <v>0</v>
      </c>
      <c r="K59" s="16" t="s">
        <v>203</v>
      </c>
      <c r="L59" s="16" t="s">
        <v>203</v>
      </c>
      <c r="M59" s="16">
        <v>1</v>
      </c>
      <c r="N59" s="16" t="s">
        <v>203</v>
      </c>
      <c r="O59" s="16">
        <v>0</v>
      </c>
      <c r="P59" s="16" t="s">
        <v>203</v>
      </c>
      <c r="Q59" s="16" t="s">
        <v>203</v>
      </c>
      <c r="R59" s="16">
        <v>1</v>
      </c>
      <c r="S59" s="16" t="s">
        <v>203</v>
      </c>
      <c r="T59" s="16">
        <v>0</v>
      </c>
      <c r="U59" s="16" t="s">
        <v>203</v>
      </c>
      <c r="V59" s="16" t="s">
        <v>203</v>
      </c>
      <c r="W59" s="16">
        <v>1</v>
      </c>
      <c r="X59" s="16" t="s">
        <v>203</v>
      </c>
      <c r="Y59" s="16" t="s">
        <v>203</v>
      </c>
      <c r="Z59" s="16" t="s">
        <v>203</v>
      </c>
      <c r="AA59" s="16">
        <v>1</v>
      </c>
      <c r="AB59" s="16" t="s">
        <v>203</v>
      </c>
      <c r="AC59" s="16" t="s">
        <v>203</v>
      </c>
      <c r="AD59" s="16" t="s">
        <v>203</v>
      </c>
      <c r="AE59" s="16">
        <v>1</v>
      </c>
      <c r="AF59" s="16" t="s">
        <v>203</v>
      </c>
      <c r="AG59" s="16" t="s">
        <v>203</v>
      </c>
      <c r="AH59" s="16" t="s">
        <v>203</v>
      </c>
      <c r="AI59" s="16">
        <v>1</v>
      </c>
      <c r="AJ59" s="16" t="s">
        <v>203</v>
      </c>
      <c r="AK59" s="16" t="s">
        <v>203</v>
      </c>
      <c r="AL59" s="16" t="s">
        <v>203</v>
      </c>
    </row>
    <row r="60" spans="1:38" x14ac:dyDescent="0.5">
      <c r="A60" s="21" t="s">
        <v>180</v>
      </c>
      <c r="B60" s="17" t="s">
        <v>181</v>
      </c>
      <c r="C60" s="16">
        <v>1</v>
      </c>
      <c r="D60" s="16">
        <v>1</v>
      </c>
      <c r="E60" s="16">
        <v>0</v>
      </c>
      <c r="F60" s="16">
        <v>1</v>
      </c>
      <c r="G60" s="16">
        <v>1</v>
      </c>
      <c r="H60" s="16">
        <v>1</v>
      </c>
      <c r="I60" s="16">
        <v>1</v>
      </c>
      <c r="J60" s="16">
        <v>0</v>
      </c>
      <c r="K60" s="16">
        <v>1</v>
      </c>
      <c r="L60" s="16">
        <v>1</v>
      </c>
      <c r="M60" s="16">
        <v>1</v>
      </c>
      <c r="N60" s="16">
        <v>1</v>
      </c>
      <c r="O60" s="16">
        <v>0</v>
      </c>
      <c r="P60" s="16">
        <v>1</v>
      </c>
      <c r="Q60" s="16">
        <v>1</v>
      </c>
      <c r="R60" s="16">
        <v>1</v>
      </c>
      <c r="S60" s="16">
        <v>1</v>
      </c>
      <c r="T60" s="16">
        <v>0</v>
      </c>
      <c r="U60" s="16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  <c r="AA60" s="16">
        <v>1</v>
      </c>
      <c r="AB60" s="16">
        <v>1</v>
      </c>
      <c r="AC60" s="16">
        <v>1</v>
      </c>
      <c r="AD60" s="16">
        <v>1</v>
      </c>
      <c r="AE60" s="16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K60" s="16">
        <v>1</v>
      </c>
      <c r="AL60" s="16">
        <v>1</v>
      </c>
    </row>
    <row r="61" spans="1:38" x14ac:dyDescent="0.5">
      <c r="A61" s="21" t="s">
        <v>182</v>
      </c>
      <c r="B61" s="17" t="s">
        <v>183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</row>
    <row r="62" spans="1:38" x14ac:dyDescent="0.5">
      <c r="A62" s="21" t="s">
        <v>184</v>
      </c>
      <c r="B62" s="17" t="s">
        <v>185</v>
      </c>
      <c r="C62" s="16">
        <v>0</v>
      </c>
      <c r="D62" s="16" t="s">
        <v>203</v>
      </c>
      <c r="E62" s="16">
        <v>1</v>
      </c>
      <c r="F62" s="16" t="s">
        <v>203</v>
      </c>
      <c r="G62" s="16" t="s">
        <v>203</v>
      </c>
      <c r="H62" s="16">
        <v>0</v>
      </c>
      <c r="I62" s="16" t="s">
        <v>203</v>
      </c>
      <c r="J62" s="16">
        <v>1</v>
      </c>
      <c r="K62" s="16" t="s">
        <v>203</v>
      </c>
      <c r="L62" s="16" t="s">
        <v>203</v>
      </c>
      <c r="M62" s="16">
        <v>0</v>
      </c>
      <c r="N62" s="16" t="s">
        <v>203</v>
      </c>
      <c r="O62" s="16">
        <v>1</v>
      </c>
      <c r="P62" s="16" t="s">
        <v>203</v>
      </c>
      <c r="Q62" s="16" t="s">
        <v>203</v>
      </c>
      <c r="R62" s="16">
        <v>0</v>
      </c>
      <c r="S62" s="16" t="s">
        <v>203</v>
      </c>
      <c r="T62" s="16">
        <v>1</v>
      </c>
      <c r="U62" s="16" t="s">
        <v>203</v>
      </c>
      <c r="V62" s="16" t="s">
        <v>203</v>
      </c>
      <c r="W62" s="16">
        <v>0</v>
      </c>
      <c r="X62" s="16" t="s">
        <v>203</v>
      </c>
      <c r="Y62" s="16" t="s">
        <v>203</v>
      </c>
      <c r="Z62" s="16" t="s">
        <v>203</v>
      </c>
      <c r="AA62" s="16">
        <v>0</v>
      </c>
      <c r="AB62" s="16" t="s">
        <v>203</v>
      </c>
      <c r="AC62" s="16" t="s">
        <v>203</v>
      </c>
      <c r="AD62" s="16" t="s">
        <v>203</v>
      </c>
      <c r="AE62" s="16">
        <v>0</v>
      </c>
      <c r="AF62" s="16" t="s">
        <v>203</v>
      </c>
      <c r="AG62" s="16" t="s">
        <v>203</v>
      </c>
      <c r="AH62" s="16" t="s">
        <v>203</v>
      </c>
      <c r="AI62" s="16">
        <v>0</v>
      </c>
      <c r="AJ62" s="16" t="s">
        <v>203</v>
      </c>
      <c r="AK62" s="16" t="s">
        <v>203</v>
      </c>
      <c r="AL62" s="16" t="s">
        <v>203</v>
      </c>
    </row>
    <row r="63" spans="1:38" x14ac:dyDescent="0.5">
      <c r="A63" s="21" t="s">
        <v>186</v>
      </c>
      <c r="B63" s="17" t="s">
        <v>187</v>
      </c>
      <c r="C63" s="16">
        <v>0</v>
      </c>
      <c r="D63" s="16" t="s">
        <v>203</v>
      </c>
      <c r="E63" s="16">
        <v>0</v>
      </c>
      <c r="F63" s="16" t="s">
        <v>203</v>
      </c>
      <c r="G63" s="16" t="s">
        <v>203</v>
      </c>
      <c r="H63" s="16">
        <v>0</v>
      </c>
      <c r="I63" s="16" t="s">
        <v>203</v>
      </c>
      <c r="J63" s="16">
        <v>0</v>
      </c>
      <c r="K63" s="16" t="s">
        <v>203</v>
      </c>
      <c r="L63" s="16" t="s">
        <v>203</v>
      </c>
      <c r="M63" s="16">
        <v>0</v>
      </c>
      <c r="N63" s="16" t="s">
        <v>203</v>
      </c>
      <c r="O63" s="16">
        <v>0</v>
      </c>
      <c r="P63" s="16" t="s">
        <v>203</v>
      </c>
      <c r="Q63" s="16" t="s">
        <v>203</v>
      </c>
      <c r="R63" s="16">
        <v>0</v>
      </c>
      <c r="S63" s="16" t="s">
        <v>203</v>
      </c>
      <c r="T63" s="16">
        <v>0</v>
      </c>
      <c r="U63" s="16" t="s">
        <v>203</v>
      </c>
      <c r="V63" s="16" t="s">
        <v>203</v>
      </c>
      <c r="W63" s="16">
        <v>0</v>
      </c>
      <c r="X63" s="16" t="s">
        <v>203</v>
      </c>
      <c r="Y63" s="16" t="s">
        <v>203</v>
      </c>
      <c r="Z63" s="16" t="s">
        <v>203</v>
      </c>
      <c r="AA63" s="16">
        <v>0</v>
      </c>
      <c r="AB63" s="16" t="s">
        <v>203</v>
      </c>
      <c r="AC63" s="16" t="s">
        <v>203</v>
      </c>
      <c r="AD63" s="16" t="s">
        <v>203</v>
      </c>
      <c r="AE63" s="16">
        <v>0</v>
      </c>
      <c r="AF63" s="16" t="s">
        <v>203</v>
      </c>
      <c r="AG63" s="16" t="s">
        <v>203</v>
      </c>
      <c r="AH63" s="16" t="s">
        <v>203</v>
      </c>
      <c r="AI63" s="16">
        <v>0</v>
      </c>
      <c r="AJ63" s="16" t="s">
        <v>203</v>
      </c>
      <c r="AK63" s="16" t="s">
        <v>203</v>
      </c>
      <c r="AL63" s="16" t="s">
        <v>203</v>
      </c>
    </row>
    <row r="64" spans="1:38" x14ac:dyDescent="0.5">
      <c r="A64" s="21" t="s">
        <v>188</v>
      </c>
      <c r="B64" s="17" t="s">
        <v>189</v>
      </c>
      <c r="C64" s="16">
        <v>1</v>
      </c>
      <c r="D64" s="16" t="s">
        <v>203</v>
      </c>
      <c r="E64" s="16" t="s">
        <v>203</v>
      </c>
      <c r="F64" s="16" t="s">
        <v>203</v>
      </c>
      <c r="G64" s="16" t="s">
        <v>203</v>
      </c>
      <c r="H64" s="16">
        <v>1</v>
      </c>
      <c r="I64" s="16" t="s">
        <v>203</v>
      </c>
      <c r="J64" s="16" t="s">
        <v>203</v>
      </c>
      <c r="K64" s="16" t="s">
        <v>203</v>
      </c>
      <c r="L64" s="16" t="s">
        <v>203</v>
      </c>
      <c r="M64" s="16">
        <v>1</v>
      </c>
      <c r="N64" s="16" t="s">
        <v>203</v>
      </c>
      <c r="O64" s="16" t="s">
        <v>203</v>
      </c>
      <c r="P64" s="16" t="s">
        <v>203</v>
      </c>
      <c r="Q64" s="16" t="s">
        <v>203</v>
      </c>
      <c r="R64" s="16">
        <v>1</v>
      </c>
      <c r="S64" s="16" t="s">
        <v>203</v>
      </c>
      <c r="T64" s="16" t="s">
        <v>203</v>
      </c>
      <c r="U64" s="16" t="s">
        <v>203</v>
      </c>
      <c r="V64" s="16" t="s">
        <v>203</v>
      </c>
      <c r="W64" s="16">
        <v>1</v>
      </c>
      <c r="X64" s="16" t="s">
        <v>203</v>
      </c>
      <c r="Y64" s="16" t="s">
        <v>203</v>
      </c>
      <c r="Z64" s="16" t="s">
        <v>203</v>
      </c>
      <c r="AA64" s="16">
        <v>1</v>
      </c>
      <c r="AB64" s="16" t="s">
        <v>203</v>
      </c>
      <c r="AC64" s="16" t="s">
        <v>203</v>
      </c>
      <c r="AD64" s="16" t="s">
        <v>203</v>
      </c>
      <c r="AE64" s="16">
        <v>1</v>
      </c>
      <c r="AF64" s="16" t="s">
        <v>203</v>
      </c>
      <c r="AG64" s="16" t="s">
        <v>203</v>
      </c>
      <c r="AH64" s="16" t="s">
        <v>203</v>
      </c>
      <c r="AI64" s="16">
        <v>1</v>
      </c>
      <c r="AJ64" s="16" t="s">
        <v>203</v>
      </c>
      <c r="AK64" s="16" t="s">
        <v>203</v>
      </c>
      <c r="AL64" s="16" t="s">
        <v>203</v>
      </c>
    </row>
    <row r="65" spans="1:38" x14ac:dyDescent="0.5">
      <c r="A65" s="21" t="s">
        <v>190</v>
      </c>
      <c r="B65" s="17" t="s">
        <v>191</v>
      </c>
      <c r="C65" s="16">
        <v>0</v>
      </c>
      <c r="D65" s="16" t="s">
        <v>203</v>
      </c>
      <c r="E65" s="16" t="s">
        <v>203</v>
      </c>
      <c r="F65" s="16" t="s">
        <v>203</v>
      </c>
      <c r="G65" s="16" t="s">
        <v>203</v>
      </c>
      <c r="H65" s="16">
        <v>0</v>
      </c>
      <c r="I65" s="16" t="s">
        <v>203</v>
      </c>
      <c r="J65" s="16" t="s">
        <v>203</v>
      </c>
      <c r="K65" s="16" t="s">
        <v>203</v>
      </c>
      <c r="L65" s="16" t="s">
        <v>203</v>
      </c>
      <c r="M65" s="16">
        <v>0</v>
      </c>
      <c r="N65" s="16" t="s">
        <v>203</v>
      </c>
      <c r="O65" s="16" t="s">
        <v>203</v>
      </c>
      <c r="P65" s="16" t="s">
        <v>203</v>
      </c>
      <c r="Q65" s="16" t="s">
        <v>203</v>
      </c>
      <c r="R65" s="16">
        <v>0</v>
      </c>
      <c r="S65" s="16" t="s">
        <v>203</v>
      </c>
      <c r="T65" s="16" t="s">
        <v>203</v>
      </c>
      <c r="U65" s="16" t="s">
        <v>203</v>
      </c>
      <c r="V65" s="16" t="s">
        <v>203</v>
      </c>
      <c r="W65" s="16">
        <v>0</v>
      </c>
      <c r="X65" s="16" t="s">
        <v>203</v>
      </c>
      <c r="Y65" s="16" t="s">
        <v>203</v>
      </c>
      <c r="Z65" s="16" t="s">
        <v>203</v>
      </c>
      <c r="AA65" s="16">
        <v>0</v>
      </c>
      <c r="AB65" s="16" t="s">
        <v>203</v>
      </c>
      <c r="AC65" s="16" t="s">
        <v>203</v>
      </c>
      <c r="AD65" s="16" t="s">
        <v>203</v>
      </c>
      <c r="AE65" s="16">
        <v>0</v>
      </c>
      <c r="AF65" s="16" t="s">
        <v>203</v>
      </c>
      <c r="AG65" s="16" t="s">
        <v>203</v>
      </c>
      <c r="AH65" s="16" t="s">
        <v>203</v>
      </c>
      <c r="AI65" s="16">
        <v>0</v>
      </c>
      <c r="AJ65" s="16" t="s">
        <v>203</v>
      </c>
      <c r="AK65" s="16" t="s">
        <v>203</v>
      </c>
      <c r="AL65" s="16" t="s">
        <v>203</v>
      </c>
    </row>
    <row r="66" spans="1:38" x14ac:dyDescent="0.5">
      <c r="A66" s="21" t="s">
        <v>192</v>
      </c>
      <c r="B66" s="17" t="s">
        <v>193</v>
      </c>
      <c r="C66" s="16">
        <v>0</v>
      </c>
      <c r="D66" s="16" t="s">
        <v>203</v>
      </c>
      <c r="E66" s="16">
        <v>0</v>
      </c>
      <c r="F66" s="16" t="s">
        <v>203</v>
      </c>
      <c r="G66" s="16" t="s">
        <v>203</v>
      </c>
      <c r="H66" s="16">
        <v>0</v>
      </c>
      <c r="I66" s="16" t="s">
        <v>203</v>
      </c>
      <c r="J66" s="16">
        <v>0</v>
      </c>
      <c r="K66" s="16" t="s">
        <v>203</v>
      </c>
      <c r="L66" s="16" t="s">
        <v>203</v>
      </c>
      <c r="M66" s="16">
        <v>0</v>
      </c>
      <c r="N66" s="16" t="s">
        <v>203</v>
      </c>
      <c r="O66" s="16">
        <v>0</v>
      </c>
      <c r="P66" s="16" t="s">
        <v>203</v>
      </c>
      <c r="Q66" s="16" t="s">
        <v>203</v>
      </c>
      <c r="R66" s="16">
        <v>0</v>
      </c>
      <c r="S66" s="16" t="s">
        <v>203</v>
      </c>
      <c r="T66" s="16">
        <v>0</v>
      </c>
      <c r="U66" s="16" t="s">
        <v>203</v>
      </c>
      <c r="V66" s="16" t="s">
        <v>203</v>
      </c>
      <c r="W66" s="16">
        <v>0</v>
      </c>
      <c r="X66" s="16" t="s">
        <v>203</v>
      </c>
      <c r="Y66" s="16" t="s">
        <v>203</v>
      </c>
      <c r="Z66" s="16" t="s">
        <v>203</v>
      </c>
      <c r="AA66" s="16">
        <v>0</v>
      </c>
      <c r="AB66" s="16" t="s">
        <v>203</v>
      </c>
      <c r="AC66" s="16" t="s">
        <v>203</v>
      </c>
      <c r="AD66" s="16" t="s">
        <v>203</v>
      </c>
      <c r="AE66" s="16">
        <v>0</v>
      </c>
      <c r="AF66" s="16" t="s">
        <v>203</v>
      </c>
      <c r="AG66" s="16" t="s">
        <v>203</v>
      </c>
      <c r="AH66" s="16" t="s">
        <v>203</v>
      </c>
      <c r="AI66" s="16">
        <v>0</v>
      </c>
      <c r="AJ66" s="16" t="s">
        <v>203</v>
      </c>
      <c r="AK66" s="16" t="s">
        <v>203</v>
      </c>
      <c r="AL66" s="16" t="s">
        <v>203</v>
      </c>
    </row>
    <row r="67" spans="1:38" x14ac:dyDescent="0.5">
      <c r="A67" s="21" t="s">
        <v>194</v>
      </c>
      <c r="B67" s="17" t="s">
        <v>195</v>
      </c>
      <c r="C67" s="16">
        <v>0</v>
      </c>
      <c r="D67" s="16" t="s">
        <v>203</v>
      </c>
      <c r="E67" s="16">
        <v>1</v>
      </c>
      <c r="F67" s="16" t="s">
        <v>203</v>
      </c>
      <c r="G67" s="16" t="s">
        <v>203</v>
      </c>
      <c r="H67" s="16">
        <v>0</v>
      </c>
      <c r="I67" s="16" t="s">
        <v>203</v>
      </c>
      <c r="J67" s="16">
        <v>1</v>
      </c>
      <c r="K67" s="16" t="s">
        <v>203</v>
      </c>
      <c r="L67" s="16" t="s">
        <v>203</v>
      </c>
      <c r="M67" s="16">
        <v>0</v>
      </c>
      <c r="N67" s="16" t="s">
        <v>203</v>
      </c>
      <c r="O67" s="16">
        <v>1</v>
      </c>
      <c r="P67" s="16" t="s">
        <v>203</v>
      </c>
      <c r="Q67" s="16" t="s">
        <v>203</v>
      </c>
      <c r="R67" s="16">
        <v>0</v>
      </c>
      <c r="S67" s="16" t="s">
        <v>203</v>
      </c>
      <c r="T67" s="16">
        <v>1</v>
      </c>
      <c r="U67" s="16" t="s">
        <v>203</v>
      </c>
      <c r="V67" s="16" t="s">
        <v>203</v>
      </c>
      <c r="W67" s="16">
        <v>0</v>
      </c>
      <c r="X67" s="16" t="s">
        <v>203</v>
      </c>
      <c r="Y67" s="16" t="s">
        <v>203</v>
      </c>
      <c r="Z67" s="16" t="s">
        <v>203</v>
      </c>
      <c r="AA67" s="16">
        <v>0</v>
      </c>
      <c r="AB67" s="16" t="s">
        <v>203</v>
      </c>
      <c r="AC67" s="16" t="s">
        <v>203</v>
      </c>
      <c r="AD67" s="16" t="s">
        <v>203</v>
      </c>
      <c r="AE67" s="16">
        <v>0</v>
      </c>
      <c r="AF67" s="16" t="s">
        <v>203</v>
      </c>
      <c r="AG67" s="16" t="s">
        <v>203</v>
      </c>
      <c r="AH67" s="16" t="s">
        <v>203</v>
      </c>
      <c r="AI67" s="16">
        <v>0</v>
      </c>
      <c r="AJ67" s="16" t="s">
        <v>203</v>
      </c>
      <c r="AK67" s="16" t="s">
        <v>203</v>
      </c>
      <c r="AL67" s="16" t="s">
        <v>203</v>
      </c>
    </row>
    <row r="68" spans="1:38" x14ac:dyDescent="0.5">
      <c r="A68" s="22" t="s">
        <v>196</v>
      </c>
      <c r="B68" s="17" t="s">
        <v>197</v>
      </c>
      <c r="C68" s="16">
        <v>1</v>
      </c>
      <c r="D68" s="16" t="s">
        <v>203</v>
      </c>
      <c r="E68" s="16">
        <v>0</v>
      </c>
      <c r="F68" s="16" t="s">
        <v>203</v>
      </c>
      <c r="G68" s="16" t="s">
        <v>203</v>
      </c>
      <c r="H68" s="16">
        <v>1</v>
      </c>
      <c r="I68" s="16" t="s">
        <v>203</v>
      </c>
      <c r="J68" s="16">
        <v>0</v>
      </c>
      <c r="K68" s="16" t="s">
        <v>203</v>
      </c>
      <c r="L68" s="16" t="s">
        <v>203</v>
      </c>
      <c r="M68" s="16">
        <v>1</v>
      </c>
      <c r="N68" s="16" t="s">
        <v>203</v>
      </c>
      <c r="O68" s="16">
        <v>0</v>
      </c>
      <c r="P68" s="16" t="s">
        <v>203</v>
      </c>
      <c r="Q68" s="16" t="s">
        <v>203</v>
      </c>
      <c r="R68" s="16">
        <v>1</v>
      </c>
      <c r="S68" s="16" t="s">
        <v>203</v>
      </c>
      <c r="T68" s="16">
        <v>0</v>
      </c>
      <c r="U68" s="16" t="s">
        <v>203</v>
      </c>
      <c r="V68" s="16" t="s">
        <v>203</v>
      </c>
      <c r="W68" s="16">
        <v>1</v>
      </c>
      <c r="X68" s="16" t="s">
        <v>203</v>
      </c>
      <c r="Y68" s="16" t="s">
        <v>203</v>
      </c>
      <c r="Z68" s="16" t="s">
        <v>203</v>
      </c>
      <c r="AA68" s="16">
        <v>1</v>
      </c>
      <c r="AB68" s="16" t="s">
        <v>203</v>
      </c>
      <c r="AC68" s="16" t="s">
        <v>203</v>
      </c>
      <c r="AD68" s="16" t="s">
        <v>203</v>
      </c>
      <c r="AE68" s="16">
        <v>1</v>
      </c>
      <c r="AF68" s="16" t="s">
        <v>203</v>
      </c>
      <c r="AG68" s="16" t="s">
        <v>203</v>
      </c>
      <c r="AH68" s="16" t="s">
        <v>203</v>
      </c>
      <c r="AI68" s="16">
        <v>1</v>
      </c>
      <c r="AJ68" s="16" t="s">
        <v>203</v>
      </c>
      <c r="AK68" s="16" t="s">
        <v>203</v>
      </c>
      <c r="AL68" s="16" t="s">
        <v>203</v>
      </c>
    </row>
    <row r="69" spans="1:38" x14ac:dyDescent="0.5">
      <c r="A69" s="22" t="s">
        <v>198</v>
      </c>
      <c r="B69" s="17" t="s">
        <v>199</v>
      </c>
      <c r="C69" s="16">
        <v>0</v>
      </c>
      <c r="D69" s="16" t="s">
        <v>203</v>
      </c>
      <c r="E69" s="16">
        <v>1</v>
      </c>
      <c r="F69" s="16" t="s">
        <v>203</v>
      </c>
      <c r="G69" s="16" t="s">
        <v>203</v>
      </c>
      <c r="H69" s="16">
        <v>0</v>
      </c>
      <c r="I69" s="16" t="s">
        <v>203</v>
      </c>
      <c r="J69" s="16">
        <v>1</v>
      </c>
      <c r="K69" s="16" t="s">
        <v>203</v>
      </c>
      <c r="L69" s="16" t="s">
        <v>203</v>
      </c>
      <c r="M69" s="16">
        <v>0</v>
      </c>
      <c r="N69" s="16" t="s">
        <v>203</v>
      </c>
      <c r="O69" s="16">
        <v>1</v>
      </c>
      <c r="P69" s="16" t="s">
        <v>203</v>
      </c>
      <c r="Q69" s="16" t="s">
        <v>203</v>
      </c>
      <c r="R69" s="16">
        <v>0</v>
      </c>
      <c r="S69" s="16" t="s">
        <v>203</v>
      </c>
      <c r="T69" s="16">
        <v>1</v>
      </c>
      <c r="U69" s="16" t="s">
        <v>203</v>
      </c>
      <c r="V69" s="16" t="s">
        <v>203</v>
      </c>
      <c r="W69" s="16">
        <v>0</v>
      </c>
      <c r="X69" s="16" t="s">
        <v>203</v>
      </c>
      <c r="Y69" s="16" t="s">
        <v>203</v>
      </c>
      <c r="Z69" s="16" t="s">
        <v>203</v>
      </c>
      <c r="AA69" s="16">
        <v>0</v>
      </c>
      <c r="AB69" s="16" t="s">
        <v>203</v>
      </c>
      <c r="AC69" s="16" t="s">
        <v>203</v>
      </c>
      <c r="AD69" s="16" t="s">
        <v>203</v>
      </c>
      <c r="AE69" s="16">
        <v>0</v>
      </c>
      <c r="AF69" s="16" t="s">
        <v>203</v>
      </c>
      <c r="AG69" s="16" t="s">
        <v>203</v>
      </c>
      <c r="AH69" s="16" t="s">
        <v>203</v>
      </c>
      <c r="AI69" s="16">
        <v>0</v>
      </c>
      <c r="AJ69" s="16" t="s">
        <v>203</v>
      </c>
      <c r="AK69" s="16" t="s">
        <v>203</v>
      </c>
      <c r="AL69" s="16" t="s">
        <v>203</v>
      </c>
    </row>
    <row r="70" spans="1:38" x14ac:dyDescent="0.5">
      <c r="A70" s="22" t="s">
        <v>200</v>
      </c>
      <c r="B70" s="17" t="s">
        <v>201</v>
      </c>
      <c r="C70" s="16">
        <v>0</v>
      </c>
      <c r="D70" s="16" t="s">
        <v>203</v>
      </c>
      <c r="E70" s="16">
        <v>0</v>
      </c>
      <c r="F70" s="16" t="s">
        <v>203</v>
      </c>
      <c r="G70" s="16" t="s">
        <v>203</v>
      </c>
      <c r="H70" s="16">
        <v>0</v>
      </c>
      <c r="I70" s="16" t="s">
        <v>203</v>
      </c>
      <c r="J70" s="16">
        <v>0</v>
      </c>
      <c r="K70" s="16" t="s">
        <v>203</v>
      </c>
      <c r="L70" s="16" t="s">
        <v>203</v>
      </c>
      <c r="M70" s="16">
        <v>0</v>
      </c>
      <c r="N70" s="16" t="s">
        <v>203</v>
      </c>
      <c r="O70" s="16">
        <v>0</v>
      </c>
      <c r="P70" s="16" t="s">
        <v>203</v>
      </c>
      <c r="Q70" s="16" t="s">
        <v>203</v>
      </c>
      <c r="R70" s="16">
        <v>0</v>
      </c>
      <c r="S70" s="16" t="s">
        <v>203</v>
      </c>
      <c r="T70" s="16">
        <v>0</v>
      </c>
      <c r="U70" s="16" t="s">
        <v>203</v>
      </c>
      <c r="V70" s="16" t="s">
        <v>203</v>
      </c>
      <c r="W70" s="16">
        <v>0</v>
      </c>
      <c r="X70" s="16" t="s">
        <v>203</v>
      </c>
      <c r="Y70" s="16" t="s">
        <v>203</v>
      </c>
      <c r="Z70" s="16" t="s">
        <v>203</v>
      </c>
      <c r="AA70" s="16">
        <v>0</v>
      </c>
      <c r="AB70" s="16" t="s">
        <v>203</v>
      </c>
      <c r="AC70" s="16" t="s">
        <v>203</v>
      </c>
      <c r="AD70" s="16" t="s">
        <v>203</v>
      </c>
      <c r="AE70" s="16">
        <v>0</v>
      </c>
      <c r="AF70" s="16" t="s">
        <v>203</v>
      </c>
      <c r="AG70" s="16" t="s">
        <v>203</v>
      </c>
      <c r="AH70" s="16" t="s">
        <v>203</v>
      </c>
      <c r="AI70" s="16">
        <v>0</v>
      </c>
      <c r="AJ70" s="16" t="s">
        <v>203</v>
      </c>
      <c r="AK70" s="16" t="s">
        <v>203</v>
      </c>
      <c r="AL70" s="16" t="s">
        <v>203</v>
      </c>
    </row>
    <row r="71" spans="1:38" x14ac:dyDescent="0.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s="14" customFormat="1" x14ac:dyDescent="0.5">
      <c r="A73" s="13" t="s">
        <v>272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8" x14ac:dyDescent="0.5">
      <c r="A74" t="s">
        <v>273</v>
      </c>
      <c r="C74" s="4">
        <v>31</v>
      </c>
      <c r="D74" s="4">
        <v>5</v>
      </c>
      <c r="E74" s="4">
        <v>0</v>
      </c>
      <c r="F74" s="4">
        <v>35</v>
      </c>
      <c r="G74" s="4">
        <v>8</v>
      </c>
      <c r="H74" s="4">
        <v>32</v>
      </c>
      <c r="I74" s="4">
        <v>3</v>
      </c>
      <c r="J74" s="4">
        <v>0</v>
      </c>
      <c r="K74" s="4">
        <v>33</v>
      </c>
      <c r="L74" s="4">
        <v>6</v>
      </c>
      <c r="M74" s="4">
        <v>34</v>
      </c>
      <c r="N74" s="4">
        <v>7</v>
      </c>
      <c r="O74" s="4">
        <v>0</v>
      </c>
      <c r="P74" s="4">
        <v>35</v>
      </c>
      <c r="Q74" s="4">
        <v>6</v>
      </c>
      <c r="R74" s="4">
        <v>47</v>
      </c>
      <c r="S74" s="4">
        <v>3</v>
      </c>
      <c r="T74" s="4">
        <v>0</v>
      </c>
      <c r="U74" s="4">
        <v>38</v>
      </c>
      <c r="V74" s="4">
        <v>7</v>
      </c>
      <c r="W74" s="4">
        <v>26</v>
      </c>
      <c r="X74" s="4">
        <v>6</v>
      </c>
      <c r="Y74" s="4">
        <v>39</v>
      </c>
      <c r="Z74" s="4">
        <v>7</v>
      </c>
      <c r="AA74" s="4">
        <v>32</v>
      </c>
      <c r="AB74" s="4">
        <v>7</v>
      </c>
      <c r="AC74" s="4">
        <v>38</v>
      </c>
      <c r="AD74" s="4">
        <v>5</v>
      </c>
      <c r="AE74" s="4">
        <v>44</v>
      </c>
      <c r="AF74" s="4">
        <v>5</v>
      </c>
      <c r="AG74" s="4">
        <v>36</v>
      </c>
      <c r="AH74" s="4">
        <v>5</v>
      </c>
      <c r="AI74" s="4">
        <v>29</v>
      </c>
      <c r="AJ74" s="4">
        <v>3</v>
      </c>
      <c r="AK74" s="4">
        <v>35</v>
      </c>
      <c r="AL74" s="4">
        <v>9</v>
      </c>
    </row>
    <row r="75" spans="1:38" x14ac:dyDescent="0.5">
      <c r="A75" t="s">
        <v>274</v>
      </c>
      <c r="C75" s="4">
        <f>C74/1000</f>
        <v>3.1E-2</v>
      </c>
      <c r="D75" s="4">
        <f t="shared" ref="D75:AL75" si="0">D74/1000</f>
        <v>5.0000000000000001E-3</v>
      </c>
      <c r="E75" s="4">
        <f t="shared" si="0"/>
        <v>0</v>
      </c>
      <c r="F75" s="4">
        <f t="shared" si="0"/>
        <v>3.5000000000000003E-2</v>
      </c>
      <c r="G75" s="4">
        <f t="shared" si="0"/>
        <v>8.0000000000000002E-3</v>
      </c>
      <c r="H75" s="4">
        <f t="shared" si="0"/>
        <v>3.2000000000000001E-2</v>
      </c>
      <c r="I75" s="4">
        <f t="shared" si="0"/>
        <v>3.0000000000000001E-3</v>
      </c>
      <c r="J75" s="4">
        <f t="shared" si="0"/>
        <v>0</v>
      </c>
      <c r="K75" s="4">
        <f t="shared" si="0"/>
        <v>3.3000000000000002E-2</v>
      </c>
      <c r="L75" s="4">
        <f t="shared" si="0"/>
        <v>6.0000000000000001E-3</v>
      </c>
      <c r="M75" s="4">
        <f t="shared" si="0"/>
        <v>3.4000000000000002E-2</v>
      </c>
      <c r="N75" s="4">
        <f t="shared" si="0"/>
        <v>7.0000000000000001E-3</v>
      </c>
      <c r="O75" s="4">
        <f t="shared" si="0"/>
        <v>0</v>
      </c>
      <c r="P75" s="4">
        <f t="shared" si="0"/>
        <v>3.5000000000000003E-2</v>
      </c>
      <c r="Q75" s="4">
        <f t="shared" si="0"/>
        <v>6.0000000000000001E-3</v>
      </c>
      <c r="R75" s="4">
        <f t="shared" si="0"/>
        <v>4.7E-2</v>
      </c>
      <c r="S75" s="4">
        <f t="shared" si="0"/>
        <v>3.0000000000000001E-3</v>
      </c>
      <c r="T75" s="4">
        <f t="shared" si="0"/>
        <v>0</v>
      </c>
      <c r="U75" s="4">
        <f t="shared" si="0"/>
        <v>3.7999999999999999E-2</v>
      </c>
      <c r="V75" s="4">
        <f t="shared" si="0"/>
        <v>7.0000000000000001E-3</v>
      </c>
      <c r="W75" s="4">
        <f t="shared" si="0"/>
        <v>2.5999999999999999E-2</v>
      </c>
      <c r="X75" s="4">
        <f t="shared" si="0"/>
        <v>6.0000000000000001E-3</v>
      </c>
      <c r="Y75" s="4">
        <f t="shared" si="0"/>
        <v>3.9E-2</v>
      </c>
      <c r="Z75" s="4">
        <f t="shared" si="0"/>
        <v>7.0000000000000001E-3</v>
      </c>
      <c r="AA75" s="4">
        <f t="shared" si="0"/>
        <v>3.2000000000000001E-2</v>
      </c>
      <c r="AB75" s="4">
        <f t="shared" si="0"/>
        <v>7.0000000000000001E-3</v>
      </c>
      <c r="AC75" s="4">
        <f t="shared" si="0"/>
        <v>3.7999999999999999E-2</v>
      </c>
      <c r="AD75" s="4">
        <f t="shared" si="0"/>
        <v>5.0000000000000001E-3</v>
      </c>
      <c r="AE75" s="4">
        <f t="shared" si="0"/>
        <v>4.3999999999999997E-2</v>
      </c>
      <c r="AF75" s="4">
        <f t="shared" si="0"/>
        <v>5.0000000000000001E-3</v>
      </c>
      <c r="AG75" s="4">
        <f t="shared" si="0"/>
        <v>3.5999999999999997E-2</v>
      </c>
      <c r="AH75" s="4">
        <f t="shared" si="0"/>
        <v>5.0000000000000001E-3</v>
      </c>
      <c r="AI75" s="4">
        <f t="shared" si="0"/>
        <v>2.9000000000000001E-2</v>
      </c>
      <c r="AJ75" s="4">
        <f t="shared" si="0"/>
        <v>3.0000000000000001E-3</v>
      </c>
      <c r="AK75" s="4">
        <f t="shared" si="0"/>
        <v>3.5000000000000003E-2</v>
      </c>
      <c r="AL75" s="4">
        <f t="shared" si="0"/>
        <v>8.9999999999999993E-3</v>
      </c>
    </row>
    <row r="76" spans="1:38" x14ac:dyDescent="0.5">
      <c r="A76" t="s">
        <v>275</v>
      </c>
      <c r="B76" s="4">
        <f>SUM(C74:AL74)</f>
        <v>656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5">
      <c r="C77" s="4"/>
      <c r="D77" s="4"/>
      <c r="E77" s="4" t="s">
        <v>18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s="14" customFormat="1" x14ac:dyDescent="0.5">
      <c r="A78" s="13" t="s">
        <v>272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8" x14ac:dyDescent="0.5">
      <c r="A79" t="s">
        <v>276</v>
      </c>
      <c r="C79">
        <v>69</v>
      </c>
      <c r="D79">
        <v>4</v>
      </c>
      <c r="E79">
        <v>0</v>
      </c>
      <c r="F79">
        <v>50</v>
      </c>
      <c r="G79">
        <v>5</v>
      </c>
      <c r="H79">
        <v>60</v>
      </c>
      <c r="I79">
        <v>8</v>
      </c>
      <c r="J79">
        <v>0</v>
      </c>
      <c r="K79">
        <v>56</v>
      </c>
      <c r="L79">
        <v>8</v>
      </c>
      <c r="M79">
        <v>65</v>
      </c>
      <c r="N79">
        <v>6</v>
      </c>
      <c r="O79">
        <v>0</v>
      </c>
      <c r="P79">
        <v>51</v>
      </c>
      <c r="Q79">
        <v>10</v>
      </c>
      <c r="R79">
        <v>53</v>
      </c>
      <c r="S79">
        <v>4</v>
      </c>
      <c r="T79">
        <v>0</v>
      </c>
      <c r="U79">
        <v>56</v>
      </c>
      <c r="V79">
        <v>8</v>
      </c>
      <c r="W79">
        <v>56</v>
      </c>
      <c r="X79">
        <v>9</v>
      </c>
      <c r="Y79">
        <v>41</v>
      </c>
      <c r="Z79">
        <v>8</v>
      </c>
      <c r="AA79">
        <v>61</v>
      </c>
      <c r="AB79">
        <v>8</v>
      </c>
      <c r="AC79">
        <v>61</v>
      </c>
      <c r="AD79">
        <v>6</v>
      </c>
      <c r="AE79">
        <v>53</v>
      </c>
      <c r="AF79">
        <v>14</v>
      </c>
      <c r="AG79">
        <v>45</v>
      </c>
      <c r="AH79">
        <v>4</v>
      </c>
      <c r="AI79">
        <v>56</v>
      </c>
      <c r="AJ79">
        <v>6</v>
      </c>
      <c r="AK79">
        <v>52</v>
      </c>
      <c r="AL79">
        <v>7</v>
      </c>
    </row>
    <row r="80" spans="1:38" x14ac:dyDescent="0.5">
      <c r="A80" t="s">
        <v>274</v>
      </c>
      <c r="C80">
        <f>C79/1000</f>
        <v>6.9000000000000006E-2</v>
      </c>
      <c r="D80">
        <f t="shared" ref="D80:AL80" si="1">D79/1000</f>
        <v>4.0000000000000001E-3</v>
      </c>
      <c r="E80">
        <f t="shared" si="1"/>
        <v>0</v>
      </c>
      <c r="F80">
        <f t="shared" si="1"/>
        <v>0.05</v>
      </c>
      <c r="G80">
        <f t="shared" si="1"/>
        <v>5.0000000000000001E-3</v>
      </c>
      <c r="H80">
        <f t="shared" si="1"/>
        <v>0.06</v>
      </c>
      <c r="I80">
        <f t="shared" si="1"/>
        <v>8.0000000000000002E-3</v>
      </c>
      <c r="J80">
        <f t="shared" si="1"/>
        <v>0</v>
      </c>
      <c r="K80">
        <f t="shared" si="1"/>
        <v>5.6000000000000001E-2</v>
      </c>
      <c r="L80">
        <f t="shared" si="1"/>
        <v>8.0000000000000002E-3</v>
      </c>
      <c r="M80">
        <f t="shared" si="1"/>
        <v>6.5000000000000002E-2</v>
      </c>
      <c r="N80">
        <f t="shared" si="1"/>
        <v>6.0000000000000001E-3</v>
      </c>
      <c r="O80">
        <f t="shared" si="1"/>
        <v>0</v>
      </c>
      <c r="P80">
        <f t="shared" si="1"/>
        <v>5.0999999999999997E-2</v>
      </c>
      <c r="Q80">
        <f t="shared" si="1"/>
        <v>0.01</v>
      </c>
      <c r="R80">
        <f t="shared" si="1"/>
        <v>5.2999999999999999E-2</v>
      </c>
      <c r="S80">
        <f t="shared" si="1"/>
        <v>4.0000000000000001E-3</v>
      </c>
      <c r="T80">
        <f t="shared" si="1"/>
        <v>0</v>
      </c>
      <c r="U80">
        <f t="shared" si="1"/>
        <v>5.6000000000000001E-2</v>
      </c>
      <c r="V80">
        <f t="shared" si="1"/>
        <v>8.0000000000000002E-3</v>
      </c>
      <c r="W80">
        <f t="shared" si="1"/>
        <v>5.6000000000000001E-2</v>
      </c>
      <c r="X80">
        <f t="shared" si="1"/>
        <v>8.9999999999999993E-3</v>
      </c>
      <c r="Y80">
        <f t="shared" si="1"/>
        <v>4.1000000000000002E-2</v>
      </c>
      <c r="Z80">
        <f t="shared" si="1"/>
        <v>8.0000000000000002E-3</v>
      </c>
      <c r="AA80">
        <f t="shared" si="1"/>
        <v>6.0999999999999999E-2</v>
      </c>
      <c r="AB80">
        <f t="shared" si="1"/>
        <v>8.0000000000000002E-3</v>
      </c>
      <c r="AC80">
        <f t="shared" si="1"/>
        <v>6.0999999999999999E-2</v>
      </c>
      <c r="AD80">
        <f t="shared" si="1"/>
        <v>6.0000000000000001E-3</v>
      </c>
      <c r="AE80">
        <f t="shared" si="1"/>
        <v>5.2999999999999999E-2</v>
      </c>
      <c r="AF80">
        <f t="shared" si="1"/>
        <v>1.4E-2</v>
      </c>
      <c r="AG80">
        <f t="shared" si="1"/>
        <v>4.4999999999999998E-2</v>
      </c>
      <c r="AH80">
        <f t="shared" si="1"/>
        <v>4.0000000000000001E-3</v>
      </c>
      <c r="AI80">
        <f t="shared" si="1"/>
        <v>5.6000000000000001E-2</v>
      </c>
      <c r="AJ80">
        <f t="shared" si="1"/>
        <v>6.0000000000000001E-3</v>
      </c>
      <c r="AK80">
        <f t="shared" si="1"/>
        <v>5.1999999999999998E-2</v>
      </c>
      <c r="AL80">
        <f t="shared" si="1"/>
        <v>7.0000000000000001E-3</v>
      </c>
    </row>
    <row r="81" spans="1:22" x14ac:dyDescent="0.5">
      <c r="A81" t="s">
        <v>275</v>
      </c>
      <c r="B81" s="4">
        <f>SUM(C79:AL79)</f>
        <v>1000</v>
      </c>
    </row>
    <row r="83" spans="1:22" x14ac:dyDescent="0.5">
      <c r="B83"/>
    </row>
    <row r="84" spans="1:22" x14ac:dyDescent="0.5">
      <c r="B84" s="32"/>
      <c r="C84" s="32"/>
      <c r="D84" s="32"/>
      <c r="E84" s="32"/>
      <c r="F84" s="32"/>
      <c r="G84" s="32"/>
      <c r="H84" s="32"/>
      <c r="L84" s="32"/>
      <c r="M84" s="32"/>
      <c r="N84" s="32"/>
      <c r="O84" s="32"/>
      <c r="P84" s="32"/>
      <c r="Q84" s="32"/>
      <c r="T84" s="26" t="s">
        <v>278</v>
      </c>
      <c r="U84" s="26" t="s">
        <v>283</v>
      </c>
      <c r="V84" s="26" t="s">
        <v>284</v>
      </c>
    </row>
    <row r="85" spans="1:22" x14ac:dyDescent="0.5">
      <c r="B85"/>
      <c r="T85" s="26" t="s">
        <v>279</v>
      </c>
      <c r="U85" s="26">
        <v>0</v>
      </c>
      <c r="V85" s="27">
        <f>U85/1000</f>
        <v>0</v>
      </c>
    </row>
    <row r="86" spans="1:22" x14ac:dyDescent="0.5">
      <c r="B86"/>
      <c r="T86" s="26" t="s">
        <v>280</v>
      </c>
      <c r="U86" s="26">
        <f>SUM(C79,H79,M79,R79,W79,AA79,AE79,AI79)</f>
        <v>473</v>
      </c>
      <c r="V86" s="27">
        <f>U86/1000</f>
        <v>0.47299999999999998</v>
      </c>
    </row>
    <row r="87" spans="1:22" x14ac:dyDescent="0.5">
      <c r="B87"/>
      <c r="T87" s="26" t="s">
        <v>281</v>
      </c>
      <c r="U87" s="26">
        <f>1000-U86</f>
        <v>527</v>
      </c>
      <c r="V87" s="27">
        <f>U87/1000</f>
        <v>0.52700000000000002</v>
      </c>
    </row>
    <row r="88" spans="1:22" x14ac:dyDescent="0.5">
      <c r="B88"/>
      <c r="T88" s="26" t="s">
        <v>282</v>
      </c>
      <c r="U88" s="26">
        <f>SUM(C81,H76,M76,R76,W76,AA76,AE76,AI76)</f>
        <v>0</v>
      </c>
      <c r="V88" s="27">
        <f>U88/1000</f>
        <v>0</v>
      </c>
    </row>
    <row r="89" spans="1:22" x14ac:dyDescent="0.5">
      <c r="B89"/>
    </row>
    <row r="90" spans="1:22" x14ac:dyDescent="0.5">
      <c r="B90"/>
    </row>
    <row r="91" spans="1:22" x14ac:dyDescent="0.5">
      <c r="B91"/>
      <c r="I91" s="11"/>
    </row>
    <row r="92" spans="1:22" x14ac:dyDescent="0.5">
      <c r="B92"/>
    </row>
    <row r="93" spans="1:22" x14ac:dyDescent="0.5">
      <c r="B93"/>
    </row>
    <row r="94" spans="1:22" x14ac:dyDescent="0.5">
      <c r="B94"/>
    </row>
    <row r="95" spans="1:22" x14ac:dyDescent="0.5">
      <c r="B95"/>
    </row>
    <row r="96" spans="1:22" x14ac:dyDescent="0.5">
      <c r="B96"/>
    </row>
    <row r="97" spans="2:2" x14ac:dyDescent="0.5">
      <c r="B97"/>
    </row>
    <row r="98" spans="2:2" x14ac:dyDescent="0.5">
      <c r="B98"/>
    </row>
    <row r="99" spans="2:2" x14ac:dyDescent="0.5">
      <c r="B99"/>
    </row>
    <row r="100" spans="2:2" x14ac:dyDescent="0.5">
      <c r="B100"/>
    </row>
    <row r="101" spans="2:2" x14ac:dyDescent="0.5">
      <c r="B101"/>
    </row>
    <row r="102" spans="2:2" x14ac:dyDescent="0.5">
      <c r="B102"/>
    </row>
    <row r="114" spans="1:2" x14ac:dyDescent="0.5">
      <c r="A114" t="s">
        <v>238</v>
      </c>
      <c r="B114" s="4" t="s">
        <v>285</v>
      </c>
    </row>
    <row r="117" spans="1:2" x14ac:dyDescent="0.5">
      <c r="B117" s="4" t="s">
        <v>285</v>
      </c>
    </row>
    <row r="118" spans="1:2" x14ac:dyDescent="0.5">
      <c r="B118" s="4" t="s">
        <v>285</v>
      </c>
    </row>
  </sheetData>
  <mergeCells count="2">
    <mergeCell ref="L84:Q84"/>
    <mergeCell ref="B84:H84"/>
  </mergeCells>
  <conditionalFormatting sqref="C1:AL70">
    <cfRule type="containsText" dxfId="43" priority="1" operator="containsText" text="X">
      <formula>NOT(ISERROR(SEARCH("X",C1)))</formula>
    </cfRule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C6A-FBEC-4106-9454-9E0A75B78A3F}">
  <dimension ref="A1:AH119"/>
  <sheetViews>
    <sheetView topLeftCell="A68" zoomScaleNormal="100" workbookViewId="0">
      <selection activeCell="C92" sqref="C92:F95"/>
    </sheetView>
  </sheetViews>
  <sheetFormatPr defaultRowHeight="14.35" x14ac:dyDescent="0.5"/>
  <cols>
    <col min="1" max="1" width="15.703125" bestFit="1" customWidth="1"/>
    <col min="2" max="10" width="9.703125" customWidth="1"/>
    <col min="11" max="34" width="10.703125" customWidth="1"/>
  </cols>
  <sheetData>
    <row r="1" spans="1:34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 t="s">
        <v>203</v>
      </c>
      <c r="E47" t="s">
        <v>203</v>
      </c>
      <c r="F47" t="s">
        <v>203</v>
      </c>
      <c r="G47">
        <v>1</v>
      </c>
      <c r="H47" t="s">
        <v>203</v>
      </c>
      <c r="I47" t="s">
        <v>203</v>
      </c>
      <c r="J47" t="s">
        <v>203</v>
      </c>
      <c r="K47">
        <v>1</v>
      </c>
      <c r="L47" t="s">
        <v>203</v>
      </c>
      <c r="M47" t="s">
        <v>203</v>
      </c>
      <c r="N47" t="s">
        <v>203</v>
      </c>
      <c r="O47">
        <v>1</v>
      </c>
      <c r="P47" t="s">
        <v>203</v>
      </c>
      <c r="Q47" t="s">
        <v>203</v>
      </c>
      <c r="R47" t="s">
        <v>203</v>
      </c>
      <c r="S47">
        <v>1</v>
      </c>
      <c r="T47" t="s">
        <v>203</v>
      </c>
      <c r="U47" t="s">
        <v>203</v>
      </c>
      <c r="V47" t="s">
        <v>203</v>
      </c>
      <c r="W47">
        <v>1</v>
      </c>
      <c r="X47" t="s">
        <v>203</v>
      </c>
      <c r="Y47" t="s">
        <v>203</v>
      </c>
      <c r="Z47" t="s">
        <v>203</v>
      </c>
      <c r="AA47">
        <v>1</v>
      </c>
      <c r="AB47" t="s">
        <v>203</v>
      </c>
      <c r="AC47" t="s">
        <v>203</v>
      </c>
      <c r="AD47" t="s">
        <v>203</v>
      </c>
      <c r="AE47">
        <v>1</v>
      </c>
      <c r="AF47" t="s">
        <v>203</v>
      </c>
      <c r="AG47" t="s">
        <v>203</v>
      </c>
      <c r="AH47" t="s">
        <v>203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1</v>
      </c>
      <c r="D49" t="s">
        <v>203</v>
      </c>
      <c r="E49">
        <v>0</v>
      </c>
      <c r="F49">
        <v>0</v>
      </c>
      <c r="G49">
        <v>1</v>
      </c>
      <c r="H49" t="s">
        <v>203</v>
      </c>
      <c r="I49">
        <v>0</v>
      </c>
      <c r="J49">
        <v>0</v>
      </c>
      <c r="K49">
        <v>1</v>
      </c>
      <c r="L49" t="s">
        <v>203</v>
      </c>
      <c r="M49">
        <v>0</v>
      </c>
      <c r="N49">
        <v>0</v>
      </c>
      <c r="O49">
        <v>1</v>
      </c>
      <c r="P49" t="s">
        <v>203</v>
      </c>
      <c r="Q49">
        <v>0</v>
      </c>
      <c r="R49">
        <v>0</v>
      </c>
      <c r="S49">
        <v>1</v>
      </c>
      <c r="T49" t="s">
        <v>203</v>
      </c>
      <c r="U49">
        <v>0</v>
      </c>
      <c r="V49">
        <v>0</v>
      </c>
      <c r="W49">
        <v>1</v>
      </c>
      <c r="X49" t="s">
        <v>203</v>
      </c>
      <c r="Y49">
        <v>0</v>
      </c>
      <c r="Z49">
        <v>0</v>
      </c>
      <c r="AA49">
        <v>1</v>
      </c>
      <c r="AB49" t="s">
        <v>203</v>
      </c>
      <c r="AC49">
        <v>0</v>
      </c>
      <c r="AD49">
        <v>0</v>
      </c>
      <c r="AE49">
        <v>1</v>
      </c>
      <c r="AF49" t="s">
        <v>203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 t="s">
        <v>203</v>
      </c>
      <c r="E51" t="s">
        <v>203</v>
      </c>
      <c r="F51" t="s">
        <v>203</v>
      </c>
      <c r="G51">
        <v>1</v>
      </c>
      <c r="H51" t="s">
        <v>203</v>
      </c>
      <c r="I51" t="s">
        <v>203</v>
      </c>
      <c r="J51" t="s">
        <v>203</v>
      </c>
      <c r="K51">
        <v>1</v>
      </c>
      <c r="L51" t="s">
        <v>203</v>
      </c>
      <c r="M51" t="s">
        <v>203</v>
      </c>
      <c r="N51" t="s">
        <v>203</v>
      </c>
      <c r="O51">
        <v>1</v>
      </c>
      <c r="P51" t="s">
        <v>203</v>
      </c>
      <c r="Q51" t="s">
        <v>203</v>
      </c>
      <c r="R51" t="s">
        <v>203</v>
      </c>
      <c r="S51">
        <v>1</v>
      </c>
      <c r="T51" t="s">
        <v>203</v>
      </c>
      <c r="U51" t="s">
        <v>203</v>
      </c>
      <c r="V51" t="s">
        <v>203</v>
      </c>
      <c r="W51">
        <v>1</v>
      </c>
      <c r="X51" t="s">
        <v>203</v>
      </c>
      <c r="Y51" t="s">
        <v>203</v>
      </c>
      <c r="Z51" t="s">
        <v>203</v>
      </c>
      <c r="AA51">
        <v>1</v>
      </c>
      <c r="AB51" t="s">
        <v>203</v>
      </c>
      <c r="AC51" t="s">
        <v>203</v>
      </c>
      <c r="AD51" t="s">
        <v>203</v>
      </c>
      <c r="AE51">
        <v>1</v>
      </c>
      <c r="AF51" t="s">
        <v>203</v>
      </c>
      <c r="AG51" t="s">
        <v>203</v>
      </c>
      <c r="AH51" t="s">
        <v>203</v>
      </c>
    </row>
    <row r="52" spans="1:34" x14ac:dyDescent="0.5">
      <c r="A52" s="8" t="s">
        <v>164</v>
      </c>
      <c r="B52" t="s">
        <v>165</v>
      </c>
      <c r="C52">
        <v>1</v>
      </c>
      <c r="D52" t="s">
        <v>203</v>
      </c>
      <c r="E52" t="s">
        <v>203</v>
      </c>
      <c r="F52" t="s">
        <v>203</v>
      </c>
      <c r="G52">
        <v>1</v>
      </c>
      <c r="H52" t="s">
        <v>203</v>
      </c>
      <c r="I52" t="s">
        <v>203</v>
      </c>
      <c r="J52" t="s">
        <v>203</v>
      </c>
      <c r="K52">
        <v>1</v>
      </c>
      <c r="L52" t="s">
        <v>203</v>
      </c>
      <c r="M52" t="s">
        <v>203</v>
      </c>
      <c r="N52" t="s">
        <v>203</v>
      </c>
      <c r="O52">
        <v>1</v>
      </c>
      <c r="P52" t="s">
        <v>203</v>
      </c>
      <c r="Q52" t="s">
        <v>203</v>
      </c>
      <c r="R52" t="s">
        <v>203</v>
      </c>
      <c r="S52">
        <v>1</v>
      </c>
      <c r="T52" t="s">
        <v>203</v>
      </c>
      <c r="U52" t="s">
        <v>203</v>
      </c>
      <c r="V52" t="s">
        <v>203</v>
      </c>
      <c r="W52">
        <v>1</v>
      </c>
      <c r="X52" t="s">
        <v>203</v>
      </c>
      <c r="Y52" t="s">
        <v>203</v>
      </c>
      <c r="Z52" t="s">
        <v>203</v>
      </c>
      <c r="AA52">
        <v>1</v>
      </c>
      <c r="AB52" t="s">
        <v>203</v>
      </c>
      <c r="AC52" t="s">
        <v>203</v>
      </c>
      <c r="AD52" t="s">
        <v>203</v>
      </c>
      <c r="AE52">
        <v>1</v>
      </c>
      <c r="AF52" t="s">
        <v>203</v>
      </c>
      <c r="AG52" t="s">
        <v>203</v>
      </c>
      <c r="AH52" t="s">
        <v>203</v>
      </c>
    </row>
    <row r="53" spans="1:34" x14ac:dyDescent="0.5">
      <c r="A53" s="8" t="s">
        <v>166</v>
      </c>
      <c r="B53" t="s">
        <v>167</v>
      </c>
      <c r="C53">
        <v>0</v>
      </c>
      <c r="D53" t="s">
        <v>203</v>
      </c>
      <c r="E53" t="s">
        <v>203</v>
      </c>
      <c r="F53" t="s">
        <v>203</v>
      </c>
      <c r="G53">
        <v>0</v>
      </c>
      <c r="H53" t="s">
        <v>203</v>
      </c>
      <c r="I53" t="s">
        <v>203</v>
      </c>
      <c r="J53" t="s">
        <v>203</v>
      </c>
      <c r="K53">
        <v>0</v>
      </c>
      <c r="L53" t="s">
        <v>203</v>
      </c>
      <c r="M53" t="s">
        <v>203</v>
      </c>
      <c r="N53" t="s">
        <v>203</v>
      </c>
      <c r="O53">
        <v>0</v>
      </c>
      <c r="P53" t="s">
        <v>203</v>
      </c>
      <c r="Q53" t="s">
        <v>203</v>
      </c>
      <c r="R53" t="s">
        <v>203</v>
      </c>
      <c r="S53">
        <v>0</v>
      </c>
      <c r="T53" t="s">
        <v>203</v>
      </c>
      <c r="U53" t="s">
        <v>203</v>
      </c>
      <c r="V53" t="s">
        <v>203</v>
      </c>
      <c r="W53">
        <v>0</v>
      </c>
      <c r="X53" t="s">
        <v>203</v>
      </c>
      <c r="Y53" t="s">
        <v>203</v>
      </c>
      <c r="Z53" t="s">
        <v>203</v>
      </c>
      <c r="AA53">
        <v>0</v>
      </c>
      <c r="AB53" t="s">
        <v>203</v>
      </c>
      <c r="AC53" t="s">
        <v>203</v>
      </c>
      <c r="AD53" t="s">
        <v>203</v>
      </c>
      <c r="AE53">
        <v>0</v>
      </c>
      <c r="AF53" t="s">
        <v>203</v>
      </c>
      <c r="AG53" t="s">
        <v>203</v>
      </c>
      <c r="AH53" t="s">
        <v>203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 t="s">
        <v>203</v>
      </c>
      <c r="E55" t="s">
        <v>203</v>
      </c>
      <c r="F55" t="s">
        <v>203</v>
      </c>
      <c r="G55">
        <v>0</v>
      </c>
      <c r="H55" t="s">
        <v>203</v>
      </c>
      <c r="I55" t="s">
        <v>203</v>
      </c>
      <c r="J55" t="s">
        <v>203</v>
      </c>
      <c r="K55">
        <v>0</v>
      </c>
      <c r="L55" t="s">
        <v>203</v>
      </c>
      <c r="M55" t="s">
        <v>203</v>
      </c>
      <c r="N55" t="s">
        <v>203</v>
      </c>
      <c r="O55">
        <v>0</v>
      </c>
      <c r="P55" t="s">
        <v>203</v>
      </c>
      <c r="Q55" t="s">
        <v>203</v>
      </c>
      <c r="R55" t="s">
        <v>203</v>
      </c>
      <c r="S55">
        <v>0</v>
      </c>
      <c r="T55" t="s">
        <v>203</v>
      </c>
      <c r="U55" t="s">
        <v>203</v>
      </c>
      <c r="V55" t="s">
        <v>203</v>
      </c>
      <c r="W55">
        <v>0</v>
      </c>
      <c r="X55" t="s">
        <v>203</v>
      </c>
      <c r="Y55" t="s">
        <v>203</v>
      </c>
      <c r="Z55" t="s">
        <v>203</v>
      </c>
      <c r="AA55">
        <v>0</v>
      </c>
      <c r="AB55" t="s">
        <v>203</v>
      </c>
      <c r="AC55" t="s">
        <v>203</v>
      </c>
      <c r="AD55" t="s">
        <v>203</v>
      </c>
      <c r="AE55">
        <v>0</v>
      </c>
      <c r="AF55" t="s">
        <v>203</v>
      </c>
      <c r="AG55" t="s">
        <v>203</v>
      </c>
      <c r="AH55" t="s">
        <v>203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 t="s">
        <v>203</v>
      </c>
      <c r="E57" t="s">
        <v>203</v>
      </c>
      <c r="F57" t="s">
        <v>203</v>
      </c>
      <c r="G57">
        <v>0</v>
      </c>
      <c r="H57" t="s">
        <v>203</v>
      </c>
      <c r="I57" t="s">
        <v>203</v>
      </c>
      <c r="J57" t="s">
        <v>203</v>
      </c>
      <c r="K57">
        <v>0</v>
      </c>
      <c r="L57" t="s">
        <v>203</v>
      </c>
      <c r="M57" t="s">
        <v>203</v>
      </c>
      <c r="N57" t="s">
        <v>203</v>
      </c>
      <c r="O57">
        <v>0</v>
      </c>
      <c r="P57" t="s">
        <v>203</v>
      </c>
      <c r="Q57" t="s">
        <v>203</v>
      </c>
      <c r="R57" t="s">
        <v>203</v>
      </c>
      <c r="S57">
        <v>0</v>
      </c>
      <c r="T57" t="s">
        <v>203</v>
      </c>
      <c r="U57" t="s">
        <v>203</v>
      </c>
      <c r="V57" t="s">
        <v>203</v>
      </c>
      <c r="W57">
        <v>0</v>
      </c>
      <c r="X57" t="s">
        <v>203</v>
      </c>
      <c r="Y57" t="s">
        <v>203</v>
      </c>
      <c r="Z57" t="s">
        <v>203</v>
      </c>
      <c r="AA57">
        <v>0</v>
      </c>
      <c r="AB57" t="s">
        <v>203</v>
      </c>
      <c r="AC57" t="s">
        <v>203</v>
      </c>
      <c r="AD57" t="s">
        <v>203</v>
      </c>
      <c r="AE57">
        <v>0</v>
      </c>
      <c r="AF57" t="s">
        <v>203</v>
      </c>
      <c r="AG57" t="s">
        <v>203</v>
      </c>
      <c r="AH57" t="s">
        <v>203</v>
      </c>
    </row>
    <row r="58" spans="1:34" x14ac:dyDescent="0.5">
      <c r="A58" s="8" t="s">
        <v>176</v>
      </c>
      <c r="B58" t="s">
        <v>177</v>
      </c>
      <c r="C58">
        <v>1</v>
      </c>
      <c r="D58" t="s">
        <v>203</v>
      </c>
      <c r="E58" t="s">
        <v>203</v>
      </c>
      <c r="F58" t="s">
        <v>203</v>
      </c>
      <c r="G58">
        <v>1</v>
      </c>
      <c r="H58" t="s">
        <v>203</v>
      </c>
      <c r="I58" t="s">
        <v>203</v>
      </c>
      <c r="J58" t="s">
        <v>203</v>
      </c>
      <c r="K58">
        <v>1</v>
      </c>
      <c r="L58" t="s">
        <v>203</v>
      </c>
      <c r="M58" t="s">
        <v>203</v>
      </c>
      <c r="N58" t="s">
        <v>203</v>
      </c>
      <c r="O58">
        <v>1</v>
      </c>
      <c r="P58" t="s">
        <v>203</v>
      </c>
      <c r="Q58" t="s">
        <v>203</v>
      </c>
      <c r="R58" t="s">
        <v>203</v>
      </c>
      <c r="S58">
        <v>1</v>
      </c>
      <c r="T58" t="s">
        <v>203</v>
      </c>
      <c r="U58" t="s">
        <v>203</v>
      </c>
      <c r="V58" t="s">
        <v>203</v>
      </c>
      <c r="W58">
        <v>1</v>
      </c>
      <c r="X58" t="s">
        <v>203</v>
      </c>
      <c r="Y58" t="s">
        <v>203</v>
      </c>
      <c r="Z58" t="s">
        <v>203</v>
      </c>
      <c r="AA58">
        <v>1</v>
      </c>
      <c r="AB58" t="s">
        <v>203</v>
      </c>
      <c r="AC58" t="s">
        <v>203</v>
      </c>
      <c r="AD58" t="s">
        <v>203</v>
      </c>
      <c r="AE58">
        <v>1</v>
      </c>
      <c r="AF58" t="s">
        <v>203</v>
      </c>
      <c r="AG58" t="s">
        <v>203</v>
      </c>
      <c r="AH58" t="s">
        <v>203</v>
      </c>
    </row>
    <row r="59" spans="1:34" x14ac:dyDescent="0.5">
      <c r="A59" s="8" t="s">
        <v>178</v>
      </c>
      <c r="B59" t="s">
        <v>179</v>
      </c>
      <c r="C59">
        <v>1</v>
      </c>
      <c r="D59" t="s">
        <v>203</v>
      </c>
      <c r="E59" t="s">
        <v>203</v>
      </c>
      <c r="F59" t="s">
        <v>203</v>
      </c>
      <c r="G59">
        <v>1</v>
      </c>
      <c r="H59" t="s">
        <v>203</v>
      </c>
      <c r="I59" t="s">
        <v>203</v>
      </c>
      <c r="J59" t="s">
        <v>203</v>
      </c>
      <c r="K59">
        <v>1</v>
      </c>
      <c r="L59" t="s">
        <v>203</v>
      </c>
      <c r="M59" t="s">
        <v>203</v>
      </c>
      <c r="N59" t="s">
        <v>203</v>
      </c>
      <c r="O59">
        <v>1</v>
      </c>
      <c r="P59" t="s">
        <v>203</v>
      </c>
      <c r="Q59" t="s">
        <v>203</v>
      </c>
      <c r="R59" t="s">
        <v>203</v>
      </c>
      <c r="S59">
        <v>1</v>
      </c>
      <c r="T59" t="s">
        <v>203</v>
      </c>
      <c r="U59" t="s">
        <v>203</v>
      </c>
      <c r="V59" t="s">
        <v>203</v>
      </c>
      <c r="W59">
        <v>1</v>
      </c>
      <c r="X59" t="s">
        <v>203</v>
      </c>
      <c r="Y59" t="s">
        <v>203</v>
      </c>
      <c r="Z59" t="s">
        <v>203</v>
      </c>
      <c r="AA59">
        <v>1</v>
      </c>
      <c r="AB59" t="s">
        <v>203</v>
      </c>
      <c r="AC59" t="s">
        <v>203</v>
      </c>
      <c r="AD59" t="s">
        <v>203</v>
      </c>
      <c r="AE59">
        <v>1</v>
      </c>
      <c r="AF59" t="s">
        <v>203</v>
      </c>
      <c r="AG59" t="s">
        <v>203</v>
      </c>
      <c r="AH59" t="s">
        <v>203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 t="s">
        <v>203</v>
      </c>
      <c r="E62" t="s">
        <v>203</v>
      </c>
      <c r="F62" t="s">
        <v>203</v>
      </c>
      <c r="G62">
        <v>0</v>
      </c>
      <c r="H62" t="s">
        <v>203</v>
      </c>
      <c r="I62" t="s">
        <v>203</v>
      </c>
      <c r="J62" t="s">
        <v>203</v>
      </c>
      <c r="K62">
        <v>0</v>
      </c>
      <c r="L62" t="s">
        <v>203</v>
      </c>
      <c r="M62" t="s">
        <v>203</v>
      </c>
      <c r="N62" t="s">
        <v>203</v>
      </c>
      <c r="O62">
        <v>0</v>
      </c>
      <c r="P62" t="s">
        <v>203</v>
      </c>
      <c r="Q62" t="s">
        <v>203</v>
      </c>
      <c r="R62" t="s">
        <v>203</v>
      </c>
      <c r="S62">
        <v>0</v>
      </c>
      <c r="T62" t="s">
        <v>203</v>
      </c>
      <c r="U62" t="s">
        <v>203</v>
      </c>
      <c r="V62" t="s">
        <v>203</v>
      </c>
      <c r="W62">
        <v>0</v>
      </c>
      <c r="X62" t="s">
        <v>203</v>
      </c>
      <c r="Y62" t="s">
        <v>203</v>
      </c>
      <c r="Z62" t="s">
        <v>203</v>
      </c>
      <c r="AA62">
        <v>0</v>
      </c>
      <c r="AB62" t="s">
        <v>203</v>
      </c>
      <c r="AC62" t="s">
        <v>203</v>
      </c>
      <c r="AD62" t="s">
        <v>203</v>
      </c>
      <c r="AE62">
        <v>0</v>
      </c>
      <c r="AF62" t="s">
        <v>203</v>
      </c>
      <c r="AG62" t="s">
        <v>203</v>
      </c>
      <c r="AH62" t="s">
        <v>203</v>
      </c>
    </row>
    <row r="63" spans="1:34" x14ac:dyDescent="0.5">
      <c r="A63" s="8" t="s">
        <v>186</v>
      </c>
      <c r="B63" t="s">
        <v>187</v>
      </c>
      <c r="C63">
        <v>0</v>
      </c>
      <c r="D63" t="s">
        <v>203</v>
      </c>
      <c r="E63" t="s">
        <v>203</v>
      </c>
      <c r="F63" t="s">
        <v>203</v>
      </c>
      <c r="G63">
        <v>0</v>
      </c>
      <c r="H63" t="s">
        <v>203</v>
      </c>
      <c r="I63" t="s">
        <v>203</v>
      </c>
      <c r="J63" t="s">
        <v>203</v>
      </c>
      <c r="K63">
        <v>0</v>
      </c>
      <c r="L63" t="s">
        <v>203</v>
      </c>
      <c r="M63" t="s">
        <v>203</v>
      </c>
      <c r="N63" t="s">
        <v>203</v>
      </c>
      <c r="O63">
        <v>0</v>
      </c>
      <c r="P63" t="s">
        <v>203</v>
      </c>
      <c r="Q63" t="s">
        <v>203</v>
      </c>
      <c r="R63" t="s">
        <v>203</v>
      </c>
      <c r="S63">
        <v>0</v>
      </c>
      <c r="T63" t="s">
        <v>203</v>
      </c>
      <c r="U63" t="s">
        <v>203</v>
      </c>
      <c r="V63" t="s">
        <v>203</v>
      </c>
      <c r="W63">
        <v>0</v>
      </c>
      <c r="X63" t="s">
        <v>203</v>
      </c>
      <c r="Y63" t="s">
        <v>203</v>
      </c>
      <c r="Z63" t="s">
        <v>203</v>
      </c>
      <c r="AA63">
        <v>0</v>
      </c>
      <c r="AB63" t="s">
        <v>203</v>
      </c>
      <c r="AC63" t="s">
        <v>203</v>
      </c>
      <c r="AD63" t="s">
        <v>203</v>
      </c>
      <c r="AE63">
        <v>0</v>
      </c>
      <c r="AF63" t="s">
        <v>203</v>
      </c>
      <c r="AG63" t="s">
        <v>203</v>
      </c>
      <c r="AH63" t="s">
        <v>203</v>
      </c>
    </row>
    <row r="64" spans="1:34" x14ac:dyDescent="0.5">
      <c r="A64" s="8" t="s">
        <v>188</v>
      </c>
      <c r="B64" t="s">
        <v>189</v>
      </c>
      <c r="C64">
        <v>1</v>
      </c>
      <c r="D64" t="s">
        <v>203</v>
      </c>
      <c r="E64" t="s">
        <v>203</v>
      </c>
      <c r="F64" t="s">
        <v>203</v>
      </c>
      <c r="G64">
        <v>1</v>
      </c>
      <c r="H64" t="s">
        <v>203</v>
      </c>
      <c r="I64" t="s">
        <v>203</v>
      </c>
      <c r="J64" t="s">
        <v>203</v>
      </c>
      <c r="K64">
        <v>1</v>
      </c>
      <c r="L64" t="s">
        <v>203</v>
      </c>
      <c r="M64" t="s">
        <v>203</v>
      </c>
      <c r="N64" t="s">
        <v>203</v>
      </c>
      <c r="O64">
        <v>1</v>
      </c>
      <c r="P64" t="s">
        <v>203</v>
      </c>
      <c r="Q64" t="s">
        <v>203</v>
      </c>
      <c r="R64" t="s">
        <v>203</v>
      </c>
      <c r="S64">
        <v>1</v>
      </c>
      <c r="T64" t="s">
        <v>203</v>
      </c>
      <c r="U64" t="s">
        <v>203</v>
      </c>
      <c r="V64" t="s">
        <v>203</v>
      </c>
      <c r="W64">
        <v>1</v>
      </c>
      <c r="X64" t="s">
        <v>203</v>
      </c>
      <c r="Y64" t="s">
        <v>203</v>
      </c>
      <c r="Z64" t="s">
        <v>203</v>
      </c>
      <c r="AA64">
        <v>1</v>
      </c>
      <c r="AB64" t="s">
        <v>203</v>
      </c>
      <c r="AC64" t="s">
        <v>203</v>
      </c>
      <c r="AD64" t="s">
        <v>203</v>
      </c>
      <c r="AE64">
        <v>1</v>
      </c>
      <c r="AF64" t="s">
        <v>203</v>
      </c>
      <c r="AG64" t="s">
        <v>203</v>
      </c>
      <c r="AH64" t="s">
        <v>203</v>
      </c>
    </row>
    <row r="65" spans="1:34" x14ac:dyDescent="0.5">
      <c r="A65" s="10" t="s">
        <v>190</v>
      </c>
      <c r="B65" t="s">
        <v>191</v>
      </c>
      <c r="C65">
        <v>0</v>
      </c>
      <c r="D65" t="s">
        <v>203</v>
      </c>
      <c r="E65" t="s">
        <v>203</v>
      </c>
      <c r="F65" t="s">
        <v>203</v>
      </c>
      <c r="G65">
        <v>0</v>
      </c>
      <c r="H65" t="s">
        <v>203</v>
      </c>
      <c r="I65" t="s">
        <v>203</v>
      </c>
      <c r="J65" t="s">
        <v>203</v>
      </c>
      <c r="K65">
        <v>0</v>
      </c>
      <c r="L65" t="s">
        <v>203</v>
      </c>
      <c r="M65" t="s">
        <v>203</v>
      </c>
      <c r="N65" t="s">
        <v>203</v>
      </c>
      <c r="O65">
        <v>0</v>
      </c>
      <c r="P65" t="s">
        <v>203</v>
      </c>
      <c r="Q65" t="s">
        <v>203</v>
      </c>
      <c r="R65" t="s">
        <v>203</v>
      </c>
      <c r="S65">
        <v>0</v>
      </c>
      <c r="T65" t="s">
        <v>203</v>
      </c>
      <c r="U65" t="s">
        <v>203</v>
      </c>
      <c r="V65" t="s">
        <v>203</v>
      </c>
      <c r="W65">
        <v>0</v>
      </c>
      <c r="X65" t="s">
        <v>203</v>
      </c>
      <c r="Y65" t="s">
        <v>203</v>
      </c>
      <c r="Z65" t="s">
        <v>203</v>
      </c>
      <c r="AA65">
        <v>0</v>
      </c>
      <c r="AB65" t="s">
        <v>203</v>
      </c>
      <c r="AC65" t="s">
        <v>203</v>
      </c>
      <c r="AD65" t="s">
        <v>203</v>
      </c>
      <c r="AE65">
        <v>0</v>
      </c>
      <c r="AF65" t="s">
        <v>203</v>
      </c>
      <c r="AG65" t="s">
        <v>203</v>
      </c>
      <c r="AH65" t="s">
        <v>203</v>
      </c>
    </row>
    <row r="66" spans="1:34" x14ac:dyDescent="0.5">
      <c r="A66" s="8" t="s">
        <v>192</v>
      </c>
      <c r="B66" t="s">
        <v>193</v>
      </c>
      <c r="C66">
        <v>0</v>
      </c>
      <c r="D66" t="s">
        <v>203</v>
      </c>
      <c r="E66" t="s">
        <v>203</v>
      </c>
      <c r="F66" t="s">
        <v>203</v>
      </c>
      <c r="G66">
        <v>0</v>
      </c>
      <c r="H66" t="s">
        <v>203</v>
      </c>
      <c r="I66" t="s">
        <v>203</v>
      </c>
      <c r="J66" t="s">
        <v>203</v>
      </c>
      <c r="K66">
        <v>0</v>
      </c>
      <c r="L66" t="s">
        <v>203</v>
      </c>
      <c r="M66" t="s">
        <v>203</v>
      </c>
      <c r="N66" t="s">
        <v>203</v>
      </c>
      <c r="O66">
        <v>0</v>
      </c>
      <c r="P66" t="s">
        <v>203</v>
      </c>
      <c r="Q66" t="s">
        <v>203</v>
      </c>
      <c r="R66" t="s">
        <v>203</v>
      </c>
      <c r="S66">
        <v>0</v>
      </c>
      <c r="T66" t="s">
        <v>203</v>
      </c>
      <c r="U66" t="s">
        <v>203</v>
      </c>
      <c r="V66" t="s">
        <v>203</v>
      </c>
      <c r="W66">
        <v>0</v>
      </c>
      <c r="X66" t="s">
        <v>203</v>
      </c>
      <c r="Y66" t="s">
        <v>203</v>
      </c>
      <c r="Z66" t="s">
        <v>203</v>
      </c>
      <c r="AA66">
        <v>0</v>
      </c>
      <c r="AB66" t="s">
        <v>203</v>
      </c>
      <c r="AC66" t="s">
        <v>203</v>
      </c>
      <c r="AD66" t="s">
        <v>203</v>
      </c>
      <c r="AE66">
        <v>0</v>
      </c>
      <c r="AF66" t="s">
        <v>203</v>
      </c>
      <c r="AG66" t="s">
        <v>203</v>
      </c>
      <c r="AH66" t="s">
        <v>203</v>
      </c>
    </row>
    <row r="67" spans="1:34" x14ac:dyDescent="0.5">
      <c r="A67" s="8" t="s">
        <v>194</v>
      </c>
      <c r="B67" t="s">
        <v>195</v>
      </c>
      <c r="C67">
        <v>0</v>
      </c>
      <c r="D67" t="s">
        <v>203</v>
      </c>
      <c r="E67" t="s">
        <v>203</v>
      </c>
      <c r="F67" t="s">
        <v>203</v>
      </c>
      <c r="G67">
        <v>0</v>
      </c>
      <c r="H67" t="s">
        <v>203</v>
      </c>
      <c r="I67" t="s">
        <v>203</v>
      </c>
      <c r="J67" t="s">
        <v>203</v>
      </c>
      <c r="K67">
        <v>0</v>
      </c>
      <c r="L67" t="s">
        <v>203</v>
      </c>
      <c r="M67" t="s">
        <v>203</v>
      </c>
      <c r="N67" t="s">
        <v>203</v>
      </c>
      <c r="O67">
        <v>0</v>
      </c>
      <c r="P67" t="s">
        <v>203</v>
      </c>
      <c r="Q67" t="s">
        <v>203</v>
      </c>
      <c r="R67" t="s">
        <v>203</v>
      </c>
      <c r="S67">
        <v>0</v>
      </c>
      <c r="T67" t="s">
        <v>203</v>
      </c>
      <c r="U67" t="s">
        <v>203</v>
      </c>
      <c r="V67" t="s">
        <v>203</v>
      </c>
      <c r="W67">
        <v>0</v>
      </c>
      <c r="X67" t="s">
        <v>203</v>
      </c>
      <c r="Y67" t="s">
        <v>203</v>
      </c>
      <c r="Z67" t="s">
        <v>203</v>
      </c>
      <c r="AA67">
        <v>0</v>
      </c>
      <c r="AB67" t="s">
        <v>203</v>
      </c>
      <c r="AC67" t="s">
        <v>203</v>
      </c>
      <c r="AD67" t="s">
        <v>203</v>
      </c>
      <c r="AE67">
        <v>0</v>
      </c>
      <c r="AF67" t="s">
        <v>203</v>
      </c>
      <c r="AG67" t="s">
        <v>203</v>
      </c>
      <c r="AH67" t="s">
        <v>203</v>
      </c>
    </row>
    <row r="68" spans="1:34" x14ac:dyDescent="0.5">
      <c r="A68" s="9" t="s">
        <v>196</v>
      </c>
      <c r="B68" t="s">
        <v>197</v>
      </c>
      <c r="C68">
        <v>1</v>
      </c>
      <c r="D68" t="s">
        <v>203</v>
      </c>
      <c r="E68" t="s">
        <v>203</v>
      </c>
      <c r="F68" t="s">
        <v>203</v>
      </c>
      <c r="G68">
        <v>1</v>
      </c>
      <c r="H68" t="s">
        <v>203</v>
      </c>
      <c r="I68" t="s">
        <v>203</v>
      </c>
      <c r="J68" t="s">
        <v>203</v>
      </c>
      <c r="K68">
        <v>1</v>
      </c>
      <c r="L68" t="s">
        <v>203</v>
      </c>
      <c r="M68" t="s">
        <v>203</v>
      </c>
      <c r="N68" t="s">
        <v>203</v>
      </c>
      <c r="O68">
        <v>1</v>
      </c>
      <c r="P68" t="s">
        <v>203</v>
      </c>
      <c r="Q68" t="s">
        <v>203</v>
      </c>
      <c r="R68" t="s">
        <v>203</v>
      </c>
      <c r="S68">
        <v>1</v>
      </c>
      <c r="T68" t="s">
        <v>203</v>
      </c>
      <c r="U68" t="s">
        <v>203</v>
      </c>
      <c r="V68" t="s">
        <v>203</v>
      </c>
      <c r="W68">
        <v>1</v>
      </c>
      <c r="X68" t="s">
        <v>203</v>
      </c>
      <c r="Y68" t="s">
        <v>203</v>
      </c>
      <c r="Z68" t="s">
        <v>203</v>
      </c>
      <c r="AA68">
        <v>1</v>
      </c>
      <c r="AB68" t="s">
        <v>203</v>
      </c>
      <c r="AC68" t="s">
        <v>203</v>
      </c>
      <c r="AD68" t="s">
        <v>203</v>
      </c>
      <c r="AE68">
        <v>1</v>
      </c>
      <c r="AF68" t="s">
        <v>203</v>
      </c>
      <c r="AG68" t="s">
        <v>203</v>
      </c>
      <c r="AH68" t="s">
        <v>203</v>
      </c>
    </row>
    <row r="69" spans="1:34" x14ac:dyDescent="0.5">
      <c r="A69" s="9" t="s">
        <v>198</v>
      </c>
      <c r="B69" t="s">
        <v>199</v>
      </c>
      <c r="C69">
        <v>0</v>
      </c>
      <c r="D69" t="s">
        <v>203</v>
      </c>
      <c r="E69" t="s">
        <v>203</v>
      </c>
      <c r="F69" t="s">
        <v>203</v>
      </c>
      <c r="G69">
        <v>0</v>
      </c>
      <c r="H69" t="s">
        <v>203</v>
      </c>
      <c r="I69" t="s">
        <v>203</v>
      </c>
      <c r="J69" t="s">
        <v>203</v>
      </c>
      <c r="K69">
        <v>0</v>
      </c>
      <c r="L69" t="s">
        <v>203</v>
      </c>
      <c r="M69" t="s">
        <v>203</v>
      </c>
      <c r="N69" t="s">
        <v>203</v>
      </c>
      <c r="O69">
        <v>0</v>
      </c>
      <c r="P69" t="s">
        <v>203</v>
      </c>
      <c r="Q69" t="s">
        <v>203</v>
      </c>
      <c r="R69" t="s">
        <v>203</v>
      </c>
      <c r="S69">
        <v>0</v>
      </c>
      <c r="T69" t="s">
        <v>203</v>
      </c>
      <c r="U69" t="s">
        <v>203</v>
      </c>
      <c r="V69" t="s">
        <v>203</v>
      </c>
      <c r="W69">
        <v>0</v>
      </c>
      <c r="X69" t="s">
        <v>203</v>
      </c>
      <c r="Y69" t="s">
        <v>203</v>
      </c>
      <c r="Z69" t="s">
        <v>203</v>
      </c>
      <c r="AA69">
        <v>0</v>
      </c>
      <c r="AB69" t="s">
        <v>203</v>
      </c>
      <c r="AC69" t="s">
        <v>203</v>
      </c>
      <c r="AD69" t="s">
        <v>203</v>
      </c>
      <c r="AE69">
        <v>0</v>
      </c>
      <c r="AF69" t="s">
        <v>203</v>
      </c>
      <c r="AG69" t="s">
        <v>203</v>
      </c>
      <c r="AH69" t="s">
        <v>203</v>
      </c>
    </row>
    <row r="70" spans="1:34" x14ac:dyDescent="0.5">
      <c r="A70" s="9" t="s">
        <v>200</v>
      </c>
      <c r="B70" t="s">
        <v>201</v>
      </c>
      <c r="C70">
        <v>0</v>
      </c>
      <c r="D70" t="s">
        <v>203</v>
      </c>
      <c r="E70" t="s">
        <v>203</v>
      </c>
      <c r="F70" t="s">
        <v>203</v>
      </c>
      <c r="G70">
        <v>0</v>
      </c>
      <c r="H70" t="s">
        <v>203</v>
      </c>
      <c r="I70" t="s">
        <v>203</v>
      </c>
      <c r="J70" t="s">
        <v>203</v>
      </c>
      <c r="K70">
        <v>0</v>
      </c>
      <c r="L70" t="s">
        <v>203</v>
      </c>
      <c r="M70" t="s">
        <v>203</v>
      </c>
      <c r="N70" t="s">
        <v>203</v>
      </c>
      <c r="O70">
        <v>0</v>
      </c>
      <c r="P70" t="s">
        <v>203</v>
      </c>
      <c r="Q70" t="s">
        <v>203</v>
      </c>
      <c r="R70" t="s">
        <v>203</v>
      </c>
      <c r="S70">
        <v>0</v>
      </c>
      <c r="T70" t="s">
        <v>203</v>
      </c>
      <c r="U70" t="s">
        <v>203</v>
      </c>
      <c r="V70" t="s">
        <v>203</v>
      </c>
      <c r="W70">
        <v>0</v>
      </c>
      <c r="X70" t="s">
        <v>203</v>
      </c>
      <c r="Y70" t="s">
        <v>203</v>
      </c>
      <c r="Z70" t="s">
        <v>203</v>
      </c>
      <c r="AA70">
        <v>0</v>
      </c>
      <c r="AB70" t="s">
        <v>203</v>
      </c>
      <c r="AC70" t="s">
        <v>203</v>
      </c>
      <c r="AD70" t="s">
        <v>203</v>
      </c>
      <c r="AE70">
        <v>0</v>
      </c>
      <c r="AF70" t="s">
        <v>203</v>
      </c>
      <c r="AG70" t="s">
        <v>203</v>
      </c>
      <c r="AH70" t="s">
        <v>203</v>
      </c>
    </row>
    <row r="73" spans="1:34" s="14" customFormat="1" x14ac:dyDescent="0.5">
      <c r="A73" s="13" t="s">
        <v>256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x14ac:dyDescent="0.5">
      <c r="A74" s="3" t="s">
        <v>260</v>
      </c>
      <c r="C74">
        <v>56</v>
      </c>
      <c r="D74">
        <v>4</v>
      </c>
      <c r="E74">
        <v>44</v>
      </c>
      <c r="F74">
        <v>8</v>
      </c>
      <c r="G74">
        <v>58</v>
      </c>
      <c r="H74">
        <v>9</v>
      </c>
      <c r="I74">
        <v>54</v>
      </c>
      <c r="J74">
        <v>7</v>
      </c>
      <c r="K74">
        <v>50</v>
      </c>
      <c r="L74">
        <v>5</v>
      </c>
      <c r="M74">
        <v>58</v>
      </c>
      <c r="N74">
        <v>13</v>
      </c>
      <c r="O74">
        <v>62</v>
      </c>
      <c r="P74">
        <v>5</v>
      </c>
      <c r="Q74">
        <v>44</v>
      </c>
      <c r="R74">
        <v>5</v>
      </c>
      <c r="S74">
        <v>64</v>
      </c>
      <c r="T74">
        <v>5</v>
      </c>
      <c r="U74">
        <v>63</v>
      </c>
      <c r="V74">
        <v>4</v>
      </c>
      <c r="W74">
        <v>54</v>
      </c>
      <c r="X74">
        <v>6</v>
      </c>
      <c r="Y74">
        <v>47</v>
      </c>
      <c r="Z74">
        <v>10</v>
      </c>
      <c r="AA74">
        <v>57</v>
      </c>
      <c r="AB74">
        <v>6</v>
      </c>
      <c r="AC74">
        <v>60</v>
      </c>
      <c r="AD74">
        <v>7</v>
      </c>
      <c r="AE74">
        <v>63</v>
      </c>
      <c r="AF74">
        <v>13</v>
      </c>
      <c r="AG74">
        <v>50</v>
      </c>
      <c r="AH74">
        <v>9</v>
      </c>
    </row>
    <row r="75" spans="1:34" x14ac:dyDescent="0.5">
      <c r="A75" t="s">
        <v>202</v>
      </c>
      <c r="C75" s="11">
        <f>C74/1000</f>
        <v>5.6000000000000001E-2</v>
      </c>
      <c r="D75" s="11">
        <f t="shared" ref="D75:AH75" si="0">D74/1000</f>
        <v>4.0000000000000001E-3</v>
      </c>
      <c r="E75" s="11">
        <f t="shared" si="0"/>
        <v>4.3999999999999997E-2</v>
      </c>
      <c r="F75" s="11">
        <f t="shared" si="0"/>
        <v>8.0000000000000002E-3</v>
      </c>
      <c r="G75" s="11">
        <f t="shared" si="0"/>
        <v>5.8000000000000003E-2</v>
      </c>
      <c r="H75" s="11">
        <f t="shared" si="0"/>
        <v>8.9999999999999993E-3</v>
      </c>
      <c r="I75" s="11">
        <f t="shared" si="0"/>
        <v>5.3999999999999999E-2</v>
      </c>
      <c r="J75" s="11">
        <f t="shared" si="0"/>
        <v>7.0000000000000001E-3</v>
      </c>
      <c r="K75" s="11">
        <f t="shared" si="0"/>
        <v>0.05</v>
      </c>
      <c r="L75" s="11">
        <f t="shared" si="0"/>
        <v>5.0000000000000001E-3</v>
      </c>
      <c r="M75" s="11">
        <f t="shared" si="0"/>
        <v>5.8000000000000003E-2</v>
      </c>
      <c r="N75" s="11">
        <f t="shared" si="0"/>
        <v>1.2999999999999999E-2</v>
      </c>
      <c r="O75" s="11">
        <f t="shared" si="0"/>
        <v>6.2E-2</v>
      </c>
      <c r="P75" s="11">
        <f t="shared" si="0"/>
        <v>5.0000000000000001E-3</v>
      </c>
      <c r="Q75" s="11">
        <f t="shared" si="0"/>
        <v>4.3999999999999997E-2</v>
      </c>
      <c r="R75" s="11">
        <f t="shared" si="0"/>
        <v>5.0000000000000001E-3</v>
      </c>
      <c r="S75" s="11">
        <f t="shared" si="0"/>
        <v>6.4000000000000001E-2</v>
      </c>
      <c r="T75" s="11">
        <f t="shared" si="0"/>
        <v>5.0000000000000001E-3</v>
      </c>
      <c r="U75" s="11">
        <f t="shared" si="0"/>
        <v>6.3E-2</v>
      </c>
      <c r="V75" s="11">
        <f t="shared" si="0"/>
        <v>4.0000000000000001E-3</v>
      </c>
      <c r="W75" s="11">
        <f t="shared" si="0"/>
        <v>5.3999999999999999E-2</v>
      </c>
      <c r="X75" s="11">
        <f t="shared" si="0"/>
        <v>6.0000000000000001E-3</v>
      </c>
      <c r="Y75" s="11">
        <f t="shared" si="0"/>
        <v>4.7E-2</v>
      </c>
      <c r="Z75" s="11">
        <f t="shared" si="0"/>
        <v>0.01</v>
      </c>
      <c r="AA75" s="11">
        <f t="shared" si="0"/>
        <v>5.7000000000000002E-2</v>
      </c>
      <c r="AB75" s="11">
        <f t="shared" si="0"/>
        <v>6.0000000000000001E-3</v>
      </c>
      <c r="AC75" s="11">
        <f t="shared" si="0"/>
        <v>0.06</v>
      </c>
      <c r="AD75" s="11">
        <f t="shared" si="0"/>
        <v>7.0000000000000001E-3</v>
      </c>
      <c r="AE75" s="11">
        <f t="shared" si="0"/>
        <v>6.3E-2</v>
      </c>
      <c r="AF75" s="11">
        <f t="shared" si="0"/>
        <v>1.2999999999999999E-2</v>
      </c>
      <c r="AG75" s="11">
        <f t="shared" si="0"/>
        <v>0.05</v>
      </c>
      <c r="AH75" s="11">
        <f t="shared" si="0"/>
        <v>8.9999999999999993E-3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x14ac:dyDescent="0.5">
      <c r="A80" t="s">
        <v>257</v>
      </c>
      <c r="C80">
        <v>1</v>
      </c>
      <c r="D80">
        <v>2</v>
      </c>
      <c r="E80">
        <v>4</v>
      </c>
      <c r="F80">
        <v>5</v>
      </c>
      <c r="G80">
        <v>6</v>
      </c>
      <c r="H80">
        <v>7</v>
      </c>
      <c r="I80">
        <v>9</v>
      </c>
      <c r="J80">
        <v>10</v>
      </c>
      <c r="K80">
        <v>11</v>
      </c>
      <c r="L80">
        <v>12</v>
      </c>
      <c r="M80">
        <v>14</v>
      </c>
      <c r="N80">
        <v>15</v>
      </c>
      <c r="O80">
        <v>16</v>
      </c>
      <c r="P80">
        <v>17</v>
      </c>
      <c r="Q80">
        <v>19</v>
      </c>
      <c r="R80">
        <v>20</v>
      </c>
      <c r="S80">
        <v>21</v>
      </c>
      <c r="T80">
        <v>22</v>
      </c>
      <c r="U80">
        <v>23</v>
      </c>
      <c r="V80">
        <v>24</v>
      </c>
      <c r="W80">
        <v>25</v>
      </c>
      <c r="X80">
        <v>26</v>
      </c>
      <c r="Y80">
        <v>27</v>
      </c>
      <c r="Z80">
        <v>28</v>
      </c>
      <c r="AA80">
        <v>29</v>
      </c>
      <c r="AB80">
        <v>30</v>
      </c>
      <c r="AC80">
        <v>31</v>
      </c>
      <c r="AD80">
        <v>32</v>
      </c>
      <c r="AE80">
        <v>33</v>
      </c>
      <c r="AF80">
        <v>34</v>
      </c>
      <c r="AG80">
        <v>35</v>
      </c>
      <c r="AH80">
        <v>36</v>
      </c>
    </row>
    <row r="81" spans="1:34" x14ac:dyDescent="0.5">
      <c r="A81" t="s">
        <v>255</v>
      </c>
      <c r="C81">
        <v>59</v>
      </c>
      <c r="D81">
        <v>2</v>
      </c>
      <c r="E81">
        <v>47</v>
      </c>
      <c r="F81">
        <v>10</v>
      </c>
      <c r="G81">
        <v>54</v>
      </c>
      <c r="H81">
        <v>9</v>
      </c>
      <c r="I81">
        <v>53</v>
      </c>
      <c r="J81">
        <v>11</v>
      </c>
      <c r="K81">
        <v>63</v>
      </c>
      <c r="L81">
        <v>14</v>
      </c>
      <c r="M81">
        <v>47</v>
      </c>
      <c r="N81">
        <v>6</v>
      </c>
      <c r="O81">
        <v>46</v>
      </c>
      <c r="P81">
        <v>8</v>
      </c>
      <c r="Q81">
        <v>59</v>
      </c>
      <c r="R81">
        <v>5</v>
      </c>
      <c r="S81">
        <v>68</v>
      </c>
      <c r="T81">
        <v>10</v>
      </c>
      <c r="U81">
        <v>46</v>
      </c>
      <c r="V81">
        <v>12</v>
      </c>
      <c r="W81">
        <v>54</v>
      </c>
      <c r="X81">
        <v>10</v>
      </c>
      <c r="Y81">
        <v>57</v>
      </c>
      <c r="Z81">
        <v>10</v>
      </c>
      <c r="AA81">
        <v>56</v>
      </c>
      <c r="AB81">
        <v>9</v>
      </c>
      <c r="AC81">
        <v>46</v>
      </c>
      <c r="AD81">
        <v>7</v>
      </c>
      <c r="AE81">
        <v>57</v>
      </c>
      <c r="AF81">
        <v>5</v>
      </c>
      <c r="AG81">
        <v>54</v>
      </c>
      <c r="AH81">
        <v>6</v>
      </c>
    </row>
    <row r="82" spans="1:34" x14ac:dyDescent="0.5">
      <c r="A82" t="s">
        <v>202</v>
      </c>
      <c r="C82" s="11">
        <f>C81/1000</f>
        <v>5.8999999999999997E-2</v>
      </c>
      <c r="D82" s="11">
        <f t="shared" ref="D82:AH82" si="1">D81/1000</f>
        <v>2E-3</v>
      </c>
      <c r="E82" s="11">
        <f t="shared" si="1"/>
        <v>4.7E-2</v>
      </c>
      <c r="F82" s="11">
        <f t="shared" si="1"/>
        <v>0.01</v>
      </c>
      <c r="G82" s="11">
        <f t="shared" si="1"/>
        <v>5.3999999999999999E-2</v>
      </c>
      <c r="H82" s="11">
        <f t="shared" si="1"/>
        <v>8.9999999999999993E-3</v>
      </c>
      <c r="I82" s="11">
        <f t="shared" si="1"/>
        <v>5.2999999999999999E-2</v>
      </c>
      <c r="J82" s="11">
        <f t="shared" si="1"/>
        <v>1.0999999999999999E-2</v>
      </c>
      <c r="K82" s="11">
        <f t="shared" si="1"/>
        <v>6.3E-2</v>
      </c>
      <c r="L82" s="11">
        <f t="shared" si="1"/>
        <v>1.4E-2</v>
      </c>
      <c r="M82" s="11">
        <f t="shared" si="1"/>
        <v>4.7E-2</v>
      </c>
      <c r="N82" s="11">
        <f t="shared" si="1"/>
        <v>6.0000000000000001E-3</v>
      </c>
      <c r="O82" s="11">
        <f t="shared" si="1"/>
        <v>4.5999999999999999E-2</v>
      </c>
      <c r="P82" s="11">
        <f t="shared" si="1"/>
        <v>8.0000000000000002E-3</v>
      </c>
      <c r="Q82" s="11">
        <f t="shared" si="1"/>
        <v>5.8999999999999997E-2</v>
      </c>
      <c r="R82" s="11">
        <f t="shared" si="1"/>
        <v>5.0000000000000001E-3</v>
      </c>
      <c r="S82" s="11">
        <f t="shared" si="1"/>
        <v>6.8000000000000005E-2</v>
      </c>
      <c r="T82" s="11">
        <f t="shared" si="1"/>
        <v>0.01</v>
      </c>
      <c r="U82" s="11">
        <f t="shared" si="1"/>
        <v>4.5999999999999999E-2</v>
      </c>
      <c r="V82" s="11">
        <f t="shared" si="1"/>
        <v>1.2E-2</v>
      </c>
      <c r="W82" s="11">
        <f t="shared" si="1"/>
        <v>5.3999999999999999E-2</v>
      </c>
      <c r="X82" s="11">
        <f t="shared" si="1"/>
        <v>0.01</v>
      </c>
      <c r="Y82" s="11">
        <f t="shared" si="1"/>
        <v>5.7000000000000002E-2</v>
      </c>
      <c r="Z82" s="11">
        <f t="shared" si="1"/>
        <v>0.01</v>
      </c>
      <c r="AA82" s="11">
        <f t="shared" si="1"/>
        <v>5.6000000000000001E-2</v>
      </c>
      <c r="AB82" s="11">
        <f t="shared" si="1"/>
        <v>8.9999999999999993E-3</v>
      </c>
      <c r="AC82" s="11">
        <f t="shared" si="1"/>
        <v>4.5999999999999999E-2</v>
      </c>
      <c r="AD82" s="11">
        <f t="shared" si="1"/>
        <v>7.0000000000000001E-3</v>
      </c>
      <c r="AE82" s="11">
        <f t="shared" si="1"/>
        <v>5.7000000000000002E-2</v>
      </c>
      <c r="AF82" s="11">
        <f t="shared" si="1"/>
        <v>5.0000000000000001E-3</v>
      </c>
      <c r="AG82" s="11">
        <f t="shared" si="1"/>
        <v>5.3999999999999999E-2</v>
      </c>
      <c r="AH82" s="11">
        <f t="shared" si="1"/>
        <v>6.0000000000000001E-3</v>
      </c>
    </row>
    <row r="83" spans="1:34" x14ac:dyDescent="0.5">
      <c r="A83" t="s">
        <v>258</v>
      </c>
      <c r="B83">
        <f>SUM(C81:AH81)</f>
        <v>1000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f>SUM(A68,C74,G74,K74,O74,S74,W74,AA74,AE74)</f>
        <v>464</v>
      </c>
      <c r="E87" s="27">
        <f>D87/1000</f>
        <v>0.46400000000000002</v>
      </c>
    </row>
    <row r="88" spans="1:34" x14ac:dyDescent="0.5">
      <c r="C88" s="26" t="s">
        <v>281</v>
      </c>
      <c r="D88" s="26">
        <f>1000-D87</f>
        <v>536</v>
      </c>
      <c r="E88" s="27">
        <f>D88/1000</f>
        <v>0.53600000000000003</v>
      </c>
    </row>
    <row r="89" spans="1:34" x14ac:dyDescent="0.5">
      <c r="C89" s="26" t="s">
        <v>282</v>
      </c>
      <c r="D89" s="26">
        <v>0</v>
      </c>
      <c r="E89" s="27">
        <v>0</v>
      </c>
    </row>
    <row r="94" spans="1:34" x14ac:dyDescent="0.5">
      <c r="C94" s="31"/>
    </row>
    <row r="119" spans="1:1" x14ac:dyDescent="0.5">
      <c r="A119" t="s">
        <v>238</v>
      </c>
    </row>
  </sheetData>
  <conditionalFormatting sqref="C2:AH70">
    <cfRule type="containsText" dxfId="42" priority="4" operator="containsText" text="X">
      <formula>NOT(ISERROR(SEARCH("X",C2)))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3">
    <cfRule type="cellIs" dxfId="41" priority="1" operator="equal">
      <formula>-1</formula>
    </cfRule>
    <cfRule type="containsText" dxfId="40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7FD2-1A84-4CCA-AFE6-917041A65D1B}">
  <dimension ref="A1:AL119"/>
  <sheetViews>
    <sheetView topLeftCell="A31" zoomScale="50" zoomScaleNormal="50" workbookViewId="0">
      <selection activeCell="D86" sqref="D86:D89"/>
    </sheetView>
  </sheetViews>
  <sheetFormatPr defaultRowHeight="14.35" x14ac:dyDescent="0.5"/>
  <cols>
    <col min="1" max="1" width="12.1171875" customWidth="1"/>
    <col min="2" max="2" width="12.29296875" bestFit="1" customWidth="1"/>
    <col min="3" max="10" width="10.1171875" customWidth="1"/>
    <col min="11" max="38" width="11.1171875" customWidth="1"/>
  </cols>
  <sheetData>
    <row r="1" spans="1:38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5">
      <c r="A2" s="5" t="s">
        <v>64</v>
      </c>
      <c r="B2" t="s">
        <v>65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t="s">
        <v>157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t="s">
        <v>165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t="s">
        <v>169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1</v>
      </c>
    </row>
    <row r="56" spans="1:38" x14ac:dyDescent="0.5">
      <c r="A56" s="8" t="s">
        <v>172</v>
      </c>
      <c r="B56" t="s">
        <v>173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1</v>
      </c>
    </row>
    <row r="58" spans="1:38" x14ac:dyDescent="0.5">
      <c r="A58" s="8" t="s">
        <v>176</v>
      </c>
      <c r="B58" t="s">
        <v>177</v>
      </c>
      <c r="C58">
        <v>1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</row>
    <row r="59" spans="1:38" x14ac:dyDescent="0.5">
      <c r="A59" s="8" t="s">
        <v>178</v>
      </c>
      <c r="B59" t="s">
        <v>179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t="s">
        <v>181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t="s">
        <v>189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</row>
    <row r="65" spans="1:38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t="s">
        <v>193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</row>
    <row r="67" spans="1:38" x14ac:dyDescent="0.5">
      <c r="A67" s="8" t="s">
        <v>194</v>
      </c>
      <c r="B67" t="s">
        <v>195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t="s">
        <v>197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t="s">
        <v>199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t="s">
        <v>201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0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</row>
    <row r="73" spans="1:38" s="14" customFormat="1" x14ac:dyDescent="0.5">
      <c r="A73" s="13" t="s">
        <v>256</v>
      </c>
    </row>
    <row r="74" spans="1:38" x14ac:dyDescent="0.5">
      <c r="A74" t="s">
        <v>260</v>
      </c>
      <c r="C74">
        <v>64</v>
      </c>
      <c r="D74">
        <v>11</v>
      </c>
      <c r="E74">
        <v>0</v>
      </c>
      <c r="F74">
        <v>44</v>
      </c>
      <c r="G74">
        <v>9</v>
      </c>
      <c r="H74">
        <v>53</v>
      </c>
      <c r="I74">
        <v>7</v>
      </c>
      <c r="J74">
        <v>0</v>
      </c>
      <c r="K74">
        <v>54</v>
      </c>
      <c r="L74">
        <v>14</v>
      </c>
      <c r="M74">
        <v>57</v>
      </c>
      <c r="N74">
        <v>8</v>
      </c>
      <c r="O74">
        <v>0</v>
      </c>
      <c r="P74">
        <v>48</v>
      </c>
      <c r="Q74">
        <v>15</v>
      </c>
      <c r="R74">
        <v>62</v>
      </c>
      <c r="S74">
        <v>9</v>
      </c>
      <c r="T74">
        <v>0</v>
      </c>
      <c r="U74">
        <v>56</v>
      </c>
      <c r="V74">
        <v>8</v>
      </c>
      <c r="W74">
        <v>58</v>
      </c>
      <c r="X74">
        <v>9</v>
      </c>
      <c r="Y74">
        <v>44</v>
      </c>
      <c r="Z74">
        <v>9</v>
      </c>
      <c r="AA74">
        <v>58</v>
      </c>
      <c r="AB74">
        <v>8</v>
      </c>
      <c r="AC74">
        <v>47</v>
      </c>
      <c r="AD74">
        <v>8</v>
      </c>
      <c r="AE74">
        <v>51</v>
      </c>
      <c r="AF74">
        <v>8</v>
      </c>
      <c r="AG74">
        <v>47</v>
      </c>
      <c r="AH74">
        <v>4</v>
      </c>
      <c r="AI74">
        <v>53</v>
      </c>
      <c r="AJ74">
        <v>11</v>
      </c>
      <c r="AK74">
        <v>56</v>
      </c>
      <c r="AL74">
        <v>10</v>
      </c>
    </row>
    <row r="75" spans="1:38" x14ac:dyDescent="0.5">
      <c r="A75" t="s">
        <v>202</v>
      </c>
      <c r="C75" s="11">
        <f>C74/1000</f>
        <v>6.4000000000000001E-2</v>
      </c>
      <c r="D75" s="11">
        <f t="shared" ref="D75:AL75" si="0">D74/1000</f>
        <v>1.0999999999999999E-2</v>
      </c>
      <c r="E75" s="11">
        <f t="shared" si="0"/>
        <v>0</v>
      </c>
      <c r="F75" s="11">
        <f t="shared" si="0"/>
        <v>4.3999999999999997E-2</v>
      </c>
      <c r="G75" s="11">
        <f t="shared" si="0"/>
        <v>8.9999999999999993E-3</v>
      </c>
      <c r="H75" s="11">
        <f t="shared" si="0"/>
        <v>5.2999999999999999E-2</v>
      </c>
      <c r="I75" s="11">
        <f t="shared" si="0"/>
        <v>7.0000000000000001E-3</v>
      </c>
      <c r="J75" s="11">
        <f t="shared" si="0"/>
        <v>0</v>
      </c>
      <c r="K75" s="11">
        <f t="shared" si="0"/>
        <v>5.3999999999999999E-2</v>
      </c>
      <c r="L75" s="11">
        <f t="shared" si="0"/>
        <v>1.4E-2</v>
      </c>
      <c r="M75" s="11">
        <f t="shared" si="0"/>
        <v>5.7000000000000002E-2</v>
      </c>
      <c r="N75" s="11">
        <f t="shared" si="0"/>
        <v>8.0000000000000002E-3</v>
      </c>
      <c r="O75" s="11">
        <f t="shared" si="0"/>
        <v>0</v>
      </c>
      <c r="P75" s="11">
        <f t="shared" si="0"/>
        <v>4.8000000000000001E-2</v>
      </c>
      <c r="Q75" s="11">
        <f t="shared" si="0"/>
        <v>1.4999999999999999E-2</v>
      </c>
      <c r="R75" s="11">
        <f t="shared" si="0"/>
        <v>6.2E-2</v>
      </c>
      <c r="S75" s="11">
        <f t="shared" si="0"/>
        <v>8.9999999999999993E-3</v>
      </c>
      <c r="T75" s="11">
        <f t="shared" si="0"/>
        <v>0</v>
      </c>
      <c r="U75" s="11">
        <f t="shared" si="0"/>
        <v>5.6000000000000001E-2</v>
      </c>
      <c r="V75" s="11">
        <f t="shared" si="0"/>
        <v>8.0000000000000002E-3</v>
      </c>
      <c r="W75" s="11">
        <f t="shared" si="0"/>
        <v>5.8000000000000003E-2</v>
      </c>
      <c r="X75" s="11">
        <f t="shared" si="0"/>
        <v>8.9999999999999993E-3</v>
      </c>
      <c r="Y75" s="11">
        <f t="shared" si="0"/>
        <v>4.3999999999999997E-2</v>
      </c>
      <c r="Z75" s="11">
        <f t="shared" si="0"/>
        <v>8.9999999999999993E-3</v>
      </c>
      <c r="AA75" s="11">
        <f t="shared" si="0"/>
        <v>5.8000000000000003E-2</v>
      </c>
      <c r="AB75" s="11">
        <f t="shared" si="0"/>
        <v>8.0000000000000002E-3</v>
      </c>
      <c r="AC75" s="11">
        <f t="shared" si="0"/>
        <v>4.7E-2</v>
      </c>
      <c r="AD75" s="11">
        <f t="shared" si="0"/>
        <v>8.0000000000000002E-3</v>
      </c>
      <c r="AE75" s="11">
        <f t="shared" si="0"/>
        <v>5.0999999999999997E-2</v>
      </c>
      <c r="AF75" s="11">
        <f t="shared" si="0"/>
        <v>8.0000000000000002E-3</v>
      </c>
      <c r="AG75" s="11">
        <f t="shared" si="0"/>
        <v>4.7E-2</v>
      </c>
      <c r="AH75" s="11">
        <f t="shared" si="0"/>
        <v>4.0000000000000001E-3</v>
      </c>
      <c r="AI75" s="11">
        <f t="shared" si="0"/>
        <v>5.2999999999999999E-2</v>
      </c>
      <c r="AJ75" s="11">
        <f t="shared" si="0"/>
        <v>1.0999999999999999E-2</v>
      </c>
      <c r="AK75" s="11">
        <f t="shared" si="0"/>
        <v>5.6000000000000001E-2</v>
      </c>
      <c r="AL75" s="11">
        <f t="shared" si="0"/>
        <v>0.01</v>
      </c>
    </row>
    <row r="76" spans="1:38" x14ac:dyDescent="0.5">
      <c r="A76" t="s">
        <v>258</v>
      </c>
      <c r="B76">
        <f>SUM(C74:AL74)</f>
        <v>1000</v>
      </c>
    </row>
    <row r="79" spans="1:38" s="14" customFormat="1" x14ac:dyDescent="0.5">
      <c r="A79" s="13" t="s">
        <v>256</v>
      </c>
    </row>
    <row r="80" spans="1:38" x14ac:dyDescent="0.5">
      <c r="A80" t="s">
        <v>257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  <c r="Y80">
        <v>23</v>
      </c>
      <c r="Z80">
        <v>24</v>
      </c>
      <c r="AA80">
        <v>25</v>
      </c>
      <c r="AB80">
        <v>26</v>
      </c>
      <c r="AC80">
        <v>27</v>
      </c>
      <c r="AD80">
        <v>28</v>
      </c>
      <c r="AE80">
        <v>29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</row>
    <row r="81" spans="1:38" x14ac:dyDescent="0.5">
      <c r="A81" s="3" t="s">
        <v>260</v>
      </c>
      <c r="C81">
        <v>54</v>
      </c>
      <c r="D81">
        <v>4</v>
      </c>
      <c r="E81">
        <v>0</v>
      </c>
      <c r="F81">
        <v>51</v>
      </c>
      <c r="G81">
        <v>7</v>
      </c>
      <c r="H81">
        <v>67</v>
      </c>
      <c r="I81">
        <v>8</v>
      </c>
      <c r="J81">
        <v>0</v>
      </c>
      <c r="K81">
        <v>40</v>
      </c>
      <c r="L81">
        <v>11</v>
      </c>
      <c r="M81">
        <v>47</v>
      </c>
      <c r="N81">
        <v>12</v>
      </c>
      <c r="O81">
        <v>0</v>
      </c>
      <c r="P81">
        <v>58</v>
      </c>
      <c r="Q81">
        <v>9</v>
      </c>
      <c r="R81">
        <v>62</v>
      </c>
      <c r="S81">
        <v>9</v>
      </c>
      <c r="T81">
        <v>0</v>
      </c>
      <c r="U81">
        <v>55</v>
      </c>
      <c r="V81">
        <v>7</v>
      </c>
      <c r="W81">
        <v>56</v>
      </c>
      <c r="X81">
        <v>9</v>
      </c>
      <c r="Y81">
        <v>55</v>
      </c>
      <c r="Z81">
        <v>10</v>
      </c>
      <c r="AA81">
        <v>52</v>
      </c>
      <c r="AB81">
        <v>6</v>
      </c>
      <c r="AC81">
        <v>59</v>
      </c>
      <c r="AD81">
        <v>11</v>
      </c>
      <c r="AE81">
        <v>50</v>
      </c>
      <c r="AF81">
        <v>10</v>
      </c>
      <c r="AG81">
        <v>58</v>
      </c>
      <c r="AH81">
        <v>8</v>
      </c>
      <c r="AI81">
        <v>58</v>
      </c>
      <c r="AJ81">
        <v>7</v>
      </c>
      <c r="AK81">
        <v>41</v>
      </c>
      <c r="AL81">
        <v>9</v>
      </c>
    </row>
    <row r="82" spans="1:38" x14ac:dyDescent="0.5">
      <c r="A82" t="s">
        <v>202</v>
      </c>
      <c r="C82" s="11">
        <f>C81/1000</f>
        <v>5.3999999999999999E-2</v>
      </c>
      <c r="D82" s="11">
        <f t="shared" ref="D82:AL82" si="1">D81/1000</f>
        <v>4.0000000000000001E-3</v>
      </c>
      <c r="E82" s="11">
        <f t="shared" si="1"/>
        <v>0</v>
      </c>
      <c r="F82" s="11">
        <f t="shared" si="1"/>
        <v>5.0999999999999997E-2</v>
      </c>
      <c r="G82" s="11">
        <f t="shared" si="1"/>
        <v>7.0000000000000001E-3</v>
      </c>
      <c r="H82" s="11">
        <f t="shared" si="1"/>
        <v>6.7000000000000004E-2</v>
      </c>
      <c r="I82" s="11">
        <f t="shared" si="1"/>
        <v>8.0000000000000002E-3</v>
      </c>
      <c r="J82" s="11">
        <f t="shared" si="1"/>
        <v>0</v>
      </c>
      <c r="K82" s="11">
        <f t="shared" si="1"/>
        <v>0.04</v>
      </c>
      <c r="L82" s="11">
        <f t="shared" si="1"/>
        <v>1.0999999999999999E-2</v>
      </c>
      <c r="M82" s="11">
        <f t="shared" si="1"/>
        <v>4.7E-2</v>
      </c>
      <c r="N82" s="11">
        <f t="shared" si="1"/>
        <v>1.2E-2</v>
      </c>
      <c r="O82" s="11">
        <f t="shared" si="1"/>
        <v>0</v>
      </c>
      <c r="P82" s="11">
        <f t="shared" si="1"/>
        <v>5.8000000000000003E-2</v>
      </c>
      <c r="Q82" s="11">
        <f t="shared" si="1"/>
        <v>8.9999999999999993E-3</v>
      </c>
      <c r="R82" s="11">
        <f t="shared" si="1"/>
        <v>6.2E-2</v>
      </c>
      <c r="S82" s="11">
        <f t="shared" si="1"/>
        <v>8.9999999999999993E-3</v>
      </c>
      <c r="T82" s="11">
        <f t="shared" si="1"/>
        <v>0</v>
      </c>
      <c r="U82" s="11">
        <f t="shared" si="1"/>
        <v>5.5E-2</v>
      </c>
      <c r="V82" s="11">
        <f t="shared" si="1"/>
        <v>7.0000000000000001E-3</v>
      </c>
      <c r="W82" s="11">
        <f t="shared" si="1"/>
        <v>5.6000000000000001E-2</v>
      </c>
      <c r="X82" s="11">
        <f t="shared" si="1"/>
        <v>8.9999999999999993E-3</v>
      </c>
      <c r="Y82" s="11">
        <f t="shared" si="1"/>
        <v>5.5E-2</v>
      </c>
      <c r="Z82" s="11">
        <f t="shared" si="1"/>
        <v>0.01</v>
      </c>
      <c r="AA82" s="11">
        <f t="shared" si="1"/>
        <v>5.1999999999999998E-2</v>
      </c>
      <c r="AB82" s="11">
        <f t="shared" si="1"/>
        <v>6.0000000000000001E-3</v>
      </c>
      <c r="AC82" s="11">
        <f t="shared" si="1"/>
        <v>5.8999999999999997E-2</v>
      </c>
      <c r="AD82" s="11">
        <f t="shared" si="1"/>
        <v>1.0999999999999999E-2</v>
      </c>
      <c r="AE82" s="11">
        <f t="shared" si="1"/>
        <v>0.05</v>
      </c>
      <c r="AF82" s="11">
        <f t="shared" si="1"/>
        <v>0.01</v>
      </c>
      <c r="AG82" s="11">
        <f t="shared" si="1"/>
        <v>5.8000000000000003E-2</v>
      </c>
      <c r="AH82" s="11">
        <f t="shared" si="1"/>
        <v>8.0000000000000002E-3</v>
      </c>
      <c r="AI82" s="11">
        <f t="shared" si="1"/>
        <v>5.8000000000000003E-2</v>
      </c>
      <c r="AJ82" s="11">
        <f t="shared" si="1"/>
        <v>7.0000000000000001E-3</v>
      </c>
      <c r="AK82" s="11">
        <f t="shared" si="1"/>
        <v>4.1000000000000002E-2</v>
      </c>
      <c r="AL82" s="11">
        <f t="shared" si="1"/>
        <v>8.9999999999999993E-3</v>
      </c>
    </row>
    <row r="83" spans="1:38" x14ac:dyDescent="0.5">
      <c r="A83" t="s">
        <v>258</v>
      </c>
      <c r="B83">
        <f>SUM(C81:AL81)</f>
        <v>1000</v>
      </c>
    </row>
    <row r="85" spans="1:38" x14ac:dyDescent="0.5">
      <c r="C85" s="27" t="s">
        <v>278</v>
      </c>
      <c r="D85" s="27" t="s">
        <v>283</v>
      </c>
      <c r="E85" s="27" t="s">
        <v>284</v>
      </c>
    </row>
    <row r="86" spans="1:38" x14ac:dyDescent="0.5">
      <c r="C86" s="27" t="s">
        <v>279</v>
      </c>
      <c r="D86" s="30">
        <v>0</v>
      </c>
      <c r="E86" s="27">
        <f>D86/1000</f>
        <v>0</v>
      </c>
    </row>
    <row r="87" spans="1:38" x14ac:dyDescent="0.5">
      <c r="C87" s="27" t="s">
        <v>280</v>
      </c>
      <c r="D87" s="30">
        <f>SUM(C74,H74,M74,R74,W74,AA74,AE74,AI74)</f>
        <v>456</v>
      </c>
      <c r="E87" s="27">
        <f>D87/1000</f>
        <v>0.45600000000000002</v>
      </c>
    </row>
    <row r="88" spans="1:38" x14ac:dyDescent="0.5">
      <c r="C88" s="27" t="s">
        <v>281</v>
      </c>
      <c r="D88" s="30">
        <v>0</v>
      </c>
      <c r="E88" s="27">
        <f>D88/1000</f>
        <v>0</v>
      </c>
    </row>
    <row r="89" spans="1:38" x14ac:dyDescent="0.5">
      <c r="C89" s="27" t="s">
        <v>282</v>
      </c>
      <c r="D89" s="30">
        <f>SUM(D74,F74,G74,I74,K74,L74,N74,P74,Q74,S74,U74,V74,X74,Y74,Z74,AB74,AC74,AD74,AF74,AG74,AH74,AJ74,AK74,AL74)</f>
        <v>544</v>
      </c>
      <c r="E89" s="27">
        <f>D89/1000</f>
        <v>0.54400000000000004</v>
      </c>
    </row>
    <row r="119" spans="1:1" x14ac:dyDescent="0.5">
      <c r="A119" t="s">
        <v>238</v>
      </c>
    </row>
  </sheetData>
  <conditionalFormatting sqref="C2:AL70">
    <cfRule type="cellIs" dxfId="39" priority="7" operator="equal">
      <formula>-1</formula>
    </cfRule>
    <cfRule type="containsText" dxfId="38" priority="8" operator="containsText" text="X">
      <formula>NOT(ISERROR(SEARCH("X",C2)))</formula>
    </cfRule>
    <cfRule type="colorScale" priority="9">
      <colorScale>
        <cfvo type="num" val="0"/>
        <cfvo type="num" val="1"/>
        <color rgb="FFFF0000"/>
        <color rgb="FF00B050"/>
      </colorScale>
    </cfRule>
  </conditionalFormatting>
  <conditionalFormatting sqref="A80">
    <cfRule type="cellIs" dxfId="37" priority="1" operator="equal">
      <formula>-1</formula>
    </cfRule>
    <cfRule type="containsText" dxfId="36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20CC-F260-4DCD-9055-6C62402C3F51}">
  <dimension ref="A1:AL119"/>
  <sheetViews>
    <sheetView topLeftCell="A37" zoomScale="50" zoomScaleNormal="50" workbookViewId="0">
      <selection activeCell="D86" sqref="D86:D89"/>
    </sheetView>
  </sheetViews>
  <sheetFormatPr defaultRowHeight="14.35" x14ac:dyDescent="0.5"/>
  <cols>
    <col min="1" max="1" width="11.703125" customWidth="1"/>
    <col min="2" max="2" width="12.29296875" bestFit="1" customWidth="1"/>
    <col min="3" max="10" width="9.703125" customWidth="1"/>
    <col min="11" max="38" width="10.703125" customWidth="1"/>
  </cols>
  <sheetData>
    <row r="1" spans="1:38" x14ac:dyDescent="0.5">
      <c r="A1" t="s">
        <v>26</v>
      </c>
      <c r="B1" t="s">
        <v>4</v>
      </c>
      <c r="C1" t="s">
        <v>5</v>
      </c>
      <c r="D1" t="s">
        <v>204</v>
      </c>
      <c r="E1" t="s">
        <v>6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5">
      <c r="A2" s="5" t="s">
        <v>64</v>
      </c>
      <c r="B2" t="s">
        <v>65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5">
      <c r="A48" s="8" t="s">
        <v>156</v>
      </c>
      <c r="B48" t="s">
        <v>157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1</v>
      </c>
      <c r="D49">
        <v>0</v>
      </c>
      <c r="E49" t="s">
        <v>203</v>
      </c>
      <c r="F49">
        <v>0</v>
      </c>
      <c r="G49">
        <v>0</v>
      </c>
      <c r="H49">
        <v>1</v>
      </c>
      <c r="I49">
        <v>0</v>
      </c>
      <c r="J49" t="s">
        <v>203</v>
      </c>
      <c r="K49">
        <v>0</v>
      </c>
      <c r="L49">
        <v>0</v>
      </c>
      <c r="M49">
        <v>1</v>
      </c>
      <c r="N49">
        <v>0</v>
      </c>
      <c r="O49" t="s">
        <v>203</v>
      </c>
      <c r="P49">
        <v>0</v>
      </c>
      <c r="Q49">
        <v>0</v>
      </c>
      <c r="R49">
        <v>1</v>
      </c>
      <c r="S49">
        <v>0</v>
      </c>
      <c r="T49" t="s">
        <v>203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5">
      <c r="A52" s="8" t="s">
        <v>164</v>
      </c>
      <c r="B52" t="s">
        <v>165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5">
      <c r="A53" s="8" t="s">
        <v>166</v>
      </c>
      <c r="B53" t="s">
        <v>167</v>
      </c>
      <c r="C53">
        <v>0</v>
      </c>
      <c r="D53">
        <v>0</v>
      </c>
      <c r="E53" t="s">
        <v>203</v>
      </c>
      <c r="F53">
        <v>0</v>
      </c>
      <c r="G53">
        <v>0</v>
      </c>
      <c r="H53">
        <v>0</v>
      </c>
      <c r="I53">
        <v>0</v>
      </c>
      <c r="J53" t="s">
        <v>203</v>
      </c>
      <c r="K53">
        <v>0</v>
      </c>
      <c r="L53">
        <v>0</v>
      </c>
      <c r="M53">
        <v>0</v>
      </c>
      <c r="N53">
        <v>0</v>
      </c>
      <c r="O53" t="s">
        <v>203</v>
      </c>
      <c r="P53">
        <v>0</v>
      </c>
      <c r="Q53">
        <v>0</v>
      </c>
      <c r="R53">
        <v>0</v>
      </c>
      <c r="S53">
        <v>0</v>
      </c>
      <c r="T53" t="s">
        <v>203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5">
      <c r="A54" s="8" t="s">
        <v>168</v>
      </c>
      <c r="B54" t="s">
        <v>169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5">
      <c r="A56" s="8" t="s">
        <v>172</v>
      </c>
      <c r="B56" t="s">
        <v>173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5">
      <c r="A59" s="8" t="s">
        <v>178</v>
      </c>
      <c r="B59" t="s">
        <v>179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5">
      <c r="A60" s="8" t="s">
        <v>180</v>
      </c>
      <c r="B60" t="s">
        <v>181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5">
      <c r="A64" s="8" t="s">
        <v>188</v>
      </c>
      <c r="B64" t="s">
        <v>189</v>
      </c>
      <c r="C64">
        <v>1</v>
      </c>
      <c r="D64">
        <v>1</v>
      </c>
      <c r="E64" t="s">
        <v>203</v>
      </c>
      <c r="F64">
        <v>1</v>
      </c>
      <c r="G64">
        <v>1</v>
      </c>
      <c r="H64">
        <v>1</v>
      </c>
      <c r="I64">
        <v>1</v>
      </c>
      <c r="J64" t="s">
        <v>203</v>
      </c>
      <c r="K64">
        <v>1</v>
      </c>
      <c r="L64">
        <v>1</v>
      </c>
      <c r="M64">
        <v>1</v>
      </c>
      <c r="N64">
        <v>1</v>
      </c>
      <c r="O64" t="s">
        <v>203</v>
      </c>
      <c r="P64">
        <v>1</v>
      </c>
      <c r="Q64">
        <v>1</v>
      </c>
      <c r="R64">
        <v>1</v>
      </c>
      <c r="S64">
        <v>1</v>
      </c>
      <c r="T64" t="s">
        <v>203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5">
      <c r="A65" s="10" t="s">
        <v>190</v>
      </c>
      <c r="B65" t="s">
        <v>191</v>
      </c>
      <c r="C65">
        <v>0</v>
      </c>
      <c r="D65">
        <v>0</v>
      </c>
      <c r="E65" t="s">
        <v>203</v>
      </c>
      <c r="F65">
        <v>0</v>
      </c>
      <c r="G65">
        <v>0</v>
      </c>
      <c r="H65">
        <v>0</v>
      </c>
      <c r="I65">
        <v>0</v>
      </c>
      <c r="J65" t="s">
        <v>203</v>
      </c>
      <c r="K65">
        <v>0</v>
      </c>
      <c r="L65">
        <v>0</v>
      </c>
      <c r="M65">
        <v>0</v>
      </c>
      <c r="N65">
        <v>0</v>
      </c>
      <c r="O65" t="s">
        <v>203</v>
      </c>
      <c r="P65">
        <v>0</v>
      </c>
      <c r="Q65">
        <v>0</v>
      </c>
      <c r="R65">
        <v>0</v>
      </c>
      <c r="S65">
        <v>0</v>
      </c>
      <c r="T65" t="s">
        <v>203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5">
      <c r="A67" s="8" t="s">
        <v>194</v>
      </c>
      <c r="B67" t="s">
        <v>195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5">
      <c r="A68" s="9" t="s">
        <v>196</v>
      </c>
      <c r="B68" t="s">
        <v>197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5">
      <c r="A69" s="9" t="s">
        <v>198</v>
      </c>
      <c r="B69" t="s">
        <v>199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3" spans="1:38" s="14" customFormat="1" x14ac:dyDescent="0.5">
      <c r="A73" s="13" t="s">
        <v>256</v>
      </c>
    </row>
    <row r="74" spans="1:38" x14ac:dyDescent="0.5">
      <c r="A74" s="3" t="s">
        <v>260</v>
      </c>
      <c r="C74">
        <v>47</v>
      </c>
      <c r="D74">
        <v>10</v>
      </c>
      <c r="E74">
        <v>0</v>
      </c>
      <c r="F74">
        <v>49</v>
      </c>
      <c r="G74">
        <v>9</v>
      </c>
      <c r="H74">
        <v>56</v>
      </c>
      <c r="I74">
        <v>12</v>
      </c>
      <c r="J74">
        <v>0</v>
      </c>
      <c r="K74">
        <v>48</v>
      </c>
      <c r="L74">
        <v>6</v>
      </c>
      <c r="M74">
        <v>53</v>
      </c>
      <c r="N74">
        <v>7</v>
      </c>
      <c r="O74">
        <v>0</v>
      </c>
      <c r="P74">
        <v>50</v>
      </c>
      <c r="Q74">
        <v>10</v>
      </c>
      <c r="R74">
        <v>49</v>
      </c>
      <c r="S74">
        <v>7</v>
      </c>
      <c r="T74">
        <v>0</v>
      </c>
      <c r="U74">
        <v>67</v>
      </c>
      <c r="V74">
        <v>9</v>
      </c>
      <c r="W74">
        <v>59</v>
      </c>
      <c r="X74">
        <v>9</v>
      </c>
      <c r="Y74">
        <v>60</v>
      </c>
      <c r="Z74">
        <v>6</v>
      </c>
      <c r="AA74">
        <v>55</v>
      </c>
      <c r="AB74">
        <v>10</v>
      </c>
      <c r="AC74">
        <v>47</v>
      </c>
      <c r="AD74">
        <v>4</v>
      </c>
      <c r="AE74">
        <v>56</v>
      </c>
      <c r="AF74">
        <v>7</v>
      </c>
      <c r="AG74">
        <v>44</v>
      </c>
      <c r="AH74">
        <v>10</v>
      </c>
      <c r="AI74">
        <v>70</v>
      </c>
      <c r="AJ74">
        <v>6</v>
      </c>
      <c r="AK74">
        <v>63</v>
      </c>
      <c r="AL74">
        <v>4</v>
      </c>
    </row>
    <row r="75" spans="1:38" x14ac:dyDescent="0.5">
      <c r="A75" t="s">
        <v>202</v>
      </c>
      <c r="C75" s="11">
        <f>C74/1000</f>
        <v>4.7E-2</v>
      </c>
      <c r="D75" s="11">
        <f t="shared" ref="D75:AK75" si="0">D74/1000</f>
        <v>0.01</v>
      </c>
      <c r="E75" s="11">
        <f t="shared" si="0"/>
        <v>0</v>
      </c>
      <c r="F75" s="11">
        <f t="shared" si="0"/>
        <v>4.9000000000000002E-2</v>
      </c>
      <c r="G75" s="11">
        <f t="shared" si="0"/>
        <v>8.9999999999999993E-3</v>
      </c>
      <c r="H75" s="11">
        <f t="shared" si="0"/>
        <v>5.6000000000000001E-2</v>
      </c>
      <c r="I75" s="11">
        <f t="shared" si="0"/>
        <v>1.2E-2</v>
      </c>
      <c r="J75" s="11">
        <f t="shared" si="0"/>
        <v>0</v>
      </c>
      <c r="K75" s="11">
        <f t="shared" si="0"/>
        <v>4.8000000000000001E-2</v>
      </c>
      <c r="L75" s="11">
        <f t="shared" si="0"/>
        <v>6.0000000000000001E-3</v>
      </c>
      <c r="M75" s="11">
        <f t="shared" si="0"/>
        <v>5.2999999999999999E-2</v>
      </c>
      <c r="N75" s="11">
        <f t="shared" si="0"/>
        <v>7.0000000000000001E-3</v>
      </c>
      <c r="O75" s="11">
        <f t="shared" si="0"/>
        <v>0</v>
      </c>
      <c r="P75" s="11">
        <f t="shared" si="0"/>
        <v>0.05</v>
      </c>
      <c r="Q75" s="11">
        <f t="shared" si="0"/>
        <v>0.01</v>
      </c>
      <c r="R75" s="11">
        <f t="shared" si="0"/>
        <v>4.9000000000000002E-2</v>
      </c>
      <c r="S75" s="11">
        <f t="shared" si="0"/>
        <v>7.0000000000000001E-3</v>
      </c>
      <c r="T75" s="11">
        <f t="shared" si="0"/>
        <v>0</v>
      </c>
      <c r="U75" s="11">
        <f t="shared" si="0"/>
        <v>6.7000000000000004E-2</v>
      </c>
      <c r="V75" s="11">
        <f t="shared" si="0"/>
        <v>8.9999999999999993E-3</v>
      </c>
      <c r="W75" s="11">
        <f t="shared" si="0"/>
        <v>5.8999999999999997E-2</v>
      </c>
      <c r="X75" s="11">
        <f t="shared" si="0"/>
        <v>8.9999999999999993E-3</v>
      </c>
      <c r="Y75" s="11">
        <f t="shared" si="0"/>
        <v>0.06</v>
      </c>
      <c r="Z75" s="11">
        <f t="shared" si="0"/>
        <v>6.0000000000000001E-3</v>
      </c>
      <c r="AA75" s="11">
        <f t="shared" si="0"/>
        <v>5.5E-2</v>
      </c>
      <c r="AB75" s="11">
        <f t="shared" si="0"/>
        <v>0.01</v>
      </c>
      <c r="AC75" s="11">
        <f t="shared" si="0"/>
        <v>4.7E-2</v>
      </c>
      <c r="AD75" s="11">
        <f t="shared" si="0"/>
        <v>4.0000000000000001E-3</v>
      </c>
      <c r="AE75" s="11">
        <f t="shared" si="0"/>
        <v>5.6000000000000001E-2</v>
      </c>
      <c r="AF75" s="11">
        <f t="shared" si="0"/>
        <v>7.0000000000000001E-3</v>
      </c>
      <c r="AG75" s="11">
        <f t="shared" si="0"/>
        <v>4.3999999999999997E-2</v>
      </c>
      <c r="AH75" s="11">
        <f t="shared" si="0"/>
        <v>0.01</v>
      </c>
      <c r="AI75" s="11">
        <f t="shared" si="0"/>
        <v>7.0000000000000007E-2</v>
      </c>
      <c r="AJ75" s="11">
        <f t="shared" si="0"/>
        <v>6.0000000000000001E-3</v>
      </c>
      <c r="AK75" s="11">
        <f t="shared" si="0"/>
        <v>6.3E-2</v>
      </c>
      <c r="AL75" s="11">
        <f>AL74/999</f>
        <v>4.004004004004004E-3</v>
      </c>
    </row>
    <row r="76" spans="1:38" x14ac:dyDescent="0.5">
      <c r="A76" t="s">
        <v>258</v>
      </c>
      <c r="B76">
        <f>SUM(C74:AL74)</f>
        <v>999</v>
      </c>
    </row>
    <row r="79" spans="1:38" s="14" customFormat="1" x14ac:dyDescent="0.5">
      <c r="A79" s="13" t="s">
        <v>256</v>
      </c>
    </row>
    <row r="80" spans="1:38" x14ac:dyDescent="0.5">
      <c r="A80" t="s">
        <v>257</v>
      </c>
      <c r="B80" t="s">
        <v>259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  <c r="Y80">
        <v>23</v>
      </c>
      <c r="Z80">
        <v>24</v>
      </c>
      <c r="AA80">
        <v>25</v>
      </c>
      <c r="AB80">
        <v>26</v>
      </c>
      <c r="AC80">
        <v>27</v>
      </c>
      <c r="AD80">
        <v>28</v>
      </c>
      <c r="AE80">
        <v>29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</row>
    <row r="81" spans="1:38" x14ac:dyDescent="0.5">
      <c r="A81" t="s">
        <v>260</v>
      </c>
      <c r="C81">
        <v>45</v>
      </c>
      <c r="D81">
        <v>7</v>
      </c>
      <c r="E81">
        <v>0</v>
      </c>
      <c r="F81">
        <v>52</v>
      </c>
      <c r="G81">
        <v>7</v>
      </c>
      <c r="H81">
        <v>53</v>
      </c>
      <c r="I81">
        <v>10</v>
      </c>
      <c r="J81">
        <v>0</v>
      </c>
      <c r="K81">
        <v>54</v>
      </c>
      <c r="L81">
        <v>8</v>
      </c>
      <c r="M81">
        <v>51</v>
      </c>
      <c r="N81">
        <v>5</v>
      </c>
      <c r="O81">
        <v>0</v>
      </c>
      <c r="P81">
        <v>64</v>
      </c>
      <c r="Q81">
        <v>7</v>
      </c>
      <c r="R81">
        <v>47</v>
      </c>
      <c r="S81">
        <v>6</v>
      </c>
      <c r="T81">
        <v>0</v>
      </c>
      <c r="U81">
        <v>56</v>
      </c>
      <c r="V81">
        <v>7</v>
      </c>
      <c r="W81">
        <v>53</v>
      </c>
      <c r="X81">
        <v>7</v>
      </c>
      <c r="Y81">
        <v>71</v>
      </c>
      <c r="Z81">
        <v>9</v>
      </c>
      <c r="AA81">
        <v>56</v>
      </c>
      <c r="AB81">
        <v>9</v>
      </c>
      <c r="AC81">
        <v>49</v>
      </c>
      <c r="AD81">
        <v>5</v>
      </c>
      <c r="AE81">
        <v>62</v>
      </c>
      <c r="AF81">
        <v>10</v>
      </c>
      <c r="AG81">
        <v>55</v>
      </c>
      <c r="AH81">
        <v>13</v>
      </c>
      <c r="AI81">
        <v>50</v>
      </c>
      <c r="AJ81">
        <v>6</v>
      </c>
      <c r="AK81">
        <v>53</v>
      </c>
      <c r="AL81">
        <v>12</v>
      </c>
    </row>
    <row r="82" spans="1:38" x14ac:dyDescent="0.5">
      <c r="A82" t="s">
        <v>202</v>
      </c>
      <c r="C82" s="11">
        <f>C81/1000</f>
        <v>4.4999999999999998E-2</v>
      </c>
      <c r="D82" s="11">
        <f t="shared" ref="D82:AL82" si="1">D81/1000</f>
        <v>7.0000000000000001E-3</v>
      </c>
      <c r="E82" s="11">
        <f t="shared" si="1"/>
        <v>0</v>
      </c>
      <c r="F82" s="11">
        <f t="shared" si="1"/>
        <v>5.1999999999999998E-2</v>
      </c>
      <c r="G82" s="11">
        <f t="shared" si="1"/>
        <v>7.0000000000000001E-3</v>
      </c>
      <c r="H82" s="11">
        <f t="shared" si="1"/>
        <v>5.2999999999999999E-2</v>
      </c>
      <c r="I82" s="11">
        <f t="shared" si="1"/>
        <v>0.01</v>
      </c>
      <c r="J82" s="11">
        <f t="shared" si="1"/>
        <v>0</v>
      </c>
      <c r="K82" s="11">
        <f t="shared" si="1"/>
        <v>5.3999999999999999E-2</v>
      </c>
      <c r="L82" s="11">
        <f t="shared" si="1"/>
        <v>8.0000000000000002E-3</v>
      </c>
      <c r="M82" s="11">
        <f t="shared" si="1"/>
        <v>5.0999999999999997E-2</v>
      </c>
      <c r="N82" s="11">
        <f t="shared" si="1"/>
        <v>5.0000000000000001E-3</v>
      </c>
      <c r="O82" s="11">
        <f t="shared" si="1"/>
        <v>0</v>
      </c>
      <c r="P82" s="11">
        <f t="shared" si="1"/>
        <v>6.4000000000000001E-2</v>
      </c>
      <c r="Q82" s="11">
        <f t="shared" si="1"/>
        <v>7.0000000000000001E-3</v>
      </c>
      <c r="R82" s="11">
        <f t="shared" si="1"/>
        <v>4.7E-2</v>
      </c>
      <c r="S82" s="11">
        <f t="shared" si="1"/>
        <v>6.0000000000000001E-3</v>
      </c>
      <c r="T82" s="11">
        <f t="shared" si="1"/>
        <v>0</v>
      </c>
      <c r="U82" s="11">
        <f t="shared" si="1"/>
        <v>5.6000000000000001E-2</v>
      </c>
      <c r="V82" s="11">
        <f t="shared" si="1"/>
        <v>7.0000000000000001E-3</v>
      </c>
      <c r="W82" s="11">
        <f t="shared" si="1"/>
        <v>5.2999999999999999E-2</v>
      </c>
      <c r="X82" s="11">
        <f t="shared" si="1"/>
        <v>7.0000000000000001E-3</v>
      </c>
      <c r="Y82" s="11">
        <f t="shared" si="1"/>
        <v>7.0999999999999994E-2</v>
      </c>
      <c r="Z82" s="11">
        <f t="shared" si="1"/>
        <v>8.9999999999999993E-3</v>
      </c>
      <c r="AA82" s="11">
        <f t="shared" si="1"/>
        <v>5.6000000000000001E-2</v>
      </c>
      <c r="AB82" s="11">
        <f t="shared" si="1"/>
        <v>8.9999999999999993E-3</v>
      </c>
      <c r="AC82" s="11">
        <f t="shared" si="1"/>
        <v>4.9000000000000002E-2</v>
      </c>
      <c r="AD82" s="11">
        <f t="shared" si="1"/>
        <v>5.0000000000000001E-3</v>
      </c>
      <c r="AE82" s="11">
        <f t="shared" si="1"/>
        <v>6.2E-2</v>
      </c>
      <c r="AF82" s="11">
        <f t="shared" si="1"/>
        <v>0.01</v>
      </c>
      <c r="AG82" s="11">
        <f t="shared" si="1"/>
        <v>5.5E-2</v>
      </c>
      <c r="AH82" s="11">
        <f t="shared" si="1"/>
        <v>1.2999999999999999E-2</v>
      </c>
      <c r="AI82" s="11">
        <f t="shared" si="1"/>
        <v>0.05</v>
      </c>
      <c r="AJ82" s="11">
        <f t="shared" si="1"/>
        <v>6.0000000000000001E-3</v>
      </c>
      <c r="AK82" s="11">
        <f t="shared" si="1"/>
        <v>5.2999999999999999E-2</v>
      </c>
      <c r="AL82" s="11">
        <f t="shared" si="1"/>
        <v>1.2E-2</v>
      </c>
    </row>
    <row r="83" spans="1:38" x14ac:dyDescent="0.5">
      <c r="A83" t="s">
        <v>258</v>
      </c>
      <c r="B83">
        <f>SUM(C81:AL81)</f>
        <v>999</v>
      </c>
    </row>
    <row r="85" spans="1:38" x14ac:dyDescent="0.5">
      <c r="C85" s="26" t="s">
        <v>278</v>
      </c>
      <c r="D85" s="26" t="s">
        <v>283</v>
      </c>
      <c r="E85" s="26" t="s">
        <v>284</v>
      </c>
    </row>
    <row r="86" spans="1:38" x14ac:dyDescent="0.5">
      <c r="C86" s="26" t="s">
        <v>279</v>
      </c>
      <c r="D86" s="26">
        <v>0</v>
      </c>
      <c r="E86" s="27">
        <f>D86/1000</f>
        <v>0</v>
      </c>
    </row>
    <row r="87" spans="1:38" x14ac:dyDescent="0.5">
      <c r="C87" s="26" t="s">
        <v>280</v>
      </c>
      <c r="D87" s="26">
        <f>B76</f>
        <v>999</v>
      </c>
      <c r="E87" s="27">
        <f>D87/1000</f>
        <v>0.999</v>
      </c>
    </row>
    <row r="88" spans="1:38" x14ac:dyDescent="0.5">
      <c r="C88" s="26" t="s">
        <v>281</v>
      </c>
      <c r="D88" s="26">
        <v>0</v>
      </c>
      <c r="E88" s="27">
        <f>D88/1000</f>
        <v>0</v>
      </c>
    </row>
    <row r="89" spans="1:38" x14ac:dyDescent="0.5">
      <c r="C89" s="26" t="s">
        <v>282</v>
      </c>
      <c r="D89" s="26">
        <v>0</v>
      </c>
      <c r="E89" s="27">
        <f>D89/1000</f>
        <v>0</v>
      </c>
    </row>
    <row r="119" spans="1:1" x14ac:dyDescent="0.5">
      <c r="A119" t="s">
        <v>238</v>
      </c>
    </row>
  </sheetData>
  <conditionalFormatting sqref="C2:AL70">
    <cfRule type="containsText" dxfId="35" priority="7" operator="containsText" text="X">
      <formula>NOT(ISERROR(SEARCH("X",C2)))</formula>
    </cfRule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34" priority="1" operator="equal">
      <formula>-1</formula>
    </cfRule>
    <cfRule type="containsText" dxfId="33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9B7E-F8D6-42A0-9FC3-61BAEB77774A}">
  <dimension ref="A1:AL89"/>
  <sheetViews>
    <sheetView topLeftCell="A42" zoomScale="81" zoomScaleNormal="70" workbookViewId="0">
      <selection activeCell="D86" sqref="D86:D89"/>
    </sheetView>
  </sheetViews>
  <sheetFormatPr defaultRowHeight="14.35" x14ac:dyDescent="0.5"/>
  <cols>
    <col min="1" max="1" width="11.41015625" customWidth="1"/>
    <col min="2" max="2" width="12.29296875" bestFit="1" customWidth="1"/>
  </cols>
  <sheetData>
    <row r="1" spans="1:38" x14ac:dyDescent="0.5">
      <c r="A1" t="s">
        <v>26</v>
      </c>
      <c r="B1" t="s">
        <v>4</v>
      </c>
    </row>
    <row r="2" spans="1:38" x14ac:dyDescent="0.5">
      <c r="A2" s="5" t="s">
        <v>64</v>
      </c>
      <c r="B2" t="s">
        <v>65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5">
      <c r="A3" s="5" t="s">
        <v>66</v>
      </c>
      <c r="B3" t="s">
        <v>67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5">
      <c r="A4" s="5" t="s">
        <v>68</v>
      </c>
      <c r="B4" t="s">
        <v>69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5">
      <c r="A6" s="5" t="s">
        <v>72</v>
      </c>
      <c r="B6" t="s">
        <v>73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</row>
    <row r="7" spans="1:38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5">
      <c r="A8" s="5" t="s">
        <v>76</v>
      </c>
      <c r="B8" t="s">
        <v>77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</row>
    <row r="9" spans="1:38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</row>
    <row r="10" spans="1:38" x14ac:dyDescent="0.5">
      <c r="A10" s="6" t="s">
        <v>80</v>
      </c>
      <c r="B10" t="s">
        <v>81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5">
      <c r="A11" s="6" t="s">
        <v>82</v>
      </c>
      <c r="B11" t="s">
        <v>83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5">
      <c r="A12" s="6" t="s">
        <v>84</v>
      </c>
      <c r="B12" t="s">
        <v>85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5">
      <c r="A14" s="6" t="s">
        <v>88</v>
      </c>
      <c r="B14" t="s">
        <v>89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</row>
    <row r="15" spans="1:38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5">
      <c r="A16" s="6" t="s">
        <v>92</v>
      </c>
      <c r="B16" t="s">
        <v>93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</row>
    <row r="17" spans="1:38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</row>
    <row r="18" spans="1:38" x14ac:dyDescent="0.5">
      <c r="A18" s="6" t="s">
        <v>96</v>
      </c>
      <c r="B18" t="s">
        <v>97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5">
      <c r="A19" s="6" t="s">
        <v>98</v>
      </c>
      <c r="B19" t="s">
        <v>99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5">
      <c r="A20" s="6" t="s">
        <v>100</v>
      </c>
      <c r="B20" t="s">
        <v>101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</row>
    <row r="21" spans="1:38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</row>
    <row r="22" spans="1:38" x14ac:dyDescent="0.5">
      <c r="A22" s="6" t="s">
        <v>104</v>
      </c>
      <c r="B22" t="s">
        <v>105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5">
      <c r="A23" s="6" t="s">
        <v>106</v>
      </c>
      <c r="B23" t="s">
        <v>107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5">
      <c r="A24" s="6" t="s">
        <v>108</v>
      </c>
      <c r="B24" t="s">
        <v>109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5">
      <c r="A25" s="6" t="s">
        <v>110</v>
      </c>
      <c r="B25" t="s">
        <v>111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5">
      <c r="A26" s="6" t="s">
        <v>112</v>
      </c>
      <c r="B26" t="s">
        <v>113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5">
      <c r="A29" s="6" t="s">
        <v>118</v>
      </c>
      <c r="B29" t="s">
        <v>119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5">
      <c r="A30" s="6" t="s">
        <v>120</v>
      </c>
      <c r="B30" t="s">
        <v>121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5">
      <c r="A31" s="6" t="s">
        <v>122</v>
      </c>
      <c r="B31" t="s">
        <v>123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5">
      <c r="A33" s="6" t="s">
        <v>126</v>
      </c>
      <c r="B33" t="s">
        <v>127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5">
      <c r="A35" s="7" t="s">
        <v>130</v>
      </c>
      <c r="B35" t="s">
        <v>131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5">
      <c r="A36" s="7" t="s">
        <v>132</v>
      </c>
      <c r="B36" t="s">
        <v>133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</row>
    <row r="37" spans="1:38" x14ac:dyDescent="0.5">
      <c r="A37" s="7" t="s">
        <v>134</v>
      </c>
      <c r="B37" t="s">
        <v>135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</row>
    <row r="38" spans="1:38" x14ac:dyDescent="0.5">
      <c r="A38" s="8" t="s">
        <v>136</v>
      </c>
      <c r="B38" t="s">
        <v>137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5">
      <c r="A39" s="8" t="s">
        <v>138</v>
      </c>
      <c r="B39" t="s">
        <v>139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5">
      <c r="A40" s="8" t="s">
        <v>140</v>
      </c>
      <c r="B40" t="s">
        <v>141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</row>
    <row r="41" spans="1:38" x14ac:dyDescent="0.5">
      <c r="A41" s="8" t="s">
        <v>142</v>
      </c>
      <c r="B41" t="s">
        <v>143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</row>
    <row r="42" spans="1:38" x14ac:dyDescent="0.5">
      <c r="A42" s="8" t="s">
        <v>144</v>
      </c>
      <c r="B42" t="s">
        <v>145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</row>
    <row r="43" spans="1:38" x14ac:dyDescent="0.5">
      <c r="A43" s="8" t="s">
        <v>146</v>
      </c>
      <c r="B43" t="s">
        <v>147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5">
      <c r="A44" s="10" t="s">
        <v>148</v>
      </c>
      <c r="B44" t="s">
        <v>149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5">
      <c r="A45" s="10" t="s">
        <v>150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5">
      <c r="A46" s="8" t="s">
        <v>152</v>
      </c>
      <c r="B46" t="s">
        <v>153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</row>
    <row r="47" spans="1:38" x14ac:dyDescent="0.5">
      <c r="A47" s="8" t="s">
        <v>154</v>
      </c>
      <c r="B47" t="s">
        <v>155</v>
      </c>
      <c r="C47">
        <v>-1</v>
      </c>
      <c r="D47">
        <v>0</v>
      </c>
      <c r="E47">
        <v>-1</v>
      </c>
      <c r="F47">
        <v>-1</v>
      </c>
      <c r="G47">
        <v>-1</v>
      </c>
      <c r="H47">
        <v>-1</v>
      </c>
      <c r="I47">
        <v>0</v>
      </c>
      <c r="J47">
        <v>-1</v>
      </c>
      <c r="K47">
        <v>-1</v>
      </c>
      <c r="L47">
        <v>-1</v>
      </c>
      <c r="M47">
        <v>-1</v>
      </c>
      <c r="N47">
        <v>0</v>
      </c>
      <c r="O47">
        <v>-1</v>
      </c>
      <c r="P47">
        <v>-1</v>
      </c>
      <c r="Q47">
        <v>-1</v>
      </c>
      <c r="R47">
        <v>-1</v>
      </c>
      <c r="S47">
        <v>0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</row>
    <row r="48" spans="1:38" x14ac:dyDescent="0.5">
      <c r="A48" s="8" t="s">
        <v>156</v>
      </c>
      <c r="B48" t="s">
        <v>157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5">
      <c r="A49" s="8" t="s">
        <v>158</v>
      </c>
      <c r="B49" t="s">
        <v>159</v>
      </c>
      <c r="C49">
        <v>-1</v>
      </c>
      <c r="D49">
        <v>-1</v>
      </c>
      <c r="E49">
        <v>-1</v>
      </c>
      <c r="F49">
        <v>0</v>
      </c>
      <c r="G49">
        <v>0</v>
      </c>
      <c r="H49">
        <v>-1</v>
      </c>
      <c r="I49">
        <v>-1</v>
      </c>
      <c r="J49">
        <v>-1</v>
      </c>
      <c r="K49">
        <v>0</v>
      </c>
      <c r="L49">
        <v>0</v>
      </c>
      <c r="M49">
        <v>-1</v>
      </c>
      <c r="N49">
        <v>-1</v>
      </c>
      <c r="O49">
        <v>-1</v>
      </c>
      <c r="P49">
        <v>0</v>
      </c>
      <c r="Q49">
        <v>0</v>
      </c>
      <c r="R49">
        <v>-1</v>
      </c>
      <c r="S49">
        <v>-1</v>
      </c>
      <c r="T49">
        <v>-1</v>
      </c>
      <c r="U49">
        <v>0</v>
      </c>
      <c r="V49">
        <v>0</v>
      </c>
      <c r="W49">
        <v>-1</v>
      </c>
      <c r="X49">
        <v>-1</v>
      </c>
      <c r="Y49">
        <v>0</v>
      </c>
      <c r="Z49">
        <v>0</v>
      </c>
      <c r="AA49">
        <v>-1</v>
      </c>
      <c r="AB49">
        <v>-1</v>
      </c>
      <c r="AC49">
        <v>0</v>
      </c>
      <c r="AD49">
        <v>0</v>
      </c>
      <c r="AE49">
        <v>-1</v>
      </c>
      <c r="AF49">
        <v>-1</v>
      </c>
      <c r="AG49">
        <v>0</v>
      </c>
      <c r="AH49">
        <v>0</v>
      </c>
      <c r="AI49">
        <v>-1</v>
      </c>
      <c r="AJ49">
        <v>-1</v>
      </c>
      <c r="AK49">
        <v>0</v>
      </c>
      <c r="AL49">
        <v>0</v>
      </c>
    </row>
    <row r="50" spans="1:38" x14ac:dyDescent="0.5">
      <c r="A50" s="8" t="s">
        <v>160</v>
      </c>
      <c r="B50" t="s">
        <v>161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5">
      <c r="A51" s="8" t="s">
        <v>162</v>
      </c>
      <c r="B51" t="s">
        <v>163</v>
      </c>
      <c r="C51">
        <v>-1</v>
      </c>
      <c r="D51">
        <v>0</v>
      </c>
      <c r="E51">
        <v>-1</v>
      </c>
      <c r="F51">
        <v>-1</v>
      </c>
      <c r="G51">
        <v>-1</v>
      </c>
      <c r="H51">
        <v>-1</v>
      </c>
      <c r="I51">
        <v>0</v>
      </c>
      <c r="J51">
        <v>-1</v>
      </c>
      <c r="K51">
        <v>-1</v>
      </c>
      <c r="L51">
        <v>-1</v>
      </c>
      <c r="M51">
        <v>-1</v>
      </c>
      <c r="N51">
        <v>0</v>
      </c>
      <c r="O51">
        <v>-1</v>
      </c>
      <c r="P51">
        <v>-1</v>
      </c>
      <c r="Q51">
        <v>-1</v>
      </c>
      <c r="R51">
        <v>-1</v>
      </c>
      <c r="S51">
        <v>0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</row>
    <row r="52" spans="1:38" x14ac:dyDescent="0.5">
      <c r="A52" s="8" t="s">
        <v>164</v>
      </c>
      <c r="B52" t="s">
        <v>165</v>
      </c>
      <c r="C52">
        <v>-1</v>
      </c>
      <c r="D52">
        <v>0</v>
      </c>
      <c r="E52">
        <v>-1</v>
      </c>
      <c r="F52">
        <v>-1</v>
      </c>
      <c r="G52">
        <v>-1</v>
      </c>
      <c r="H52">
        <v>-1</v>
      </c>
      <c r="I52">
        <v>0</v>
      </c>
      <c r="J52">
        <v>-1</v>
      </c>
      <c r="K52">
        <v>-1</v>
      </c>
      <c r="L52">
        <v>-1</v>
      </c>
      <c r="M52">
        <v>-1</v>
      </c>
      <c r="N52">
        <v>0</v>
      </c>
      <c r="O52">
        <v>-1</v>
      </c>
      <c r="P52">
        <v>-1</v>
      </c>
      <c r="Q52">
        <v>-1</v>
      </c>
      <c r="R52">
        <v>-1</v>
      </c>
      <c r="S52">
        <v>0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</row>
    <row r="53" spans="1:38" x14ac:dyDescent="0.5">
      <c r="A53" s="8" t="s">
        <v>166</v>
      </c>
      <c r="B53" t="s">
        <v>167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</row>
    <row r="54" spans="1:38" x14ac:dyDescent="0.5">
      <c r="A54" s="8" t="s">
        <v>168</v>
      </c>
      <c r="B54" t="s">
        <v>169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5">
      <c r="A55" s="8" t="s">
        <v>170</v>
      </c>
      <c r="B55" t="s">
        <v>171</v>
      </c>
      <c r="C55">
        <v>-1</v>
      </c>
      <c r="D55">
        <v>0</v>
      </c>
      <c r="E55">
        <v>-1</v>
      </c>
      <c r="F55">
        <v>-1</v>
      </c>
      <c r="G55">
        <v>-1</v>
      </c>
      <c r="H55">
        <v>-1</v>
      </c>
      <c r="I55">
        <v>0</v>
      </c>
      <c r="J55">
        <v>-1</v>
      </c>
      <c r="K55">
        <v>-1</v>
      </c>
      <c r="L55">
        <v>-1</v>
      </c>
      <c r="M55">
        <v>-1</v>
      </c>
      <c r="N55">
        <v>0</v>
      </c>
      <c r="O55">
        <v>-1</v>
      </c>
      <c r="P55">
        <v>-1</v>
      </c>
      <c r="Q55">
        <v>-1</v>
      </c>
      <c r="R55">
        <v>-1</v>
      </c>
      <c r="S55">
        <v>0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</row>
    <row r="56" spans="1:38" x14ac:dyDescent="0.5">
      <c r="A56" s="8" t="s">
        <v>172</v>
      </c>
      <c r="B56" t="s">
        <v>173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5">
      <c r="A57" s="10" t="s">
        <v>174</v>
      </c>
      <c r="B57" t="s">
        <v>175</v>
      </c>
      <c r="C57">
        <v>-1</v>
      </c>
      <c r="D57">
        <v>0</v>
      </c>
      <c r="E57">
        <v>-1</v>
      </c>
      <c r="F57">
        <v>-1</v>
      </c>
      <c r="G57">
        <v>-1</v>
      </c>
      <c r="H57">
        <v>-1</v>
      </c>
      <c r="I57">
        <v>0</v>
      </c>
      <c r="J57">
        <v>-1</v>
      </c>
      <c r="K57">
        <v>-1</v>
      </c>
      <c r="L57">
        <v>-1</v>
      </c>
      <c r="M57">
        <v>-1</v>
      </c>
      <c r="N57">
        <v>0</v>
      </c>
      <c r="O57">
        <v>-1</v>
      </c>
      <c r="P57">
        <v>-1</v>
      </c>
      <c r="Q57">
        <v>-1</v>
      </c>
      <c r="R57">
        <v>-1</v>
      </c>
      <c r="S57">
        <v>0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</row>
    <row r="58" spans="1:38" x14ac:dyDescent="0.5">
      <c r="A58" s="8" t="s">
        <v>176</v>
      </c>
      <c r="B58" t="s">
        <v>177</v>
      </c>
      <c r="C58">
        <v>-1</v>
      </c>
      <c r="D58">
        <v>1</v>
      </c>
      <c r="E58">
        <v>-1</v>
      </c>
      <c r="F58">
        <v>-1</v>
      </c>
      <c r="G58">
        <v>-1</v>
      </c>
      <c r="H58">
        <v>-1</v>
      </c>
      <c r="I58">
        <v>1</v>
      </c>
      <c r="J58">
        <v>-1</v>
      </c>
      <c r="K58">
        <v>-1</v>
      </c>
      <c r="L58">
        <v>-1</v>
      </c>
      <c r="M58">
        <v>-1</v>
      </c>
      <c r="N58">
        <v>1</v>
      </c>
      <c r="O58">
        <v>-1</v>
      </c>
      <c r="P58">
        <v>-1</v>
      </c>
      <c r="Q58">
        <v>-1</v>
      </c>
      <c r="R58">
        <v>-1</v>
      </c>
      <c r="S58">
        <v>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</row>
    <row r="59" spans="1:38" x14ac:dyDescent="0.5">
      <c r="A59" s="8" t="s">
        <v>178</v>
      </c>
      <c r="B59" t="s">
        <v>179</v>
      </c>
      <c r="C59">
        <v>-1</v>
      </c>
      <c r="D59">
        <v>0</v>
      </c>
      <c r="E59">
        <v>-1</v>
      </c>
      <c r="F59">
        <v>-1</v>
      </c>
      <c r="G59">
        <v>-1</v>
      </c>
      <c r="H59">
        <v>-1</v>
      </c>
      <c r="I59">
        <v>0</v>
      </c>
      <c r="J59">
        <v>-1</v>
      </c>
      <c r="K59">
        <v>-1</v>
      </c>
      <c r="L59">
        <v>-1</v>
      </c>
      <c r="M59">
        <v>-1</v>
      </c>
      <c r="N59">
        <v>0</v>
      </c>
      <c r="O59">
        <v>-1</v>
      </c>
      <c r="P59">
        <v>-1</v>
      </c>
      <c r="Q59">
        <v>-1</v>
      </c>
      <c r="R59">
        <v>-1</v>
      </c>
      <c r="S59">
        <v>0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</row>
    <row r="60" spans="1:38" x14ac:dyDescent="0.5">
      <c r="A60" s="8" t="s">
        <v>180</v>
      </c>
      <c r="B60" t="s">
        <v>181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5">
      <c r="A62" s="8" t="s">
        <v>184</v>
      </c>
      <c r="B62" t="s">
        <v>185</v>
      </c>
      <c r="C62">
        <v>-1</v>
      </c>
      <c r="D62">
        <v>1</v>
      </c>
      <c r="E62">
        <v>-1</v>
      </c>
      <c r="F62">
        <v>-1</v>
      </c>
      <c r="G62">
        <v>-1</v>
      </c>
      <c r="H62">
        <v>-1</v>
      </c>
      <c r="I62">
        <v>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-1</v>
      </c>
      <c r="Q62">
        <v>-1</v>
      </c>
      <c r="R62">
        <v>-1</v>
      </c>
      <c r="S62">
        <v>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</row>
    <row r="63" spans="1:38" x14ac:dyDescent="0.5">
      <c r="A63" s="8" t="s">
        <v>186</v>
      </c>
      <c r="B63" t="s">
        <v>187</v>
      </c>
      <c r="C63">
        <v>-1</v>
      </c>
      <c r="D63">
        <v>0</v>
      </c>
      <c r="E63">
        <v>-1</v>
      </c>
      <c r="F63">
        <v>-1</v>
      </c>
      <c r="G63">
        <v>-1</v>
      </c>
      <c r="H63">
        <v>-1</v>
      </c>
      <c r="I63">
        <v>0</v>
      </c>
      <c r="J63">
        <v>-1</v>
      </c>
      <c r="K63">
        <v>-1</v>
      </c>
      <c r="L63">
        <v>-1</v>
      </c>
      <c r="M63">
        <v>-1</v>
      </c>
      <c r="N63">
        <v>0</v>
      </c>
      <c r="O63">
        <v>-1</v>
      </c>
      <c r="P63">
        <v>-1</v>
      </c>
      <c r="Q63">
        <v>-1</v>
      </c>
      <c r="R63">
        <v>-1</v>
      </c>
      <c r="S63">
        <v>0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</row>
    <row r="64" spans="1:38" x14ac:dyDescent="0.5">
      <c r="A64" s="8" t="s">
        <v>188</v>
      </c>
      <c r="B64" t="s">
        <v>189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</row>
    <row r="65" spans="1:38" x14ac:dyDescent="0.5">
      <c r="A65" s="10" t="s">
        <v>190</v>
      </c>
      <c r="B65" t="s">
        <v>191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</row>
    <row r="66" spans="1:38" x14ac:dyDescent="0.5">
      <c r="A66" s="8" t="s">
        <v>192</v>
      </c>
      <c r="B66" t="s">
        <v>193</v>
      </c>
      <c r="C66">
        <v>-1</v>
      </c>
      <c r="D66">
        <v>0</v>
      </c>
      <c r="E66">
        <v>-1</v>
      </c>
      <c r="F66">
        <v>-1</v>
      </c>
      <c r="G66">
        <v>-1</v>
      </c>
      <c r="H66">
        <v>-1</v>
      </c>
      <c r="I66">
        <v>0</v>
      </c>
      <c r="J66">
        <v>-1</v>
      </c>
      <c r="K66">
        <v>-1</v>
      </c>
      <c r="L66">
        <v>-1</v>
      </c>
      <c r="M66">
        <v>-1</v>
      </c>
      <c r="N66">
        <v>0</v>
      </c>
      <c r="O66">
        <v>-1</v>
      </c>
      <c r="P66">
        <v>-1</v>
      </c>
      <c r="Q66">
        <v>-1</v>
      </c>
      <c r="R66">
        <v>-1</v>
      </c>
      <c r="S66">
        <v>0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</row>
    <row r="67" spans="1:38" x14ac:dyDescent="0.5">
      <c r="A67" s="8" t="s">
        <v>194</v>
      </c>
      <c r="B67" t="s">
        <v>195</v>
      </c>
      <c r="C67">
        <v>-1</v>
      </c>
      <c r="D67">
        <v>1</v>
      </c>
      <c r="E67">
        <v>-1</v>
      </c>
      <c r="F67">
        <v>-1</v>
      </c>
      <c r="G67">
        <v>-1</v>
      </c>
      <c r="H67">
        <v>-1</v>
      </c>
      <c r="I67">
        <v>1</v>
      </c>
      <c r="J67">
        <v>-1</v>
      </c>
      <c r="K67">
        <v>-1</v>
      </c>
      <c r="L67">
        <v>-1</v>
      </c>
      <c r="M67">
        <v>-1</v>
      </c>
      <c r="N67">
        <v>1</v>
      </c>
      <c r="O67">
        <v>-1</v>
      </c>
      <c r="P67">
        <v>-1</v>
      </c>
      <c r="Q67">
        <v>-1</v>
      </c>
      <c r="R67">
        <v>-1</v>
      </c>
      <c r="S67">
        <v>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</row>
    <row r="68" spans="1:38" x14ac:dyDescent="0.5">
      <c r="A68" s="9" t="s">
        <v>196</v>
      </c>
      <c r="B68" t="s">
        <v>197</v>
      </c>
      <c r="C68">
        <v>-1</v>
      </c>
      <c r="D68">
        <v>0</v>
      </c>
      <c r="E68">
        <v>-1</v>
      </c>
      <c r="F68">
        <v>-1</v>
      </c>
      <c r="G68">
        <v>-1</v>
      </c>
      <c r="H68">
        <v>-1</v>
      </c>
      <c r="I68">
        <v>0</v>
      </c>
      <c r="J68">
        <v>-1</v>
      </c>
      <c r="K68">
        <v>-1</v>
      </c>
      <c r="L68">
        <v>-1</v>
      </c>
      <c r="M68">
        <v>-1</v>
      </c>
      <c r="N68">
        <v>0</v>
      </c>
      <c r="O68">
        <v>-1</v>
      </c>
      <c r="P68">
        <v>-1</v>
      </c>
      <c r="Q68">
        <v>-1</v>
      </c>
      <c r="R68">
        <v>-1</v>
      </c>
      <c r="S68">
        <v>0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</row>
    <row r="69" spans="1:38" x14ac:dyDescent="0.5">
      <c r="A69" s="9" t="s">
        <v>198</v>
      </c>
      <c r="B69" t="s">
        <v>199</v>
      </c>
      <c r="C69">
        <v>-1</v>
      </c>
      <c r="D69">
        <v>1</v>
      </c>
      <c r="E69">
        <v>-1</v>
      </c>
      <c r="F69">
        <v>-1</v>
      </c>
      <c r="G69">
        <v>-1</v>
      </c>
      <c r="H69">
        <v>-1</v>
      </c>
      <c r="I69">
        <v>1</v>
      </c>
      <c r="J69">
        <v>-1</v>
      </c>
      <c r="K69">
        <v>-1</v>
      </c>
      <c r="L69">
        <v>-1</v>
      </c>
      <c r="M69">
        <v>-1</v>
      </c>
      <c r="N69">
        <v>1</v>
      </c>
      <c r="O69">
        <v>-1</v>
      </c>
      <c r="P69">
        <v>-1</v>
      </c>
      <c r="Q69">
        <v>-1</v>
      </c>
      <c r="R69">
        <v>-1</v>
      </c>
      <c r="S69">
        <v>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</row>
    <row r="70" spans="1:38" x14ac:dyDescent="0.5">
      <c r="A70" s="9" t="s">
        <v>200</v>
      </c>
      <c r="B70" t="s">
        <v>201</v>
      </c>
      <c r="C70">
        <v>-1</v>
      </c>
      <c r="D70">
        <v>0</v>
      </c>
      <c r="E70">
        <v>-1</v>
      </c>
      <c r="F70">
        <v>-1</v>
      </c>
      <c r="G70">
        <v>-1</v>
      </c>
      <c r="H70">
        <v>-1</v>
      </c>
      <c r="I70">
        <v>0</v>
      </c>
      <c r="J70">
        <v>-1</v>
      </c>
      <c r="K70">
        <v>-1</v>
      </c>
      <c r="L70">
        <v>-1</v>
      </c>
      <c r="M70">
        <v>-1</v>
      </c>
      <c r="N70">
        <v>0</v>
      </c>
      <c r="O70">
        <v>-1</v>
      </c>
      <c r="P70">
        <v>-1</v>
      </c>
      <c r="Q70">
        <v>-1</v>
      </c>
      <c r="R70">
        <v>-1</v>
      </c>
      <c r="S70">
        <v>0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</row>
    <row r="73" spans="1:38" s="14" customFormat="1" x14ac:dyDescent="0.5">
      <c r="A73" s="13" t="s">
        <v>256</v>
      </c>
    </row>
    <row r="74" spans="1:38" x14ac:dyDescent="0.5">
      <c r="A74" s="3" t="s">
        <v>260</v>
      </c>
      <c r="C74">
        <v>22</v>
      </c>
      <c r="D74">
        <v>0</v>
      </c>
      <c r="E74">
        <v>24</v>
      </c>
      <c r="F74">
        <v>38</v>
      </c>
      <c r="G74">
        <v>33</v>
      </c>
      <c r="H74">
        <v>33</v>
      </c>
      <c r="I74">
        <v>0</v>
      </c>
      <c r="J74">
        <v>38</v>
      </c>
      <c r="K74">
        <v>25</v>
      </c>
      <c r="L74">
        <v>27</v>
      </c>
      <c r="M74">
        <v>39</v>
      </c>
      <c r="N74">
        <v>0</v>
      </c>
      <c r="O74">
        <v>33</v>
      </c>
      <c r="P74">
        <v>33</v>
      </c>
      <c r="Q74">
        <v>27</v>
      </c>
      <c r="R74">
        <v>37</v>
      </c>
      <c r="S74">
        <v>0</v>
      </c>
      <c r="T74">
        <v>41</v>
      </c>
      <c r="U74">
        <v>31</v>
      </c>
      <c r="V74">
        <v>26</v>
      </c>
      <c r="W74">
        <v>33</v>
      </c>
      <c r="X74">
        <v>30</v>
      </c>
      <c r="Y74">
        <v>27</v>
      </c>
      <c r="Z74">
        <v>39</v>
      </c>
      <c r="AA74">
        <v>31</v>
      </c>
      <c r="AB74">
        <v>30</v>
      </c>
      <c r="AC74">
        <v>29</v>
      </c>
      <c r="AD74">
        <v>28</v>
      </c>
      <c r="AE74">
        <v>23</v>
      </c>
      <c r="AF74">
        <v>30</v>
      </c>
      <c r="AG74">
        <v>25</v>
      </c>
      <c r="AH74">
        <v>39</v>
      </c>
      <c r="AI74">
        <v>39</v>
      </c>
      <c r="AJ74">
        <v>34</v>
      </c>
      <c r="AK74">
        <v>26</v>
      </c>
      <c r="AL74">
        <v>30</v>
      </c>
    </row>
    <row r="75" spans="1:38" x14ac:dyDescent="0.5">
      <c r="A75" t="s">
        <v>202</v>
      </c>
      <c r="C75" s="11">
        <f>C74/1000</f>
        <v>2.1999999999999999E-2</v>
      </c>
      <c r="D75" s="11">
        <f t="shared" ref="D75:AL75" si="0">D74/1000</f>
        <v>0</v>
      </c>
      <c r="E75" s="11">
        <f t="shared" si="0"/>
        <v>2.4E-2</v>
      </c>
      <c r="F75" s="11">
        <f t="shared" si="0"/>
        <v>3.7999999999999999E-2</v>
      </c>
      <c r="G75" s="11">
        <f t="shared" si="0"/>
        <v>3.3000000000000002E-2</v>
      </c>
      <c r="H75" s="11">
        <f t="shared" si="0"/>
        <v>3.3000000000000002E-2</v>
      </c>
      <c r="I75" s="11">
        <f t="shared" si="0"/>
        <v>0</v>
      </c>
      <c r="J75" s="11">
        <f t="shared" si="0"/>
        <v>3.7999999999999999E-2</v>
      </c>
      <c r="K75" s="11">
        <f t="shared" si="0"/>
        <v>2.5000000000000001E-2</v>
      </c>
      <c r="L75" s="11">
        <f t="shared" si="0"/>
        <v>2.7E-2</v>
      </c>
      <c r="M75" s="11">
        <f t="shared" si="0"/>
        <v>3.9E-2</v>
      </c>
      <c r="N75" s="11">
        <f t="shared" si="0"/>
        <v>0</v>
      </c>
      <c r="O75" s="11">
        <f t="shared" si="0"/>
        <v>3.3000000000000002E-2</v>
      </c>
      <c r="P75" s="11">
        <f t="shared" si="0"/>
        <v>3.3000000000000002E-2</v>
      </c>
      <c r="Q75" s="11">
        <f t="shared" si="0"/>
        <v>2.7E-2</v>
      </c>
      <c r="R75" s="11">
        <f t="shared" si="0"/>
        <v>3.6999999999999998E-2</v>
      </c>
      <c r="S75" s="11">
        <f t="shared" si="0"/>
        <v>0</v>
      </c>
      <c r="T75" s="11">
        <f t="shared" si="0"/>
        <v>4.1000000000000002E-2</v>
      </c>
      <c r="U75" s="11">
        <f t="shared" si="0"/>
        <v>3.1E-2</v>
      </c>
      <c r="V75" s="11">
        <f t="shared" si="0"/>
        <v>2.5999999999999999E-2</v>
      </c>
      <c r="W75" s="11">
        <f t="shared" si="0"/>
        <v>3.3000000000000002E-2</v>
      </c>
      <c r="X75" s="11">
        <f t="shared" si="0"/>
        <v>0.03</v>
      </c>
      <c r="Y75" s="11">
        <f t="shared" si="0"/>
        <v>2.7E-2</v>
      </c>
      <c r="Z75" s="11">
        <f t="shared" si="0"/>
        <v>3.9E-2</v>
      </c>
      <c r="AA75" s="11">
        <f t="shared" si="0"/>
        <v>3.1E-2</v>
      </c>
      <c r="AB75" s="11">
        <f t="shared" si="0"/>
        <v>0.03</v>
      </c>
      <c r="AC75" s="11">
        <f t="shared" si="0"/>
        <v>2.9000000000000001E-2</v>
      </c>
      <c r="AD75" s="11">
        <f t="shared" si="0"/>
        <v>2.8000000000000001E-2</v>
      </c>
      <c r="AE75" s="11">
        <f t="shared" si="0"/>
        <v>2.3E-2</v>
      </c>
      <c r="AF75" s="11">
        <f t="shared" si="0"/>
        <v>0.03</v>
      </c>
      <c r="AG75" s="11">
        <f t="shared" si="0"/>
        <v>2.5000000000000001E-2</v>
      </c>
      <c r="AH75" s="11">
        <f t="shared" si="0"/>
        <v>3.9E-2</v>
      </c>
      <c r="AI75" s="11">
        <f t="shared" si="0"/>
        <v>3.9E-2</v>
      </c>
      <c r="AJ75" s="11">
        <f t="shared" si="0"/>
        <v>3.4000000000000002E-2</v>
      </c>
      <c r="AK75" s="11">
        <f t="shared" si="0"/>
        <v>2.5999999999999999E-2</v>
      </c>
      <c r="AL75" s="11">
        <f t="shared" si="0"/>
        <v>0.03</v>
      </c>
    </row>
    <row r="76" spans="1:38" x14ac:dyDescent="0.5">
      <c r="A76" t="s">
        <v>258</v>
      </c>
      <c r="B76">
        <f>SUM(C74:AL74)</f>
        <v>1000</v>
      </c>
    </row>
    <row r="79" spans="1:38" s="14" customFormat="1" x14ac:dyDescent="0.5">
      <c r="A79" s="13" t="s">
        <v>256</v>
      </c>
    </row>
    <row r="80" spans="1:38" x14ac:dyDescent="0.5">
      <c r="A80" t="s">
        <v>257</v>
      </c>
      <c r="C80">
        <v>2</v>
      </c>
      <c r="D80">
        <v>3</v>
      </c>
      <c r="E80">
        <v>5</v>
      </c>
      <c r="F80">
        <v>7</v>
      </c>
      <c r="G80">
        <v>8</v>
      </c>
      <c r="H80">
        <v>10</v>
      </c>
      <c r="I80">
        <v>12</v>
      </c>
      <c r="J80">
        <v>13</v>
      </c>
      <c r="K80">
        <v>15</v>
      </c>
      <c r="L80">
        <v>17</v>
      </c>
      <c r="M80">
        <v>18</v>
      </c>
      <c r="N80">
        <v>20</v>
      </c>
      <c r="O80">
        <v>22</v>
      </c>
      <c r="P80">
        <v>24</v>
      </c>
      <c r="Q80">
        <v>26</v>
      </c>
      <c r="R80">
        <v>28</v>
      </c>
      <c r="S80">
        <v>30</v>
      </c>
      <c r="T80">
        <v>32</v>
      </c>
      <c r="U80">
        <v>34</v>
      </c>
      <c r="V80">
        <v>36</v>
      </c>
    </row>
    <row r="81" spans="1:38" x14ac:dyDescent="0.5">
      <c r="A81" t="s">
        <v>260</v>
      </c>
      <c r="C81">
        <v>31</v>
      </c>
      <c r="D81">
        <v>0</v>
      </c>
      <c r="E81">
        <v>33</v>
      </c>
      <c r="F81">
        <v>27</v>
      </c>
      <c r="G81">
        <v>0</v>
      </c>
      <c r="H81">
        <v>29</v>
      </c>
      <c r="I81">
        <v>28</v>
      </c>
      <c r="J81">
        <v>0</v>
      </c>
      <c r="K81">
        <v>30</v>
      </c>
      <c r="L81">
        <v>38</v>
      </c>
      <c r="M81">
        <v>0</v>
      </c>
      <c r="N81">
        <v>33</v>
      </c>
      <c r="O81">
        <v>33</v>
      </c>
      <c r="P81">
        <v>37</v>
      </c>
      <c r="Q81">
        <v>25</v>
      </c>
      <c r="R81">
        <v>28</v>
      </c>
      <c r="S81">
        <v>31</v>
      </c>
      <c r="T81">
        <v>32</v>
      </c>
      <c r="U81">
        <v>39</v>
      </c>
      <c r="V81">
        <v>32</v>
      </c>
    </row>
    <row r="82" spans="1:38" x14ac:dyDescent="0.5">
      <c r="A82" t="s">
        <v>202</v>
      </c>
      <c r="C82" s="11">
        <f t="shared" ref="C82:V82" si="1">C81/1000</f>
        <v>3.1E-2</v>
      </c>
      <c r="D82" s="11">
        <f t="shared" si="1"/>
        <v>0</v>
      </c>
      <c r="E82" s="11">
        <f t="shared" si="1"/>
        <v>3.3000000000000002E-2</v>
      </c>
      <c r="F82" s="11">
        <f t="shared" si="1"/>
        <v>2.7E-2</v>
      </c>
      <c r="G82" s="11">
        <f t="shared" si="1"/>
        <v>0</v>
      </c>
      <c r="H82" s="11">
        <f t="shared" si="1"/>
        <v>2.9000000000000001E-2</v>
      </c>
      <c r="I82" s="11">
        <f t="shared" si="1"/>
        <v>2.8000000000000001E-2</v>
      </c>
      <c r="J82" s="11">
        <f t="shared" si="1"/>
        <v>0</v>
      </c>
      <c r="K82" s="11">
        <f t="shared" si="1"/>
        <v>0.03</v>
      </c>
      <c r="L82" s="11">
        <f t="shared" si="1"/>
        <v>3.7999999999999999E-2</v>
      </c>
      <c r="M82" s="11">
        <f t="shared" si="1"/>
        <v>0</v>
      </c>
      <c r="N82" s="11">
        <f t="shared" si="1"/>
        <v>3.3000000000000002E-2</v>
      </c>
      <c r="O82" s="11">
        <f t="shared" si="1"/>
        <v>3.3000000000000002E-2</v>
      </c>
      <c r="P82" s="11">
        <f t="shared" si="1"/>
        <v>3.6999999999999998E-2</v>
      </c>
      <c r="Q82" s="11">
        <f t="shared" si="1"/>
        <v>2.5000000000000001E-2</v>
      </c>
      <c r="R82" s="11">
        <f t="shared" si="1"/>
        <v>2.8000000000000001E-2</v>
      </c>
      <c r="S82" s="11">
        <f t="shared" si="1"/>
        <v>3.1E-2</v>
      </c>
      <c r="T82" s="11">
        <f t="shared" si="1"/>
        <v>3.2000000000000001E-2</v>
      </c>
      <c r="U82" s="11">
        <f t="shared" si="1"/>
        <v>3.9E-2</v>
      </c>
      <c r="V82" s="11">
        <f t="shared" si="1"/>
        <v>3.2000000000000001E-2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 x14ac:dyDescent="0.5">
      <c r="A83" t="s">
        <v>258</v>
      </c>
      <c r="B83">
        <f>SUM(C81:V81)</f>
        <v>506</v>
      </c>
    </row>
    <row r="85" spans="1:38" x14ac:dyDescent="0.5">
      <c r="C85" s="26" t="s">
        <v>278</v>
      </c>
      <c r="D85" s="26" t="s">
        <v>283</v>
      </c>
      <c r="E85" s="26" t="s">
        <v>284</v>
      </c>
    </row>
    <row r="86" spans="1:38" x14ac:dyDescent="0.5">
      <c r="C86" s="26" t="s">
        <v>279</v>
      </c>
      <c r="D86" s="26">
        <v>0</v>
      </c>
      <c r="E86" s="27"/>
    </row>
    <row r="87" spans="1:38" x14ac:dyDescent="0.5">
      <c r="C87" s="26" t="s">
        <v>280</v>
      </c>
      <c r="D87" s="26">
        <v>0</v>
      </c>
      <c r="E87" s="27"/>
    </row>
    <row r="88" spans="1:38" x14ac:dyDescent="0.5">
      <c r="C88" s="26" t="s">
        <v>281</v>
      </c>
      <c r="D88" s="26">
        <v>1000</v>
      </c>
      <c r="E88" s="27">
        <v>1</v>
      </c>
    </row>
    <row r="89" spans="1:38" x14ac:dyDescent="0.5">
      <c r="C89" s="26" t="s">
        <v>282</v>
      </c>
      <c r="D89" s="26">
        <v>0</v>
      </c>
      <c r="E89" s="27"/>
    </row>
  </sheetData>
  <conditionalFormatting sqref="C2:AL70">
    <cfRule type="cellIs" dxfId="32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31" priority="1" operator="equal">
      <formula>-1</formula>
    </cfRule>
    <cfRule type="containsText" dxfId="30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9FD-CC27-4E99-9E95-94BAFDC63548}">
  <dimension ref="A1:AH93"/>
  <sheetViews>
    <sheetView topLeftCell="A48" zoomScale="70" zoomScaleNormal="70" workbookViewId="0">
      <selection activeCell="C92" sqref="C92:C93"/>
    </sheetView>
  </sheetViews>
  <sheetFormatPr defaultRowHeight="14.35" x14ac:dyDescent="0.5"/>
  <cols>
    <col min="1" max="1" width="11.29296875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1</v>
      </c>
    </row>
    <row r="58" spans="1:34" x14ac:dyDescent="0.5">
      <c r="A58" s="8" t="s">
        <v>176</v>
      </c>
      <c r="B58" t="s">
        <v>177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1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0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1</v>
      </c>
      <c r="AH70">
        <v>1</v>
      </c>
    </row>
    <row r="73" spans="1:34" s="14" customFormat="1" x14ac:dyDescent="0.5">
      <c r="A73" s="13" t="s">
        <v>256</v>
      </c>
    </row>
    <row r="74" spans="1:34" x14ac:dyDescent="0.5">
      <c r="A74" s="3" t="s">
        <v>260</v>
      </c>
      <c r="C74">
        <v>50</v>
      </c>
      <c r="D74">
        <v>9</v>
      </c>
      <c r="E74">
        <v>56</v>
      </c>
      <c r="F74">
        <v>4</v>
      </c>
      <c r="G74">
        <v>49</v>
      </c>
      <c r="H74">
        <v>8</v>
      </c>
      <c r="I74">
        <v>61</v>
      </c>
      <c r="J74">
        <v>8</v>
      </c>
      <c r="K74">
        <v>44</v>
      </c>
      <c r="L74">
        <v>12</v>
      </c>
      <c r="M74">
        <v>40</v>
      </c>
      <c r="N74">
        <v>11</v>
      </c>
      <c r="O74">
        <v>52</v>
      </c>
      <c r="P74">
        <v>9</v>
      </c>
      <c r="Q74">
        <v>46</v>
      </c>
      <c r="R74">
        <v>7</v>
      </c>
      <c r="S74">
        <v>64</v>
      </c>
      <c r="T74">
        <v>7</v>
      </c>
      <c r="U74">
        <v>63</v>
      </c>
      <c r="V74">
        <v>8</v>
      </c>
      <c r="W74">
        <v>52</v>
      </c>
      <c r="X74">
        <v>9</v>
      </c>
      <c r="Y74">
        <v>62</v>
      </c>
      <c r="Z74">
        <v>9</v>
      </c>
      <c r="AA74">
        <v>49</v>
      </c>
      <c r="AB74">
        <v>8</v>
      </c>
      <c r="AC74">
        <v>49</v>
      </c>
      <c r="AD74">
        <v>9</v>
      </c>
      <c r="AE74">
        <v>62</v>
      </c>
      <c r="AF74">
        <v>11</v>
      </c>
      <c r="AG74">
        <v>65</v>
      </c>
      <c r="AH74">
        <v>7</v>
      </c>
    </row>
    <row r="75" spans="1:34" x14ac:dyDescent="0.5">
      <c r="A75" t="s">
        <v>202</v>
      </c>
      <c r="C75" s="11">
        <f>C74/1000</f>
        <v>0.05</v>
      </c>
      <c r="D75" s="11">
        <f t="shared" ref="D75:AH75" si="0">D74/1000</f>
        <v>8.9999999999999993E-3</v>
      </c>
      <c r="E75" s="11">
        <f t="shared" si="0"/>
        <v>5.6000000000000001E-2</v>
      </c>
      <c r="F75" s="11">
        <f t="shared" si="0"/>
        <v>4.0000000000000001E-3</v>
      </c>
      <c r="G75" s="11">
        <f t="shared" si="0"/>
        <v>4.9000000000000002E-2</v>
      </c>
      <c r="H75" s="11">
        <f t="shared" si="0"/>
        <v>8.0000000000000002E-3</v>
      </c>
      <c r="I75" s="11">
        <f t="shared" si="0"/>
        <v>6.0999999999999999E-2</v>
      </c>
      <c r="J75" s="11">
        <f t="shared" si="0"/>
        <v>8.0000000000000002E-3</v>
      </c>
      <c r="K75" s="11">
        <f t="shared" si="0"/>
        <v>4.3999999999999997E-2</v>
      </c>
      <c r="L75" s="11">
        <f t="shared" si="0"/>
        <v>1.2E-2</v>
      </c>
      <c r="M75" s="11">
        <f t="shared" si="0"/>
        <v>0.04</v>
      </c>
      <c r="N75" s="11">
        <f t="shared" si="0"/>
        <v>1.0999999999999999E-2</v>
      </c>
      <c r="O75" s="11">
        <f t="shared" si="0"/>
        <v>5.1999999999999998E-2</v>
      </c>
      <c r="P75" s="11">
        <f t="shared" si="0"/>
        <v>8.9999999999999993E-3</v>
      </c>
      <c r="Q75" s="11">
        <f t="shared" si="0"/>
        <v>4.5999999999999999E-2</v>
      </c>
      <c r="R75" s="11">
        <f t="shared" si="0"/>
        <v>7.0000000000000001E-3</v>
      </c>
      <c r="S75" s="11">
        <f t="shared" si="0"/>
        <v>6.4000000000000001E-2</v>
      </c>
      <c r="T75" s="11">
        <f t="shared" si="0"/>
        <v>7.0000000000000001E-3</v>
      </c>
      <c r="U75" s="11">
        <f t="shared" si="0"/>
        <v>6.3E-2</v>
      </c>
      <c r="V75" s="11">
        <f t="shared" si="0"/>
        <v>8.0000000000000002E-3</v>
      </c>
      <c r="W75" s="11">
        <f t="shared" si="0"/>
        <v>5.1999999999999998E-2</v>
      </c>
      <c r="X75" s="11">
        <f t="shared" si="0"/>
        <v>8.9999999999999993E-3</v>
      </c>
      <c r="Y75" s="11">
        <f t="shared" si="0"/>
        <v>6.2E-2</v>
      </c>
      <c r="Z75" s="11">
        <f t="shared" si="0"/>
        <v>8.9999999999999993E-3</v>
      </c>
      <c r="AA75" s="11">
        <f t="shared" si="0"/>
        <v>4.9000000000000002E-2</v>
      </c>
      <c r="AB75" s="11">
        <f t="shared" si="0"/>
        <v>8.0000000000000002E-3</v>
      </c>
      <c r="AC75" s="11">
        <f t="shared" si="0"/>
        <v>4.9000000000000002E-2</v>
      </c>
      <c r="AD75" s="11">
        <f t="shared" si="0"/>
        <v>8.9999999999999993E-3</v>
      </c>
      <c r="AE75" s="11">
        <f t="shared" si="0"/>
        <v>6.2E-2</v>
      </c>
      <c r="AF75" s="11">
        <f t="shared" si="0"/>
        <v>1.0999999999999999E-2</v>
      </c>
      <c r="AG75" s="11">
        <f t="shared" si="0"/>
        <v>6.5000000000000002E-2</v>
      </c>
      <c r="AH75" s="11">
        <f t="shared" si="0"/>
        <v>7.0000000000000001E-3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1</v>
      </c>
      <c r="D80">
        <v>2</v>
      </c>
      <c r="E80">
        <v>4</v>
      </c>
      <c r="F80">
        <v>5</v>
      </c>
      <c r="G80">
        <v>6</v>
      </c>
      <c r="H80">
        <v>7</v>
      </c>
      <c r="I80">
        <v>9</v>
      </c>
      <c r="J80">
        <v>10</v>
      </c>
      <c r="K80">
        <v>11</v>
      </c>
      <c r="L80">
        <v>12</v>
      </c>
      <c r="M80">
        <v>14</v>
      </c>
      <c r="N80">
        <v>15</v>
      </c>
      <c r="O80">
        <v>16</v>
      </c>
      <c r="P80">
        <v>17</v>
      </c>
      <c r="Q80">
        <v>19</v>
      </c>
      <c r="R80">
        <v>20</v>
      </c>
      <c r="S80">
        <v>21</v>
      </c>
      <c r="T80">
        <v>22</v>
      </c>
      <c r="U80">
        <v>23</v>
      </c>
      <c r="V80">
        <v>24</v>
      </c>
      <c r="W80">
        <v>25</v>
      </c>
      <c r="X80">
        <v>26</v>
      </c>
      <c r="Y80">
        <v>27</v>
      </c>
      <c r="Z80">
        <v>28</v>
      </c>
      <c r="AA80">
        <v>29</v>
      </c>
      <c r="AB80">
        <v>30</v>
      </c>
      <c r="AC80">
        <v>31</v>
      </c>
      <c r="AD80">
        <v>32</v>
      </c>
      <c r="AE80">
        <v>33</v>
      </c>
      <c r="AF80">
        <v>34</v>
      </c>
      <c r="AG80">
        <v>35</v>
      </c>
      <c r="AH80">
        <v>36</v>
      </c>
    </row>
    <row r="81" spans="1:34" x14ac:dyDescent="0.5">
      <c r="A81" t="s">
        <v>255</v>
      </c>
      <c r="C81">
        <v>56</v>
      </c>
      <c r="D81">
        <v>7</v>
      </c>
      <c r="E81">
        <v>55</v>
      </c>
      <c r="F81">
        <v>5</v>
      </c>
      <c r="G81">
        <v>53</v>
      </c>
      <c r="H81">
        <v>5</v>
      </c>
      <c r="I81">
        <v>51</v>
      </c>
      <c r="J81">
        <v>7</v>
      </c>
      <c r="K81">
        <v>55</v>
      </c>
      <c r="L81">
        <v>11</v>
      </c>
      <c r="M81">
        <v>51</v>
      </c>
      <c r="N81">
        <v>9</v>
      </c>
      <c r="O81">
        <v>53</v>
      </c>
      <c r="P81">
        <v>8</v>
      </c>
      <c r="Q81">
        <v>53</v>
      </c>
      <c r="R81">
        <v>8</v>
      </c>
      <c r="S81">
        <v>70</v>
      </c>
      <c r="T81">
        <v>10</v>
      </c>
      <c r="U81">
        <v>49</v>
      </c>
      <c r="V81">
        <v>3</v>
      </c>
      <c r="W81">
        <v>55</v>
      </c>
      <c r="X81">
        <v>9</v>
      </c>
      <c r="Y81">
        <v>57</v>
      </c>
      <c r="Z81">
        <v>7</v>
      </c>
      <c r="AA81">
        <v>58</v>
      </c>
      <c r="AB81">
        <v>12</v>
      </c>
      <c r="AC81">
        <v>67</v>
      </c>
      <c r="AD81">
        <v>10</v>
      </c>
      <c r="AE81">
        <v>48</v>
      </c>
      <c r="AF81">
        <v>10</v>
      </c>
      <c r="AG81">
        <v>40</v>
      </c>
      <c r="AH81">
        <v>8</v>
      </c>
    </row>
    <row r="82" spans="1:34" x14ac:dyDescent="0.5">
      <c r="A82" t="s">
        <v>202</v>
      </c>
      <c r="C82" s="11">
        <f t="shared" ref="C82:AH82" si="1">C81/1000</f>
        <v>5.6000000000000001E-2</v>
      </c>
      <c r="D82" s="11">
        <f t="shared" si="1"/>
        <v>7.0000000000000001E-3</v>
      </c>
      <c r="E82" s="11">
        <f t="shared" si="1"/>
        <v>5.5E-2</v>
      </c>
      <c r="F82" s="11">
        <f t="shared" si="1"/>
        <v>5.0000000000000001E-3</v>
      </c>
      <c r="G82" s="11">
        <f t="shared" si="1"/>
        <v>5.2999999999999999E-2</v>
      </c>
      <c r="H82" s="11">
        <f t="shared" si="1"/>
        <v>5.0000000000000001E-3</v>
      </c>
      <c r="I82" s="11">
        <f t="shared" si="1"/>
        <v>5.0999999999999997E-2</v>
      </c>
      <c r="J82" s="11">
        <f t="shared" si="1"/>
        <v>7.0000000000000001E-3</v>
      </c>
      <c r="K82" s="11">
        <f t="shared" si="1"/>
        <v>5.5E-2</v>
      </c>
      <c r="L82" s="11">
        <f t="shared" si="1"/>
        <v>1.0999999999999999E-2</v>
      </c>
      <c r="M82" s="11">
        <f t="shared" si="1"/>
        <v>5.0999999999999997E-2</v>
      </c>
      <c r="N82" s="11">
        <f t="shared" si="1"/>
        <v>8.9999999999999993E-3</v>
      </c>
      <c r="O82" s="11">
        <f t="shared" si="1"/>
        <v>5.2999999999999999E-2</v>
      </c>
      <c r="P82" s="11">
        <f t="shared" si="1"/>
        <v>8.0000000000000002E-3</v>
      </c>
      <c r="Q82" s="11">
        <f t="shared" si="1"/>
        <v>5.2999999999999999E-2</v>
      </c>
      <c r="R82" s="11">
        <f t="shared" si="1"/>
        <v>8.0000000000000002E-3</v>
      </c>
      <c r="S82" s="11">
        <f t="shared" si="1"/>
        <v>7.0000000000000007E-2</v>
      </c>
      <c r="T82" s="11">
        <f t="shared" si="1"/>
        <v>0.01</v>
      </c>
      <c r="U82" s="11">
        <f t="shared" si="1"/>
        <v>4.9000000000000002E-2</v>
      </c>
      <c r="V82" s="11">
        <f t="shared" si="1"/>
        <v>3.0000000000000001E-3</v>
      </c>
      <c r="W82" s="11">
        <f t="shared" si="1"/>
        <v>5.5E-2</v>
      </c>
      <c r="X82" s="11">
        <f t="shared" si="1"/>
        <v>8.9999999999999993E-3</v>
      </c>
      <c r="Y82" s="11">
        <f t="shared" si="1"/>
        <v>5.7000000000000002E-2</v>
      </c>
      <c r="Z82" s="11">
        <f t="shared" si="1"/>
        <v>7.0000000000000001E-3</v>
      </c>
      <c r="AA82" s="11">
        <f t="shared" si="1"/>
        <v>5.8000000000000003E-2</v>
      </c>
      <c r="AB82" s="11">
        <f t="shared" si="1"/>
        <v>1.2E-2</v>
      </c>
      <c r="AC82" s="11">
        <f t="shared" si="1"/>
        <v>6.7000000000000004E-2</v>
      </c>
      <c r="AD82" s="11">
        <f t="shared" si="1"/>
        <v>0.01</v>
      </c>
      <c r="AE82" s="11">
        <f t="shared" si="1"/>
        <v>4.8000000000000001E-2</v>
      </c>
      <c r="AF82" s="11">
        <f t="shared" si="1"/>
        <v>0.01</v>
      </c>
      <c r="AG82" s="11">
        <f t="shared" si="1"/>
        <v>0.04</v>
      </c>
      <c r="AH82" s="11">
        <f t="shared" si="1"/>
        <v>8.0000000000000002E-3</v>
      </c>
    </row>
    <row r="83" spans="1:34" x14ac:dyDescent="0.5">
      <c r="A83" t="s">
        <v>258</v>
      </c>
      <c r="B83">
        <f>SUM(C81:AH81)</f>
        <v>1000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f>SUM(C74,G74,K74,O74,S74,W74,AA74,AE74)</f>
        <v>422</v>
      </c>
      <c r="E87" s="27">
        <f>D87/1000</f>
        <v>0.42199999999999999</v>
      </c>
    </row>
    <row r="88" spans="1:34" x14ac:dyDescent="0.5">
      <c r="C88" s="26" t="s">
        <v>281</v>
      </c>
      <c r="D88" s="26">
        <v>0</v>
      </c>
      <c r="E88" s="27">
        <f>D88/1000</f>
        <v>0</v>
      </c>
    </row>
    <row r="89" spans="1:34" x14ac:dyDescent="0.5">
      <c r="C89" s="26" t="s">
        <v>282</v>
      </c>
      <c r="D89" s="26">
        <f>SUM(D74,E74,F74,H74,I74,J74,L74,M74,N74,P74,Q74,R74,T74,U74,V74,X74,Y74,Z74,AB74,AC74,AD74,AF74,AG74,AH74)</f>
        <v>578</v>
      </c>
      <c r="E89" s="27">
        <f>D89/1000</f>
        <v>0.57799999999999996</v>
      </c>
    </row>
    <row r="93" spans="1:34" x14ac:dyDescent="0.5">
      <c r="C93" s="31"/>
    </row>
  </sheetData>
  <conditionalFormatting sqref="C2:AH70">
    <cfRule type="cellIs" dxfId="29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28" priority="1" operator="equal">
      <formula>-1</formula>
    </cfRule>
    <cfRule type="containsText" dxfId="27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BF2E-9113-46C6-B27D-B2A4911CA443}">
  <dimension ref="A1:AH89"/>
  <sheetViews>
    <sheetView topLeftCell="A61" zoomScale="80" zoomScaleNormal="80" workbookViewId="0">
      <selection activeCell="D86" sqref="D86:D89"/>
    </sheetView>
  </sheetViews>
  <sheetFormatPr defaultRowHeight="14.35" x14ac:dyDescent="0.5"/>
  <cols>
    <col min="1" max="1" width="11.1171875" customWidth="1"/>
    <col min="2" max="2" width="9.87890625" bestFit="1" customWidth="1"/>
  </cols>
  <sheetData>
    <row r="1" spans="1:34" x14ac:dyDescent="0.5">
      <c r="A1" t="s">
        <v>26</v>
      </c>
      <c r="B1" t="s">
        <v>4</v>
      </c>
    </row>
    <row r="2" spans="1:34" x14ac:dyDescent="0.5">
      <c r="A2" s="5" t="s">
        <v>64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5">
      <c r="A3" s="5" t="s">
        <v>66</v>
      </c>
      <c r="B3" t="s">
        <v>67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5">
      <c r="A4" s="5" t="s">
        <v>68</v>
      </c>
      <c r="B4" t="s">
        <v>69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5">
      <c r="A5" s="5" t="s">
        <v>70</v>
      </c>
      <c r="B5" t="s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5">
      <c r="A6" s="5" t="s">
        <v>72</v>
      </c>
      <c r="B6" t="s">
        <v>73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</row>
    <row r="7" spans="1:34" x14ac:dyDescent="0.5">
      <c r="A7" s="5" t="s">
        <v>74</v>
      </c>
      <c r="B7" t="s">
        <v>75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5">
      <c r="A8" s="5" t="s">
        <v>76</v>
      </c>
      <c r="B8" t="s">
        <v>77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</row>
    <row r="9" spans="1:34" x14ac:dyDescent="0.5">
      <c r="A9" s="5" t="s">
        <v>78</v>
      </c>
      <c r="B9" t="s">
        <v>79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</row>
    <row r="10" spans="1:34" x14ac:dyDescent="0.5">
      <c r="A10" s="6" t="s">
        <v>80</v>
      </c>
      <c r="B10" t="s">
        <v>81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5">
      <c r="A11" s="6" t="s">
        <v>82</v>
      </c>
      <c r="B11" t="s">
        <v>83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5">
      <c r="A12" s="6" t="s">
        <v>84</v>
      </c>
      <c r="B12" t="s">
        <v>85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5">
      <c r="A13" s="6" t="s">
        <v>86</v>
      </c>
      <c r="B13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5">
      <c r="A14" s="6" t="s">
        <v>88</v>
      </c>
      <c r="B14" t="s">
        <v>89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</row>
    <row r="15" spans="1:34" x14ac:dyDescent="0.5">
      <c r="A15" s="6" t="s">
        <v>90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5">
      <c r="A16" s="6" t="s">
        <v>92</v>
      </c>
      <c r="B16" t="s">
        <v>93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</row>
    <row r="17" spans="1:34" x14ac:dyDescent="0.5">
      <c r="A17" s="6" t="s">
        <v>94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</row>
    <row r="18" spans="1:34" x14ac:dyDescent="0.5">
      <c r="A18" s="6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5">
      <c r="A19" s="6" t="s">
        <v>98</v>
      </c>
      <c r="B19" t="s">
        <v>99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5">
      <c r="A20" s="6" t="s">
        <v>100</v>
      </c>
      <c r="B20" t="s">
        <v>101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</row>
    <row r="21" spans="1:34" x14ac:dyDescent="0.5">
      <c r="A21" s="6" t="s">
        <v>102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5">
      <c r="A22" s="6" t="s">
        <v>104</v>
      </c>
      <c r="B22" t="s">
        <v>105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5">
      <c r="A23" s="6" t="s">
        <v>106</v>
      </c>
      <c r="B23" t="s">
        <v>107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5">
      <c r="A24" s="6" t="s">
        <v>108</v>
      </c>
      <c r="B24" t="s">
        <v>109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5">
      <c r="A25" s="6" t="s">
        <v>110</v>
      </c>
      <c r="B25" t="s">
        <v>111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5">
      <c r="A26" s="6" t="s">
        <v>112</v>
      </c>
      <c r="B26" t="s">
        <v>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5">
      <c r="A27" s="6" t="s">
        <v>114</v>
      </c>
      <c r="B27" t="s">
        <v>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5">
      <c r="A28" s="6" t="s">
        <v>116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5">
      <c r="A29" s="6" t="s">
        <v>118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5">
      <c r="A30" s="6" t="s">
        <v>120</v>
      </c>
      <c r="B30" t="s">
        <v>121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 x14ac:dyDescent="0.5">
      <c r="A31" s="6" t="s">
        <v>122</v>
      </c>
      <c r="B31" t="s">
        <v>123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5">
      <c r="A32" s="6" t="s">
        <v>124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5">
      <c r="A33" s="6" t="s">
        <v>126</v>
      </c>
      <c r="B33" t="s">
        <v>127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5">
      <c r="A34" s="7" t="s">
        <v>128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5">
      <c r="A35" s="7" t="s">
        <v>130</v>
      </c>
      <c r="B35" t="s">
        <v>131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5">
      <c r="A36" s="7" t="s">
        <v>132</v>
      </c>
      <c r="B36" t="s">
        <v>133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5">
      <c r="A37" s="7" t="s">
        <v>134</v>
      </c>
      <c r="B37" t="s">
        <v>135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5">
      <c r="A38" s="8" t="s">
        <v>136</v>
      </c>
      <c r="B38" t="s">
        <v>137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5">
      <c r="A39" s="8" t="s">
        <v>138</v>
      </c>
      <c r="B39" t="s">
        <v>139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 x14ac:dyDescent="0.5">
      <c r="A40" s="8" t="s">
        <v>140</v>
      </c>
      <c r="B40" t="s">
        <v>141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</row>
    <row r="41" spans="1:34" x14ac:dyDescent="0.5">
      <c r="A41" s="8" t="s">
        <v>142</v>
      </c>
      <c r="B41" t="s">
        <v>143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</row>
    <row r="42" spans="1:34" x14ac:dyDescent="0.5">
      <c r="A42" s="8" t="s">
        <v>144</v>
      </c>
      <c r="B42" t="s">
        <v>145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</row>
    <row r="43" spans="1:34" x14ac:dyDescent="0.5">
      <c r="A43" s="8" t="s">
        <v>146</v>
      </c>
      <c r="B43" t="s">
        <v>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5">
      <c r="A44" s="10" t="s">
        <v>148</v>
      </c>
      <c r="B44" t="s">
        <v>149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5">
      <c r="A45" s="10" t="s">
        <v>150</v>
      </c>
      <c r="B45" t="s">
        <v>151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</row>
    <row r="46" spans="1:34" x14ac:dyDescent="0.5">
      <c r="A46" s="8" t="s">
        <v>152</v>
      </c>
      <c r="B46" t="s">
        <v>153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</row>
    <row r="47" spans="1:34" x14ac:dyDescent="0.5">
      <c r="A47" s="8" t="s">
        <v>154</v>
      </c>
      <c r="B47" t="s">
        <v>155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5">
      <c r="A48" s="8" t="s">
        <v>156</v>
      </c>
      <c r="B48" t="s">
        <v>157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 x14ac:dyDescent="0.5">
      <c r="A49" s="8" t="s">
        <v>158</v>
      </c>
      <c r="B49" t="s">
        <v>159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1:34" x14ac:dyDescent="0.5">
      <c r="A50" s="8" t="s">
        <v>160</v>
      </c>
      <c r="B50" t="s">
        <v>161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5">
      <c r="A51" s="8" t="s">
        <v>162</v>
      </c>
      <c r="B51" t="s">
        <v>163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5">
      <c r="A52" s="8" t="s">
        <v>164</v>
      </c>
      <c r="B52" t="s">
        <v>165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5">
      <c r="A53" s="8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5">
      <c r="A54" s="8" t="s">
        <v>168</v>
      </c>
      <c r="B54" t="s">
        <v>169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5">
      <c r="A55" s="8" t="s">
        <v>170</v>
      </c>
      <c r="B55" t="s">
        <v>171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5">
      <c r="A56" s="8" t="s">
        <v>172</v>
      </c>
      <c r="B56" t="s">
        <v>173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</row>
    <row r="57" spans="1:34" x14ac:dyDescent="0.5">
      <c r="A57" s="10" t="s">
        <v>174</v>
      </c>
      <c r="B57" t="s">
        <v>175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5">
      <c r="A58" s="8" t="s">
        <v>176</v>
      </c>
      <c r="B58" t="s">
        <v>177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34" x14ac:dyDescent="0.5">
      <c r="A59" s="8" t="s">
        <v>178</v>
      </c>
      <c r="B59" t="s">
        <v>179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5">
      <c r="A60" s="8" t="s">
        <v>180</v>
      </c>
      <c r="B60" t="s">
        <v>181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5">
      <c r="A61" s="8" t="s">
        <v>182</v>
      </c>
      <c r="B61" t="s">
        <v>183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5">
      <c r="A62" s="8" t="s">
        <v>184</v>
      </c>
      <c r="B62" t="s">
        <v>185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5">
      <c r="A63" s="8" t="s">
        <v>186</v>
      </c>
      <c r="B63" t="s">
        <v>187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5">
      <c r="A64" s="8" t="s">
        <v>188</v>
      </c>
      <c r="B64" t="s">
        <v>189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5">
      <c r="A65" s="10" t="s">
        <v>190</v>
      </c>
      <c r="B65" t="s">
        <v>191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5">
      <c r="A66" s="8" t="s">
        <v>192</v>
      </c>
      <c r="B66" t="s">
        <v>193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5">
      <c r="A67" s="8" t="s">
        <v>194</v>
      </c>
      <c r="B67" t="s">
        <v>195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5">
      <c r="A68" s="9" t="s">
        <v>196</v>
      </c>
      <c r="B68" t="s">
        <v>197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5">
      <c r="A69" s="9" t="s">
        <v>198</v>
      </c>
      <c r="B69" t="s">
        <v>199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5">
      <c r="A70" s="9" t="s">
        <v>200</v>
      </c>
      <c r="B70" t="s">
        <v>201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3" spans="1:34" s="14" customFormat="1" x14ac:dyDescent="0.5">
      <c r="A73" s="13" t="s">
        <v>256</v>
      </c>
    </row>
    <row r="74" spans="1:34" x14ac:dyDescent="0.5">
      <c r="A74" s="3" t="s">
        <v>260</v>
      </c>
      <c r="C74">
        <v>53</v>
      </c>
      <c r="D74">
        <v>7</v>
      </c>
      <c r="E74">
        <v>65</v>
      </c>
      <c r="F74">
        <v>13</v>
      </c>
      <c r="G74">
        <v>50</v>
      </c>
      <c r="H74">
        <v>5</v>
      </c>
      <c r="I74">
        <v>57</v>
      </c>
      <c r="J74">
        <v>8</v>
      </c>
      <c r="K74">
        <v>59</v>
      </c>
      <c r="L74">
        <v>5</v>
      </c>
      <c r="M74">
        <v>41</v>
      </c>
      <c r="N74">
        <v>7</v>
      </c>
      <c r="O74">
        <v>59</v>
      </c>
      <c r="P74">
        <v>8</v>
      </c>
      <c r="Q74">
        <v>50</v>
      </c>
      <c r="R74">
        <v>12</v>
      </c>
      <c r="S74">
        <v>63</v>
      </c>
      <c r="T74">
        <v>9</v>
      </c>
      <c r="U74">
        <v>51</v>
      </c>
      <c r="V74">
        <v>10</v>
      </c>
      <c r="W74">
        <v>64</v>
      </c>
      <c r="X74">
        <v>4</v>
      </c>
      <c r="Y74">
        <v>55</v>
      </c>
      <c r="Z74">
        <v>6</v>
      </c>
      <c r="AA74">
        <v>47</v>
      </c>
      <c r="AB74">
        <v>14</v>
      </c>
      <c r="AC74">
        <v>51</v>
      </c>
      <c r="AD74">
        <v>16</v>
      </c>
      <c r="AE74">
        <v>47</v>
      </c>
      <c r="AF74">
        <v>12</v>
      </c>
      <c r="AG74">
        <v>46</v>
      </c>
      <c r="AH74">
        <v>6</v>
      </c>
    </row>
    <row r="75" spans="1:34" x14ac:dyDescent="0.5">
      <c r="A75" t="s">
        <v>202</v>
      </c>
      <c r="C75" s="11">
        <f>C74/1000</f>
        <v>5.2999999999999999E-2</v>
      </c>
      <c r="D75" s="11">
        <f t="shared" ref="D75:AH75" si="0">D74/1000</f>
        <v>7.0000000000000001E-3</v>
      </c>
      <c r="E75" s="11">
        <f t="shared" si="0"/>
        <v>6.5000000000000002E-2</v>
      </c>
      <c r="F75" s="11">
        <f t="shared" si="0"/>
        <v>1.2999999999999999E-2</v>
      </c>
      <c r="G75" s="11">
        <f t="shared" si="0"/>
        <v>0.05</v>
      </c>
      <c r="H75" s="11">
        <f t="shared" si="0"/>
        <v>5.0000000000000001E-3</v>
      </c>
      <c r="I75" s="11">
        <f t="shared" si="0"/>
        <v>5.7000000000000002E-2</v>
      </c>
      <c r="J75" s="11">
        <f t="shared" si="0"/>
        <v>8.0000000000000002E-3</v>
      </c>
      <c r="K75" s="11">
        <f t="shared" si="0"/>
        <v>5.8999999999999997E-2</v>
      </c>
      <c r="L75" s="11">
        <f t="shared" si="0"/>
        <v>5.0000000000000001E-3</v>
      </c>
      <c r="M75" s="11">
        <f t="shared" si="0"/>
        <v>4.1000000000000002E-2</v>
      </c>
      <c r="N75" s="11">
        <f t="shared" si="0"/>
        <v>7.0000000000000001E-3</v>
      </c>
      <c r="O75" s="11">
        <f t="shared" si="0"/>
        <v>5.8999999999999997E-2</v>
      </c>
      <c r="P75" s="11">
        <f t="shared" si="0"/>
        <v>8.0000000000000002E-3</v>
      </c>
      <c r="Q75" s="11">
        <f t="shared" si="0"/>
        <v>0.05</v>
      </c>
      <c r="R75" s="11">
        <f t="shared" si="0"/>
        <v>1.2E-2</v>
      </c>
      <c r="S75" s="11">
        <f t="shared" si="0"/>
        <v>6.3E-2</v>
      </c>
      <c r="T75" s="11">
        <f t="shared" si="0"/>
        <v>8.9999999999999993E-3</v>
      </c>
      <c r="U75" s="11">
        <f t="shared" si="0"/>
        <v>5.0999999999999997E-2</v>
      </c>
      <c r="V75" s="11">
        <f t="shared" si="0"/>
        <v>0.01</v>
      </c>
      <c r="W75" s="11">
        <f t="shared" si="0"/>
        <v>6.4000000000000001E-2</v>
      </c>
      <c r="X75" s="11">
        <f t="shared" si="0"/>
        <v>4.0000000000000001E-3</v>
      </c>
      <c r="Y75" s="11">
        <f t="shared" si="0"/>
        <v>5.5E-2</v>
      </c>
      <c r="Z75" s="11">
        <f t="shared" si="0"/>
        <v>6.0000000000000001E-3</v>
      </c>
      <c r="AA75" s="11">
        <f t="shared" si="0"/>
        <v>4.7E-2</v>
      </c>
      <c r="AB75" s="11">
        <f t="shared" si="0"/>
        <v>1.4E-2</v>
      </c>
      <c r="AC75" s="11">
        <f t="shared" si="0"/>
        <v>5.0999999999999997E-2</v>
      </c>
      <c r="AD75" s="11">
        <f t="shared" si="0"/>
        <v>1.6E-2</v>
      </c>
      <c r="AE75" s="11">
        <f t="shared" si="0"/>
        <v>4.7E-2</v>
      </c>
      <c r="AF75" s="11">
        <f t="shared" si="0"/>
        <v>1.2E-2</v>
      </c>
      <c r="AG75" s="11">
        <f t="shared" si="0"/>
        <v>4.5999999999999999E-2</v>
      </c>
      <c r="AH75" s="11">
        <f t="shared" si="0"/>
        <v>6.0000000000000001E-3</v>
      </c>
    </row>
    <row r="76" spans="1:34" x14ac:dyDescent="0.5">
      <c r="A76" t="s">
        <v>258</v>
      </c>
      <c r="B76">
        <f>SUM(C74:AH74)</f>
        <v>1000</v>
      </c>
    </row>
    <row r="79" spans="1:34" s="14" customFormat="1" x14ac:dyDescent="0.5">
      <c r="A79" s="13" t="s">
        <v>256</v>
      </c>
    </row>
    <row r="80" spans="1:34" x14ac:dyDescent="0.5">
      <c r="A80" t="s">
        <v>257</v>
      </c>
      <c r="C80">
        <v>1</v>
      </c>
      <c r="D80">
        <v>2</v>
      </c>
      <c r="E80">
        <v>4</v>
      </c>
      <c r="F80">
        <v>5</v>
      </c>
      <c r="G80">
        <v>6</v>
      </c>
      <c r="H80">
        <v>7</v>
      </c>
      <c r="I80">
        <v>9</v>
      </c>
      <c r="J80">
        <v>10</v>
      </c>
      <c r="K80">
        <v>11</v>
      </c>
      <c r="L80">
        <v>12</v>
      </c>
      <c r="M80">
        <v>14</v>
      </c>
      <c r="N80">
        <v>15</v>
      </c>
      <c r="O80">
        <v>16</v>
      </c>
      <c r="P80">
        <v>17</v>
      </c>
      <c r="Q80">
        <v>19</v>
      </c>
      <c r="R80">
        <v>20</v>
      </c>
      <c r="S80">
        <v>21</v>
      </c>
      <c r="T80">
        <v>22</v>
      </c>
      <c r="U80">
        <v>23</v>
      </c>
      <c r="V80">
        <v>24</v>
      </c>
      <c r="W80">
        <v>25</v>
      </c>
      <c r="X80">
        <v>26</v>
      </c>
      <c r="Y80">
        <v>27</v>
      </c>
      <c r="Z80">
        <v>28</v>
      </c>
      <c r="AA80">
        <v>29</v>
      </c>
      <c r="AB80">
        <v>30</v>
      </c>
      <c r="AC80">
        <v>31</v>
      </c>
      <c r="AD80">
        <v>32</v>
      </c>
      <c r="AE80">
        <v>33</v>
      </c>
      <c r="AF80">
        <v>34</v>
      </c>
      <c r="AG80">
        <v>35</v>
      </c>
      <c r="AH80">
        <v>36</v>
      </c>
    </row>
    <row r="81" spans="1:34" x14ac:dyDescent="0.5">
      <c r="A81" t="s">
        <v>260</v>
      </c>
      <c r="C81">
        <v>42</v>
      </c>
      <c r="D81">
        <v>3</v>
      </c>
      <c r="E81">
        <v>49</v>
      </c>
      <c r="F81">
        <v>14</v>
      </c>
      <c r="G81">
        <v>56</v>
      </c>
      <c r="H81">
        <v>11</v>
      </c>
      <c r="I81">
        <v>47</v>
      </c>
      <c r="J81">
        <v>9</v>
      </c>
      <c r="K81">
        <v>56</v>
      </c>
      <c r="L81">
        <v>10</v>
      </c>
      <c r="M81">
        <v>52</v>
      </c>
      <c r="N81">
        <v>7</v>
      </c>
      <c r="O81">
        <v>45</v>
      </c>
      <c r="P81">
        <v>14</v>
      </c>
      <c r="Q81">
        <v>62</v>
      </c>
      <c r="R81">
        <v>5</v>
      </c>
      <c r="S81">
        <v>59</v>
      </c>
      <c r="T81">
        <v>10</v>
      </c>
      <c r="U81">
        <v>59</v>
      </c>
      <c r="V81">
        <v>6</v>
      </c>
      <c r="W81">
        <v>44</v>
      </c>
      <c r="X81">
        <v>6</v>
      </c>
      <c r="Y81">
        <v>60</v>
      </c>
      <c r="Z81">
        <v>4</v>
      </c>
      <c r="AA81">
        <v>65</v>
      </c>
      <c r="AB81">
        <v>5</v>
      </c>
      <c r="AC81">
        <v>74</v>
      </c>
      <c r="AD81">
        <v>9</v>
      </c>
      <c r="AE81">
        <v>43</v>
      </c>
      <c r="AF81">
        <v>5</v>
      </c>
      <c r="AG81">
        <v>64</v>
      </c>
      <c r="AH81">
        <v>5</v>
      </c>
    </row>
    <row r="82" spans="1:34" x14ac:dyDescent="0.5">
      <c r="A82" t="s">
        <v>202</v>
      </c>
      <c r="C82" s="11">
        <f t="shared" ref="C82:AH82" si="1">C81/1000</f>
        <v>4.2000000000000003E-2</v>
      </c>
      <c r="D82" s="11">
        <f t="shared" si="1"/>
        <v>3.0000000000000001E-3</v>
      </c>
      <c r="E82" s="11">
        <f t="shared" si="1"/>
        <v>4.9000000000000002E-2</v>
      </c>
      <c r="F82" s="11">
        <f t="shared" si="1"/>
        <v>1.4E-2</v>
      </c>
      <c r="G82" s="11">
        <f t="shared" si="1"/>
        <v>5.6000000000000001E-2</v>
      </c>
      <c r="H82" s="11">
        <f t="shared" si="1"/>
        <v>1.0999999999999999E-2</v>
      </c>
      <c r="I82" s="11">
        <f t="shared" si="1"/>
        <v>4.7E-2</v>
      </c>
      <c r="J82" s="11">
        <f t="shared" si="1"/>
        <v>8.9999999999999993E-3</v>
      </c>
      <c r="K82" s="11">
        <f t="shared" si="1"/>
        <v>5.6000000000000001E-2</v>
      </c>
      <c r="L82" s="11">
        <f t="shared" si="1"/>
        <v>0.01</v>
      </c>
      <c r="M82" s="11">
        <f t="shared" si="1"/>
        <v>5.1999999999999998E-2</v>
      </c>
      <c r="N82" s="11">
        <f t="shared" si="1"/>
        <v>7.0000000000000001E-3</v>
      </c>
      <c r="O82" s="11">
        <f t="shared" si="1"/>
        <v>4.4999999999999998E-2</v>
      </c>
      <c r="P82" s="11">
        <f t="shared" si="1"/>
        <v>1.4E-2</v>
      </c>
      <c r="Q82" s="11">
        <f t="shared" si="1"/>
        <v>6.2E-2</v>
      </c>
      <c r="R82" s="11">
        <f t="shared" si="1"/>
        <v>5.0000000000000001E-3</v>
      </c>
      <c r="S82" s="11">
        <f t="shared" si="1"/>
        <v>5.8999999999999997E-2</v>
      </c>
      <c r="T82" s="11">
        <f t="shared" si="1"/>
        <v>0.01</v>
      </c>
      <c r="U82" s="11">
        <f t="shared" si="1"/>
        <v>5.8999999999999997E-2</v>
      </c>
      <c r="V82" s="11">
        <f t="shared" si="1"/>
        <v>6.0000000000000001E-3</v>
      </c>
      <c r="W82" s="11">
        <f t="shared" si="1"/>
        <v>4.3999999999999997E-2</v>
      </c>
      <c r="X82" s="11">
        <f t="shared" si="1"/>
        <v>6.0000000000000001E-3</v>
      </c>
      <c r="Y82" s="11">
        <f t="shared" si="1"/>
        <v>0.06</v>
      </c>
      <c r="Z82" s="11">
        <f t="shared" si="1"/>
        <v>4.0000000000000001E-3</v>
      </c>
      <c r="AA82" s="11">
        <f t="shared" si="1"/>
        <v>6.5000000000000002E-2</v>
      </c>
      <c r="AB82" s="11">
        <f t="shared" si="1"/>
        <v>5.0000000000000001E-3</v>
      </c>
      <c r="AC82" s="11">
        <f t="shared" si="1"/>
        <v>7.3999999999999996E-2</v>
      </c>
      <c r="AD82" s="11">
        <f t="shared" si="1"/>
        <v>8.9999999999999993E-3</v>
      </c>
      <c r="AE82" s="11">
        <f t="shared" si="1"/>
        <v>4.2999999999999997E-2</v>
      </c>
      <c r="AF82" s="11">
        <f t="shared" si="1"/>
        <v>5.0000000000000001E-3</v>
      </c>
      <c r="AG82" s="11">
        <f t="shared" si="1"/>
        <v>6.4000000000000001E-2</v>
      </c>
      <c r="AH82" s="11">
        <f t="shared" si="1"/>
        <v>5.0000000000000001E-3</v>
      </c>
    </row>
    <row r="83" spans="1:34" x14ac:dyDescent="0.5">
      <c r="A83" t="s">
        <v>258</v>
      </c>
      <c r="B83">
        <f>SUM(C81:AH81)</f>
        <v>1000</v>
      </c>
    </row>
    <row r="85" spans="1:34" x14ac:dyDescent="0.5">
      <c r="C85" s="26" t="s">
        <v>278</v>
      </c>
      <c r="D85" s="26" t="s">
        <v>283</v>
      </c>
      <c r="E85" s="26" t="s">
        <v>284</v>
      </c>
    </row>
    <row r="86" spans="1:34" x14ac:dyDescent="0.5">
      <c r="C86" s="26" t="s">
        <v>279</v>
      </c>
      <c r="D86" s="26">
        <v>0</v>
      </c>
      <c r="E86" s="27">
        <f>D86/1000</f>
        <v>0</v>
      </c>
    </row>
    <row r="87" spans="1:34" x14ac:dyDescent="0.5">
      <c r="C87" s="26" t="s">
        <v>280</v>
      </c>
      <c r="D87" s="26">
        <v>1000</v>
      </c>
      <c r="E87" s="27">
        <f>D87/1000</f>
        <v>1</v>
      </c>
    </row>
    <row r="88" spans="1:34" x14ac:dyDescent="0.5">
      <c r="C88" s="26" t="s">
        <v>281</v>
      </c>
      <c r="D88" s="26">
        <v>0</v>
      </c>
      <c r="E88" s="27">
        <f>D88/1000</f>
        <v>0</v>
      </c>
    </row>
    <row r="89" spans="1:34" x14ac:dyDescent="0.5">
      <c r="C89" s="26" t="s">
        <v>282</v>
      </c>
      <c r="D89" s="26">
        <v>0</v>
      </c>
      <c r="E89" s="27">
        <f>D89/1000</f>
        <v>0</v>
      </c>
    </row>
  </sheetData>
  <conditionalFormatting sqref="C2:AH70">
    <cfRule type="cellIs" dxfId="26" priority="4" operator="equal">
      <formula>-1</formula>
    </cfRule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A80:A81 A83">
    <cfRule type="cellIs" dxfId="25" priority="1" operator="equal">
      <formula>-1</formula>
    </cfRule>
    <cfRule type="containsText" dxfId="24" priority="2" operator="containsText" text="X">
      <formula>NOT(ISERROR(SEARCH("X",A80)))</formula>
    </cfRule>
    <cfRule type="colorScale" priority="3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U U H v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R Q e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H v U u G U s U s g A Q A A 3 A E A A B M A H A B G b 3 J t d W x h c y 9 T Z W N 0 a W 9 u M S 5 t I K I Y A C i g F A A A A A A A A A A A A A A A A A A A A A A A A A A A A G 2 P U W v C M B S F 3 w v 9 D y G + V A g F O 9 3 D x I e S T i a y U d Z u L + s e r m 2 m h T S R 5 H Z U x P + + u B Z E N C + X + 5 1 w z r l W l F h r R b J + T u a + 5 3 t 2 B 0 Z U Z E S b F u F f r g C B k g W R A n 2 P u J f p 1 p T C E W 5 / w 0 S X b S M U B s t a i p B r h W 6 x A e V P x Y c V x h a V 2 U s o E q P 3 G 9 0 V y 7 o T V a p r h b E C e b C 1 L V L O y W U B g 1 F x l R 1 i h 3 T M p o x S 9 t y h g U + Q r b D h a q u 0 E W w S z a I x 6 5 u N a G p 0 o 9 E d 8 C K g c v H n 4 j l s X L V B G X j Q H 8 H I 1 8 B j K b M S J B i 7 Q N O K 7 4 s l 3 4 H a O s f 8 s B c X u 9 y A s j / a N F z L t l F n 0 Q Z 3 8 t n x S P N 0 9 k A Z W S l 8 n I b n n y d G j p Q n 6 7 c o v u X Z a 5 x M b / H 6 P c 6 u 6 W n s e 7 W 6 W 3 P + B 1 B L A Q I t A B Q A A g A I A F F B 7 1 J z J e X Q o w A A A P U A A A A S A A A A A A A A A A A A A A A A A A A A A A B D b 2 5 m a W c v U G F j a 2 F n Z S 5 4 b W x Q S w E C L Q A U A A I A C A B R Q e 9 S D 8 r p q 6 Q A A A D p A A A A E w A A A A A A A A A A A A A A A A D v A A A A W 0 N v b n R l b n R f V H l w Z X N d L n h t b F B L A Q I t A B Q A A g A I A F F B 7 1 L h l L F L I A E A A N w B A A A T A A A A A A A A A A A A A A A A A O A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K A A A A A A A A T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d G F 0 a W 9 u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X R h d G l v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1 Q x N D o 1 N z o 0 M S 4 1 N j E w N z c 1 W i I g L z 4 8 R W 5 0 c n k g V H l w Z T 0 i R m l s b E N v b H V t b l R 5 c G V z I i B W Y W x 1 Z T 0 i c 0 F 3 T U R B d z 0 9 I i A v P j x F b n R y e S B U e X B l P S J G a W x s Q 2 9 s d W 1 u T m F t Z X M i I F Z h b H V l P S J z W y Z x d W 9 0 O 1 R Q N T M m c X V v d D s s J n F 1 b 3 Q 7 Q 0 R L T j J B J n F 1 b 3 Q 7 L C Z x d W 9 0 O 1 N N Q U Q 0 J n F 1 b 3 Q 7 L C Z x d W 9 0 O 0 t S Q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R h d G l v b i B k Y X R h L 0 F 1 d G 9 S Z W 1 v d m V k Q 2 9 s d W 1 u c z E u e 1 R Q N T M s M H 0 m c X V v d D s s J n F 1 b 3 Q 7 U 2 V j d G l v b j E v b X V 0 Y X R p b 2 4 g Z G F 0 Y S 9 B d X R v U m V t b 3 Z l Z E N v b H V t b n M x L n t D R E t O M k E s M X 0 m c X V v d D s s J n F 1 b 3 Q 7 U 2 V j d G l v b j E v b X V 0 Y X R p b 2 4 g Z G F 0 Y S 9 B d X R v U m V t b 3 Z l Z E N v b H V t b n M x L n t T T U F E N C w y f S Z x d W 9 0 O y w m c X V v d D t T Z W N 0 a W 9 u M S 9 t d X R h d G l v b i B k Y X R h L 0 F 1 d G 9 S Z W 1 v d m V k Q 2 9 s d W 1 u c z E u e 0 t S Q V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0 Y X R p b 2 4 g Z G F 0 Y S 9 B d X R v U m V t b 3 Z l Z E N v b H V t b n M x L n t U U D U z L D B 9 J n F 1 b 3 Q 7 L C Z x d W 9 0 O 1 N l Y 3 R p b 2 4 x L 2 1 1 d G F 0 a W 9 u I G R h d G E v Q X V 0 b 1 J l b W 9 2 Z W R D b 2 x 1 b W 5 z M S 5 7 Q 0 R L T j J B L D F 9 J n F 1 b 3 Q 7 L C Z x d W 9 0 O 1 N l Y 3 R p b 2 4 x L 2 1 1 d G F 0 a W 9 u I G R h d G E v Q X V 0 b 1 J l b W 9 2 Z W R D b 2 x 1 b W 5 z M S 5 7 U 0 1 B R D Q s M n 0 m c X V v d D s s J n F 1 b 3 Q 7 U 2 V j d G l v b j E v b X V 0 Y X R p b 2 4 g Z G F 0 Y S 9 B d X R v U m V t b 3 Z l Z E N v b H V t b n M x L n t L U k F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R h d G l v b i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0 Y X R p b 2 4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d G F 0 a W 9 u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v Y 8 Z v 2 T R S L 7 y r a t 9 F 2 L w A A A A A A I A A A A A A B B m A A A A A Q A A I A A A A H n w J 7 2 B W 3 0 h x g g + 9 8 + t Z E 6 H I / n V t x C g 8 N d j k u 4 3 e C I 6 A A A A A A 6 A A A A A A g A A I A A A A D U t R b D 1 8 I o / m d L v + i b e R Y M k b Y P d r w 2 1 w n t b 4 M s q / E 9 B U A A A A F t l n T t u L d M x C 8 V 7 O S j T c / J D v m H x t v 9 Y W W o v v T J j u l T T 5 + + z U x o M 5 K T h M l u z 1 V U v h Y a 3 A j 0 P l I Y h 8 w r / C 7 h m l y 3 Y r I D V 4 p o g l T j 0 b M c Q a g 4 f Q A A A A F g 1 u C G x B 0 1 x F r h T K / W L f 6 + / U V U G I J 7 z q S q y O P K n i D a n W O s h s / Z a o 0 1 E a Z i Q 3 J 4 y a 0 6 k / E N n m 7 k z t P + M b v B C A n s = < / D a t a M a s h u p > 
</file>

<file path=customXml/itemProps1.xml><?xml version="1.0" encoding="utf-8"?>
<ds:datastoreItem xmlns:ds="http://schemas.openxmlformats.org/officeDocument/2006/customXml" ds:itemID="{1EE7AD44-AA6E-4AA5-92B4-72266874E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MutationData</vt:lpstr>
      <vt:lpstr>Expressions</vt:lpstr>
      <vt:lpstr>N.I.</vt:lpstr>
      <vt:lpstr>KRas</vt:lpstr>
      <vt:lpstr>Tp53</vt:lpstr>
      <vt:lpstr>CyclinD</vt:lpstr>
      <vt:lpstr>SMAD</vt:lpstr>
      <vt:lpstr>T-K</vt:lpstr>
      <vt:lpstr>C-K</vt:lpstr>
      <vt:lpstr>S-K</vt:lpstr>
      <vt:lpstr>T-C-K</vt:lpstr>
      <vt:lpstr>T-S-K</vt:lpstr>
      <vt:lpstr>C-S-K</vt:lpstr>
      <vt:lpstr>T-C-S-K</vt:lpstr>
      <vt:lpstr>T-C</vt:lpstr>
      <vt:lpstr>T-S</vt:lpstr>
      <vt:lpstr>C-S</vt:lpstr>
      <vt:lpstr>T-C-S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Plaugher</dc:creator>
  <cp:lastModifiedBy>Daniel Plaugher</cp:lastModifiedBy>
  <dcterms:created xsi:type="dcterms:W3CDTF">2021-05-03T14:52:38Z</dcterms:created>
  <dcterms:modified xsi:type="dcterms:W3CDTF">2021-12-15T21:24:16Z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0f4a70-4b6c-4bd4-a002-31edb9c00abe_Enabled">
    <vt:lpwstr>true</vt:lpwstr>
  </property>
  <property fmtid="{D5CDD505-2E9C-101B-9397-08002B2CF9AE}" pid="3" name="MSIP_Label_460f4a70-4b6c-4bd4-a002-31edb9c00abe_SetDate">
    <vt:lpwstr>2021-05-03T14:52:38Z</vt:lpwstr>
  </property>
  <property fmtid="{D5CDD505-2E9C-101B-9397-08002B2CF9AE}" pid="4" name="MSIP_Label_460f4a70-4b6c-4bd4-a002-31edb9c00abe_Method">
    <vt:lpwstr>Standard</vt:lpwstr>
  </property>
  <property fmtid="{D5CDD505-2E9C-101B-9397-08002B2CF9AE}" pid="5" name="MSIP_Label_460f4a70-4b6c-4bd4-a002-31edb9c00abe_Name">
    <vt:lpwstr>General</vt:lpwstr>
  </property>
  <property fmtid="{D5CDD505-2E9C-101B-9397-08002B2CF9AE}" pid="6" name="MSIP_Label_460f4a70-4b6c-4bd4-a002-31edb9c00abe_SiteId">
    <vt:lpwstr>e019b04b-330c-467a-8bae-09fb17374d6a</vt:lpwstr>
  </property>
  <property fmtid="{D5CDD505-2E9C-101B-9397-08002B2CF9AE}" pid="7" name="MSIP_Label_460f4a70-4b6c-4bd4-a002-31edb9c00abe_ActionId">
    <vt:lpwstr>214f5a94-04f3-4607-a92c-7c5cfc98382d</vt:lpwstr>
  </property>
  <property fmtid="{D5CDD505-2E9C-101B-9397-08002B2CF9AE}" pid="8" name="MSIP_Label_460f4a70-4b6c-4bd4-a002-31edb9c00abe_ContentBits">
    <vt:lpwstr>0</vt:lpwstr>
  </property>
</Properties>
</file>