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yka\Documents\GitHub\Sonar-Watch\"/>
    </mc:Choice>
  </mc:AlternateContent>
  <xr:revisionPtr revIDLastSave="0" documentId="13_ncr:1_{ED62F90F-BFAE-472E-A50B-7DF081C52194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definedNames>
    <definedName name="_xlnm._FilterDatabase" localSheetId="0" hidden="1">Sheet1!$B$3:$F$33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3" i="1" l="1"/>
  <c r="D55" i="1" s="1"/>
  <c r="D52" i="1"/>
  <c r="D53" i="1"/>
  <c r="D54" i="1"/>
  <c r="D51" i="1"/>
  <c r="C38" i="1" a="1"/>
  <c r="C38" i="1" s="1"/>
  <c r="D38" i="1" s="1"/>
  <c r="D27" i="1"/>
  <c r="D40" i="1" l="1"/>
  <c r="D46" i="1"/>
  <c r="D45" i="1"/>
  <c r="D39" i="1"/>
  <c r="D48" i="1" s="1"/>
  <c r="E53" i="1" s="1"/>
  <c r="D44" i="1"/>
  <c r="D47" i="1"/>
  <c r="D43" i="1"/>
  <c r="D42" i="1"/>
  <c r="D41" i="1"/>
  <c r="D56" i="1"/>
  <c r="D57" i="1" s="1"/>
  <c r="E56" i="1" l="1"/>
  <c r="E55" i="1"/>
  <c r="E54" i="1"/>
  <c r="E51" i="1"/>
  <c r="E52" i="1"/>
  <c r="I53" i="1"/>
  <c r="E45" i="1"/>
  <c r="E48" i="1"/>
  <c r="E44" i="1"/>
  <c r="E38" i="1"/>
  <c r="E47" i="1"/>
  <c r="E41" i="1"/>
  <c r="E46" i="1"/>
  <c r="E39" i="1"/>
  <c r="E40" i="1"/>
  <c r="E42" i="1"/>
  <c r="E43" i="1"/>
  <c r="E5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<sst xmlns="http://schemas.openxmlformats.org/spreadsheetml/2006/main" count="110" uniqueCount="47">
  <si>
    <t>Ebay</t>
  </si>
  <si>
    <t>OSH Stencils</t>
  </si>
  <si>
    <t>OSH Park</t>
  </si>
  <si>
    <t>PCBWAY</t>
  </si>
  <si>
    <t>Amazon</t>
  </si>
  <si>
    <t>Digikey</t>
  </si>
  <si>
    <t>Source</t>
  </si>
  <si>
    <t>Cost</t>
  </si>
  <si>
    <t>Order Date</t>
  </si>
  <si>
    <t>Adadfruit</t>
  </si>
  <si>
    <t>DHL</t>
  </si>
  <si>
    <t>SUPPLIER DIRECT</t>
  </si>
  <si>
    <t>STM</t>
  </si>
  <si>
    <t>Total</t>
  </si>
  <si>
    <t>Items</t>
  </si>
  <si>
    <t>Hot Plate</t>
  </si>
  <si>
    <t>Tweezers</t>
  </si>
  <si>
    <t>Glasses and solder tips</t>
  </si>
  <si>
    <t>Connectors</t>
  </si>
  <si>
    <t>Pogo Pins</t>
  </si>
  <si>
    <t>Batteries</t>
  </si>
  <si>
    <t>STM programmer</t>
  </si>
  <si>
    <t>DS3231 breakout</t>
  </si>
  <si>
    <t>Watch glass and pogo pins</t>
  </si>
  <si>
    <t>shipping</t>
  </si>
  <si>
    <t>Shipping</t>
  </si>
  <si>
    <t>Nucleo board</t>
  </si>
  <si>
    <t>STM32 chips</t>
  </si>
  <si>
    <t>UPDI programmers, LQFP breakout boards, pin headers</t>
  </si>
  <si>
    <t>Purpose</t>
  </si>
  <si>
    <t>STM board</t>
  </si>
  <si>
    <t>5x5 board</t>
  </si>
  <si>
    <t>Final board</t>
  </si>
  <si>
    <t>LEDS</t>
  </si>
  <si>
    <t>Stencil 1</t>
  </si>
  <si>
    <t>Stencil 2</t>
  </si>
  <si>
    <t>Fullgrid board</t>
  </si>
  <si>
    <t>Parts</t>
  </si>
  <si>
    <t>Item</t>
  </si>
  <si>
    <t>Amount</t>
  </si>
  <si>
    <t>Testing</t>
  </si>
  <si>
    <t>Tool</t>
  </si>
  <si>
    <t>Final</t>
  </si>
  <si>
    <t>None</t>
  </si>
  <si>
    <t>Percent</t>
  </si>
  <si>
    <t>Final - Parts</t>
  </si>
  <si>
    <t>Final -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</si>
</sst>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44" fontId="4" fillId="0" borderId="0" xfId="1" applyFont="1" applyAlignment="1">
      <alignment horizontal="center"/>
    </xf>
    <xf numFmtId="44" fontId="2" fillId="0" borderId="0" xfId="0" applyNumberFormat="1" applyFont="1" applyAlignment="1">
      <alignment horizontal="center"/>
    </xf>
    <xf numFmtId="9" fontId="2" fillId="0" borderId="0" xfId="2" applyFont="1" applyAlignment="1">
      <alignment horizontal="center"/>
    </xf>
    <xf numFmtId="9" fontId="1" fillId="0" borderId="0" xfId="2" applyFont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3:I60"/>
  <sheetViews>
    <sheetView tabSelected="1" topLeftCell="A15" zoomScale="85" zoomScaleNormal="85" workbookViewId="0">
      <selection activeCell="H54" sqref="H54"/>
    </sheetView>
  </sheetViews>
  <sheetFormatPr defaultRowHeight="15" x14ac:dyDescent="0.25"/>
  <cols>
    <col min="1" max="1" width="9.140625" style="2"/>
    <col min="2" max="2" width="18.5703125" style="2" bestFit="1" customWidth="1"/>
    <col min="3" max="3" width="17.7109375" style="2" bestFit="1" customWidth="1"/>
    <col min="4" max="4" width="10.5703125" style="2" bestFit="1" customWidth="1"/>
    <col min="5" max="5" width="50.7109375" style="2" bestFit="1" customWidth="1"/>
    <col min="6" max="6" width="22.5703125" style="2" customWidth="1"/>
    <col min="7" max="7" width="9.140625" style="2"/>
    <col min="8" max="8" width="18.5703125" style="2" bestFit="1" customWidth="1"/>
    <col min="9" max="9" width="10.5703125" style="2" bestFit="1" customWidth="1"/>
    <col min="10" max="10" width="8" style="2" bestFit="1" customWidth="1"/>
    <col min="11" max="16384" width="9.140625" style="2"/>
  </cols>
  <sheetData>
    <row r="3" spans="2:6" x14ac:dyDescent="0.25">
      <c r="B3" s="3" t="s">
        <v>6</v>
      </c>
      <c r="C3" s="3" t="s">
        <v>8</v>
      </c>
      <c r="D3" s="3" t="s">
        <v>7</v>
      </c>
      <c r="E3" s="1" t="s">
        <v>14</v>
      </c>
      <c r="F3" s="1" t="s">
        <v>29</v>
      </c>
    </row>
    <row r="4" spans="2:6" x14ac:dyDescent="0.25">
      <c r="B4" s="4" t="s">
        <v>3</v>
      </c>
      <c r="C4" s="5">
        <v>45756</v>
      </c>
      <c r="D4" s="6">
        <v>27.16</v>
      </c>
      <c r="E4" s="2" t="s">
        <v>31</v>
      </c>
      <c r="F4" s="2" t="s">
        <v>40</v>
      </c>
    </row>
    <row r="5" spans="2:6" hidden="1" x14ac:dyDescent="0.25">
      <c r="B5" s="4" t="s">
        <v>4</v>
      </c>
      <c r="C5" s="5">
        <v>45762</v>
      </c>
      <c r="D5" s="6">
        <v>39.71</v>
      </c>
      <c r="E5" s="2" t="s">
        <v>15</v>
      </c>
      <c r="F5" s="2" t="s">
        <v>41</v>
      </c>
    </row>
    <row r="6" spans="2:6" x14ac:dyDescent="0.25">
      <c r="B6" s="4" t="s">
        <v>0</v>
      </c>
      <c r="C6" s="5">
        <v>45769</v>
      </c>
      <c r="D6" s="6">
        <v>14.09</v>
      </c>
      <c r="E6" s="2" t="s">
        <v>33</v>
      </c>
      <c r="F6" s="2" t="s">
        <v>40</v>
      </c>
    </row>
    <row r="7" spans="2:6" x14ac:dyDescent="0.25">
      <c r="B7" s="4" t="s">
        <v>0</v>
      </c>
      <c r="C7" s="5">
        <v>45769</v>
      </c>
      <c r="D7" s="6">
        <v>30.02</v>
      </c>
      <c r="E7" s="2" t="s">
        <v>33</v>
      </c>
      <c r="F7" s="2" t="s">
        <v>42</v>
      </c>
    </row>
    <row r="8" spans="2:6" x14ac:dyDescent="0.25">
      <c r="B8" s="4" t="s">
        <v>1</v>
      </c>
      <c r="C8" s="5">
        <v>45774</v>
      </c>
      <c r="D8" s="6">
        <v>26.22</v>
      </c>
      <c r="E8" s="2" t="s">
        <v>34</v>
      </c>
      <c r="F8" s="2" t="s">
        <v>40</v>
      </c>
    </row>
    <row r="9" spans="2:6" hidden="1" x14ac:dyDescent="0.25">
      <c r="B9" s="4" t="s">
        <v>12</v>
      </c>
      <c r="C9" s="5">
        <v>45776</v>
      </c>
      <c r="D9" s="6">
        <v>34.24</v>
      </c>
      <c r="E9" s="2" t="s">
        <v>26</v>
      </c>
      <c r="F9" s="2" t="s">
        <v>43</v>
      </c>
    </row>
    <row r="10" spans="2:6" hidden="1" x14ac:dyDescent="0.25">
      <c r="B10" s="4" t="s">
        <v>11</v>
      </c>
      <c r="C10" s="5">
        <v>45776</v>
      </c>
      <c r="D10" s="6">
        <v>34.24</v>
      </c>
      <c r="E10" s="2" t="s">
        <v>24</v>
      </c>
      <c r="F10" s="2" t="s">
        <v>25</v>
      </c>
    </row>
    <row r="11" spans="2:6" hidden="1" x14ac:dyDescent="0.25">
      <c r="B11" s="4" t="s">
        <v>4</v>
      </c>
      <c r="C11" s="5">
        <v>45778</v>
      </c>
      <c r="D11" s="6">
        <v>41.9</v>
      </c>
      <c r="E11" s="2" t="s">
        <v>17</v>
      </c>
      <c r="F11" s="2" t="s">
        <v>41</v>
      </c>
    </row>
    <row r="12" spans="2:6" hidden="1" x14ac:dyDescent="0.25">
      <c r="B12" s="4" t="s">
        <v>11</v>
      </c>
      <c r="C12" s="5">
        <v>45782</v>
      </c>
      <c r="D12" s="6">
        <v>21.5</v>
      </c>
      <c r="E12" s="2" t="s">
        <v>24</v>
      </c>
      <c r="F12" s="2" t="s">
        <v>25</v>
      </c>
    </row>
    <row r="13" spans="2:6" hidden="1" x14ac:dyDescent="0.25">
      <c r="B13" s="4" t="s">
        <v>12</v>
      </c>
      <c r="C13" s="5">
        <v>45783</v>
      </c>
      <c r="D13" s="6">
        <v>21.5</v>
      </c>
      <c r="E13" s="2" t="s">
        <v>27</v>
      </c>
      <c r="F13" s="2" t="s">
        <v>43</v>
      </c>
    </row>
    <row r="14" spans="2:6" hidden="1" x14ac:dyDescent="0.25">
      <c r="B14" s="4" t="s">
        <v>4</v>
      </c>
      <c r="C14" s="5">
        <v>45784</v>
      </c>
      <c r="D14" s="6">
        <v>6.06</v>
      </c>
      <c r="E14" s="2" t="s">
        <v>16</v>
      </c>
      <c r="F14" s="2" t="s">
        <v>41</v>
      </c>
    </row>
    <row r="15" spans="2:6" x14ac:dyDescent="0.25">
      <c r="B15" s="4" t="s">
        <v>2</v>
      </c>
      <c r="C15" s="5">
        <v>45785</v>
      </c>
      <c r="D15" s="6">
        <v>25.65</v>
      </c>
      <c r="E15" s="2" t="s">
        <v>36</v>
      </c>
      <c r="F15" s="2" t="s">
        <v>40</v>
      </c>
    </row>
    <row r="16" spans="2:6" x14ac:dyDescent="0.25">
      <c r="B16" s="4" t="s">
        <v>4</v>
      </c>
      <c r="C16" s="5">
        <v>45787</v>
      </c>
      <c r="D16" s="6">
        <v>11.02</v>
      </c>
      <c r="E16" s="2" t="s">
        <v>19</v>
      </c>
      <c r="F16" s="2" t="s">
        <v>42</v>
      </c>
    </row>
    <row r="17" spans="2:6" x14ac:dyDescent="0.25">
      <c r="B17" s="4" t="s">
        <v>4</v>
      </c>
      <c r="C17" s="5">
        <v>45788</v>
      </c>
      <c r="D17" s="6">
        <v>7.7</v>
      </c>
      <c r="E17" s="2" t="s">
        <v>18</v>
      </c>
      <c r="F17" s="2" t="s">
        <v>40</v>
      </c>
    </row>
    <row r="18" spans="2:6" x14ac:dyDescent="0.25">
      <c r="B18" s="4" t="s">
        <v>4</v>
      </c>
      <c r="C18" s="5">
        <v>45801</v>
      </c>
      <c r="D18" s="6">
        <v>14.67</v>
      </c>
      <c r="E18" s="2" t="s">
        <v>20</v>
      </c>
      <c r="F18" s="2" t="s">
        <v>42</v>
      </c>
    </row>
    <row r="19" spans="2:6" x14ac:dyDescent="0.25">
      <c r="B19" s="4" t="s">
        <v>5</v>
      </c>
      <c r="C19" s="5">
        <v>45801</v>
      </c>
      <c r="D19" s="6">
        <v>87.11</v>
      </c>
      <c r="E19" s="2" t="s">
        <v>37</v>
      </c>
      <c r="F19" s="2" t="s">
        <v>42</v>
      </c>
    </row>
    <row r="20" spans="2:6" hidden="1" x14ac:dyDescent="0.25">
      <c r="B20" s="4" t="s">
        <v>3</v>
      </c>
      <c r="C20" s="5">
        <v>45804</v>
      </c>
      <c r="D20" s="6">
        <v>41.21</v>
      </c>
      <c r="E20" s="2" t="s">
        <v>30</v>
      </c>
      <c r="F20" s="2" t="s">
        <v>43</v>
      </c>
    </row>
    <row r="21" spans="2:6" hidden="1" x14ac:dyDescent="0.25">
      <c r="B21" s="4" t="s">
        <v>10</v>
      </c>
      <c r="C21" s="5">
        <v>45807</v>
      </c>
      <c r="D21" s="6">
        <v>26.85</v>
      </c>
      <c r="E21" s="2" t="s">
        <v>25</v>
      </c>
      <c r="F21" s="2" t="s">
        <v>25</v>
      </c>
    </row>
    <row r="22" spans="2:6" hidden="1" x14ac:dyDescent="0.25">
      <c r="B22" s="4" t="s">
        <v>4</v>
      </c>
      <c r="C22" s="5">
        <v>45811</v>
      </c>
      <c r="D22" s="6">
        <v>9.42</v>
      </c>
      <c r="E22" s="2" t="s">
        <v>21</v>
      </c>
      <c r="F22" s="2" t="s">
        <v>43</v>
      </c>
    </row>
    <row r="23" spans="2:6" hidden="1" x14ac:dyDescent="0.25">
      <c r="B23" s="4" t="s">
        <v>4</v>
      </c>
      <c r="C23" s="5">
        <v>45812</v>
      </c>
      <c r="D23" s="6">
        <v>9.42</v>
      </c>
      <c r="E23" s="2" t="s">
        <v>21</v>
      </c>
      <c r="F23" s="2" t="s">
        <v>43</v>
      </c>
    </row>
    <row r="24" spans="2:6" x14ac:dyDescent="0.25">
      <c r="B24" s="4" t="s">
        <v>5</v>
      </c>
      <c r="C24" s="5">
        <v>45817</v>
      </c>
      <c r="D24" s="6">
        <v>30.56</v>
      </c>
      <c r="E24" s="2" t="s">
        <v>37</v>
      </c>
      <c r="F24" s="2" t="s">
        <v>42</v>
      </c>
    </row>
    <row r="25" spans="2:6" hidden="1" x14ac:dyDescent="0.25">
      <c r="B25" s="4" t="s">
        <v>4</v>
      </c>
      <c r="C25" s="5">
        <v>45829</v>
      </c>
      <c r="D25" s="6">
        <v>11.68</v>
      </c>
      <c r="E25" s="2" t="s">
        <v>22</v>
      </c>
      <c r="F25" s="2" t="s">
        <v>43</v>
      </c>
    </row>
    <row r="26" spans="2:6" x14ac:dyDescent="0.25">
      <c r="B26" s="4" t="s">
        <v>4</v>
      </c>
      <c r="C26" s="5">
        <v>45830</v>
      </c>
      <c r="D26" s="6">
        <v>11.68</v>
      </c>
      <c r="E26" s="2" t="s">
        <v>22</v>
      </c>
      <c r="F26" s="2" t="s">
        <v>40</v>
      </c>
    </row>
    <row r="27" spans="2:6" x14ac:dyDescent="0.25">
      <c r="B27" s="4" t="s">
        <v>5</v>
      </c>
      <c r="C27" s="5">
        <v>45837</v>
      </c>
      <c r="D27" s="6">
        <f>36.79+74.87</f>
        <v>111.66</v>
      </c>
      <c r="E27" s="2" t="s">
        <v>37</v>
      </c>
      <c r="F27" s="2" t="s">
        <v>42</v>
      </c>
    </row>
    <row r="28" spans="2:6" hidden="1" x14ac:dyDescent="0.25">
      <c r="B28" s="4" t="s">
        <v>3</v>
      </c>
      <c r="C28" s="5">
        <v>45838</v>
      </c>
      <c r="D28" s="6">
        <v>163.63</v>
      </c>
      <c r="E28" s="2" t="s">
        <v>32</v>
      </c>
      <c r="F28" s="2" t="s">
        <v>43</v>
      </c>
    </row>
    <row r="29" spans="2:6" x14ac:dyDescent="0.25">
      <c r="B29" s="4" t="s">
        <v>4</v>
      </c>
      <c r="C29" s="5">
        <v>45841</v>
      </c>
      <c r="D29" s="6">
        <v>27.01</v>
      </c>
      <c r="E29" s="2" t="s">
        <v>23</v>
      </c>
      <c r="F29" s="2" t="s">
        <v>42</v>
      </c>
    </row>
    <row r="30" spans="2:6" x14ac:dyDescent="0.25">
      <c r="B30" s="4" t="s">
        <v>0</v>
      </c>
      <c r="C30" s="5">
        <v>45845</v>
      </c>
      <c r="D30" s="6">
        <v>43.16</v>
      </c>
      <c r="E30" s="2" t="s">
        <v>33</v>
      </c>
      <c r="F30" s="2" t="s">
        <v>42</v>
      </c>
    </row>
    <row r="31" spans="2:6" x14ac:dyDescent="0.25">
      <c r="B31" s="4" t="s">
        <v>1</v>
      </c>
      <c r="C31" s="5">
        <v>45846</v>
      </c>
      <c r="D31" s="6">
        <v>29.69</v>
      </c>
      <c r="E31" s="2" t="s">
        <v>35</v>
      </c>
      <c r="F31" s="2" t="s">
        <v>42</v>
      </c>
    </row>
    <row r="32" spans="2:6" x14ac:dyDescent="0.25">
      <c r="B32" s="4" t="s">
        <v>2</v>
      </c>
      <c r="C32" s="5">
        <v>45846</v>
      </c>
      <c r="D32" s="6">
        <v>47.7</v>
      </c>
      <c r="E32" s="2" t="s">
        <v>32</v>
      </c>
      <c r="F32" s="2" t="s">
        <v>42</v>
      </c>
    </row>
    <row r="33" spans="2:6" x14ac:dyDescent="0.25">
      <c r="B33" s="4" t="s">
        <v>9</v>
      </c>
      <c r="C33" s="5">
        <v>45848</v>
      </c>
      <c r="D33" s="6">
        <v>39.17</v>
      </c>
      <c r="E33" s="2" t="s">
        <v>28</v>
      </c>
      <c r="F33" s="2" t="s">
        <v>42</v>
      </c>
    </row>
    <row r="37" spans="2:6" x14ac:dyDescent="0.25">
      <c r="C37" s="1" t="s">
        <v>38</v>
      </c>
      <c r="D37" s="1" t="s">
        <v>39</v>
      </c>
      <c r="E37" s="1" t="s">
        <v>44</v>
      </c>
    </row>
    <row r="38" spans="2:6" x14ac:dyDescent="0.25">
      <c r="C38" s="4" t="str" cm="1">
        <f t="array" ref="C38:C47">_xlfn.UNIQUE(B4:B33)</f>
        <v>PCBWAY</v>
      </c>
      <c r="D38" s="6">
        <f t="shared" ref="D38:D47" si="0">SUMIF(B:B,C38,D:D)</f>
        <v>232</v>
      </c>
      <c r="E38" s="9">
        <f t="shared" ref="E38:E48" si="1">D38/$D$48</f>
        <v>0.22187580692979356</v>
      </c>
    </row>
    <row r="39" spans="2:6" x14ac:dyDescent="0.25">
      <c r="C39" s="4" t="str">
        <v>Amazon</v>
      </c>
      <c r="D39" s="6">
        <f t="shared" si="0"/>
        <v>190.26999999999998</v>
      </c>
      <c r="E39" s="9">
        <f t="shared" si="1"/>
        <v>0.18196685251953368</v>
      </c>
    </row>
    <row r="40" spans="2:6" x14ac:dyDescent="0.25">
      <c r="C40" s="4" t="str">
        <v>Ebay</v>
      </c>
      <c r="D40" s="6">
        <f t="shared" si="0"/>
        <v>87.27</v>
      </c>
      <c r="E40" s="9">
        <f t="shared" si="1"/>
        <v>8.3461645132599488E-2</v>
      </c>
    </row>
    <row r="41" spans="2:6" x14ac:dyDescent="0.25">
      <c r="C41" s="4" t="str">
        <v>OSH Stencils</v>
      </c>
      <c r="D41" s="6">
        <f t="shared" si="0"/>
        <v>55.91</v>
      </c>
      <c r="E41" s="9">
        <f t="shared" si="1"/>
        <v>5.3470156747606711E-2</v>
      </c>
    </row>
    <row r="42" spans="2:6" x14ac:dyDescent="0.25">
      <c r="C42" s="4" t="str">
        <v>STM</v>
      </c>
      <c r="D42" s="6">
        <f t="shared" si="0"/>
        <v>55.74</v>
      </c>
      <c r="E42" s="9">
        <f t="shared" si="1"/>
        <v>5.3307575337356437E-2</v>
      </c>
    </row>
    <row r="43" spans="2:6" x14ac:dyDescent="0.25">
      <c r="C43" s="4" t="str">
        <v>SUPPLIER DIRECT</v>
      </c>
      <c r="D43" s="6">
        <f t="shared" si="0"/>
        <v>55.74</v>
      </c>
      <c r="E43" s="9">
        <f t="shared" si="1"/>
        <v>5.3307575337356437E-2</v>
      </c>
    </row>
    <row r="44" spans="2:6" x14ac:dyDescent="0.25">
      <c r="C44" s="4" t="str">
        <v>OSH Park</v>
      </c>
      <c r="D44" s="6">
        <f t="shared" si="0"/>
        <v>73.349999999999994</v>
      </c>
      <c r="E44" s="9">
        <f t="shared" si="1"/>
        <v>7.0149096716811882E-2</v>
      </c>
    </row>
    <row r="45" spans="2:6" x14ac:dyDescent="0.25">
      <c r="C45" s="4" t="str">
        <v>Digikey</v>
      </c>
      <c r="D45" s="6">
        <f t="shared" si="0"/>
        <v>229.32999999999998</v>
      </c>
      <c r="E45" s="9">
        <f t="shared" si="1"/>
        <v>0.21932232242762736</v>
      </c>
    </row>
    <row r="46" spans="2:6" x14ac:dyDescent="0.25">
      <c r="C46" s="4" t="str">
        <v>DHL</v>
      </c>
      <c r="D46" s="6">
        <f t="shared" si="0"/>
        <v>26.85</v>
      </c>
      <c r="E46" s="9">
        <f t="shared" si="1"/>
        <v>2.5678299207176538E-2</v>
      </c>
    </row>
    <row r="47" spans="2:6" x14ac:dyDescent="0.25">
      <c r="C47" s="4" t="str">
        <v>Adadfruit</v>
      </c>
      <c r="D47" s="6">
        <f t="shared" si="0"/>
        <v>39.17</v>
      </c>
      <c r="E47" s="9">
        <f t="shared" si="1"/>
        <v>3.7460669644137988E-2</v>
      </c>
    </row>
    <row r="48" spans="2:6" x14ac:dyDescent="0.25">
      <c r="C48" s="3" t="s">
        <v>13</v>
      </c>
      <c r="D48" s="7">
        <f>SUM(D38:D47)</f>
        <v>1045.6299999999999</v>
      </c>
      <c r="E48" s="8">
        <f t="shared" si="1"/>
        <v>1</v>
      </c>
    </row>
    <row r="50" spans="3:9" x14ac:dyDescent="0.25">
      <c r="C50" s="1" t="s">
        <v>38</v>
      </c>
      <c r="D50" s="1" t="s">
        <v>39</v>
      </c>
      <c r="E50" s="1" t="s">
        <v>44</v>
      </c>
    </row>
    <row r="51" spans="3:9" x14ac:dyDescent="0.25">
      <c r="C51" s="4" t="s">
        <v>40</v>
      </c>
      <c r="D51" s="6">
        <f>SUMIF(F:F,C51,D:D)</f>
        <v>112.5</v>
      </c>
      <c r="E51" s="9">
        <f t="shared" ref="E51:E57" si="2">D51/$D$48</f>
        <v>0.10759063913621454</v>
      </c>
    </row>
    <row r="52" spans="3:9" x14ac:dyDescent="0.25">
      <c r="C52" s="4" t="s">
        <v>41</v>
      </c>
      <c r="D52" s="6">
        <f t="shared" ref="D52" si="3">SUMIF(F:F,C52,D:D)</f>
        <v>87.67</v>
      </c>
      <c r="E52" s="9">
        <f t="shared" si="2"/>
        <v>8.384418962730604E-2</v>
      </c>
    </row>
    <row r="53" spans="3:9" x14ac:dyDescent="0.25">
      <c r="C53" s="4" t="s">
        <v>43</v>
      </c>
      <c r="D53" s="6">
        <f>SUMIF(F:F,C53,D:D)</f>
        <v>291.10000000000002</v>
      </c>
      <c r="E53" s="9">
        <f t="shared" si="2"/>
        <v>0.27839675602268493</v>
      </c>
      <c r="G53" s="4" t="s">
        <v>42</v>
      </c>
      <c r="H53" s="6">
        <f>SUMIF(F:F,G53,D:D)</f>
        <v>471.76999999999992</v>
      </c>
      <c r="I53" s="9">
        <f>H53/$D$48</f>
        <v>0.45118254066926156</v>
      </c>
    </row>
    <row r="54" spans="3:9" x14ac:dyDescent="0.25">
      <c r="C54" s="4" t="s">
        <v>25</v>
      </c>
      <c r="D54" s="6">
        <f>SUMIF(F:F,C54,D:D)</f>
        <v>82.59</v>
      </c>
      <c r="E54" s="9">
        <f t="shared" si="2"/>
        <v>7.8985874544532972E-2</v>
      </c>
    </row>
    <row r="55" spans="3:9" x14ac:dyDescent="0.25">
      <c r="C55" s="4" t="s">
        <v>45</v>
      </c>
      <c r="D55" s="6">
        <f>H53/15*14</f>
        <v>440.31866666666656</v>
      </c>
      <c r="E55" s="9">
        <f t="shared" si="2"/>
        <v>0.42110370462464408</v>
      </c>
    </row>
    <row r="56" spans="3:9" x14ac:dyDescent="0.25">
      <c r="C56" s="4" t="s">
        <v>46</v>
      </c>
      <c r="D56" s="6">
        <f>H53/15</f>
        <v>31.451333333333327</v>
      </c>
      <c r="E56" s="9">
        <f t="shared" si="2"/>
        <v>3.0078836044617436E-2</v>
      </c>
    </row>
    <row r="57" spans="3:9" x14ac:dyDescent="0.25">
      <c r="C57" s="3" t="s">
        <v>13</v>
      </c>
      <c r="D57" s="7">
        <f>SUM(D51:D52,D53:D56)</f>
        <v>1045.6299999999999</v>
      </c>
      <c r="E57" s="8">
        <f t="shared" si="2"/>
        <v>1</v>
      </c>
    </row>
    <row r="59" spans="3:9" x14ac:dyDescent="0.25">
      <c r="C59" s="4"/>
    </row>
    <row r="60" spans="3:9" x14ac:dyDescent="0.25">
      <c r="C60" s="4"/>
    </row>
  </sheetData>
  <autoFilter ref="B3:F33" xr:uid="{00000000-0001-0000-0000-000000000000}">
    <filterColumn colId="4">
      <filters>
        <filter val="Final"/>
        <filter val="Testing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Pyka</dc:creator>
  <cp:lastModifiedBy>Pyka</cp:lastModifiedBy>
  <dcterms:created xsi:type="dcterms:W3CDTF">2015-06-05T18:17:20Z</dcterms:created>
  <dcterms:modified xsi:type="dcterms:W3CDTF">2025-08-05T18:30:18Z</dcterms:modified>
</cp:coreProperties>
</file>