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Atmega Hardware\Complete v1.0\"/>
    </mc:Choice>
  </mc:AlternateContent>
  <xr:revisionPtr revIDLastSave="0" documentId="13_ncr:1_{8F5C7390-43C9-40F8-AA71-0EC10276A14A}" xr6:coauthVersionLast="47" xr6:coauthVersionMax="47" xr10:uidLastSave="{00000000-0000-0000-0000-000000000000}"/>
  <bookViews>
    <workbookView xWindow="0" yWindow="0" windowWidth="19200" windowHeight="15600" activeTab="2" xr2:uid="{00000000-000D-0000-FFFF-FFFF00000000}"/>
  </bookViews>
  <sheets>
    <sheet name="Connections" sheetId="1" r:id="rId1"/>
    <sheet name="Parts" sheetId="3" r:id="rId2"/>
    <sheet name="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2" l="1"/>
  <c r="G61" i="2"/>
  <c r="F61" i="2"/>
  <c r="D56" i="2"/>
  <c r="C56" i="2"/>
  <c r="C55" i="2"/>
  <c r="D49" i="2"/>
  <c r="I30" i="3"/>
  <c r="I29" i="3"/>
  <c r="G29" i="3"/>
  <c r="I28" i="3"/>
  <c r="I27" i="3"/>
  <c r="I26" i="3"/>
  <c r="G27" i="3"/>
  <c r="C42" i="2"/>
  <c r="C41" i="2" s="1"/>
  <c r="C47" i="2" s="1"/>
  <c r="C49" i="2" s="1"/>
  <c r="C33" i="2"/>
  <c r="C21" i="2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22" i="2"/>
  <c r="C19" i="2"/>
  <c r="C18" i="2"/>
  <c r="C14" i="2"/>
  <c r="C5" i="2"/>
  <c r="C7" i="2" s="1"/>
  <c r="C29" i="2" l="1"/>
  <c r="I6" i="3"/>
  <c r="I18" i="3" s="1"/>
  <c r="I19" i="3" s="1"/>
  <c r="I15" i="3"/>
</calcChain>
</file>

<file path=xl/sharedStrings.xml><?xml version="1.0" encoding="utf-8"?>
<sst xmlns="http://schemas.openxmlformats.org/spreadsheetml/2006/main" count="418" uniqueCount="164">
  <si>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</si>
  <si>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</si>
  <si>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</si>
  <si>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</si>
  <si>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</si>
  <si>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</si>
  <si>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</si>
  <si>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</si>
  <si>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</si>
  <si>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</si>
  <si>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</si>
  <si>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</si>
  <si>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</si>
  <si>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</si>
  <si>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</si>
  <si>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</si>
  <si>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</si>
  <si>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</si>
  <si>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</si>
  <si>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</si>
  <si>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</si>
  <si>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</si>
  <si>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</si>
  <si>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</si>
  <si>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</si>
  <si>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</si>
  <si>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</si>
  <si>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</si>
  <si>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</si>
  <si>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</si>
  <si>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</si>
  <si>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</si>
  <si>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</si>
  <si>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</si>
  <si>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</si>
  <si>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</si>
  <si>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</si>
  <si>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</si>
  <si>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</si>
  <si>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</si>
  <si>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</si>
  <si>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</si>
  <si>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</si>
  <si>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</si>
  <si>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</si>
  <si>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</si>
  <si>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</si>
  <si>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</si>
  <si>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TTD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</si>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</sst>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5" fillId="0" borderId="0" xfId="2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3" applyFont="1"/>
    <xf numFmtId="9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9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6" totalsRowShown="0" headerRowDxfId="8">
  <autoFilter ref="B2:J16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7"/>
    <tableColumn id="2" xr3:uid="{C11F4ED7-F654-4000-8FE5-7F7F78A9CC23}" name="Item" dataDxfId="6"/>
    <tableColumn id="9" xr3:uid="{2A73A2A3-326A-46F6-B008-BC7209351DF5}" name="Added?" dataDxfId="5"/>
    <tableColumn id="3" xr3:uid="{43E1388A-9A47-4270-8D95-5DAB8EEB5C98}" name="Acquired" dataDxfId="4"/>
    <tableColumn id="4" xr3:uid="{ECFAD228-AFD7-4089-BBEF-3B76C8ED16D3}" name="Board Count" dataDxfId="3"/>
    <tableColumn id="5" xr3:uid="{A391AA9A-2736-457B-ACEF-2AF43BD07714}" name="Purchase Amount" dataDxfId="2">
      <calculatedColumnFormula>F3*15</calculatedColumnFormula>
    </tableColumn>
    <tableColumn id="6" xr3:uid="{403CC425-E277-4465-8F64-A609F52AC5F9}" name="Unit Price" dataDxfId="1"/>
    <tableColumn id="7" xr3:uid="{3EB62525-E5E4-49DC-BF5E-1E259F7C741F}" name="Max Price" dataDxfId="0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opLeftCell="A34" zoomScale="70" zoomScaleNormal="70" workbookViewId="0">
      <selection activeCell="F77" sqref="F77:F80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81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52</v>
      </c>
      <c r="G6" s="2"/>
    </row>
    <row r="7" spans="2:9" x14ac:dyDescent="0.25">
      <c r="B7" s="2">
        <v>1</v>
      </c>
      <c r="C7" s="3" t="s">
        <v>26</v>
      </c>
      <c r="D7" s="2" t="s">
        <v>82</v>
      </c>
      <c r="E7" s="2" t="s">
        <v>0</v>
      </c>
      <c r="F7" s="2" t="s">
        <v>52</v>
      </c>
      <c r="G7" s="2"/>
      <c r="I7" s="8"/>
    </row>
    <row r="8" spans="2:9" x14ac:dyDescent="0.25">
      <c r="B8" s="2">
        <v>2</v>
      </c>
      <c r="C8" s="3" t="s">
        <v>31</v>
      </c>
      <c r="D8" s="2" t="s">
        <v>83</v>
      </c>
      <c r="E8" s="17" t="s">
        <v>84</v>
      </c>
      <c r="F8" s="2" t="s">
        <v>52</v>
      </c>
      <c r="G8" s="2"/>
      <c r="I8" s="8"/>
    </row>
    <row r="9" spans="2:9" x14ac:dyDescent="0.25">
      <c r="B9" s="2">
        <v>3</v>
      </c>
      <c r="C9" s="3" t="s">
        <v>85</v>
      </c>
      <c r="D9" s="2">
        <v>27</v>
      </c>
      <c r="E9" s="2">
        <v>27</v>
      </c>
      <c r="F9" s="2" t="s">
        <v>52</v>
      </c>
      <c r="G9" s="2"/>
      <c r="I9" s="8"/>
    </row>
    <row r="10" spans="2:9" x14ac:dyDescent="0.25">
      <c r="B10" s="4">
        <v>4</v>
      </c>
      <c r="C10" s="5" t="s">
        <v>87</v>
      </c>
      <c r="D10" s="18" t="s">
        <v>84</v>
      </c>
      <c r="E10" s="18" t="s">
        <v>84</v>
      </c>
      <c r="F10" s="4" t="s">
        <v>52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88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81</v>
      </c>
      <c r="I15" s="11"/>
    </row>
    <row r="16" spans="2:9" x14ac:dyDescent="0.25">
      <c r="B16" s="2">
        <v>1</v>
      </c>
      <c r="C16" s="3" t="s">
        <v>89</v>
      </c>
      <c r="D16" s="8" t="s">
        <v>90</v>
      </c>
      <c r="E16" s="2">
        <v>1</v>
      </c>
      <c r="F16" s="2" t="s">
        <v>52</v>
      </c>
      <c r="G16" s="2"/>
      <c r="I16" s="11"/>
    </row>
    <row r="17" spans="2:9" x14ac:dyDescent="0.25">
      <c r="B17" s="2">
        <v>1</v>
      </c>
      <c r="C17" s="3" t="s">
        <v>89</v>
      </c>
      <c r="D17" s="2" t="s">
        <v>86</v>
      </c>
      <c r="E17" s="2" t="s">
        <v>91</v>
      </c>
      <c r="F17" s="2" t="s">
        <v>52</v>
      </c>
      <c r="G17" s="2"/>
      <c r="I17" s="8"/>
    </row>
    <row r="18" spans="2:9" x14ac:dyDescent="0.25">
      <c r="B18" s="2">
        <v>2</v>
      </c>
      <c r="C18" s="3" t="s">
        <v>92</v>
      </c>
      <c r="D18" s="2" t="s">
        <v>83</v>
      </c>
      <c r="E18" s="17" t="s">
        <v>84</v>
      </c>
      <c r="F18" s="2" t="s">
        <v>52</v>
      </c>
      <c r="G18" s="2"/>
      <c r="I18" s="8"/>
    </row>
    <row r="19" spans="2:9" x14ac:dyDescent="0.25">
      <c r="B19" s="2">
        <v>3</v>
      </c>
      <c r="C19" s="3" t="s">
        <v>93</v>
      </c>
      <c r="D19" s="2" t="s">
        <v>94</v>
      </c>
      <c r="E19" s="2">
        <v>1</v>
      </c>
      <c r="F19" s="2" t="s">
        <v>52</v>
      </c>
      <c r="G19" s="2"/>
      <c r="I19" s="8"/>
    </row>
    <row r="20" spans="2:9" x14ac:dyDescent="0.25">
      <c r="B20" s="2">
        <v>3</v>
      </c>
      <c r="C20" s="3" t="s">
        <v>93</v>
      </c>
      <c r="D20" s="2" t="s">
        <v>95</v>
      </c>
      <c r="E20" s="2" t="s">
        <v>96</v>
      </c>
      <c r="F20" s="2" t="s">
        <v>52</v>
      </c>
      <c r="G20" s="2"/>
      <c r="I20" s="8"/>
    </row>
    <row r="21" spans="2:9" x14ac:dyDescent="0.25">
      <c r="B21" s="2">
        <v>3</v>
      </c>
      <c r="C21" s="3" t="s">
        <v>93</v>
      </c>
      <c r="D21" s="2" t="s">
        <v>97</v>
      </c>
      <c r="E21" s="2">
        <v>1</v>
      </c>
      <c r="F21" s="2" t="s">
        <v>52</v>
      </c>
      <c r="G21" s="2"/>
    </row>
    <row r="22" spans="2:9" x14ac:dyDescent="0.25">
      <c r="B22" s="2">
        <v>3</v>
      </c>
      <c r="C22" s="3" t="s">
        <v>93</v>
      </c>
      <c r="D22" s="2" t="s">
        <v>28</v>
      </c>
      <c r="E22" s="2">
        <v>1</v>
      </c>
      <c r="F22" s="2" t="s">
        <v>52</v>
      </c>
      <c r="G22" s="2"/>
    </row>
    <row r="23" spans="2:9" x14ac:dyDescent="0.25">
      <c r="B23" s="2">
        <v>4</v>
      </c>
      <c r="C23" s="3" t="s">
        <v>100</v>
      </c>
      <c r="D23" s="8" t="s">
        <v>7</v>
      </c>
      <c r="E23" s="2">
        <v>1</v>
      </c>
      <c r="F23" s="2" t="s">
        <v>52</v>
      </c>
      <c r="G23" s="2"/>
    </row>
    <row r="24" spans="2:9" x14ac:dyDescent="0.25">
      <c r="B24" s="2">
        <v>4</v>
      </c>
      <c r="C24" s="3" t="s">
        <v>100</v>
      </c>
      <c r="D24" s="2" t="s">
        <v>82</v>
      </c>
      <c r="E24" s="2" t="s">
        <v>0</v>
      </c>
      <c r="F24" s="2" t="s">
        <v>52</v>
      </c>
      <c r="G24" s="2"/>
    </row>
    <row r="25" spans="2:9" x14ac:dyDescent="0.25">
      <c r="B25" s="4">
        <v>5</v>
      </c>
      <c r="C25" s="5" t="s">
        <v>101</v>
      </c>
      <c r="D25" s="4" t="s">
        <v>32</v>
      </c>
      <c r="E25" s="4">
        <v>1</v>
      </c>
      <c r="F25" s="4" t="s">
        <v>52</v>
      </c>
      <c r="G25" s="4"/>
    </row>
    <row r="27" spans="2:9" x14ac:dyDescent="0.25">
      <c r="B27" s="9" t="s">
        <v>21</v>
      </c>
      <c r="C27" s="8" t="s">
        <v>97</v>
      </c>
    </row>
    <row r="28" spans="2:9" x14ac:dyDescent="0.25">
      <c r="B28" s="9" t="s">
        <v>22</v>
      </c>
      <c r="C28" s="8" t="s">
        <v>102</v>
      </c>
    </row>
    <row r="29" spans="2:9" x14ac:dyDescent="0.25">
      <c r="B29" s="9" t="s">
        <v>23</v>
      </c>
      <c r="C29" s="8" t="s">
        <v>103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81</v>
      </c>
    </row>
    <row r="31" spans="2:9" x14ac:dyDescent="0.25">
      <c r="B31" s="2">
        <v>1</v>
      </c>
      <c r="C31" s="3" t="s">
        <v>104</v>
      </c>
      <c r="D31" s="8" t="s">
        <v>8</v>
      </c>
      <c r="E31" s="2" t="s">
        <v>93</v>
      </c>
      <c r="F31" s="2" t="s">
        <v>52</v>
      </c>
      <c r="G31" s="2"/>
    </row>
    <row r="32" spans="2:9" x14ac:dyDescent="0.25">
      <c r="B32" s="2">
        <v>1</v>
      </c>
      <c r="C32" s="3" t="s">
        <v>104</v>
      </c>
      <c r="D32" s="2" t="s">
        <v>95</v>
      </c>
      <c r="E32" s="2" t="s">
        <v>96</v>
      </c>
      <c r="F32" s="2" t="s">
        <v>52</v>
      </c>
      <c r="G32" s="2"/>
    </row>
    <row r="33" spans="2:7" x14ac:dyDescent="0.25">
      <c r="B33" s="2">
        <v>1</v>
      </c>
      <c r="C33" s="3" t="s">
        <v>104</v>
      </c>
      <c r="D33" s="2" t="s">
        <v>28</v>
      </c>
      <c r="E33" s="2">
        <v>1</v>
      </c>
      <c r="F33" s="2" t="s">
        <v>52</v>
      </c>
      <c r="G33" s="2"/>
    </row>
    <row r="34" spans="2:7" x14ac:dyDescent="0.25">
      <c r="B34" s="2">
        <v>2</v>
      </c>
      <c r="C34" s="3" t="s">
        <v>92</v>
      </c>
      <c r="D34" s="2" t="s">
        <v>83</v>
      </c>
      <c r="E34" s="17" t="s">
        <v>84</v>
      </c>
      <c r="F34" s="2" t="s">
        <v>52</v>
      </c>
      <c r="G34" s="2"/>
    </row>
    <row r="35" spans="2:7" x14ac:dyDescent="0.25">
      <c r="B35" s="2">
        <v>3</v>
      </c>
      <c r="C35" s="3" t="s">
        <v>105</v>
      </c>
      <c r="D35" s="2" t="s">
        <v>82</v>
      </c>
      <c r="E35" s="2" t="s">
        <v>106</v>
      </c>
      <c r="F35" s="2" t="s">
        <v>52</v>
      </c>
      <c r="G35" s="2"/>
    </row>
    <row r="36" spans="2:7" x14ac:dyDescent="0.25">
      <c r="B36" s="2">
        <v>3</v>
      </c>
      <c r="C36" s="3" t="s">
        <v>105</v>
      </c>
      <c r="D36" s="2" t="s">
        <v>107</v>
      </c>
      <c r="E36" s="2" t="s">
        <v>106</v>
      </c>
      <c r="F36" s="2" t="s">
        <v>52</v>
      </c>
      <c r="G36" s="2"/>
    </row>
    <row r="37" spans="2:7" x14ac:dyDescent="0.25">
      <c r="B37" s="2">
        <v>4</v>
      </c>
      <c r="C37" s="3" t="s">
        <v>87</v>
      </c>
      <c r="D37" s="2" t="s">
        <v>84</v>
      </c>
      <c r="E37" s="2" t="s">
        <v>84</v>
      </c>
      <c r="F37" s="2" t="s">
        <v>52</v>
      </c>
      <c r="G37" s="2"/>
    </row>
    <row r="38" spans="2:7" x14ac:dyDescent="0.25">
      <c r="B38" s="2">
        <v>5</v>
      </c>
      <c r="C38" s="3" t="s">
        <v>108</v>
      </c>
      <c r="D38" s="8" t="s">
        <v>10</v>
      </c>
      <c r="E38" s="2">
        <v>1</v>
      </c>
      <c r="F38" s="2" t="s">
        <v>52</v>
      </c>
      <c r="G38" s="2"/>
    </row>
    <row r="39" spans="2:7" x14ac:dyDescent="0.25">
      <c r="B39" s="2">
        <v>5</v>
      </c>
      <c r="C39" s="3" t="s">
        <v>108</v>
      </c>
      <c r="D39" s="2" t="s">
        <v>109</v>
      </c>
      <c r="E39" s="2" t="s">
        <v>93</v>
      </c>
      <c r="F39" s="2" t="s">
        <v>52</v>
      </c>
      <c r="G39" s="2"/>
    </row>
    <row r="40" spans="2:7" x14ac:dyDescent="0.25">
      <c r="B40" s="2">
        <v>5</v>
      </c>
      <c r="C40" s="3" t="s">
        <v>108</v>
      </c>
      <c r="D40" s="2" t="s">
        <v>110</v>
      </c>
      <c r="E40" s="2">
        <v>2</v>
      </c>
      <c r="F40" s="2" t="s">
        <v>52</v>
      </c>
      <c r="G40" s="2"/>
    </row>
    <row r="41" spans="2:7" x14ac:dyDescent="0.25">
      <c r="B41" s="2">
        <v>5</v>
      </c>
      <c r="C41" s="3" t="s">
        <v>108</v>
      </c>
      <c r="D41" s="2" t="s">
        <v>111</v>
      </c>
      <c r="E41" s="2">
        <v>2</v>
      </c>
      <c r="F41" s="2" t="s">
        <v>52</v>
      </c>
      <c r="G41" s="2"/>
    </row>
    <row r="42" spans="2:7" x14ac:dyDescent="0.25">
      <c r="B42" s="2">
        <v>5</v>
      </c>
      <c r="C42" s="3" t="s">
        <v>108</v>
      </c>
      <c r="D42" s="2" t="s">
        <v>86</v>
      </c>
      <c r="E42" s="2">
        <v>28</v>
      </c>
      <c r="F42" s="2" t="s">
        <v>52</v>
      </c>
      <c r="G42" s="2"/>
    </row>
    <row r="43" spans="2:7" x14ac:dyDescent="0.25">
      <c r="B43" s="2">
        <v>5</v>
      </c>
      <c r="C43" s="3" t="s">
        <v>108</v>
      </c>
      <c r="D43" s="2" t="s">
        <v>86</v>
      </c>
      <c r="E43" s="2">
        <v>18</v>
      </c>
      <c r="F43" s="2" t="s">
        <v>52</v>
      </c>
      <c r="G43" s="2"/>
    </row>
    <row r="44" spans="2:7" x14ac:dyDescent="0.25">
      <c r="B44" s="2">
        <v>5</v>
      </c>
      <c r="C44" s="3" t="s">
        <v>108</v>
      </c>
      <c r="D44" s="2" t="s">
        <v>113</v>
      </c>
      <c r="E44" s="2">
        <v>1</v>
      </c>
      <c r="F44" s="2" t="s">
        <v>52</v>
      </c>
      <c r="G44" s="2"/>
    </row>
    <row r="45" spans="2:7" x14ac:dyDescent="0.25">
      <c r="B45" s="4">
        <v>5</v>
      </c>
      <c r="C45" s="5" t="s">
        <v>108</v>
      </c>
      <c r="D45" s="4" t="s">
        <v>90</v>
      </c>
      <c r="E45" s="4">
        <v>2</v>
      </c>
      <c r="F45" s="4" t="s">
        <v>52</v>
      </c>
      <c r="G45" s="4"/>
    </row>
    <row r="47" spans="2:7" x14ac:dyDescent="0.25">
      <c r="B47" s="9" t="s">
        <v>21</v>
      </c>
      <c r="C47" s="8" t="s">
        <v>86</v>
      </c>
    </row>
    <row r="48" spans="2:7" x14ac:dyDescent="0.25">
      <c r="B48" s="9" t="s">
        <v>22</v>
      </c>
      <c r="C48" s="8" t="s">
        <v>114</v>
      </c>
    </row>
    <row r="49" spans="2:7" x14ac:dyDescent="0.25">
      <c r="B49" s="9" t="s">
        <v>23</v>
      </c>
      <c r="C49" s="8" t="s">
        <v>115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81</v>
      </c>
    </row>
    <row r="51" spans="2:7" x14ac:dyDescent="0.25">
      <c r="B51" s="2">
        <v>1</v>
      </c>
      <c r="C51" s="3" t="s">
        <v>116</v>
      </c>
      <c r="D51" s="8" t="s">
        <v>109</v>
      </c>
      <c r="E51" s="2" t="s">
        <v>117</v>
      </c>
      <c r="F51" s="2" t="s">
        <v>52</v>
      </c>
      <c r="G51" s="2"/>
    </row>
    <row r="52" spans="2:7" x14ac:dyDescent="0.25">
      <c r="B52" s="2">
        <v>2</v>
      </c>
      <c r="C52" s="3" t="s">
        <v>118</v>
      </c>
      <c r="D52" s="2" t="s">
        <v>147</v>
      </c>
      <c r="E52" s="2" t="s">
        <v>0</v>
      </c>
      <c r="F52" s="2" t="s">
        <v>52</v>
      </c>
      <c r="G52" s="2"/>
    </row>
    <row r="53" spans="2:7" x14ac:dyDescent="0.25">
      <c r="B53" s="2">
        <v>3</v>
      </c>
      <c r="C53" s="3" t="s">
        <v>132</v>
      </c>
      <c r="D53" s="2" t="s">
        <v>147</v>
      </c>
      <c r="E53" s="2" t="s">
        <v>119</v>
      </c>
      <c r="F53" s="2" t="s">
        <v>52</v>
      </c>
      <c r="G53" s="2"/>
    </row>
    <row r="54" spans="2:7" x14ac:dyDescent="0.25">
      <c r="B54" s="2">
        <v>4</v>
      </c>
      <c r="C54" s="3" t="s">
        <v>133</v>
      </c>
      <c r="D54" s="2" t="s">
        <v>147</v>
      </c>
      <c r="E54" s="2" t="s">
        <v>106</v>
      </c>
      <c r="F54" s="2" t="s">
        <v>52</v>
      </c>
      <c r="G54" s="2"/>
    </row>
    <row r="55" spans="2:7" x14ac:dyDescent="0.25">
      <c r="B55" s="2">
        <v>5</v>
      </c>
      <c r="C55" s="3" t="s">
        <v>134</v>
      </c>
      <c r="D55" s="2" t="s">
        <v>147</v>
      </c>
      <c r="E55" s="2" t="s">
        <v>120</v>
      </c>
      <c r="F55" s="2" t="s">
        <v>52</v>
      </c>
      <c r="G55" s="2"/>
    </row>
    <row r="56" spans="2:7" x14ac:dyDescent="0.25">
      <c r="B56" s="2">
        <v>6</v>
      </c>
      <c r="C56" s="3" t="s">
        <v>135</v>
      </c>
      <c r="D56" s="2" t="s">
        <v>147</v>
      </c>
      <c r="E56" s="2" t="s">
        <v>121</v>
      </c>
      <c r="F56" s="2" t="s">
        <v>52</v>
      </c>
      <c r="G56" s="2"/>
    </row>
    <row r="57" spans="2:7" x14ac:dyDescent="0.25">
      <c r="B57" s="2">
        <v>7</v>
      </c>
      <c r="C57" s="3" t="s">
        <v>136</v>
      </c>
      <c r="D57" s="2" t="s">
        <v>147</v>
      </c>
      <c r="E57" s="2" t="s">
        <v>122</v>
      </c>
      <c r="F57" s="2" t="s">
        <v>52</v>
      </c>
      <c r="G57" s="2"/>
    </row>
    <row r="58" spans="2:7" x14ac:dyDescent="0.25">
      <c r="B58" s="2">
        <v>8</v>
      </c>
      <c r="C58" s="3" t="s">
        <v>137</v>
      </c>
      <c r="D58" s="2" t="s">
        <v>147</v>
      </c>
      <c r="E58" s="8" t="s">
        <v>123</v>
      </c>
      <c r="F58" s="2" t="s">
        <v>52</v>
      </c>
      <c r="G58" s="2"/>
    </row>
    <row r="59" spans="2:7" x14ac:dyDescent="0.25">
      <c r="B59" s="2">
        <v>9</v>
      </c>
      <c r="C59" s="3" t="s">
        <v>138</v>
      </c>
      <c r="D59" s="2" t="s">
        <v>147</v>
      </c>
      <c r="E59" s="2" t="s">
        <v>124</v>
      </c>
      <c r="F59" s="2" t="s">
        <v>52</v>
      </c>
      <c r="G59" s="2"/>
    </row>
    <row r="60" spans="2:7" x14ac:dyDescent="0.25">
      <c r="B60" s="2">
        <v>10</v>
      </c>
      <c r="C60" s="3" t="s">
        <v>139</v>
      </c>
      <c r="D60" s="2" t="s">
        <v>147</v>
      </c>
      <c r="E60" s="2" t="s">
        <v>125</v>
      </c>
      <c r="F60" s="2" t="s">
        <v>52</v>
      </c>
      <c r="G60" s="2"/>
    </row>
    <row r="61" spans="2:7" x14ac:dyDescent="0.25">
      <c r="B61" s="2">
        <v>11</v>
      </c>
      <c r="C61" s="3" t="s">
        <v>140</v>
      </c>
      <c r="D61" s="2" t="s">
        <v>147</v>
      </c>
      <c r="E61" s="2" t="s">
        <v>126</v>
      </c>
      <c r="F61" s="2" t="s">
        <v>52</v>
      </c>
      <c r="G61" s="2"/>
    </row>
    <row r="62" spans="2:7" x14ac:dyDescent="0.25">
      <c r="B62" s="2">
        <v>12</v>
      </c>
      <c r="C62" s="3" t="s">
        <v>141</v>
      </c>
      <c r="D62" s="2" t="s">
        <v>147</v>
      </c>
      <c r="E62" s="2" t="s">
        <v>127</v>
      </c>
      <c r="F62" s="2" t="s">
        <v>52</v>
      </c>
      <c r="G62" s="2"/>
    </row>
    <row r="63" spans="2:7" x14ac:dyDescent="0.25">
      <c r="B63" s="2">
        <v>13</v>
      </c>
      <c r="C63" s="3" t="s">
        <v>142</v>
      </c>
      <c r="D63" s="2" t="s">
        <v>147</v>
      </c>
      <c r="E63" s="2" t="s">
        <v>128</v>
      </c>
      <c r="F63" s="2" t="s">
        <v>52</v>
      </c>
      <c r="G63" s="2"/>
    </row>
    <row r="64" spans="2:7" x14ac:dyDescent="0.25">
      <c r="B64" s="2">
        <v>14</v>
      </c>
      <c r="C64" s="3" t="s">
        <v>143</v>
      </c>
      <c r="D64" s="2" t="s">
        <v>147</v>
      </c>
      <c r="E64" s="8" t="s">
        <v>129</v>
      </c>
      <c r="F64" s="2" t="s">
        <v>52</v>
      </c>
      <c r="G64" s="2"/>
    </row>
    <row r="65" spans="2:7" x14ac:dyDescent="0.25">
      <c r="B65" s="2">
        <v>15</v>
      </c>
      <c r="C65" s="3" t="s">
        <v>144</v>
      </c>
      <c r="D65" s="2" t="s">
        <v>147</v>
      </c>
      <c r="E65" s="2" t="s">
        <v>130</v>
      </c>
      <c r="F65" s="2" t="s">
        <v>52</v>
      </c>
      <c r="G65" s="2"/>
    </row>
    <row r="66" spans="2:7" x14ac:dyDescent="0.25">
      <c r="B66" s="2">
        <v>16</v>
      </c>
      <c r="C66" s="3" t="s">
        <v>145</v>
      </c>
      <c r="D66" s="2" t="s">
        <v>147</v>
      </c>
      <c r="E66" s="2" t="s">
        <v>131</v>
      </c>
      <c r="F66" s="2" t="s">
        <v>52</v>
      </c>
      <c r="G66" s="2"/>
    </row>
    <row r="67" spans="2:7" x14ac:dyDescent="0.25">
      <c r="B67" s="2">
        <v>17</v>
      </c>
      <c r="C67" s="3" t="s">
        <v>146</v>
      </c>
      <c r="D67" s="2" t="s">
        <v>147</v>
      </c>
      <c r="E67" s="2" t="s">
        <v>96</v>
      </c>
      <c r="F67" s="2" t="s">
        <v>52</v>
      </c>
      <c r="G67" s="2"/>
    </row>
    <row r="68" spans="2:7" x14ac:dyDescent="0.25">
      <c r="B68" s="2">
        <v>18</v>
      </c>
      <c r="C68" s="3" t="s">
        <v>112</v>
      </c>
      <c r="D68" s="8" t="s">
        <v>10</v>
      </c>
      <c r="E68" s="2">
        <v>1</v>
      </c>
      <c r="F68" s="2" t="s">
        <v>52</v>
      </c>
      <c r="G68" s="2"/>
    </row>
    <row r="69" spans="2:7" x14ac:dyDescent="0.25">
      <c r="B69" s="2">
        <v>18</v>
      </c>
      <c r="C69" s="3" t="s">
        <v>112</v>
      </c>
      <c r="D69" s="2" t="s">
        <v>109</v>
      </c>
      <c r="E69" s="2" t="s">
        <v>93</v>
      </c>
      <c r="F69" s="2" t="s">
        <v>52</v>
      </c>
      <c r="G69" s="2"/>
    </row>
    <row r="70" spans="2:7" x14ac:dyDescent="0.25">
      <c r="B70" s="2">
        <v>18</v>
      </c>
      <c r="C70" s="3" t="s">
        <v>112</v>
      </c>
      <c r="D70" s="2" t="s">
        <v>110</v>
      </c>
      <c r="E70" s="2">
        <v>2</v>
      </c>
      <c r="F70" s="2" t="s">
        <v>52</v>
      </c>
      <c r="G70" s="2"/>
    </row>
    <row r="71" spans="2:7" x14ac:dyDescent="0.25">
      <c r="B71" s="2">
        <v>18</v>
      </c>
      <c r="C71" s="3" t="s">
        <v>112</v>
      </c>
      <c r="D71" s="2" t="s">
        <v>111</v>
      </c>
      <c r="E71" s="2">
        <v>2</v>
      </c>
      <c r="F71" s="2" t="s">
        <v>52</v>
      </c>
      <c r="G71" s="2"/>
    </row>
    <row r="72" spans="2:7" x14ac:dyDescent="0.25">
      <c r="B72" s="2">
        <v>18</v>
      </c>
      <c r="C72" s="3" t="s">
        <v>112</v>
      </c>
      <c r="D72" s="2" t="s">
        <v>86</v>
      </c>
      <c r="E72" s="2">
        <v>28</v>
      </c>
      <c r="F72" s="2" t="s">
        <v>52</v>
      </c>
      <c r="G72" s="2"/>
    </row>
    <row r="73" spans="2:7" x14ac:dyDescent="0.25">
      <c r="B73" s="2">
        <v>18</v>
      </c>
      <c r="C73" s="3" t="s">
        <v>112</v>
      </c>
      <c r="D73" s="2" t="s">
        <v>113</v>
      </c>
      <c r="E73" s="8">
        <v>1</v>
      </c>
      <c r="F73" s="2" t="s">
        <v>52</v>
      </c>
      <c r="G73" s="2"/>
    </row>
    <row r="74" spans="2:7" x14ac:dyDescent="0.25">
      <c r="B74" s="2">
        <v>18</v>
      </c>
      <c r="C74" s="3" t="s">
        <v>112</v>
      </c>
      <c r="D74" s="2" t="s">
        <v>90</v>
      </c>
      <c r="E74" s="2">
        <v>2</v>
      </c>
      <c r="F74" s="2" t="s">
        <v>52</v>
      </c>
      <c r="G74" s="2"/>
    </row>
    <row r="75" spans="2:7" x14ac:dyDescent="0.25">
      <c r="B75" s="2">
        <v>18</v>
      </c>
      <c r="C75" s="3" t="s">
        <v>112</v>
      </c>
      <c r="D75" s="2" t="s">
        <v>97</v>
      </c>
      <c r="E75" s="2">
        <v>5</v>
      </c>
      <c r="F75" s="2" t="s">
        <v>52</v>
      </c>
      <c r="G75" s="2"/>
    </row>
    <row r="76" spans="2:7" x14ac:dyDescent="0.25">
      <c r="B76" s="2">
        <v>19</v>
      </c>
      <c r="C76" s="3" t="s">
        <v>148</v>
      </c>
      <c r="D76" s="2" t="s">
        <v>83</v>
      </c>
      <c r="E76" s="17" t="s">
        <v>84</v>
      </c>
      <c r="F76" s="2" t="s">
        <v>52</v>
      </c>
      <c r="G76" s="2"/>
    </row>
    <row r="77" spans="2:7" x14ac:dyDescent="0.25">
      <c r="B77" s="2">
        <v>20</v>
      </c>
      <c r="C77" s="3" t="s">
        <v>150</v>
      </c>
      <c r="D77" s="8" t="s">
        <v>87</v>
      </c>
      <c r="E77" s="17" t="s">
        <v>84</v>
      </c>
      <c r="F77" s="2" t="s">
        <v>52</v>
      </c>
      <c r="G77" s="2"/>
    </row>
    <row r="78" spans="2:7" x14ac:dyDescent="0.25">
      <c r="B78" s="2">
        <v>21</v>
      </c>
      <c r="C78" s="3" t="s">
        <v>149</v>
      </c>
      <c r="D78" s="8" t="s">
        <v>87</v>
      </c>
      <c r="E78" s="17" t="s">
        <v>84</v>
      </c>
      <c r="F78" s="2" t="s">
        <v>52</v>
      </c>
      <c r="G78" s="2"/>
    </row>
    <row r="79" spans="2:7" x14ac:dyDescent="0.25">
      <c r="B79" s="2">
        <v>22</v>
      </c>
      <c r="C79" s="3" t="s">
        <v>151</v>
      </c>
      <c r="D79" s="8" t="s">
        <v>87</v>
      </c>
      <c r="E79" s="17" t="s">
        <v>84</v>
      </c>
      <c r="F79" s="2" t="s">
        <v>52</v>
      </c>
      <c r="G79" s="2"/>
    </row>
    <row r="80" spans="2:7" x14ac:dyDescent="0.25">
      <c r="B80" s="2">
        <v>23</v>
      </c>
      <c r="C80" s="3" t="s">
        <v>152</v>
      </c>
      <c r="D80" s="2" t="s">
        <v>109</v>
      </c>
      <c r="E80" s="2" t="s">
        <v>153</v>
      </c>
      <c r="F80" s="2" t="s">
        <v>52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30"/>
  <sheetViews>
    <sheetView topLeftCell="A4" workbookViewId="0">
      <selection activeCell="D35" sqref="D35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74</v>
      </c>
      <c r="C2" s="6" t="s">
        <v>39</v>
      </c>
      <c r="D2" s="6" t="s">
        <v>80</v>
      </c>
      <c r="E2" s="6" t="s">
        <v>75</v>
      </c>
      <c r="F2" s="6" t="s">
        <v>53</v>
      </c>
      <c r="G2" s="6" t="s">
        <v>54</v>
      </c>
      <c r="H2" s="6" t="s">
        <v>62</v>
      </c>
      <c r="I2" s="6" t="s">
        <v>64</v>
      </c>
      <c r="J2" s="6" t="s">
        <v>55</v>
      </c>
    </row>
    <row r="3" spans="2:10" x14ac:dyDescent="0.25">
      <c r="B3" s="8">
        <v>1</v>
      </c>
      <c r="C3" s="8" t="s">
        <v>3</v>
      </c>
      <c r="D3" s="8" t="s">
        <v>52</v>
      </c>
      <c r="E3" s="8" t="s">
        <v>52</v>
      </c>
      <c r="F3" s="8">
        <f>COUNTIF(Connections!C:C,Parts!C3)</f>
        <v>0</v>
      </c>
      <c r="G3" s="8">
        <f t="shared" ref="G3:G16" si="0">F3*15</f>
        <v>0</v>
      </c>
      <c r="H3" s="13">
        <v>0.24</v>
      </c>
      <c r="I3" s="13">
        <f t="shared" ref="I3:I16" si="1">H3*G3</f>
        <v>0</v>
      </c>
      <c r="J3" s="16" t="s">
        <v>56</v>
      </c>
    </row>
    <row r="4" spans="2:10" x14ac:dyDescent="0.25">
      <c r="B4" s="8">
        <v>2</v>
      </c>
      <c r="C4" s="8" t="s">
        <v>9</v>
      </c>
      <c r="D4" s="8" t="s">
        <v>52</v>
      </c>
      <c r="E4" s="8" t="s">
        <v>52</v>
      </c>
      <c r="F4" s="8">
        <f>COUNTIF(Connections!C:C,Parts!C4)</f>
        <v>0</v>
      </c>
      <c r="G4" s="8">
        <f t="shared" si="0"/>
        <v>0</v>
      </c>
      <c r="H4" s="13">
        <v>0.21</v>
      </c>
      <c r="I4" s="13">
        <f t="shared" si="1"/>
        <v>0</v>
      </c>
      <c r="J4" s="16" t="s">
        <v>57</v>
      </c>
    </row>
    <row r="5" spans="2:10" x14ac:dyDescent="0.25">
      <c r="B5" s="8">
        <v>3</v>
      </c>
      <c r="C5" s="8" t="s">
        <v>1</v>
      </c>
      <c r="D5" s="8" t="s">
        <v>52</v>
      </c>
      <c r="E5" s="8" t="s">
        <v>52</v>
      </c>
      <c r="F5" s="8">
        <f>COUNTIF(Connections!C:C,Parts!C5)</f>
        <v>1</v>
      </c>
      <c r="G5" s="8">
        <f t="shared" si="0"/>
        <v>15</v>
      </c>
      <c r="H5" s="13">
        <v>0.76</v>
      </c>
      <c r="I5" s="13">
        <f t="shared" si="1"/>
        <v>11.4</v>
      </c>
      <c r="J5" t="s">
        <v>59</v>
      </c>
    </row>
    <row r="6" spans="2:10" x14ac:dyDescent="0.25">
      <c r="B6" s="8">
        <v>4</v>
      </c>
      <c r="C6" s="8" t="s">
        <v>4</v>
      </c>
      <c r="D6" s="8" t="s">
        <v>52</v>
      </c>
      <c r="E6" s="8" t="s">
        <v>52</v>
      </c>
      <c r="F6" s="8">
        <f>COUNTIF(Connections!C:C,Parts!C6)</f>
        <v>0</v>
      </c>
      <c r="G6" s="8">
        <f t="shared" si="0"/>
        <v>0</v>
      </c>
      <c r="H6" s="13">
        <f>13.29/10</f>
        <v>1.329</v>
      </c>
      <c r="I6" s="13">
        <f t="shared" si="1"/>
        <v>0</v>
      </c>
      <c r="J6" t="s">
        <v>60</v>
      </c>
    </row>
    <row r="7" spans="2:10" x14ac:dyDescent="0.25">
      <c r="B7" s="8">
        <v>5</v>
      </c>
      <c r="C7" s="8" t="s">
        <v>33</v>
      </c>
      <c r="D7" s="8" t="s">
        <v>52</v>
      </c>
      <c r="E7" s="8" t="s">
        <v>52</v>
      </c>
      <c r="F7" s="8">
        <f>COUNTIF(Connections!C:C,Parts!C7)</f>
        <v>0</v>
      </c>
      <c r="G7" s="8">
        <f t="shared" si="0"/>
        <v>0</v>
      </c>
      <c r="H7" s="13">
        <v>1.3</v>
      </c>
      <c r="I7" s="13">
        <f t="shared" si="1"/>
        <v>0</v>
      </c>
      <c r="J7" t="s">
        <v>61</v>
      </c>
    </row>
    <row r="8" spans="2:10" x14ac:dyDescent="0.25">
      <c r="B8" s="8">
        <v>6</v>
      </c>
      <c r="C8" s="8" t="s">
        <v>34</v>
      </c>
      <c r="D8" s="8" t="s">
        <v>52</v>
      </c>
      <c r="E8" s="8" t="s">
        <v>52</v>
      </c>
      <c r="F8" s="8">
        <f>COUNTIF(Connections!C:C,Parts!C8)</f>
        <v>0</v>
      </c>
      <c r="G8" s="8">
        <f t="shared" si="0"/>
        <v>0</v>
      </c>
      <c r="H8" s="13">
        <v>0.36</v>
      </c>
      <c r="I8" s="13">
        <f t="shared" si="1"/>
        <v>0</v>
      </c>
      <c r="J8" t="s">
        <v>63</v>
      </c>
    </row>
    <row r="9" spans="2:10" x14ac:dyDescent="0.25">
      <c r="B9" s="8">
        <v>8</v>
      </c>
      <c r="C9" s="8" t="s">
        <v>35</v>
      </c>
      <c r="D9" s="8" t="s">
        <v>52</v>
      </c>
      <c r="E9" s="8" t="s">
        <v>52</v>
      </c>
      <c r="F9" s="8">
        <f>COUNTIF(Connections!C:C,Parts!C9)</f>
        <v>0</v>
      </c>
      <c r="G9" s="8">
        <f t="shared" si="0"/>
        <v>0</v>
      </c>
      <c r="H9" s="13">
        <v>0.56999999999999995</v>
      </c>
      <c r="I9" s="13">
        <f t="shared" si="1"/>
        <v>0</v>
      </c>
      <c r="J9" t="s">
        <v>65</v>
      </c>
    </row>
    <row r="10" spans="2:10" x14ac:dyDescent="0.25">
      <c r="B10" s="8">
        <v>9</v>
      </c>
      <c r="C10" s="8" t="s">
        <v>36</v>
      </c>
      <c r="D10" s="8"/>
      <c r="E10" s="8" t="s">
        <v>52</v>
      </c>
      <c r="F10" s="8">
        <f>COUNTIF(Connections!C:C,Parts!C10)</f>
        <v>0</v>
      </c>
      <c r="G10" s="8">
        <f t="shared" si="0"/>
        <v>0</v>
      </c>
      <c r="H10" s="13">
        <v>4.87</v>
      </c>
      <c r="I10" s="13">
        <f t="shared" si="1"/>
        <v>0</v>
      </c>
      <c r="J10" t="s">
        <v>66</v>
      </c>
    </row>
    <row r="11" spans="2:10" x14ac:dyDescent="0.25">
      <c r="B11" s="8">
        <v>10</v>
      </c>
      <c r="C11" s="11" t="s">
        <v>50</v>
      </c>
      <c r="D11" s="8" t="s">
        <v>52</v>
      </c>
      <c r="E11" s="8" t="s">
        <v>52</v>
      </c>
      <c r="F11" s="8">
        <f>COUNTIF(Connections!C:C,Parts!C11)</f>
        <v>0</v>
      </c>
      <c r="G11" s="8">
        <f t="shared" si="0"/>
        <v>0</v>
      </c>
      <c r="H11" s="13">
        <v>0.1</v>
      </c>
      <c r="I11" s="13">
        <f t="shared" si="1"/>
        <v>0</v>
      </c>
      <c r="J11" t="s">
        <v>67</v>
      </c>
    </row>
    <row r="12" spans="2:10" x14ac:dyDescent="0.25">
      <c r="B12" s="8">
        <v>11</v>
      </c>
      <c r="C12" s="11" t="s">
        <v>51</v>
      </c>
      <c r="D12" s="8" t="s">
        <v>52</v>
      </c>
      <c r="E12" s="8" t="s">
        <v>52</v>
      </c>
      <c r="F12" s="8">
        <f>COUNTIF(Connections!C:C,Parts!C12)</f>
        <v>0</v>
      </c>
      <c r="G12" s="8">
        <f t="shared" si="0"/>
        <v>0</v>
      </c>
      <c r="H12" s="13">
        <v>0.1</v>
      </c>
      <c r="I12" s="13">
        <f t="shared" si="1"/>
        <v>0</v>
      </c>
      <c r="J12" t="s">
        <v>68</v>
      </c>
    </row>
    <row r="13" spans="2:10" x14ac:dyDescent="0.25">
      <c r="B13" s="8">
        <v>12</v>
      </c>
      <c r="C13" s="8" t="s">
        <v>58</v>
      </c>
      <c r="D13" s="8" t="s">
        <v>52</v>
      </c>
      <c r="E13" s="8" t="s">
        <v>52</v>
      </c>
      <c r="F13" s="8">
        <f>COUNTIF(Connections!C:C,Parts!C13)</f>
        <v>0</v>
      </c>
      <c r="G13" s="8">
        <f t="shared" si="0"/>
        <v>0</v>
      </c>
      <c r="H13" s="13">
        <v>0.1</v>
      </c>
      <c r="I13" s="13">
        <f t="shared" si="1"/>
        <v>0</v>
      </c>
      <c r="J13" t="s">
        <v>70</v>
      </c>
    </row>
    <row r="14" spans="2:10" x14ac:dyDescent="0.25">
      <c r="B14" s="8">
        <v>13</v>
      </c>
      <c r="C14" s="8" t="s">
        <v>69</v>
      </c>
      <c r="D14" s="8" t="s">
        <v>52</v>
      </c>
      <c r="E14" s="8" t="s">
        <v>52</v>
      </c>
      <c r="F14" s="8">
        <v>1</v>
      </c>
      <c r="G14" s="8">
        <f t="shared" si="0"/>
        <v>15</v>
      </c>
      <c r="H14" s="13">
        <v>0.28000000000000003</v>
      </c>
      <c r="I14" s="13">
        <f t="shared" si="1"/>
        <v>4.2</v>
      </c>
      <c r="J14" t="s">
        <v>71</v>
      </c>
    </row>
    <row r="15" spans="2:10" x14ac:dyDescent="0.25">
      <c r="B15" s="8">
        <v>14</v>
      </c>
      <c r="C15" s="8" t="s">
        <v>72</v>
      </c>
      <c r="D15" s="8"/>
      <c r="E15" s="8" t="s">
        <v>52</v>
      </c>
      <c r="F15" s="8">
        <v>1</v>
      </c>
      <c r="G15" s="8">
        <f t="shared" si="0"/>
        <v>15</v>
      </c>
      <c r="H15" s="13">
        <f>9.99/2</f>
        <v>4.9950000000000001</v>
      </c>
      <c r="I15" s="13">
        <f t="shared" si="1"/>
        <v>74.924999999999997</v>
      </c>
      <c r="J15" t="s">
        <v>73</v>
      </c>
    </row>
    <row r="16" spans="2:10" x14ac:dyDescent="0.25">
      <c r="B16" s="8">
        <v>15</v>
      </c>
      <c r="C16" s="8" t="s">
        <v>78</v>
      </c>
      <c r="D16" s="8" t="s">
        <v>52</v>
      </c>
      <c r="E16" s="8" t="s">
        <v>52</v>
      </c>
      <c r="F16" s="8">
        <v>1</v>
      </c>
      <c r="G16" s="8">
        <f t="shared" si="0"/>
        <v>15</v>
      </c>
      <c r="H16" s="13">
        <v>0.1</v>
      </c>
      <c r="I16" s="15">
        <f t="shared" si="1"/>
        <v>1.5</v>
      </c>
      <c r="J16" t="s">
        <v>79</v>
      </c>
    </row>
    <row r="17" spans="2:10" x14ac:dyDescent="0.25">
      <c r="F17" s="8"/>
      <c r="G17" s="8"/>
      <c r="I17" s="12"/>
    </row>
    <row r="18" spans="2:10" x14ac:dyDescent="0.25">
      <c r="F18" s="8"/>
      <c r="G18" s="8"/>
      <c r="H18" t="s">
        <v>76</v>
      </c>
      <c r="I18" s="14">
        <f>SUM(I5:I15)</f>
        <v>90.525000000000006</v>
      </c>
    </row>
    <row r="19" spans="2:10" x14ac:dyDescent="0.25">
      <c r="F19" s="8"/>
      <c r="G19" s="8"/>
      <c r="H19" t="s">
        <v>77</v>
      </c>
      <c r="I19" s="14">
        <f>I18-SUMIF(Table1[Acquired],"Yes",Table1[Max Price])</f>
        <v>-1.5</v>
      </c>
    </row>
    <row r="20" spans="2:10" x14ac:dyDescent="0.25">
      <c r="F20" s="8"/>
      <c r="G20" s="8"/>
      <c r="I20" s="12"/>
    </row>
    <row r="26" spans="2:10" x14ac:dyDescent="0.25">
      <c r="B26">
        <v>16</v>
      </c>
      <c r="C26" t="s">
        <v>156</v>
      </c>
      <c r="D26" t="s">
        <v>52</v>
      </c>
      <c r="F26">
        <v>1</v>
      </c>
      <c r="G26" s="8">
        <v>3</v>
      </c>
      <c r="H26" s="13">
        <v>11.41</v>
      </c>
      <c r="I26" s="13">
        <f t="shared" ref="I26:I27" si="2">H26*G26</f>
        <v>34.230000000000004</v>
      </c>
      <c r="J26" t="s">
        <v>155</v>
      </c>
    </row>
    <row r="27" spans="2:10" x14ac:dyDescent="0.25">
      <c r="B27">
        <v>17</v>
      </c>
      <c r="C27" t="s">
        <v>157</v>
      </c>
      <c r="D27" t="s">
        <v>52</v>
      </c>
      <c r="F27">
        <v>1</v>
      </c>
      <c r="G27" s="8">
        <f t="shared" ref="G27" si="3">F27*15</f>
        <v>15</v>
      </c>
      <c r="H27" s="13">
        <v>0.4</v>
      </c>
      <c r="I27" s="15">
        <f t="shared" si="2"/>
        <v>6</v>
      </c>
      <c r="J27" t="s">
        <v>154</v>
      </c>
    </row>
    <row r="28" spans="2:10" x14ac:dyDescent="0.25">
      <c r="B28">
        <v>18</v>
      </c>
      <c r="C28" t="s">
        <v>158</v>
      </c>
      <c r="D28" t="s">
        <v>52</v>
      </c>
      <c r="F28">
        <v>201</v>
      </c>
      <c r="G28">
        <v>500</v>
      </c>
      <c r="H28">
        <v>33.340000000000003</v>
      </c>
      <c r="I28" s="15">
        <f>H28</f>
        <v>33.340000000000003</v>
      </c>
      <c r="J28" t="s">
        <v>159</v>
      </c>
    </row>
    <row r="29" spans="2:10" x14ac:dyDescent="0.25">
      <c r="B29">
        <v>18</v>
      </c>
      <c r="C29" t="s">
        <v>161</v>
      </c>
      <c r="D29" t="s">
        <v>52</v>
      </c>
      <c r="F29">
        <v>2</v>
      </c>
      <c r="G29" s="8">
        <f t="shared" ref="G29" si="4">F29*15</f>
        <v>30</v>
      </c>
      <c r="H29" s="13">
        <v>0.1</v>
      </c>
      <c r="I29" s="13">
        <f t="shared" ref="I29:I30" si="5">H29*G29</f>
        <v>3</v>
      </c>
      <c r="J29" t="s">
        <v>160</v>
      </c>
    </row>
    <row r="30" spans="2:10" x14ac:dyDescent="0.25">
      <c r="B30">
        <v>19</v>
      </c>
      <c r="C30" t="s">
        <v>114</v>
      </c>
      <c r="D30" t="s">
        <v>52</v>
      </c>
      <c r="E30" t="s">
        <v>52</v>
      </c>
      <c r="F30">
        <v>1</v>
      </c>
      <c r="G30">
        <v>10</v>
      </c>
      <c r="H30" s="13">
        <v>1.57</v>
      </c>
      <c r="I30" s="13">
        <f t="shared" si="5"/>
        <v>15.700000000000001</v>
      </c>
      <c r="J30" t="s">
        <v>162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62"/>
  <sheetViews>
    <sheetView tabSelected="1" topLeftCell="A28" zoomScaleNormal="100" workbookViewId="0">
      <selection activeCell="C52" sqref="C52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49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4" x14ac:dyDescent="0.25">
      <c r="B17" s="2" t="s">
        <v>2</v>
      </c>
      <c r="C17" s="2">
        <v>0</v>
      </c>
      <c r="D17" s="2" t="s">
        <v>37</v>
      </c>
    </row>
    <row r="18" spans="2:4" x14ac:dyDescent="0.25">
      <c r="B18" s="2" t="s">
        <v>32</v>
      </c>
      <c r="C18" s="2">
        <f>(C15-C16)/C13</f>
        <v>120.00000000000001</v>
      </c>
      <c r="D18" s="2" t="s">
        <v>43</v>
      </c>
    </row>
    <row r="19" spans="2:4" x14ac:dyDescent="0.25">
      <c r="B19" s="4" t="s">
        <v>11</v>
      </c>
      <c r="C19" s="4">
        <f>(C16-C17)/C13</f>
        <v>300</v>
      </c>
      <c r="D19" s="4" t="s">
        <v>43</v>
      </c>
    </row>
    <row r="21" spans="2:4" x14ac:dyDescent="0.25">
      <c r="B21" s="8" t="s">
        <v>48</v>
      </c>
      <c r="C21">
        <f>C6/C13</f>
        <v>4000</v>
      </c>
    </row>
    <row r="22" spans="2:4" x14ac:dyDescent="0.25">
      <c r="C22">
        <f>C21/24</f>
        <v>166.66666666666666</v>
      </c>
    </row>
    <row r="26" spans="2:4" x14ac:dyDescent="0.25">
      <c r="B26" s="7" t="s">
        <v>98</v>
      </c>
    </row>
    <row r="27" spans="2:4" x14ac:dyDescent="0.25">
      <c r="B27" s="1" t="s">
        <v>39</v>
      </c>
      <c r="C27" s="1" t="s">
        <v>41</v>
      </c>
      <c r="D27" s="1" t="s">
        <v>40</v>
      </c>
    </row>
    <row r="28" spans="2:4" x14ac:dyDescent="0.25">
      <c r="B28" s="2" t="s">
        <v>46</v>
      </c>
      <c r="C28" s="2">
        <v>0.01</v>
      </c>
      <c r="D28" s="2" t="s">
        <v>18</v>
      </c>
    </row>
    <row r="29" spans="2:4" x14ac:dyDescent="0.25">
      <c r="B29" s="2" t="s">
        <v>47</v>
      </c>
      <c r="C29" s="2">
        <f>SUM(C30:C31)</f>
        <v>367</v>
      </c>
      <c r="D29" s="2" t="s">
        <v>43</v>
      </c>
    </row>
    <row r="30" spans="2:4" x14ac:dyDescent="0.25">
      <c r="B30" s="2" t="s">
        <v>32</v>
      </c>
      <c r="C30" s="2">
        <v>118</v>
      </c>
      <c r="D30" s="2" t="s">
        <v>43</v>
      </c>
    </row>
    <row r="31" spans="2:4" x14ac:dyDescent="0.25">
      <c r="B31" s="2" t="s">
        <v>11</v>
      </c>
      <c r="C31" s="2">
        <v>249</v>
      </c>
      <c r="D31" s="2" t="s">
        <v>43</v>
      </c>
    </row>
    <row r="32" spans="2:4" x14ac:dyDescent="0.25">
      <c r="B32" s="2" t="s">
        <v>44</v>
      </c>
      <c r="C32" s="2">
        <v>3</v>
      </c>
      <c r="D32" s="2" t="s">
        <v>37</v>
      </c>
    </row>
    <row r="33" spans="2:12" x14ac:dyDescent="0.25">
      <c r="B33" s="2" t="s">
        <v>45</v>
      </c>
      <c r="C33" s="2">
        <f>C32-C28*C30</f>
        <v>1.82</v>
      </c>
      <c r="D33" s="2" t="s">
        <v>37</v>
      </c>
    </row>
    <row r="34" spans="2:12" x14ac:dyDescent="0.25">
      <c r="B34" s="4" t="s">
        <v>2</v>
      </c>
      <c r="C34" s="4">
        <v>0</v>
      </c>
      <c r="D34" s="4" t="s">
        <v>37</v>
      </c>
    </row>
    <row r="36" spans="2:12" x14ac:dyDescent="0.25">
      <c r="L36" s="9" t="s">
        <v>1</v>
      </c>
    </row>
    <row r="39" spans="2:12" x14ac:dyDescent="0.25">
      <c r="B39" s="7" t="s">
        <v>99</v>
      </c>
    </row>
    <row r="40" spans="2:12" x14ac:dyDescent="0.25">
      <c r="B40" s="1" t="s">
        <v>39</v>
      </c>
      <c r="C40" s="1" t="s">
        <v>41</v>
      </c>
      <c r="D40" s="1" t="s">
        <v>40</v>
      </c>
    </row>
    <row r="41" spans="2:12" x14ac:dyDescent="0.25">
      <c r="B41" s="2" t="s">
        <v>46</v>
      </c>
      <c r="C41" s="2">
        <f>C45/C42</f>
        <v>1.0326975476839237E-2</v>
      </c>
      <c r="D41" s="2" t="s">
        <v>18</v>
      </c>
    </row>
    <row r="42" spans="2:12" x14ac:dyDescent="0.25">
      <c r="B42" s="2" t="s">
        <v>47</v>
      </c>
      <c r="C42" s="2">
        <f>SUM(C43:C44)</f>
        <v>367</v>
      </c>
      <c r="D42" s="2" t="s">
        <v>43</v>
      </c>
    </row>
    <row r="43" spans="2:12" x14ac:dyDescent="0.25">
      <c r="B43" s="2" t="s">
        <v>32</v>
      </c>
      <c r="C43" s="2">
        <v>118</v>
      </c>
      <c r="D43" s="2" t="s">
        <v>43</v>
      </c>
    </row>
    <row r="44" spans="2:12" x14ac:dyDescent="0.25">
      <c r="B44" s="2" t="s">
        <v>11</v>
      </c>
      <c r="C44" s="2">
        <v>249</v>
      </c>
      <c r="D44" s="2" t="s">
        <v>43</v>
      </c>
    </row>
    <row r="45" spans="2:12" x14ac:dyDescent="0.25">
      <c r="B45" s="2" t="s">
        <v>44</v>
      </c>
      <c r="C45" s="2">
        <v>3.79</v>
      </c>
      <c r="D45" s="2" t="s">
        <v>37</v>
      </c>
    </row>
    <row r="46" spans="2:12" x14ac:dyDescent="0.25">
      <c r="B46" s="2" t="s">
        <v>2</v>
      </c>
      <c r="C46" s="2">
        <v>0</v>
      </c>
      <c r="D46" s="2" t="s">
        <v>37</v>
      </c>
    </row>
    <row r="47" spans="2:12" x14ac:dyDescent="0.25">
      <c r="B47" s="4" t="s">
        <v>45</v>
      </c>
      <c r="C47" s="19">
        <f>C45-C43*C41</f>
        <v>2.57141689373297</v>
      </c>
      <c r="D47" s="4" t="s">
        <v>37</v>
      </c>
    </row>
    <row r="49" spans="3:7" x14ac:dyDescent="0.25">
      <c r="C49" s="20">
        <f>C47/3</f>
        <v>0.8571389645776567</v>
      </c>
      <c r="D49" s="21">
        <f>1-C49</f>
        <v>0.1428610354223433</v>
      </c>
    </row>
    <row r="51" spans="3:7" x14ac:dyDescent="0.25">
      <c r="C51" t="s">
        <v>44</v>
      </c>
      <c r="D51" t="s">
        <v>45</v>
      </c>
      <c r="E51" t="s">
        <v>163</v>
      </c>
    </row>
    <row r="52" spans="3:7" x14ac:dyDescent="0.25">
      <c r="C52">
        <v>3.79</v>
      </c>
      <c r="D52">
        <v>2.4900000000000002</v>
      </c>
      <c r="E52">
        <v>0</v>
      </c>
    </row>
    <row r="55" spans="3:7" x14ac:dyDescent="0.25">
      <c r="C55">
        <f>2.49/3*1023</f>
        <v>849.09</v>
      </c>
    </row>
    <row r="56" spans="3:7" x14ac:dyDescent="0.25">
      <c r="C56">
        <f>C55/1023</f>
        <v>0.83000000000000007</v>
      </c>
      <c r="D56">
        <f>C56*99</f>
        <v>82.17</v>
      </c>
    </row>
    <row r="61" spans="3:7" x14ac:dyDescent="0.25">
      <c r="E61">
        <v>860</v>
      </c>
      <c r="F61">
        <f>E61*99/1023</f>
        <v>83.225806451612897</v>
      </c>
      <c r="G61">
        <f>INT(F61/10)</f>
        <v>8</v>
      </c>
    </row>
    <row r="62" spans="3:7" x14ac:dyDescent="0.25">
      <c r="G62">
        <f>INT(MOD(F61,10))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Parts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2025-07-20T11:41:49Z</dcterms:modified>
</cp:coreProperties>
</file>