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Pyka\Documents\GitHub\Sonar-Watch\KiCad v0.3 (back)\"/>
    </mc:Choice>
  </mc:AlternateContent>
  <xr:revisionPtr revIDLastSave="0" documentId="13_ncr:1_{909EB3F5-0035-45AA-A5F2-FA15146DEB5E}" xr6:coauthVersionLast="47" xr6:coauthVersionMax="47" xr10:uidLastSave="{00000000-0000-0000-0000-000000000000}"/>
  <bookViews>
    <workbookView xWindow="0" yWindow="0" windowWidth="19200" windowHeight="15600" activeTab="1" xr2:uid="{00000000-000D-0000-FFFF-FFFF00000000}"/>
  </bookViews>
  <sheets>
    <sheet name="Connections" sheetId="1" r:id="rId1"/>
    <sheet name="Parts" sheetId="3" r:id="rId2"/>
    <sheet name="Mat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3" l="1"/>
  <c r="I29" i="3"/>
  <c r="G29" i="3"/>
  <c r="I28" i="3"/>
  <c r="I27" i="3"/>
  <c r="I26" i="3"/>
  <c r="G27" i="3"/>
  <c r="C47" i="2"/>
  <c r="C42" i="2"/>
  <c r="C33" i="2"/>
  <c r="C21" i="2"/>
  <c r="G16" i="3"/>
  <c r="I16" i="3" s="1"/>
  <c r="H15" i="3"/>
  <c r="H6" i="3"/>
  <c r="G15" i="3"/>
  <c r="G14" i="3"/>
  <c r="I14" i="3" s="1"/>
  <c r="F5" i="3"/>
  <c r="G5" i="3" s="1"/>
  <c r="I5" i="3" s="1"/>
  <c r="F6" i="3"/>
  <c r="G6" i="3" s="1"/>
  <c r="F7" i="3"/>
  <c r="G7" i="3" s="1"/>
  <c r="I7" i="3" s="1"/>
  <c r="F8" i="3"/>
  <c r="G8" i="3" s="1"/>
  <c r="I8" i="3" s="1"/>
  <c r="F9" i="3"/>
  <c r="G9" i="3" s="1"/>
  <c r="I9" i="3" s="1"/>
  <c r="F10" i="3"/>
  <c r="G10" i="3" s="1"/>
  <c r="I10" i="3" s="1"/>
  <c r="F11" i="3"/>
  <c r="G11" i="3" s="1"/>
  <c r="I11" i="3" s="1"/>
  <c r="F12" i="3"/>
  <c r="G12" i="3" s="1"/>
  <c r="I12" i="3" s="1"/>
  <c r="F13" i="3"/>
  <c r="G13" i="3" s="1"/>
  <c r="I13" i="3" s="1"/>
  <c r="F4" i="3"/>
  <c r="G4" i="3" s="1"/>
  <c r="I4" i="3" s="1"/>
  <c r="F3" i="3"/>
  <c r="G3" i="3" s="1"/>
  <c r="I3" i="3" s="1"/>
  <c r="C31" i="2"/>
  <c r="C22" i="2"/>
  <c r="C19" i="2"/>
  <c r="C18" i="2"/>
  <c r="C14" i="2"/>
  <c r="C5" i="2"/>
  <c r="C7" i="2" s="1"/>
  <c r="C29" i="2" l="1"/>
  <c r="I6" i="3"/>
  <c r="I18" i="3" s="1"/>
  <c r="I19" i="3" s="1"/>
  <c r="I15" i="3"/>
</calcChain>
</file>

<file path=xl/sharedStrings.xml><?xml version="1.0" encoding="utf-8"?>
<sst xmlns="http://schemas.openxmlformats.org/spreadsheetml/2006/main" count="411" uniqueCount="163">
  <si>
    <t>A</t>
  </si>
  <si>
    <t>MCP73832T-2ACI_OT</t>
  </si>
  <si>
    <t>GROUND</t>
  </si>
  <si>
    <t>GRM21BC81E106ME51K</t>
  </si>
  <si>
    <t>LIR2032</t>
  </si>
  <si>
    <t>Reviewed?</t>
  </si>
  <si>
    <t>Pin #</t>
  </si>
  <si>
    <t>POGO1</t>
  </si>
  <si>
    <t>CHG1</t>
  </si>
  <si>
    <t>RN73H1JTTD5052F50</t>
  </si>
  <si>
    <t>C1</t>
  </si>
  <si>
    <t>R2</t>
  </si>
  <si>
    <t>LIR2032:</t>
  </si>
  <si>
    <t>I_Reg</t>
  </si>
  <si>
    <t>R_Prog</t>
  </si>
  <si>
    <t>kOhm</t>
  </si>
  <si>
    <t>Capacity</t>
  </si>
  <si>
    <t>mAh</t>
  </si>
  <si>
    <t>mA</t>
  </si>
  <si>
    <t>time to full</t>
  </si>
  <si>
    <t>hours</t>
  </si>
  <si>
    <t>Reference:</t>
  </si>
  <si>
    <t>Component:</t>
  </si>
  <si>
    <t>Function:</t>
  </si>
  <si>
    <t>2x1 Pogo Connector</t>
  </si>
  <si>
    <t>USB Charging</t>
  </si>
  <si>
    <t>USB_+</t>
  </si>
  <si>
    <t>Pin Function</t>
  </si>
  <si>
    <t>R5</t>
  </si>
  <si>
    <t>Connects to Component</t>
  </si>
  <si>
    <t>At Pin</t>
  </si>
  <si>
    <t>USB_-</t>
  </si>
  <si>
    <t>R1</t>
  </si>
  <si>
    <t>TPS7A0230PDBVR</t>
  </si>
  <si>
    <t>BAS3010A03WE6327HTSA1</t>
  </si>
  <si>
    <t>B3U-1100P</t>
  </si>
  <si>
    <t>STM32G431KBT6 (LQFP32)</t>
  </si>
  <si>
    <t>V</t>
  </si>
  <si>
    <t>Programming Resistor</t>
  </si>
  <si>
    <t>Item</t>
  </si>
  <si>
    <t>Units</t>
  </si>
  <si>
    <t>Value</t>
  </si>
  <si>
    <t>beneath the 35mA max charge current</t>
  </si>
  <si>
    <t>kOhms</t>
  </si>
  <si>
    <t>V1</t>
  </si>
  <si>
    <t>V2</t>
  </si>
  <si>
    <t>Current</t>
  </si>
  <si>
    <t>R_TOT</t>
  </si>
  <si>
    <t>TTD</t>
  </si>
  <si>
    <t>Voltage Ladder Part 1 - finding Resistances at Max charge</t>
  </si>
  <si>
    <t>RC1206FR-07120KL</t>
  </si>
  <si>
    <t>RMCF0603FT300K</t>
  </si>
  <si>
    <t>Yes</t>
  </si>
  <si>
    <t>Board Count</t>
  </si>
  <si>
    <t>Purchase Amount</t>
  </si>
  <si>
    <t>Link</t>
  </si>
  <si>
    <t>https://www.digikey.com/en/products/detail/murata-electronics/GRM21BC81E106ME51K/10694904</t>
  </si>
  <si>
    <t>https://www.digikey.co.nz/en/products/detail/koa-speer-electronics-inc/RN73H1JTTD5052F50/10689137?srsltid=AfmBOopWHDrcfCTLSDiWgPHwzQPnCBM5AwF3WEe8fpWut4A0kQZ9nn5g</t>
  </si>
  <si>
    <t>1N4148WT</t>
  </si>
  <si>
    <t>https://www.digikey.com/en/products/detail/microchip-technology/MCP73832T-2ACI-OT/1223142</t>
  </si>
  <si>
    <t>https://www.amazon.com/EEMB-LIR2032-Rechargeable-Batteries-Controllers/dp/B07MHXSM8R/ref=sr_1_5_sspa?crid=1PRJKYDDEN5KJ&amp;dib=eyJ2IjoiMSJ9.f57M1EyxIdzN9iUp7yFzmz0qBRs3sd42c7SjZkGAVgQftIz5FjwH9in4-xIFEQpSKMbbmEj7NGE-0tq1bLgVw4sXYNNV7HkFSAxx8_gbopf6uYUhxWfVrfUpwMFS73l8qHGNf8NCRAdtFxACiTO_b8neGX66iIzIjGa1qppc2pWWkory9BrNGguUGVcBS-yyy33CXe1PF1V-ducRTJJ35IkBX7Ofh2JPmFkwSYqU6FhzvJuQEemo-HaUzk4xVSBIrK9pH2iiguFcIbUS7xhr6kRMetafhqlUlv-WR4hkf58.fxsOuxbLGHRVabw7a4quJqS3J7UVXXHVh6OBfZJxl1U&amp;dib_tag=se&amp;keywords=lir2032&amp;qid=1748110992&amp;sprefix=lir2032%2Caps%2C192&amp;sr=8-5-spons&amp;sp_csd=d2lkZ2V0TmFtZT1zcF9hdGY&amp;psc=1</t>
  </si>
  <si>
    <t>https://www.digikey.com/en/products/detail/texas-instruments/TPS7A0230PDBVR/12165118</t>
  </si>
  <si>
    <t>Unit Price</t>
  </si>
  <si>
    <t>https://www.digikey.com/en/products/detail/infineon-technologies/BAS3010A03WE6327HTSA1/1280885</t>
  </si>
  <si>
    <t>Max Price</t>
  </si>
  <si>
    <t>https://www.digikey.com/en/products/detail/omron-electronics-inc-emc-div/B3U-1100P/1534339</t>
  </si>
  <si>
    <t>https://estore.st.com/en/stm32g431kbt6-cpn.html?srsltid=AfmBOopoSXLie16hskZ4STGyfxuxGZH_BMPmLBq2jPxkMr4FL8SPz4tV</t>
  </si>
  <si>
    <t>https://www.digikey.com/en/products/detail/yageo/RC1206FR-07120KL/728524</t>
  </si>
  <si>
    <t>https://www.digikey.com/en/products/detail/stackpole-electronics-inc/RMCF0603FT300K/1760826</t>
  </si>
  <si>
    <t>BAT-HLD-003-SMT</t>
  </si>
  <si>
    <t>https://www.digikey.com/en/products/detail/onsemi/1N4148WT/1954014</t>
  </si>
  <si>
    <t>https://www.digikey.com/en/products/detail/te-connectivity-linx/BAT-HLD-003-SMT/14301785</t>
  </si>
  <si>
    <t>Pogo</t>
  </si>
  <si>
    <t>https://www.amazon.com/dp/B0CSX6ZQ1H?ref_=ppx_hzsearch_conn_dt_b_fed_asin_title_1</t>
  </si>
  <si>
    <t>Index</t>
  </si>
  <si>
    <t>Acquired</t>
  </si>
  <si>
    <t>Total</t>
  </si>
  <si>
    <t>Need to spend</t>
  </si>
  <si>
    <t>RC1005F103CS</t>
  </si>
  <si>
    <t>https://www.digikey.com/en/products/detail/samsung-electro-mechanics/RC1005F103CS/3903439</t>
  </si>
  <si>
    <t>Added?</t>
  </si>
  <si>
    <t>Notes</t>
  </si>
  <si>
    <t>DB1</t>
  </si>
  <si>
    <t>GNDREF</t>
  </si>
  <si>
    <t>--</t>
  </si>
  <si>
    <t>UPDI</t>
  </si>
  <si>
    <t>U2</t>
  </si>
  <si>
    <t>NC</t>
  </si>
  <si>
    <t>Battery Charger</t>
  </si>
  <si>
    <t>STAT</t>
  </si>
  <si>
    <t>R3</t>
  </si>
  <si>
    <t>PF4</t>
  </si>
  <si>
    <t>VSS</t>
  </si>
  <si>
    <t>VBAT</t>
  </si>
  <si>
    <t>C2</t>
  </si>
  <si>
    <t>BT1</t>
  </si>
  <si>
    <t>P</t>
  </si>
  <si>
    <t>U1</t>
  </si>
  <si>
    <t>Voltage Ladder Part 2 - Finding voltages at Min charge</t>
  </si>
  <si>
    <t>Voltage Ladder Part 3 - Finding voltages at random charge</t>
  </si>
  <si>
    <t>VDD</t>
  </si>
  <si>
    <t>PROG</t>
  </si>
  <si>
    <t>Voltage Regulator</t>
  </si>
  <si>
    <t>regualtes votlage to 3.3V</t>
  </si>
  <si>
    <t>IN</t>
  </si>
  <si>
    <t>EN</t>
  </si>
  <si>
    <t>C</t>
  </si>
  <si>
    <t>DB2</t>
  </si>
  <si>
    <t>OUT</t>
  </si>
  <si>
    <t>U3</t>
  </si>
  <si>
    <t>R7</t>
  </si>
  <si>
    <t>R8</t>
  </si>
  <si>
    <t>AVDD</t>
  </si>
  <si>
    <t>BB_B1</t>
  </si>
  <si>
    <t>ATMEGA4808-AU</t>
  </si>
  <si>
    <t>Controller</t>
  </si>
  <si>
    <t>PA3</t>
  </si>
  <si>
    <t>SCL</t>
  </si>
  <si>
    <t>PA4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</si>
  <si>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</si>
  <si>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</si>
  <si>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</si>
  <si>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</si>
  <si>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</si>
  <si>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</si>
  <si>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</si>
  <si>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</si>
  <si>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</si>
  <si>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</si>
  <si>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</si>
  <si>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</si>
  <si>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</si>
  <si>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PA5</t>
  </si>
  <si>
    <t>PA6</t>
  </si>
  <si>
    <t>PA7</t>
  </si>
  <si>
    <t>PC0</t>
  </si>
  <si>
    <t>PC1</t>
  </si>
  <si>
    <t>PC2</t>
  </si>
  <si>
    <t>PC3</t>
  </si>
  <si>
    <t>PD0</t>
  </si>
  <si>
    <t>PD1</t>
  </si>
  <si>
    <t>PD2</t>
  </si>
  <si>
    <t>PD3</t>
  </si>
  <si>
    <t>PD4</t>
  </si>
  <si>
    <t>PD5</t>
  </si>
  <si>
    <t>PD6</t>
  </si>
  <si>
    <t>PD7</t>
  </si>
  <si>
    <t>LED</t>
  </si>
  <si>
    <t>GND</t>
  </si>
  <si>
    <t>PF1</t>
  </si>
  <si>
    <t>PF0</t>
  </si>
  <si>
    <t>PF2</t>
  </si>
  <si>
    <t>PF3</t>
  </si>
  <si>
    <t>VCC</t>
  </si>
  <si>
    <t>https://www.digikey.com/en/products/detail/infineon-technologies/IRLML6402TRPBF/811437</t>
  </si>
  <si>
    <t>https://www.digikey.com/en/products/detail/analog-devices-inc-maxim-integrated/DS3231MZ-V/3133910</t>
  </si>
  <si>
    <t>DS3231MZ/V+</t>
  </si>
  <si>
    <t>IRLML6402TRPBF</t>
  </si>
  <si>
    <t>LEDS</t>
  </si>
  <si>
    <t>https://www.digikey.com/en/products/detail/venkel/CTL0402FGR1T-CT/21528282</t>
  </si>
  <si>
    <t>https://www.digikey.com/en/products/detail/yageo/RC0201FR-074K7L/1948894</t>
  </si>
  <si>
    <t>RC0201FR-074K7L</t>
  </si>
  <si>
    <t>https://www.digikey.com/en/products/detail/microchip-technology/ATMEGA4808-AU/10444933?gad_source=1&amp;gad_campaignid=17922795960&amp;gbraid=0AAAAADrbLlhXBbN0-RwEkW3iR8Oyi2IWh&amp;gclid=Cj0KCQjwsNnCBhDRARIsAEzia4CCH6KBoLjvrLAgEOkUOtwnUuw45lHvqg7d5k1uoTCSpaOaE4icGXkaAj4jEALw_wcB&amp;gclsrc=aw.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</si>
</sst>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center"/>
    </xf>
    <xf numFmtId="8" fontId="0" fillId="0" borderId="0" xfId="0" applyNumberFormat="1"/>
    <xf numFmtId="44" fontId="0" fillId="0" borderId="0" xfId="1" applyFont="1" applyAlignment="1">
      <alignment horizontal="center"/>
    </xf>
    <xf numFmtId="44" fontId="0" fillId="0" borderId="0" xfId="0" applyNumberFormat="1"/>
    <xf numFmtId="44" fontId="0" fillId="0" borderId="0" xfId="0" applyNumberFormat="1" applyAlignment="1">
      <alignment horizontal="center"/>
    </xf>
    <xf numFmtId="0" fontId="5" fillId="0" borderId="0" xfId="2"/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9">
    <dxf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Arial"/>
        <family val="2"/>
        <scheme val="none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0FA405A4-29F9-4F2E-BD68-FACE89AE6F6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581025</xdr:colOff>
      <xdr:row>1</xdr:row>
      <xdr:rowOff>171450</xdr:rowOff>
    </xdr:from>
    <xdr:to>
      <xdr:col>23</xdr:col>
      <xdr:colOff>189558</xdr:colOff>
      <xdr:row>33</xdr:row>
      <xdr:rowOff>27831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0044FB-9D4E-550B-FC62-566A12924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7025" y="361950"/>
          <a:ext cx="7533333" cy="595238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18</xdr:col>
      <xdr:colOff>342324</xdr:colOff>
      <xdr:row>57</xdr:row>
      <xdr:rowOff>151881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41AD54-E56A-A87E-D432-4D7E41034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6858000"/>
          <a:ext cx="4609524" cy="4152381"/>
        </a:xfrm>
        <a:prstGeom prst="rect">
          <a:avLst/>
        </a:prstGeom>
      </xdr:spPr>
    </xdr:pic>
    <xdr:clientData/>
  </xdr:twoCellAnchor>
  <xdr:twoCellAnchor>
    <xdr:from>
      <xdr:col>7</xdr:col>
      <xdr:colOff>514350</xdr:colOff>
      <xdr:row>4</xdr:row>
      <xdr:rowOff>142875</xdr:rowOff>
    </xdr:from>
    <xdr:to>
      <xdr:col>16</xdr:col>
      <xdr:colOff>428625</xdr:colOff>
      <xdr:row>25</xdr:row>
      <xdr:rowOff>133350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4D7FFAF-F501-0986-01E2-A4AA1AFF54D8}"/>
            </a:ext>
          </a:extLst>
        </xdr:cNvPr>
        <xdr:cNvCxnSpPr/>
      </xdr:nvCxnSpPr>
      <xdr:spPr>
        <a:xfrm>
          <a:off x="4895850" y="904875"/>
          <a:ext cx="5400675" cy="399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875B8B-340B-40CB-BD49-2ED660196E2B}" name="Table1" displayName="Table1" ref="B2:J16" totalsRowShown="0" headerRowDxfId="8">
  <autoFilter ref="B2:J16" xr:uid="{5F875B8B-340B-40CB-BD49-2ED660196E2B}"/>
  <sortState xmlns:xlrd2="http://schemas.microsoft.com/office/spreadsheetml/2017/richdata2" ref="B3:J15">
    <sortCondition ref="B2:B15"/>
  </sortState>
  <tableColumns count="9">
    <tableColumn id="1" xr3:uid="{63D33BDA-CDB6-406E-9542-74C72330FFE7}" name="Index" dataDxfId="7"/>
    <tableColumn id="2" xr3:uid="{C11F4ED7-F654-4000-8FE5-7F7F78A9CC23}" name="Item" dataDxfId="6"/>
    <tableColumn id="9" xr3:uid="{2A73A2A3-326A-46F6-B008-BC7209351DF5}" name="Added?" dataDxfId="5"/>
    <tableColumn id="3" xr3:uid="{43E1388A-9A47-4270-8D95-5DAB8EEB5C98}" name="Acquired" dataDxfId="4"/>
    <tableColumn id="4" xr3:uid="{ECFAD228-AFD7-4089-BBEF-3B76C8ED16D3}" name="Board Count" dataDxfId="3"/>
    <tableColumn id="5" xr3:uid="{A391AA9A-2736-457B-ACEF-2AF43BD07714}" name="Purchase Amount" dataDxfId="2">
      <calculatedColumnFormula>F3*15</calculatedColumnFormula>
    </tableColumn>
    <tableColumn id="6" xr3:uid="{403CC425-E277-4465-8F64-A609F52AC5F9}" name="Unit Price" dataDxfId="1"/>
    <tableColumn id="7" xr3:uid="{3EB62525-E5E4-49DC-BF5E-1E259F7C741F}" name="Max Price" dataDxfId="0">
      <calculatedColumnFormula>H3*G3</calculatedColumnFormula>
    </tableColumn>
    <tableColumn id="8" xr3:uid="{FC499A18-5CC0-4737-A28D-08FFE478FD5E}" name="Link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digikey.co.nz/en/products/detail/koa-speer-electronics-inc/RN73H1JTTD5052F50/10689137?srsltid=AfmBOopWHDrcfCTLSDiWgPHwzQPnCBM5AwF3WEe8fpWut4A0kQZ9nn5g" TargetMode="External"/><Relationship Id="rId1" Type="http://schemas.openxmlformats.org/officeDocument/2006/relationships/hyperlink" Target="https://www.digikey.com/en/products/detail/murata-electronics/GRM21BC81E106ME51K/10694904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I83"/>
  <sheetViews>
    <sheetView topLeftCell="A34" zoomScale="70" zoomScaleNormal="70" workbookViewId="0">
      <selection activeCell="F77" sqref="F77:F80"/>
    </sheetView>
  </sheetViews>
  <sheetFormatPr defaultRowHeight="15" x14ac:dyDescent="0.25"/>
  <cols>
    <col min="2" max="2" width="15.42578125" bestFit="1" customWidth="1"/>
    <col min="3" max="3" width="34.85546875" bestFit="1" customWidth="1"/>
    <col min="4" max="4" width="30.42578125" bestFit="1" customWidth="1"/>
    <col min="5" max="5" width="23.5703125" customWidth="1"/>
    <col min="6" max="6" width="16.7109375" style="8" customWidth="1"/>
    <col min="7" max="7" width="19.28515625" bestFit="1" customWidth="1"/>
    <col min="8" max="8" width="15.42578125" bestFit="1" customWidth="1"/>
    <col min="9" max="9" width="32.140625" bestFit="1" customWidth="1"/>
    <col min="10" max="10" width="31.7109375" bestFit="1" customWidth="1"/>
    <col min="11" max="11" width="21.85546875" customWidth="1"/>
    <col min="12" max="12" width="20" customWidth="1"/>
  </cols>
  <sheetData>
    <row r="2" spans="2:9" x14ac:dyDescent="0.25">
      <c r="B2" s="9" t="s">
        <v>21</v>
      </c>
      <c r="C2" s="8" t="s">
        <v>7</v>
      </c>
    </row>
    <row r="3" spans="2:9" x14ac:dyDescent="0.25">
      <c r="B3" s="9" t="s">
        <v>22</v>
      </c>
      <c r="C3" s="8" t="s">
        <v>24</v>
      </c>
    </row>
    <row r="4" spans="2:9" x14ac:dyDescent="0.25">
      <c r="B4" s="9" t="s">
        <v>23</v>
      </c>
      <c r="C4" s="8" t="s">
        <v>25</v>
      </c>
      <c r="D4" s="6"/>
    </row>
    <row r="5" spans="2:9" x14ac:dyDescent="0.25">
      <c r="B5" s="1" t="s">
        <v>6</v>
      </c>
      <c r="C5" s="1" t="s">
        <v>27</v>
      </c>
      <c r="D5" s="1" t="s">
        <v>29</v>
      </c>
      <c r="E5" s="1" t="s">
        <v>30</v>
      </c>
      <c r="F5" s="1" t="s">
        <v>5</v>
      </c>
      <c r="G5" s="1" t="s">
        <v>81</v>
      </c>
    </row>
    <row r="6" spans="2:9" x14ac:dyDescent="0.25">
      <c r="B6" s="2">
        <v>1</v>
      </c>
      <c r="C6" s="3" t="s">
        <v>26</v>
      </c>
      <c r="D6" s="8" t="s">
        <v>8</v>
      </c>
      <c r="E6" s="2">
        <v>4</v>
      </c>
      <c r="F6" s="2" t="s">
        <v>52</v>
      </c>
      <c r="G6" s="2"/>
    </row>
    <row r="7" spans="2:9" x14ac:dyDescent="0.25">
      <c r="B7" s="2">
        <v>1</v>
      </c>
      <c r="C7" s="3" t="s">
        <v>26</v>
      </c>
      <c r="D7" s="2" t="s">
        <v>82</v>
      </c>
      <c r="E7" s="2" t="s">
        <v>0</v>
      </c>
      <c r="F7" s="2" t="s">
        <v>52</v>
      </c>
      <c r="G7" s="2"/>
      <c r="I7" s="8"/>
    </row>
    <row r="8" spans="2:9" x14ac:dyDescent="0.25">
      <c r="B8" s="2">
        <v>2</v>
      </c>
      <c r="C8" s="3" t="s">
        <v>31</v>
      </c>
      <c r="D8" s="2" t="s">
        <v>83</v>
      </c>
      <c r="E8" s="17" t="s">
        <v>84</v>
      </c>
      <c r="F8" s="2" t="s">
        <v>52</v>
      </c>
      <c r="G8" s="2"/>
      <c r="I8" s="8"/>
    </row>
    <row r="9" spans="2:9" x14ac:dyDescent="0.25">
      <c r="B9" s="2">
        <v>3</v>
      </c>
      <c r="C9" s="3" t="s">
        <v>85</v>
      </c>
      <c r="D9" s="2">
        <v>27</v>
      </c>
      <c r="E9" s="2">
        <v>27</v>
      </c>
      <c r="F9" s="2" t="s">
        <v>52</v>
      </c>
      <c r="G9" s="2"/>
      <c r="I9" s="8"/>
    </row>
    <row r="10" spans="2:9" x14ac:dyDescent="0.25">
      <c r="B10" s="4">
        <v>4</v>
      </c>
      <c r="C10" s="5" t="s">
        <v>87</v>
      </c>
      <c r="D10" s="18" t="s">
        <v>84</v>
      </c>
      <c r="E10" s="18" t="s">
        <v>84</v>
      </c>
      <c r="F10" s="4" t="s">
        <v>52</v>
      </c>
      <c r="G10" s="4"/>
      <c r="I10" s="8"/>
    </row>
    <row r="11" spans="2:9" x14ac:dyDescent="0.25">
      <c r="I11" s="8"/>
    </row>
    <row r="12" spans="2:9" x14ac:dyDescent="0.25">
      <c r="B12" s="9" t="s">
        <v>21</v>
      </c>
      <c r="C12" s="8" t="s">
        <v>8</v>
      </c>
      <c r="I12" s="8"/>
    </row>
    <row r="13" spans="2:9" x14ac:dyDescent="0.25">
      <c r="B13" s="9" t="s">
        <v>22</v>
      </c>
      <c r="C13" s="8" t="s">
        <v>1</v>
      </c>
      <c r="I13" s="8"/>
    </row>
    <row r="14" spans="2:9" x14ac:dyDescent="0.25">
      <c r="B14" s="9" t="s">
        <v>23</v>
      </c>
      <c r="C14" s="8" t="s">
        <v>88</v>
      </c>
      <c r="D14" s="6"/>
      <c r="I14" s="8"/>
    </row>
    <row r="15" spans="2:9" x14ac:dyDescent="0.25">
      <c r="B15" s="1" t="s">
        <v>6</v>
      </c>
      <c r="C15" s="1" t="s">
        <v>27</v>
      </c>
      <c r="D15" s="1" t="s">
        <v>29</v>
      </c>
      <c r="E15" s="1" t="s">
        <v>30</v>
      </c>
      <c r="F15" s="1" t="s">
        <v>5</v>
      </c>
      <c r="G15" s="1" t="s">
        <v>81</v>
      </c>
      <c r="I15" s="11"/>
    </row>
    <row r="16" spans="2:9" x14ac:dyDescent="0.25">
      <c r="B16" s="2">
        <v>1</v>
      </c>
      <c r="C16" s="3" t="s">
        <v>89</v>
      </c>
      <c r="D16" s="8" t="s">
        <v>90</v>
      </c>
      <c r="E16" s="2">
        <v>1</v>
      </c>
      <c r="F16" s="2" t="s">
        <v>52</v>
      </c>
      <c r="G16" s="2"/>
      <c r="I16" s="11"/>
    </row>
    <row r="17" spans="2:9" x14ac:dyDescent="0.25">
      <c r="B17" s="2">
        <v>1</v>
      </c>
      <c r="C17" s="3" t="s">
        <v>89</v>
      </c>
      <c r="D17" s="2" t="s">
        <v>86</v>
      </c>
      <c r="E17" s="2" t="s">
        <v>91</v>
      </c>
      <c r="F17" s="2" t="s">
        <v>52</v>
      </c>
      <c r="G17" s="2"/>
      <c r="I17" s="8"/>
    </row>
    <row r="18" spans="2:9" x14ac:dyDescent="0.25">
      <c r="B18" s="2">
        <v>2</v>
      </c>
      <c r="C18" s="3" t="s">
        <v>92</v>
      </c>
      <c r="D18" s="2" t="s">
        <v>83</v>
      </c>
      <c r="E18" s="17" t="s">
        <v>84</v>
      </c>
      <c r="F18" s="2" t="s">
        <v>52</v>
      </c>
      <c r="G18" s="2"/>
      <c r="I18" s="8"/>
    </row>
    <row r="19" spans="2:9" x14ac:dyDescent="0.25">
      <c r="B19" s="2">
        <v>3</v>
      </c>
      <c r="C19" s="3" t="s">
        <v>93</v>
      </c>
      <c r="D19" s="2" t="s">
        <v>94</v>
      </c>
      <c r="E19" s="2">
        <v>1</v>
      </c>
      <c r="F19" s="2" t="s">
        <v>52</v>
      </c>
      <c r="G19" s="2"/>
      <c r="I19" s="8"/>
    </row>
    <row r="20" spans="2:9" x14ac:dyDescent="0.25">
      <c r="B20" s="2">
        <v>3</v>
      </c>
      <c r="C20" s="3" t="s">
        <v>93</v>
      </c>
      <c r="D20" s="2" t="s">
        <v>95</v>
      </c>
      <c r="E20" s="2" t="s">
        <v>96</v>
      </c>
      <c r="F20" s="2" t="s">
        <v>52</v>
      </c>
      <c r="G20" s="2"/>
      <c r="I20" s="8"/>
    </row>
    <row r="21" spans="2:9" x14ac:dyDescent="0.25">
      <c r="B21" s="2">
        <v>3</v>
      </c>
      <c r="C21" s="3" t="s">
        <v>93</v>
      </c>
      <c r="D21" s="2" t="s">
        <v>97</v>
      </c>
      <c r="E21" s="2">
        <v>1</v>
      </c>
      <c r="F21" s="2" t="s">
        <v>52</v>
      </c>
      <c r="G21" s="2"/>
    </row>
    <row r="22" spans="2:9" x14ac:dyDescent="0.25">
      <c r="B22" s="2">
        <v>3</v>
      </c>
      <c r="C22" s="3" t="s">
        <v>93</v>
      </c>
      <c r="D22" s="2" t="s">
        <v>28</v>
      </c>
      <c r="E22" s="2">
        <v>1</v>
      </c>
      <c r="F22" s="2" t="s">
        <v>52</v>
      </c>
      <c r="G22" s="2"/>
    </row>
    <row r="23" spans="2:9" x14ac:dyDescent="0.25">
      <c r="B23" s="2">
        <v>4</v>
      </c>
      <c r="C23" s="3" t="s">
        <v>100</v>
      </c>
      <c r="D23" s="8" t="s">
        <v>7</v>
      </c>
      <c r="E23" s="2">
        <v>1</v>
      </c>
      <c r="F23" s="2" t="s">
        <v>52</v>
      </c>
      <c r="G23" s="2"/>
    </row>
    <row r="24" spans="2:9" x14ac:dyDescent="0.25">
      <c r="B24" s="2">
        <v>4</v>
      </c>
      <c r="C24" s="3" t="s">
        <v>100</v>
      </c>
      <c r="D24" s="2" t="s">
        <v>82</v>
      </c>
      <c r="E24" s="2" t="s">
        <v>0</v>
      </c>
      <c r="F24" s="2" t="s">
        <v>52</v>
      </c>
      <c r="G24" s="2"/>
    </row>
    <row r="25" spans="2:9" x14ac:dyDescent="0.25">
      <c r="B25" s="4">
        <v>5</v>
      </c>
      <c r="C25" s="5" t="s">
        <v>101</v>
      </c>
      <c r="D25" s="4" t="s">
        <v>32</v>
      </c>
      <c r="E25" s="4">
        <v>1</v>
      </c>
      <c r="F25" s="4" t="s">
        <v>52</v>
      </c>
      <c r="G25" s="4"/>
    </row>
    <row r="27" spans="2:9" x14ac:dyDescent="0.25">
      <c r="B27" s="9" t="s">
        <v>21</v>
      </c>
      <c r="C27" s="8" t="s">
        <v>97</v>
      </c>
    </row>
    <row r="28" spans="2:9" x14ac:dyDescent="0.25">
      <c r="B28" s="9" t="s">
        <v>22</v>
      </c>
      <c r="C28" s="8" t="s">
        <v>102</v>
      </c>
    </row>
    <row r="29" spans="2:9" x14ac:dyDescent="0.25">
      <c r="B29" s="9" t="s">
        <v>23</v>
      </c>
      <c r="C29" s="8" t="s">
        <v>103</v>
      </c>
      <c r="D29" s="6"/>
    </row>
    <row r="30" spans="2:9" x14ac:dyDescent="0.25">
      <c r="B30" s="1" t="s">
        <v>6</v>
      </c>
      <c r="C30" s="1" t="s">
        <v>27</v>
      </c>
      <c r="D30" s="1" t="s">
        <v>29</v>
      </c>
      <c r="E30" s="1" t="s">
        <v>30</v>
      </c>
      <c r="F30" s="1" t="s">
        <v>5</v>
      </c>
      <c r="G30" s="1" t="s">
        <v>81</v>
      </c>
    </row>
    <row r="31" spans="2:9" x14ac:dyDescent="0.25">
      <c r="B31" s="2">
        <v>1</v>
      </c>
      <c r="C31" s="3" t="s">
        <v>104</v>
      </c>
      <c r="D31" s="8" t="s">
        <v>8</v>
      </c>
      <c r="E31" s="2" t="s">
        <v>93</v>
      </c>
      <c r="F31" s="2" t="s">
        <v>52</v>
      </c>
      <c r="G31" s="2"/>
    </row>
    <row r="32" spans="2:9" x14ac:dyDescent="0.25">
      <c r="B32" s="2">
        <v>1</v>
      </c>
      <c r="C32" s="3" t="s">
        <v>104</v>
      </c>
      <c r="D32" s="2" t="s">
        <v>95</v>
      </c>
      <c r="E32" s="2" t="s">
        <v>96</v>
      </c>
      <c r="F32" s="2" t="s">
        <v>52</v>
      </c>
      <c r="G32" s="2"/>
    </row>
    <row r="33" spans="2:7" x14ac:dyDescent="0.25">
      <c r="B33" s="2">
        <v>1</v>
      </c>
      <c r="C33" s="3" t="s">
        <v>104</v>
      </c>
      <c r="D33" s="2" t="s">
        <v>28</v>
      </c>
      <c r="E33" s="2">
        <v>1</v>
      </c>
      <c r="F33" s="2" t="s">
        <v>52</v>
      </c>
      <c r="G33" s="2"/>
    </row>
    <row r="34" spans="2:7" x14ac:dyDescent="0.25">
      <c r="B34" s="2">
        <v>2</v>
      </c>
      <c r="C34" s="3" t="s">
        <v>92</v>
      </c>
      <c r="D34" s="2" t="s">
        <v>83</v>
      </c>
      <c r="E34" s="17" t="s">
        <v>84</v>
      </c>
      <c r="F34" s="2" t="s">
        <v>52</v>
      </c>
      <c r="G34" s="2"/>
    </row>
    <row r="35" spans="2:7" x14ac:dyDescent="0.25">
      <c r="B35" s="2">
        <v>3</v>
      </c>
      <c r="C35" s="3" t="s">
        <v>105</v>
      </c>
      <c r="D35" s="2" t="s">
        <v>82</v>
      </c>
      <c r="E35" s="2" t="s">
        <v>106</v>
      </c>
      <c r="F35" s="2" t="s">
        <v>52</v>
      </c>
      <c r="G35" s="2"/>
    </row>
    <row r="36" spans="2:7" x14ac:dyDescent="0.25">
      <c r="B36" s="2">
        <v>3</v>
      </c>
      <c r="C36" s="3" t="s">
        <v>105</v>
      </c>
      <c r="D36" s="2" t="s">
        <v>107</v>
      </c>
      <c r="E36" s="2" t="s">
        <v>106</v>
      </c>
      <c r="F36" s="2" t="s">
        <v>52</v>
      </c>
      <c r="G36" s="2"/>
    </row>
    <row r="37" spans="2:7" x14ac:dyDescent="0.25">
      <c r="B37" s="2">
        <v>4</v>
      </c>
      <c r="C37" s="3" t="s">
        <v>87</v>
      </c>
      <c r="D37" s="2" t="s">
        <v>84</v>
      </c>
      <c r="E37" s="2" t="s">
        <v>84</v>
      </c>
      <c r="F37" s="2" t="s">
        <v>52</v>
      </c>
      <c r="G37" s="2"/>
    </row>
    <row r="38" spans="2:7" x14ac:dyDescent="0.25">
      <c r="B38" s="2">
        <v>5</v>
      </c>
      <c r="C38" s="3" t="s">
        <v>108</v>
      </c>
      <c r="D38" s="8" t="s">
        <v>10</v>
      </c>
      <c r="E38" s="2">
        <v>1</v>
      </c>
      <c r="F38" s="2" t="s">
        <v>52</v>
      </c>
      <c r="G38" s="2"/>
    </row>
    <row r="39" spans="2:7" x14ac:dyDescent="0.25">
      <c r="B39" s="2">
        <v>5</v>
      </c>
      <c r="C39" s="3" t="s">
        <v>108</v>
      </c>
      <c r="D39" s="2" t="s">
        <v>109</v>
      </c>
      <c r="E39" s="2" t="s">
        <v>93</v>
      </c>
      <c r="F39" s="2" t="s">
        <v>52</v>
      </c>
      <c r="G39" s="2"/>
    </row>
    <row r="40" spans="2:7" x14ac:dyDescent="0.25">
      <c r="B40" s="2">
        <v>5</v>
      </c>
      <c r="C40" s="3" t="s">
        <v>108</v>
      </c>
      <c r="D40" s="2" t="s">
        <v>110</v>
      </c>
      <c r="E40" s="2">
        <v>2</v>
      </c>
      <c r="F40" s="2" t="s">
        <v>52</v>
      </c>
      <c r="G40" s="2"/>
    </row>
    <row r="41" spans="2:7" x14ac:dyDescent="0.25">
      <c r="B41" s="2">
        <v>5</v>
      </c>
      <c r="C41" s="3" t="s">
        <v>108</v>
      </c>
      <c r="D41" s="2" t="s">
        <v>111</v>
      </c>
      <c r="E41" s="2">
        <v>2</v>
      </c>
      <c r="F41" s="2" t="s">
        <v>52</v>
      </c>
      <c r="G41" s="2"/>
    </row>
    <row r="42" spans="2:7" x14ac:dyDescent="0.25">
      <c r="B42" s="2">
        <v>5</v>
      </c>
      <c r="C42" s="3" t="s">
        <v>108</v>
      </c>
      <c r="D42" s="2" t="s">
        <v>86</v>
      </c>
      <c r="E42" s="2">
        <v>28</v>
      </c>
      <c r="F42" s="2" t="s">
        <v>52</v>
      </c>
      <c r="G42" s="2"/>
    </row>
    <row r="43" spans="2:7" x14ac:dyDescent="0.25">
      <c r="B43" s="2">
        <v>5</v>
      </c>
      <c r="C43" s="3" t="s">
        <v>108</v>
      </c>
      <c r="D43" s="2" t="s">
        <v>86</v>
      </c>
      <c r="E43" s="2">
        <v>18</v>
      </c>
      <c r="F43" s="2" t="s">
        <v>52</v>
      </c>
      <c r="G43" s="2"/>
    </row>
    <row r="44" spans="2:7" x14ac:dyDescent="0.25">
      <c r="B44" s="2">
        <v>5</v>
      </c>
      <c r="C44" s="3" t="s">
        <v>108</v>
      </c>
      <c r="D44" s="2" t="s">
        <v>113</v>
      </c>
      <c r="E44" s="2">
        <v>1</v>
      </c>
      <c r="F44" s="2" t="s">
        <v>52</v>
      </c>
      <c r="G44" s="2"/>
    </row>
    <row r="45" spans="2:7" x14ac:dyDescent="0.25">
      <c r="B45" s="4">
        <v>5</v>
      </c>
      <c r="C45" s="5" t="s">
        <v>108</v>
      </c>
      <c r="D45" s="4" t="s">
        <v>90</v>
      </c>
      <c r="E45" s="4">
        <v>2</v>
      </c>
      <c r="F45" s="4" t="s">
        <v>52</v>
      </c>
      <c r="G45" s="4"/>
    </row>
    <row r="47" spans="2:7" x14ac:dyDescent="0.25">
      <c r="B47" s="9" t="s">
        <v>21</v>
      </c>
      <c r="C47" s="8" t="s">
        <v>86</v>
      </c>
    </row>
    <row r="48" spans="2:7" x14ac:dyDescent="0.25">
      <c r="B48" s="9" t="s">
        <v>22</v>
      </c>
      <c r="C48" s="8" t="s">
        <v>114</v>
      </c>
    </row>
    <row r="49" spans="2:7" x14ac:dyDescent="0.25">
      <c r="B49" s="9" t="s">
        <v>23</v>
      </c>
      <c r="C49" s="8" t="s">
        <v>115</v>
      </c>
      <c r="D49" s="6"/>
    </row>
    <row r="50" spans="2:7" x14ac:dyDescent="0.25">
      <c r="B50" s="1" t="s">
        <v>6</v>
      </c>
      <c r="C50" s="1" t="s">
        <v>27</v>
      </c>
      <c r="D50" s="1" t="s">
        <v>29</v>
      </c>
      <c r="E50" s="1" t="s">
        <v>30</v>
      </c>
      <c r="F50" s="1" t="s">
        <v>5</v>
      </c>
      <c r="G50" s="1" t="s">
        <v>81</v>
      </c>
    </row>
    <row r="51" spans="2:7" x14ac:dyDescent="0.25">
      <c r="B51" s="2">
        <v>1</v>
      </c>
      <c r="C51" s="3" t="s">
        <v>116</v>
      </c>
      <c r="D51" s="8" t="s">
        <v>109</v>
      </c>
      <c r="E51" s="2" t="s">
        <v>117</v>
      </c>
      <c r="F51" s="2" t="s">
        <v>52</v>
      </c>
      <c r="G51" s="2"/>
    </row>
    <row r="52" spans="2:7" x14ac:dyDescent="0.25">
      <c r="B52" s="2">
        <v>2</v>
      </c>
      <c r="C52" s="3" t="s">
        <v>118</v>
      </c>
      <c r="D52" s="2" t="s">
        <v>147</v>
      </c>
      <c r="E52" s="2" t="s">
        <v>0</v>
      </c>
      <c r="F52" s="2" t="s">
        <v>52</v>
      </c>
      <c r="G52" s="2"/>
    </row>
    <row r="53" spans="2:7" x14ac:dyDescent="0.25">
      <c r="B53" s="2">
        <v>3</v>
      </c>
      <c r="C53" s="3" t="s">
        <v>132</v>
      </c>
      <c r="D53" s="2" t="s">
        <v>147</v>
      </c>
      <c r="E53" s="2" t="s">
        <v>119</v>
      </c>
      <c r="F53" s="2" t="s">
        <v>52</v>
      </c>
      <c r="G53" s="2"/>
    </row>
    <row r="54" spans="2:7" x14ac:dyDescent="0.25">
      <c r="B54" s="2">
        <v>4</v>
      </c>
      <c r="C54" s="3" t="s">
        <v>133</v>
      </c>
      <c r="D54" s="2" t="s">
        <v>147</v>
      </c>
      <c r="E54" s="2" t="s">
        <v>106</v>
      </c>
      <c r="F54" s="2" t="s">
        <v>52</v>
      </c>
      <c r="G54" s="2"/>
    </row>
    <row r="55" spans="2:7" x14ac:dyDescent="0.25">
      <c r="B55" s="2">
        <v>5</v>
      </c>
      <c r="C55" s="3" t="s">
        <v>134</v>
      </c>
      <c r="D55" s="2" t="s">
        <v>147</v>
      </c>
      <c r="E55" s="2" t="s">
        <v>120</v>
      </c>
      <c r="F55" s="2" t="s">
        <v>52</v>
      </c>
      <c r="G55" s="2"/>
    </row>
    <row r="56" spans="2:7" x14ac:dyDescent="0.25">
      <c r="B56" s="2">
        <v>6</v>
      </c>
      <c r="C56" s="3" t="s">
        <v>135</v>
      </c>
      <c r="D56" s="2" t="s">
        <v>147</v>
      </c>
      <c r="E56" s="2" t="s">
        <v>121</v>
      </c>
      <c r="F56" s="2" t="s">
        <v>52</v>
      </c>
      <c r="G56" s="2"/>
    </row>
    <row r="57" spans="2:7" x14ac:dyDescent="0.25">
      <c r="B57" s="2">
        <v>7</v>
      </c>
      <c r="C57" s="3" t="s">
        <v>136</v>
      </c>
      <c r="D57" s="2" t="s">
        <v>147</v>
      </c>
      <c r="E57" s="2" t="s">
        <v>122</v>
      </c>
      <c r="F57" s="2" t="s">
        <v>52</v>
      </c>
      <c r="G57" s="2"/>
    </row>
    <row r="58" spans="2:7" x14ac:dyDescent="0.25">
      <c r="B58" s="2">
        <v>8</v>
      </c>
      <c r="C58" s="3" t="s">
        <v>137</v>
      </c>
      <c r="D58" s="2" t="s">
        <v>147</v>
      </c>
      <c r="E58" s="8" t="s">
        <v>123</v>
      </c>
      <c r="F58" s="2" t="s">
        <v>52</v>
      </c>
      <c r="G58" s="2"/>
    </row>
    <row r="59" spans="2:7" x14ac:dyDescent="0.25">
      <c r="B59" s="2">
        <v>9</v>
      </c>
      <c r="C59" s="3" t="s">
        <v>138</v>
      </c>
      <c r="D59" s="2" t="s">
        <v>147</v>
      </c>
      <c r="E59" s="2" t="s">
        <v>124</v>
      </c>
      <c r="F59" s="2" t="s">
        <v>52</v>
      </c>
      <c r="G59" s="2"/>
    </row>
    <row r="60" spans="2:7" x14ac:dyDescent="0.25">
      <c r="B60" s="2">
        <v>10</v>
      </c>
      <c r="C60" s="3" t="s">
        <v>139</v>
      </c>
      <c r="D60" s="2" t="s">
        <v>147</v>
      </c>
      <c r="E60" s="2" t="s">
        <v>125</v>
      </c>
      <c r="F60" s="2" t="s">
        <v>52</v>
      </c>
      <c r="G60" s="2"/>
    </row>
    <row r="61" spans="2:7" x14ac:dyDescent="0.25">
      <c r="B61" s="2">
        <v>11</v>
      </c>
      <c r="C61" s="3" t="s">
        <v>140</v>
      </c>
      <c r="D61" s="2" t="s">
        <v>147</v>
      </c>
      <c r="E61" s="2" t="s">
        <v>126</v>
      </c>
      <c r="F61" s="2" t="s">
        <v>52</v>
      </c>
      <c r="G61" s="2"/>
    </row>
    <row r="62" spans="2:7" x14ac:dyDescent="0.25">
      <c r="B62" s="2">
        <v>12</v>
      </c>
      <c r="C62" s="3" t="s">
        <v>141</v>
      </c>
      <c r="D62" s="2" t="s">
        <v>147</v>
      </c>
      <c r="E62" s="2" t="s">
        <v>127</v>
      </c>
      <c r="F62" s="2" t="s">
        <v>52</v>
      </c>
      <c r="G62" s="2"/>
    </row>
    <row r="63" spans="2:7" x14ac:dyDescent="0.25">
      <c r="B63" s="2">
        <v>13</v>
      </c>
      <c r="C63" s="3" t="s">
        <v>142</v>
      </c>
      <c r="D63" s="2" t="s">
        <v>147</v>
      </c>
      <c r="E63" s="2" t="s">
        <v>128</v>
      </c>
      <c r="F63" s="2" t="s">
        <v>52</v>
      </c>
      <c r="G63" s="2"/>
    </row>
    <row r="64" spans="2:7" x14ac:dyDescent="0.25">
      <c r="B64" s="2">
        <v>14</v>
      </c>
      <c r="C64" s="3" t="s">
        <v>143</v>
      </c>
      <c r="D64" s="2" t="s">
        <v>147</v>
      </c>
      <c r="E64" s="8" t="s">
        <v>129</v>
      </c>
      <c r="F64" s="2" t="s">
        <v>52</v>
      </c>
      <c r="G64" s="2"/>
    </row>
    <row r="65" spans="2:7" x14ac:dyDescent="0.25">
      <c r="B65" s="2">
        <v>15</v>
      </c>
      <c r="C65" s="3" t="s">
        <v>144</v>
      </c>
      <c r="D65" s="2" t="s">
        <v>147</v>
      </c>
      <c r="E65" s="2" t="s">
        <v>130</v>
      </c>
      <c r="F65" s="2" t="s">
        <v>52</v>
      </c>
      <c r="G65" s="2"/>
    </row>
    <row r="66" spans="2:7" x14ac:dyDescent="0.25">
      <c r="B66" s="2">
        <v>16</v>
      </c>
      <c r="C66" s="3" t="s">
        <v>145</v>
      </c>
      <c r="D66" s="2" t="s">
        <v>147</v>
      </c>
      <c r="E66" s="2" t="s">
        <v>131</v>
      </c>
      <c r="F66" s="2" t="s">
        <v>52</v>
      </c>
      <c r="G66" s="2"/>
    </row>
    <row r="67" spans="2:7" x14ac:dyDescent="0.25">
      <c r="B67" s="2">
        <v>17</v>
      </c>
      <c r="C67" s="3" t="s">
        <v>146</v>
      </c>
      <c r="D67" s="2" t="s">
        <v>147</v>
      </c>
      <c r="E67" s="2" t="s">
        <v>96</v>
      </c>
      <c r="F67" s="2" t="s">
        <v>52</v>
      </c>
      <c r="G67" s="2"/>
    </row>
    <row r="68" spans="2:7" x14ac:dyDescent="0.25">
      <c r="B68" s="2">
        <v>18</v>
      </c>
      <c r="C68" s="3" t="s">
        <v>112</v>
      </c>
      <c r="D68" s="8" t="s">
        <v>10</v>
      </c>
      <c r="E68" s="2">
        <v>1</v>
      </c>
      <c r="F68" s="2" t="s">
        <v>52</v>
      </c>
      <c r="G68" s="2"/>
    </row>
    <row r="69" spans="2:7" x14ac:dyDescent="0.25">
      <c r="B69" s="2">
        <v>18</v>
      </c>
      <c r="C69" s="3" t="s">
        <v>112</v>
      </c>
      <c r="D69" s="2" t="s">
        <v>109</v>
      </c>
      <c r="E69" s="2" t="s">
        <v>93</v>
      </c>
      <c r="F69" s="2" t="s">
        <v>52</v>
      </c>
      <c r="G69" s="2"/>
    </row>
    <row r="70" spans="2:7" x14ac:dyDescent="0.25">
      <c r="B70" s="2">
        <v>18</v>
      </c>
      <c r="C70" s="3" t="s">
        <v>112</v>
      </c>
      <c r="D70" s="2" t="s">
        <v>110</v>
      </c>
      <c r="E70" s="2">
        <v>2</v>
      </c>
      <c r="F70" s="2" t="s">
        <v>52</v>
      </c>
      <c r="G70" s="2"/>
    </row>
    <row r="71" spans="2:7" x14ac:dyDescent="0.25">
      <c r="B71" s="2">
        <v>18</v>
      </c>
      <c r="C71" s="3" t="s">
        <v>112</v>
      </c>
      <c r="D71" s="2" t="s">
        <v>111</v>
      </c>
      <c r="E71" s="2">
        <v>2</v>
      </c>
      <c r="F71" s="2" t="s">
        <v>52</v>
      </c>
      <c r="G71" s="2"/>
    </row>
    <row r="72" spans="2:7" x14ac:dyDescent="0.25">
      <c r="B72" s="2">
        <v>18</v>
      </c>
      <c r="C72" s="3" t="s">
        <v>112</v>
      </c>
      <c r="D72" s="2" t="s">
        <v>86</v>
      </c>
      <c r="E72" s="2">
        <v>28</v>
      </c>
      <c r="F72" s="2" t="s">
        <v>52</v>
      </c>
      <c r="G72" s="2"/>
    </row>
    <row r="73" spans="2:7" x14ac:dyDescent="0.25">
      <c r="B73" s="2">
        <v>18</v>
      </c>
      <c r="C73" s="3" t="s">
        <v>112</v>
      </c>
      <c r="D73" s="2" t="s">
        <v>113</v>
      </c>
      <c r="E73" s="8">
        <v>1</v>
      </c>
      <c r="F73" s="2" t="s">
        <v>52</v>
      </c>
      <c r="G73" s="2"/>
    </row>
    <row r="74" spans="2:7" x14ac:dyDescent="0.25">
      <c r="B74" s="2">
        <v>18</v>
      </c>
      <c r="C74" s="3" t="s">
        <v>112</v>
      </c>
      <c r="D74" s="2" t="s">
        <v>90</v>
      </c>
      <c r="E74" s="2">
        <v>2</v>
      </c>
      <c r="F74" s="2" t="s">
        <v>52</v>
      </c>
      <c r="G74" s="2"/>
    </row>
    <row r="75" spans="2:7" x14ac:dyDescent="0.25">
      <c r="B75" s="2">
        <v>18</v>
      </c>
      <c r="C75" s="3" t="s">
        <v>112</v>
      </c>
      <c r="D75" s="2" t="s">
        <v>97</v>
      </c>
      <c r="E75" s="2">
        <v>5</v>
      </c>
      <c r="F75" s="2" t="s">
        <v>52</v>
      </c>
      <c r="G75" s="2"/>
    </row>
    <row r="76" spans="2:7" x14ac:dyDescent="0.25">
      <c r="B76" s="2">
        <v>19</v>
      </c>
      <c r="C76" s="3" t="s">
        <v>148</v>
      </c>
      <c r="D76" s="2" t="s">
        <v>83</v>
      </c>
      <c r="E76" s="17" t="s">
        <v>84</v>
      </c>
      <c r="F76" s="2" t="s">
        <v>52</v>
      </c>
      <c r="G76" s="2"/>
    </row>
    <row r="77" spans="2:7" x14ac:dyDescent="0.25">
      <c r="B77" s="2">
        <v>20</v>
      </c>
      <c r="C77" s="3" t="s">
        <v>150</v>
      </c>
      <c r="D77" s="8" t="s">
        <v>87</v>
      </c>
      <c r="E77" s="17" t="s">
        <v>84</v>
      </c>
      <c r="F77" s="2" t="s">
        <v>52</v>
      </c>
      <c r="G77" s="2"/>
    </row>
    <row r="78" spans="2:7" x14ac:dyDescent="0.25">
      <c r="B78" s="2">
        <v>21</v>
      </c>
      <c r="C78" s="3" t="s">
        <v>149</v>
      </c>
      <c r="D78" s="8" t="s">
        <v>87</v>
      </c>
      <c r="E78" s="17" t="s">
        <v>84</v>
      </c>
      <c r="F78" s="2" t="s">
        <v>52</v>
      </c>
      <c r="G78" s="2"/>
    </row>
    <row r="79" spans="2:7" x14ac:dyDescent="0.25">
      <c r="B79" s="2">
        <v>22</v>
      </c>
      <c r="C79" s="3" t="s">
        <v>151</v>
      </c>
      <c r="D79" s="8" t="s">
        <v>87</v>
      </c>
      <c r="E79" s="17" t="s">
        <v>84</v>
      </c>
      <c r="F79" s="2" t="s">
        <v>52</v>
      </c>
      <c r="G79" s="2"/>
    </row>
    <row r="80" spans="2:7" x14ac:dyDescent="0.25">
      <c r="B80" s="2">
        <v>23</v>
      </c>
      <c r="C80" s="3" t="s">
        <v>152</v>
      </c>
      <c r="D80" s="2" t="s">
        <v>109</v>
      </c>
      <c r="E80" s="2" t="s">
        <v>153</v>
      </c>
      <c r="F80" s="2" t="s">
        <v>52</v>
      </c>
      <c r="G80" s="2"/>
    </row>
    <row r="81" spans="2:7" x14ac:dyDescent="0.25">
      <c r="B81" s="2">
        <v>24</v>
      </c>
      <c r="C81" s="3"/>
      <c r="D81" s="2"/>
      <c r="E81" s="2"/>
      <c r="F81" s="2"/>
      <c r="G81" s="2"/>
    </row>
    <row r="82" spans="2:7" x14ac:dyDescent="0.25">
      <c r="B82" s="2">
        <v>25</v>
      </c>
      <c r="C82" s="3"/>
      <c r="D82" s="2"/>
      <c r="E82" s="2"/>
      <c r="F82" s="2"/>
      <c r="G82" s="2"/>
    </row>
    <row r="83" spans="2:7" x14ac:dyDescent="0.25">
      <c r="B83" s="2">
        <v>26</v>
      </c>
      <c r="C83" s="3"/>
      <c r="D83" s="2"/>
      <c r="E83" s="2"/>
      <c r="F83" s="2"/>
      <c r="G83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A0B9-1C04-4F19-B584-C2078B6C916A}">
  <dimension ref="B2:J30"/>
  <sheetViews>
    <sheetView tabSelected="1" workbookViewId="0">
      <selection activeCell="J26" sqref="J26"/>
    </sheetView>
  </sheetViews>
  <sheetFormatPr defaultRowHeight="15" x14ac:dyDescent="0.25"/>
  <cols>
    <col min="3" max="3" width="28.5703125" bestFit="1" customWidth="1"/>
    <col min="4" max="4" width="12.42578125" bestFit="1" customWidth="1"/>
    <col min="5" max="5" width="11.140625" customWidth="1"/>
    <col min="6" max="6" width="14" customWidth="1"/>
    <col min="7" max="7" width="18.7109375" customWidth="1"/>
    <col min="8" max="9" width="11.85546875" customWidth="1"/>
  </cols>
  <sheetData>
    <row r="2" spans="2:10" x14ac:dyDescent="0.25">
      <c r="B2" s="6" t="s">
        <v>74</v>
      </c>
      <c r="C2" s="6" t="s">
        <v>39</v>
      </c>
      <c r="D2" s="6" t="s">
        <v>80</v>
      </c>
      <c r="E2" s="6" t="s">
        <v>75</v>
      </c>
      <c r="F2" s="6" t="s">
        <v>53</v>
      </c>
      <c r="G2" s="6" t="s">
        <v>54</v>
      </c>
      <c r="H2" s="6" t="s">
        <v>62</v>
      </c>
      <c r="I2" s="6" t="s">
        <v>64</v>
      </c>
      <c r="J2" s="6" t="s">
        <v>55</v>
      </c>
    </row>
    <row r="3" spans="2:10" x14ac:dyDescent="0.25">
      <c r="B3" s="8">
        <v>1</v>
      </c>
      <c r="C3" s="8" t="s">
        <v>3</v>
      </c>
      <c r="D3" s="8" t="s">
        <v>52</v>
      </c>
      <c r="E3" s="8" t="s">
        <v>52</v>
      </c>
      <c r="F3" s="8">
        <f>COUNTIF(Connections!C:C,Parts!C3)</f>
        <v>0</v>
      </c>
      <c r="G3" s="8">
        <f t="shared" ref="G3:G16" si="0">F3*15</f>
        <v>0</v>
      </c>
      <c r="H3" s="13">
        <v>0.24</v>
      </c>
      <c r="I3" s="13">
        <f t="shared" ref="I3:I16" si="1">H3*G3</f>
        <v>0</v>
      </c>
      <c r="J3" s="16" t="s">
        <v>56</v>
      </c>
    </row>
    <row r="4" spans="2:10" x14ac:dyDescent="0.25">
      <c r="B4" s="8">
        <v>2</v>
      </c>
      <c r="C4" s="8" t="s">
        <v>9</v>
      </c>
      <c r="D4" s="8" t="s">
        <v>52</v>
      </c>
      <c r="E4" s="8" t="s">
        <v>52</v>
      </c>
      <c r="F4" s="8">
        <f>COUNTIF(Connections!C:C,Parts!C4)</f>
        <v>0</v>
      </c>
      <c r="G4" s="8">
        <f t="shared" si="0"/>
        <v>0</v>
      </c>
      <c r="H4" s="13">
        <v>0.21</v>
      </c>
      <c r="I4" s="13">
        <f t="shared" si="1"/>
        <v>0</v>
      </c>
      <c r="J4" s="16" t="s">
        <v>57</v>
      </c>
    </row>
    <row r="5" spans="2:10" x14ac:dyDescent="0.25">
      <c r="B5" s="8">
        <v>3</v>
      </c>
      <c r="C5" s="8" t="s">
        <v>1</v>
      </c>
      <c r="D5" s="8" t="s">
        <v>52</v>
      </c>
      <c r="E5" s="8" t="s">
        <v>52</v>
      </c>
      <c r="F5" s="8">
        <f>COUNTIF(Connections!C:C,Parts!C5)</f>
        <v>1</v>
      </c>
      <c r="G5" s="8">
        <f t="shared" si="0"/>
        <v>15</v>
      </c>
      <c r="H5" s="13">
        <v>0.76</v>
      </c>
      <c r="I5" s="13">
        <f t="shared" si="1"/>
        <v>11.4</v>
      </c>
      <c r="J5" t="s">
        <v>59</v>
      </c>
    </row>
    <row r="6" spans="2:10" x14ac:dyDescent="0.25">
      <c r="B6" s="8">
        <v>4</v>
      </c>
      <c r="C6" s="8" t="s">
        <v>4</v>
      </c>
      <c r="D6" s="8" t="s">
        <v>52</v>
      </c>
      <c r="E6" s="8" t="s">
        <v>52</v>
      </c>
      <c r="F6" s="8">
        <f>COUNTIF(Connections!C:C,Parts!C6)</f>
        <v>0</v>
      </c>
      <c r="G6" s="8">
        <f t="shared" si="0"/>
        <v>0</v>
      </c>
      <c r="H6" s="13">
        <f>13.29/10</f>
        <v>1.329</v>
      </c>
      <c r="I6" s="13">
        <f t="shared" si="1"/>
        <v>0</v>
      </c>
      <c r="J6" t="s">
        <v>60</v>
      </c>
    </row>
    <row r="7" spans="2:10" x14ac:dyDescent="0.25">
      <c r="B7" s="8">
        <v>5</v>
      </c>
      <c r="C7" s="8" t="s">
        <v>33</v>
      </c>
      <c r="D7" s="8" t="s">
        <v>52</v>
      </c>
      <c r="E7" s="8" t="s">
        <v>52</v>
      </c>
      <c r="F7" s="8">
        <f>COUNTIF(Connections!C:C,Parts!C7)</f>
        <v>0</v>
      </c>
      <c r="G7" s="8">
        <f t="shared" si="0"/>
        <v>0</v>
      </c>
      <c r="H7" s="13">
        <v>1.3</v>
      </c>
      <c r="I7" s="13">
        <f t="shared" si="1"/>
        <v>0</v>
      </c>
      <c r="J7" t="s">
        <v>61</v>
      </c>
    </row>
    <row r="8" spans="2:10" x14ac:dyDescent="0.25">
      <c r="B8" s="8">
        <v>6</v>
      </c>
      <c r="C8" s="8" t="s">
        <v>34</v>
      </c>
      <c r="D8" s="8" t="s">
        <v>52</v>
      </c>
      <c r="E8" s="8" t="s">
        <v>52</v>
      </c>
      <c r="F8" s="8">
        <f>COUNTIF(Connections!C:C,Parts!C8)</f>
        <v>0</v>
      </c>
      <c r="G8" s="8">
        <f t="shared" si="0"/>
        <v>0</v>
      </c>
      <c r="H8" s="13">
        <v>0.36</v>
      </c>
      <c r="I8" s="13">
        <f t="shared" si="1"/>
        <v>0</v>
      </c>
      <c r="J8" t="s">
        <v>63</v>
      </c>
    </row>
    <row r="9" spans="2:10" x14ac:dyDescent="0.25">
      <c r="B9" s="8">
        <v>8</v>
      </c>
      <c r="C9" s="8" t="s">
        <v>35</v>
      </c>
      <c r="D9" s="8" t="s">
        <v>52</v>
      </c>
      <c r="E9" s="8" t="s">
        <v>52</v>
      </c>
      <c r="F9" s="8">
        <f>COUNTIF(Connections!C:C,Parts!C9)</f>
        <v>0</v>
      </c>
      <c r="G9" s="8">
        <f t="shared" si="0"/>
        <v>0</v>
      </c>
      <c r="H9" s="13">
        <v>0.56999999999999995</v>
      </c>
      <c r="I9" s="13">
        <f t="shared" si="1"/>
        <v>0</v>
      </c>
      <c r="J9" t="s">
        <v>65</v>
      </c>
    </row>
    <row r="10" spans="2:10" x14ac:dyDescent="0.25">
      <c r="B10" s="8">
        <v>9</v>
      </c>
      <c r="C10" s="8" t="s">
        <v>36</v>
      </c>
      <c r="D10" s="8"/>
      <c r="E10" s="8" t="s">
        <v>52</v>
      </c>
      <c r="F10" s="8">
        <f>COUNTIF(Connections!C:C,Parts!C10)</f>
        <v>0</v>
      </c>
      <c r="G10" s="8">
        <f t="shared" si="0"/>
        <v>0</v>
      </c>
      <c r="H10" s="13">
        <v>4.87</v>
      </c>
      <c r="I10" s="13">
        <f t="shared" si="1"/>
        <v>0</v>
      </c>
      <c r="J10" t="s">
        <v>66</v>
      </c>
    </row>
    <row r="11" spans="2:10" x14ac:dyDescent="0.25">
      <c r="B11" s="8">
        <v>10</v>
      </c>
      <c r="C11" s="11" t="s">
        <v>50</v>
      </c>
      <c r="D11" s="8" t="s">
        <v>52</v>
      </c>
      <c r="E11" s="8" t="s">
        <v>52</v>
      </c>
      <c r="F11" s="8">
        <f>COUNTIF(Connections!C:C,Parts!C11)</f>
        <v>0</v>
      </c>
      <c r="G11" s="8">
        <f t="shared" si="0"/>
        <v>0</v>
      </c>
      <c r="H11" s="13">
        <v>0.1</v>
      </c>
      <c r="I11" s="13">
        <f t="shared" si="1"/>
        <v>0</v>
      </c>
      <c r="J11" t="s">
        <v>67</v>
      </c>
    </row>
    <row r="12" spans="2:10" x14ac:dyDescent="0.25">
      <c r="B12" s="8">
        <v>11</v>
      </c>
      <c r="C12" s="11" t="s">
        <v>51</v>
      </c>
      <c r="D12" s="8" t="s">
        <v>52</v>
      </c>
      <c r="E12" s="8" t="s">
        <v>52</v>
      </c>
      <c r="F12" s="8">
        <f>COUNTIF(Connections!C:C,Parts!C12)</f>
        <v>0</v>
      </c>
      <c r="G12" s="8">
        <f t="shared" si="0"/>
        <v>0</v>
      </c>
      <c r="H12" s="13">
        <v>0.1</v>
      </c>
      <c r="I12" s="13">
        <f t="shared" si="1"/>
        <v>0</v>
      </c>
      <c r="J12" t="s">
        <v>68</v>
      </c>
    </row>
    <row r="13" spans="2:10" x14ac:dyDescent="0.25">
      <c r="B13" s="8">
        <v>12</v>
      </c>
      <c r="C13" s="8" t="s">
        <v>58</v>
      </c>
      <c r="D13" s="8" t="s">
        <v>52</v>
      </c>
      <c r="E13" s="8" t="s">
        <v>52</v>
      </c>
      <c r="F13" s="8">
        <f>COUNTIF(Connections!C:C,Parts!C13)</f>
        <v>0</v>
      </c>
      <c r="G13" s="8">
        <f t="shared" si="0"/>
        <v>0</v>
      </c>
      <c r="H13" s="13">
        <v>0.1</v>
      </c>
      <c r="I13" s="13">
        <f t="shared" si="1"/>
        <v>0</v>
      </c>
      <c r="J13" t="s">
        <v>70</v>
      </c>
    </row>
    <row r="14" spans="2:10" x14ac:dyDescent="0.25">
      <c r="B14" s="8">
        <v>13</v>
      </c>
      <c r="C14" s="8" t="s">
        <v>69</v>
      </c>
      <c r="D14" s="8" t="s">
        <v>52</v>
      </c>
      <c r="E14" s="8" t="s">
        <v>52</v>
      </c>
      <c r="F14" s="8">
        <v>1</v>
      </c>
      <c r="G14" s="8">
        <f t="shared" si="0"/>
        <v>15</v>
      </c>
      <c r="H14" s="13">
        <v>0.28000000000000003</v>
      </c>
      <c r="I14" s="13">
        <f t="shared" si="1"/>
        <v>4.2</v>
      </c>
      <c r="J14" t="s">
        <v>71</v>
      </c>
    </row>
    <row r="15" spans="2:10" x14ac:dyDescent="0.25">
      <c r="B15" s="8">
        <v>14</v>
      </c>
      <c r="C15" s="8" t="s">
        <v>72</v>
      </c>
      <c r="D15" s="8"/>
      <c r="E15" s="8" t="s">
        <v>52</v>
      </c>
      <c r="F15" s="8">
        <v>1</v>
      </c>
      <c r="G15" s="8">
        <f t="shared" si="0"/>
        <v>15</v>
      </c>
      <c r="H15" s="13">
        <f>9.99/2</f>
        <v>4.9950000000000001</v>
      </c>
      <c r="I15" s="13">
        <f t="shared" si="1"/>
        <v>74.924999999999997</v>
      </c>
      <c r="J15" t="s">
        <v>73</v>
      </c>
    </row>
    <row r="16" spans="2:10" x14ac:dyDescent="0.25">
      <c r="B16" s="8">
        <v>15</v>
      </c>
      <c r="C16" s="8" t="s">
        <v>78</v>
      </c>
      <c r="D16" s="8" t="s">
        <v>52</v>
      </c>
      <c r="E16" s="8" t="s">
        <v>52</v>
      </c>
      <c r="F16" s="8">
        <v>1</v>
      </c>
      <c r="G16" s="8">
        <f t="shared" si="0"/>
        <v>15</v>
      </c>
      <c r="H16" s="13">
        <v>0.1</v>
      </c>
      <c r="I16" s="15">
        <f t="shared" si="1"/>
        <v>1.5</v>
      </c>
      <c r="J16" t="s">
        <v>79</v>
      </c>
    </row>
    <row r="17" spans="2:10" x14ac:dyDescent="0.25">
      <c r="F17" s="8"/>
      <c r="G17" s="8"/>
      <c r="I17" s="12"/>
    </row>
    <row r="18" spans="2:10" x14ac:dyDescent="0.25">
      <c r="F18" s="8"/>
      <c r="G18" s="8"/>
      <c r="H18" t="s">
        <v>76</v>
      </c>
      <c r="I18" s="14">
        <f>SUM(I5:I15)</f>
        <v>90.525000000000006</v>
      </c>
    </row>
    <row r="19" spans="2:10" x14ac:dyDescent="0.25">
      <c r="F19" s="8"/>
      <c r="G19" s="8"/>
      <c r="H19" t="s">
        <v>77</v>
      </c>
      <c r="I19" s="14">
        <f>I18-SUMIF(Table1[Acquired],"Yes",Table1[Max Price])</f>
        <v>-1.5</v>
      </c>
    </row>
    <row r="20" spans="2:10" x14ac:dyDescent="0.25">
      <c r="F20" s="8"/>
      <c r="G20" s="8"/>
      <c r="I20" s="12"/>
    </row>
    <row r="26" spans="2:10" x14ac:dyDescent="0.25">
      <c r="B26">
        <v>16</v>
      </c>
      <c r="C26" t="s">
        <v>156</v>
      </c>
      <c r="F26">
        <v>1</v>
      </c>
      <c r="G26" s="8">
        <v>3</v>
      </c>
      <c r="H26" s="13">
        <v>11.41</v>
      </c>
      <c r="I26" s="13">
        <f t="shared" ref="I26:I28" si="2">H26*G26</f>
        <v>34.230000000000004</v>
      </c>
      <c r="J26" t="s">
        <v>155</v>
      </c>
    </row>
    <row r="27" spans="2:10" x14ac:dyDescent="0.25">
      <c r="B27">
        <v>17</v>
      </c>
      <c r="C27" t="s">
        <v>157</v>
      </c>
      <c r="F27">
        <v>1</v>
      </c>
      <c r="G27" s="8">
        <f t="shared" ref="G26:G27" si="3">F27*15</f>
        <v>15</v>
      </c>
      <c r="H27" s="13">
        <v>0.4</v>
      </c>
      <c r="I27" s="15">
        <f t="shared" si="2"/>
        <v>6</v>
      </c>
      <c r="J27" t="s">
        <v>154</v>
      </c>
    </row>
    <row r="28" spans="2:10" x14ac:dyDescent="0.25">
      <c r="B28">
        <v>18</v>
      </c>
      <c r="C28" t="s">
        <v>158</v>
      </c>
      <c r="F28">
        <v>201</v>
      </c>
      <c r="G28">
        <v>500</v>
      </c>
      <c r="H28">
        <v>33.340000000000003</v>
      </c>
      <c r="I28" s="15">
        <f>H28</f>
        <v>33.340000000000003</v>
      </c>
      <c r="J28" t="s">
        <v>159</v>
      </c>
    </row>
    <row r="29" spans="2:10" x14ac:dyDescent="0.25">
      <c r="B29">
        <v>18</v>
      </c>
      <c r="C29" t="s">
        <v>161</v>
      </c>
      <c r="F29">
        <v>2</v>
      </c>
      <c r="G29" s="8">
        <f t="shared" ref="G29" si="4">F29*15</f>
        <v>30</v>
      </c>
      <c r="H29" s="13">
        <v>0.1</v>
      </c>
      <c r="I29" s="13">
        <f t="shared" ref="I29:I30" si="5">H29*G29</f>
        <v>3</v>
      </c>
      <c r="J29" t="s">
        <v>160</v>
      </c>
    </row>
    <row r="30" spans="2:10" x14ac:dyDescent="0.25">
      <c r="B30">
        <v>19</v>
      </c>
      <c r="C30" t="s">
        <v>114</v>
      </c>
      <c r="D30" t="s">
        <v>52</v>
      </c>
      <c r="E30" t="s">
        <v>52</v>
      </c>
      <c r="F30">
        <v>1</v>
      </c>
      <c r="G30">
        <v>10</v>
      </c>
      <c r="H30" s="13">
        <v>1.57</v>
      </c>
      <c r="I30" s="13">
        <f t="shared" si="5"/>
        <v>15.700000000000001</v>
      </c>
      <c r="J30" t="s">
        <v>162</v>
      </c>
    </row>
  </sheetData>
  <hyperlinks>
    <hyperlink ref="J3" r:id="rId1" xr:uid="{4D6F87C5-F725-469C-A433-B9F19C98E18E}"/>
    <hyperlink ref="J4" r:id="rId2" xr:uid="{650808D1-6726-4E20-89B4-E937A8438BA8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094C-BAC7-4D03-81AB-DB1439CDC67D}">
  <dimension ref="B2:L47"/>
  <sheetViews>
    <sheetView topLeftCell="A17" zoomScaleNormal="100" workbookViewId="0">
      <selection activeCell="C46" sqref="C46"/>
    </sheetView>
  </sheetViews>
  <sheetFormatPr defaultRowHeight="15" x14ac:dyDescent="0.25"/>
  <cols>
    <col min="2" max="2" width="10.85546875" bestFit="1" customWidth="1"/>
  </cols>
  <sheetData>
    <row r="2" spans="2:12" x14ac:dyDescent="0.25">
      <c r="B2" s="7" t="s">
        <v>38</v>
      </c>
      <c r="L2" s="7" t="s">
        <v>12</v>
      </c>
    </row>
    <row r="3" spans="2:12" x14ac:dyDescent="0.25">
      <c r="B3" s="1" t="s">
        <v>39</v>
      </c>
      <c r="C3" s="1" t="s">
        <v>41</v>
      </c>
      <c r="D3" s="1" t="s">
        <v>40</v>
      </c>
    </row>
    <row r="4" spans="2:12" x14ac:dyDescent="0.25">
      <c r="B4" s="2" t="s">
        <v>14</v>
      </c>
      <c r="C4" s="2">
        <v>50.5</v>
      </c>
      <c r="D4" s="2" t="s">
        <v>15</v>
      </c>
      <c r="E4" s="10"/>
    </row>
    <row r="5" spans="2:12" x14ac:dyDescent="0.25">
      <c r="B5" s="2" t="s">
        <v>13</v>
      </c>
      <c r="C5" s="2">
        <f>1000/C4</f>
        <v>19.801980198019802</v>
      </c>
      <c r="D5" s="2" t="s">
        <v>18</v>
      </c>
      <c r="E5" t="s">
        <v>42</v>
      </c>
    </row>
    <row r="6" spans="2:12" x14ac:dyDescent="0.25">
      <c r="B6" s="2" t="s">
        <v>16</v>
      </c>
      <c r="C6" s="2">
        <v>40</v>
      </c>
      <c r="D6" s="2" t="s">
        <v>17</v>
      </c>
    </row>
    <row r="7" spans="2:12" x14ac:dyDescent="0.25">
      <c r="B7" s="4" t="s">
        <v>19</v>
      </c>
      <c r="C7" s="4">
        <f>C6/C5</f>
        <v>2.02</v>
      </c>
      <c r="D7" s="4" t="s">
        <v>20</v>
      </c>
    </row>
    <row r="11" spans="2:12" x14ac:dyDescent="0.25">
      <c r="B11" s="7" t="s">
        <v>49</v>
      </c>
    </row>
    <row r="12" spans="2:12" x14ac:dyDescent="0.25">
      <c r="B12" s="1" t="s">
        <v>39</v>
      </c>
      <c r="C12" s="1" t="s">
        <v>41</v>
      </c>
      <c r="D12" s="1" t="s">
        <v>40</v>
      </c>
    </row>
    <row r="13" spans="2:12" x14ac:dyDescent="0.25">
      <c r="B13" s="2" t="s">
        <v>46</v>
      </c>
      <c r="C13" s="2">
        <v>0.01</v>
      </c>
      <c r="D13" s="2" t="s">
        <v>18</v>
      </c>
    </row>
    <row r="14" spans="2:12" x14ac:dyDescent="0.25">
      <c r="B14" s="2" t="s">
        <v>47</v>
      </c>
      <c r="C14" s="2">
        <f>C15/C13</f>
        <v>420</v>
      </c>
      <c r="D14" s="2" t="s">
        <v>43</v>
      </c>
    </row>
    <row r="15" spans="2:12" x14ac:dyDescent="0.25">
      <c r="B15" s="2" t="s">
        <v>44</v>
      </c>
      <c r="C15" s="2">
        <v>4.2</v>
      </c>
      <c r="D15" s="2" t="s">
        <v>37</v>
      </c>
    </row>
    <row r="16" spans="2:12" x14ac:dyDescent="0.25">
      <c r="B16" s="2" t="s">
        <v>45</v>
      </c>
      <c r="C16" s="2">
        <v>3</v>
      </c>
      <c r="D16" s="2" t="s">
        <v>37</v>
      </c>
    </row>
    <row r="17" spans="2:4" x14ac:dyDescent="0.25">
      <c r="B17" s="2" t="s">
        <v>2</v>
      </c>
      <c r="C17" s="2">
        <v>0</v>
      </c>
      <c r="D17" s="2" t="s">
        <v>37</v>
      </c>
    </row>
    <row r="18" spans="2:4" x14ac:dyDescent="0.25">
      <c r="B18" s="2" t="s">
        <v>32</v>
      </c>
      <c r="C18" s="2">
        <f>(C15-C16)/C13</f>
        <v>120.00000000000001</v>
      </c>
      <c r="D18" s="2" t="s">
        <v>43</v>
      </c>
    </row>
    <row r="19" spans="2:4" x14ac:dyDescent="0.25">
      <c r="B19" s="4" t="s">
        <v>11</v>
      </c>
      <c r="C19" s="4">
        <f>(C16-C17)/C13</f>
        <v>300</v>
      </c>
      <c r="D19" s="4" t="s">
        <v>43</v>
      </c>
    </row>
    <row r="21" spans="2:4" x14ac:dyDescent="0.25">
      <c r="B21" s="8" t="s">
        <v>48</v>
      </c>
      <c r="C21">
        <f>C6/C13</f>
        <v>4000</v>
      </c>
    </row>
    <row r="22" spans="2:4" x14ac:dyDescent="0.25">
      <c r="C22">
        <f>C21/24</f>
        <v>166.66666666666666</v>
      </c>
    </row>
    <row r="26" spans="2:4" x14ac:dyDescent="0.25">
      <c r="B26" s="7" t="s">
        <v>98</v>
      </c>
    </row>
    <row r="27" spans="2:4" x14ac:dyDescent="0.25">
      <c r="B27" s="1" t="s">
        <v>39</v>
      </c>
      <c r="C27" s="1" t="s">
        <v>41</v>
      </c>
      <c r="D27" s="1" t="s">
        <v>40</v>
      </c>
    </row>
    <row r="28" spans="2:4" x14ac:dyDescent="0.25">
      <c r="B28" s="2" t="s">
        <v>46</v>
      </c>
      <c r="C28" s="2">
        <v>0.01</v>
      </c>
      <c r="D28" s="2" t="s">
        <v>18</v>
      </c>
    </row>
    <row r="29" spans="2:4" x14ac:dyDescent="0.25">
      <c r="B29" s="2" t="s">
        <v>47</v>
      </c>
      <c r="C29" s="2">
        <f>SUM(C30:C31)</f>
        <v>420</v>
      </c>
      <c r="D29" s="2" t="s">
        <v>43</v>
      </c>
    </row>
    <row r="30" spans="2:4" x14ac:dyDescent="0.25">
      <c r="B30" s="2" t="s">
        <v>32</v>
      </c>
      <c r="C30" s="2">
        <v>120</v>
      </c>
      <c r="D30" s="2" t="s">
        <v>43</v>
      </c>
    </row>
    <row r="31" spans="2:4" x14ac:dyDescent="0.25">
      <c r="B31" s="2" t="s">
        <v>11</v>
      </c>
      <c r="C31" s="2">
        <f>C19</f>
        <v>300</v>
      </c>
      <c r="D31" s="2" t="s">
        <v>43</v>
      </c>
    </row>
    <row r="32" spans="2:4" x14ac:dyDescent="0.25">
      <c r="B32" s="2" t="s">
        <v>44</v>
      </c>
      <c r="C32" s="2">
        <v>3</v>
      </c>
      <c r="D32" s="2" t="s">
        <v>37</v>
      </c>
    </row>
    <row r="33" spans="2:12" x14ac:dyDescent="0.25">
      <c r="B33" s="2" t="s">
        <v>45</v>
      </c>
      <c r="C33" s="2">
        <f>C32-C28*C30</f>
        <v>1.8</v>
      </c>
      <c r="D33" s="2" t="s">
        <v>37</v>
      </c>
    </row>
    <row r="34" spans="2:12" x14ac:dyDescent="0.25">
      <c r="B34" s="4" t="s">
        <v>2</v>
      </c>
      <c r="C34" s="4">
        <v>0</v>
      </c>
      <c r="D34" s="4" t="s">
        <v>37</v>
      </c>
    </row>
    <row r="36" spans="2:12" x14ac:dyDescent="0.25">
      <c r="L36" s="9" t="s">
        <v>1</v>
      </c>
    </row>
    <row r="39" spans="2:12" x14ac:dyDescent="0.25">
      <c r="B39" s="7" t="s">
        <v>99</v>
      </c>
    </row>
    <row r="40" spans="2:12" x14ac:dyDescent="0.25">
      <c r="B40" s="1" t="s">
        <v>39</v>
      </c>
      <c r="C40" s="1" t="s">
        <v>41</v>
      </c>
      <c r="D40" s="1" t="s">
        <v>40</v>
      </c>
    </row>
    <row r="41" spans="2:12" x14ac:dyDescent="0.25">
      <c r="B41" s="2" t="s">
        <v>46</v>
      </c>
      <c r="C41" s="2">
        <v>0.01</v>
      </c>
      <c r="D41" s="2" t="s">
        <v>18</v>
      </c>
    </row>
    <row r="42" spans="2:12" x14ac:dyDescent="0.25">
      <c r="B42" s="2" t="s">
        <v>47</v>
      </c>
      <c r="C42" s="2">
        <f>SUM(C43:C44)</f>
        <v>420</v>
      </c>
      <c r="D42" s="2" t="s">
        <v>43</v>
      </c>
    </row>
    <row r="43" spans="2:12" x14ac:dyDescent="0.25">
      <c r="B43" s="2" t="s">
        <v>32</v>
      </c>
      <c r="C43" s="2">
        <v>120</v>
      </c>
      <c r="D43" s="2" t="s">
        <v>43</v>
      </c>
    </row>
    <row r="44" spans="2:12" x14ac:dyDescent="0.25">
      <c r="B44" s="2" t="s">
        <v>11</v>
      </c>
      <c r="C44" s="2">
        <v>300</v>
      </c>
      <c r="D44" s="2" t="s">
        <v>43</v>
      </c>
    </row>
    <row r="45" spans="2:12" x14ac:dyDescent="0.25">
      <c r="B45" s="2" t="s">
        <v>44</v>
      </c>
      <c r="C45" s="2">
        <v>4.08</v>
      </c>
      <c r="D45" s="2" t="s">
        <v>37</v>
      </c>
    </row>
    <row r="46" spans="2:12" x14ac:dyDescent="0.25">
      <c r="B46" s="2" t="s">
        <v>2</v>
      </c>
      <c r="C46" s="2">
        <v>0</v>
      </c>
      <c r="D46" s="2" t="s">
        <v>37</v>
      </c>
    </row>
    <row r="47" spans="2:12" x14ac:dyDescent="0.25">
      <c r="B47" s="4" t="s">
        <v>45</v>
      </c>
      <c r="C47" s="19">
        <f>C45-C43*C41</f>
        <v>2.88</v>
      </c>
      <c r="D47" s="4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Connections</vt:lpstr>
      <vt:lpstr>Parts</vt:lpstr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Pyka</dc:creator>
  <cp:lastModifiedBy>Pyka</cp:lastModifiedBy>
  <cp:lastPrinted>2025-06-21T18:50:27Z</cp:lastPrinted>
  <dcterms:created xsi:type="dcterms:W3CDTF">2015-06-05T18:17:20Z</dcterms:created>
  <dcterms:modified xsi:type="dcterms:W3CDTF">2025-06-21T18:54:43Z</dcterms:modified>
</cp:coreProperties>
</file>