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seguin/git/keyword_parser/assets/"/>
    </mc:Choice>
  </mc:AlternateContent>
  <xr:revisionPtr revIDLastSave="0" documentId="13_ncr:1_{690A52E1-8E68-0743-A7A1-69A480C34E87}" xr6:coauthVersionLast="47" xr6:coauthVersionMax="47" xr10:uidLastSave="{00000000-0000-0000-0000-000000000000}"/>
  <bookViews>
    <workbookView xWindow="160" yWindow="920" windowWidth="34240" windowHeight="21260" xr2:uid="{74A0FC1B-A965-4D8D-AAC9-46CB8D8C5335}"/>
  </bookViews>
  <sheets>
    <sheet name="Items" sheetId="3" r:id="rId1"/>
    <sheet name="Contract Years" sheetId="4" r:id="rId2"/>
    <sheet name="Support" sheetId="1" r:id="rId3"/>
    <sheet name="Distribution Pla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 s="1"/>
  <c r="B8" i="4"/>
  <c r="B13" i="4" s="1"/>
  <c r="C8" i="4"/>
  <c r="D8" i="4"/>
  <c r="E8" i="4"/>
  <c r="F8" i="4"/>
  <c r="C9" i="4"/>
  <c r="D9" i="4"/>
  <c r="C7" i="3" s="1"/>
  <c r="E9" i="4"/>
  <c r="F9" i="4" s="1"/>
  <c r="C10" i="4"/>
  <c r="B8" i="3" s="1"/>
  <c r="D10" i="4"/>
  <c r="C8" i="3" s="1"/>
  <c r="E10" i="4"/>
  <c r="F10" i="4"/>
  <c r="C11" i="4"/>
  <c r="D11" i="4" s="1"/>
  <c r="C12" i="4"/>
  <c r="B10" i="3" s="1"/>
  <c r="D12" i="4"/>
  <c r="C10" i="3" s="1"/>
  <c r="E12" i="4"/>
  <c r="F12" i="4" s="1"/>
  <c r="A10" i="3"/>
  <c r="A9" i="3"/>
  <c r="A8" i="3"/>
  <c r="A7" i="3"/>
  <c r="C6" i="3"/>
  <c r="B6" i="3"/>
  <c r="A6" i="3"/>
  <c r="B5" i="3"/>
  <c r="A5" i="3"/>
  <c r="G7" i="2"/>
  <c r="G6" i="2"/>
  <c r="G5" i="2"/>
  <c r="L6" i="1"/>
  <c r="L5" i="1"/>
  <c r="L4" i="1"/>
  <c r="L3" i="1"/>
  <c r="B7" i="1"/>
  <c r="C7" i="1"/>
  <c r="D6" i="1"/>
  <c r="E6" i="1" s="1"/>
  <c r="D5" i="1"/>
  <c r="D7" i="1" s="1"/>
  <c r="D7" i="3" l="1"/>
  <c r="G9" i="4"/>
  <c r="C5" i="3"/>
  <c r="C9" i="3"/>
  <c r="E11" i="4"/>
  <c r="D5" i="3"/>
  <c r="F7" i="4"/>
  <c r="G8" i="4"/>
  <c r="G10" i="4"/>
  <c r="D13" i="4"/>
  <c r="C11" i="3" s="1"/>
  <c r="G12" i="4"/>
  <c r="B9" i="3"/>
  <c r="C13" i="4"/>
  <c r="B11" i="3" s="1"/>
  <c r="D6" i="3"/>
  <c r="E13" i="4"/>
  <c r="D11" i="3" s="1"/>
  <c r="D10" i="3"/>
  <c r="D8" i="3"/>
  <c r="E5" i="1"/>
  <c r="E7" i="1" s="1"/>
  <c r="F6" i="1"/>
  <c r="F5" i="1" l="1"/>
  <c r="M5" i="1" s="1"/>
  <c r="D9" i="3"/>
  <c r="F11" i="4"/>
  <c r="F13" i="4" s="1"/>
  <c r="E11" i="3" s="1"/>
  <c r="G7" i="4"/>
  <c r="G6" i="1"/>
  <c r="M6" i="1"/>
  <c r="M7" i="1" s="1"/>
  <c r="F7" i="1"/>
  <c r="G5" i="1"/>
  <c r="N5" i="1" s="1"/>
  <c r="H6" i="1" l="1"/>
  <c r="O6" i="1" s="1"/>
  <c r="N6" i="1"/>
  <c r="N7" i="1" s="1"/>
  <c r="G11" i="4"/>
  <c r="G13" i="4" s="1"/>
  <c r="F11" i="3" s="1"/>
  <c r="I6" i="1"/>
  <c r="J6" i="1"/>
  <c r="Q6" i="1" s="1"/>
  <c r="P6" i="1"/>
  <c r="H5" i="1"/>
  <c r="O5" i="1" s="1"/>
  <c r="O7" i="1" s="1"/>
  <c r="G7" i="1"/>
  <c r="I5" i="1" l="1"/>
  <c r="J5" i="1"/>
  <c r="H7" i="1"/>
  <c r="J7" i="1" l="1"/>
  <c r="Q5" i="1"/>
  <c r="Q7" i="1" s="1"/>
  <c r="I7" i="1"/>
  <c r="P5" i="1"/>
  <c r="P7" i="1" s="1"/>
</calcChain>
</file>

<file path=xl/sharedStrings.xml><?xml version="1.0" encoding="utf-8"?>
<sst xmlns="http://schemas.openxmlformats.org/spreadsheetml/2006/main" count="56" uniqueCount="43">
  <si>
    <t xml:space="preserve"> CONTRACT YEARS (Vote 5 )</t>
  </si>
  <si>
    <t>Activities</t>
  </si>
  <si>
    <t>Total Costs</t>
  </si>
  <si>
    <t>Full Up Costs</t>
  </si>
  <si>
    <t>HST</t>
  </si>
  <si>
    <t>Total Project Costs</t>
  </si>
  <si>
    <t>PROJECT NAME</t>
  </si>
  <si>
    <t>2 mobile kit (incl this and that and warranty)</t>
  </si>
  <si>
    <t>Item X</t>
  </si>
  <si>
    <t>Item Y</t>
  </si>
  <si>
    <t>Item Z</t>
  </si>
  <si>
    <t>VTS</t>
  </si>
  <si>
    <t>TD</t>
  </si>
  <si>
    <t xml:space="preserve"> Total (CAD)</t>
  </si>
  <si>
    <t>In-Operation Support Vote 1 (NP)</t>
  </si>
  <si>
    <t>Initial Costs</t>
  </si>
  <si>
    <t>Project ABC</t>
  </si>
  <si>
    <t>Project ABC-NextYear</t>
  </si>
  <si>
    <t>Year 3</t>
  </si>
  <si>
    <t>Contingency %15</t>
  </si>
  <si>
    <t>Year 4</t>
  </si>
  <si>
    <t>Some Kit Item</t>
  </si>
  <si>
    <t>Somother Kit Item</t>
  </si>
  <si>
    <t>Total Cost of Contract Duration</t>
  </si>
  <si>
    <t>DATA for Synopsis Sheet</t>
  </si>
  <si>
    <t>Total Project Cost</t>
  </si>
  <si>
    <t>Emergency %15</t>
  </si>
  <si>
    <t>Emergency 15%</t>
  </si>
  <si>
    <t>Total Costs ( per Year )</t>
  </si>
  <si>
    <t>User to input: # of FY</t>
  </si>
  <si>
    <t>Length of initial warranty:</t>
  </si>
  <si>
    <t>NP start YY:</t>
  </si>
  <si>
    <t>28/29</t>
  </si>
  <si>
    <t>Init Distribution Plan</t>
  </si>
  <si>
    <t>Unit</t>
  </si>
  <si>
    <t>DHTC</t>
  </si>
  <si>
    <t>CSOR</t>
  </si>
  <si>
    <t>CSOTC</t>
  </si>
  <si>
    <t>CIRJ</t>
  </si>
  <si>
    <t>Total</t>
  </si>
  <si>
    <t>some kit 1</t>
  </si>
  <si>
    <t>some kit 2</t>
  </si>
  <si>
    <t>some item3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</si>
</sst>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1009]* #,##0.00_-;\-[$$-1009]* #,##0.00_-;_-[$$-1009]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165" fontId="6" fillId="6" borderId="1" xfId="1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left" vertical="center" wrapText="1"/>
    </xf>
    <xf numFmtId="165" fontId="6" fillId="7" borderId="1" xfId="1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horizontal="left" vertical="center" wrapText="1"/>
    </xf>
    <xf numFmtId="165" fontId="6" fillId="9" borderId="1" xfId="1" applyNumberFormat="1" applyFont="1" applyFill="1" applyBorder="1" applyAlignment="1">
      <alignment horizontal="right"/>
    </xf>
    <xf numFmtId="0" fontId="2" fillId="11" borderId="1" xfId="0" applyFont="1" applyFill="1" applyBorder="1"/>
    <xf numFmtId="164" fontId="2" fillId="7" borderId="1" xfId="1" applyFont="1" applyFill="1" applyBorder="1"/>
    <xf numFmtId="164" fontId="6" fillId="9" borderId="1" xfId="1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65" fontId="2" fillId="9" borderId="1" xfId="0" applyNumberFormat="1" applyFont="1" applyFill="1" applyBorder="1"/>
    <xf numFmtId="0" fontId="7" fillId="0" borderId="0" xfId="0" applyFont="1"/>
    <xf numFmtId="164" fontId="0" fillId="0" borderId="0" xfId="0" applyNumberFormat="1"/>
    <xf numFmtId="0" fontId="6" fillId="12" borderId="0" xfId="0" applyFont="1" applyFill="1"/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/>
    <xf numFmtId="164" fontId="6" fillId="6" borderId="1" xfId="0" applyNumberFormat="1" applyFont="1" applyFill="1" applyBorder="1"/>
    <xf numFmtId="164" fontId="6" fillId="7" borderId="1" xfId="0" applyNumberFormat="1" applyFont="1" applyFill="1" applyBorder="1"/>
    <xf numFmtId="0" fontId="3" fillId="10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4C6E7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1944-84C7-1146-8F76-2625E3D2E9D9}">
  <dimension ref="A1:F11"/>
  <sheetViews>
    <sheetView tabSelected="1" workbookViewId="0">
      <selection activeCell="B6" sqref="B6"/>
    </sheetView>
  </sheetViews>
  <sheetFormatPr baseColWidth="10" defaultRowHeight="15" x14ac:dyDescent="0.2"/>
  <cols>
    <col min="1" max="1" width="23.5" customWidth="1"/>
    <col min="2" max="2" width="23.83203125" customWidth="1"/>
    <col min="3" max="3" width="22" customWidth="1"/>
    <col min="4" max="4" width="20.5" customWidth="1"/>
    <col min="5" max="5" width="23.1640625" customWidth="1"/>
    <col min="6" max="6" width="24.5" customWidth="1"/>
  </cols>
  <sheetData>
    <row r="1" spans="1:6" ht="19" x14ac:dyDescent="0.25">
      <c r="A1" s="15" t="s">
        <v>24</v>
      </c>
    </row>
    <row r="3" spans="1:6" x14ac:dyDescent="0.2">
      <c r="A3" s="31" t="s">
        <v>6</v>
      </c>
      <c r="B3" s="31"/>
      <c r="C3" s="31"/>
      <c r="D3" s="31"/>
      <c r="E3" s="31"/>
      <c r="F3" s="31"/>
    </row>
    <row r="4" spans="1:6" ht="48" x14ac:dyDescent="0.2">
      <c r="A4" s="19" t="s">
        <v>1</v>
      </c>
      <c r="B4" s="19" t="s">
        <v>25</v>
      </c>
      <c r="C4" s="19" t="s">
        <v>26</v>
      </c>
      <c r="D4" s="19" t="s">
        <v>3</v>
      </c>
      <c r="E4" s="19" t="s">
        <v>4</v>
      </c>
      <c r="F4" s="19" t="s">
        <v>5</v>
      </c>
    </row>
    <row r="5" spans="1:6" ht="64" x14ac:dyDescent="0.2">
      <c r="A5" s="5" t="str">
        <f>'Contract Years'!A7</f>
        <v>2 mobile kit (incl this and that and warranty)</v>
      </c>
      <c r="B5" s="6">
        <f>'Contract Years'!C7</f>
        <v>2631699</v>
      </c>
      <c r="C5" s="6">
        <f>'Contract Years'!D7</f>
        <v>394754.85</v>
      </c>
      <c r="D5" s="6">
        <f>'Contract Years'!E7</f>
        <v>3026453.85</v>
      </c>
      <c r="E5" s="6">
        <v>2631699</v>
      </c>
      <c r="F5" s="6">
        <v>2631699</v>
      </c>
    </row>
    <row r="6" spans="1:6" ht="16" x14ac:dyDescent="0.2">
      <c r="A6" s="5" t="str">
        <f>'Contract Years'!A8</f>
        <v>Item X</v>
      </c>
      <c r="B6" s="6">
        <f>'Contract Years'!C8</f>
        <v>51430</v>
      </c>
      <c r="C6" s="6">
        <f>'Contract Years'!D8</f>
        <v>7714.5</v>
      </c>
      <c r="D6" s="6">
        <f>'Contract Years'!E8</f>
        <v>59144.5</v>
      </c>
      <c r="E6" s="6">
        <v>2631699</v>
      </c>
      <c r="F6" s="6">
        <v>2631699</v>
      </c>
    </row>
    <row r="7" spans="1:6" ht="16" x14ac:dyDescent="0.2">
      <c r="A7" s="5" t="str">
        <f>'Contract Years'!A9</f>
        <v>Item Y</v>
      </c>
      <c r="B7" s="6">
        <v>2631699</v>
      </c>
      <c r="C7" s="6">
        <f>'Contract Years'!D9</f>
        <v>0</v>
      </c>
      <c r="D7" s="6">
        <f>'Contract Years'!E9</f>
        <v>0</v>
      </c>
      <c r="E7" s="6">
        <v>2631699</v>
      </c>
      <c r="F7" s="6">
        <v>2631699</v>
      </c>
    </row>
    <row r="8" spans="1:6" ht="16" x14ac:dyDescent="0.2">
      <c r="A8" s="7" t="str">
        <f>'Contract Years'!A10</f>
        <v>Item Z</v>
      </c>
      <c r="B8" s="6">
        <f>'Contract Years'!C10</f>
        <v>0</v>
      </c>
      <c r="C8" s="6">
        <f>'Contract Years'!D10</f>
        <v>0</v>
      </c>
      <c r="D8" s="6">
        <f>'Contract Years'!E10</f>
        <v>0</v>
      </c>
      <c r="E8" s="6">
        <v>2631699</v>
      </c>
      <c r="F8" s="6">
        <v>2631699</v>
      </c>
    </row>
    <row r="9" spans="1:6" ht="16" x14ac:dyDescent="0.2">
      <c r="A9" s="3" t="str">
        <f>'Contract Years'!A11</f>
        <v>VTS</v>
      </c>
      <c r="B9" s="6">
        <f>'Contract Years'!C11</f>
        <v>0</v>
      </c>
      <c r="C9" s="6">
        <f>'Contract Years'!D11</f>
        <v>0</v>
      </c>
      <c r="D9" s="6">
        <f>'Contract Years'!E11</f>
        <v>0</v>
      </c>
      <c r="E9" s="6">
        <v>2631699</v>
      </c>
      <c r="F9" s="6">
        <v>2631699</v>
      </c>
    </row>
    <row r="10" spans="1:6" ht="16" x14ac:dyDescent="0.2">
      <c r="A10" s="3" t="str">
        <f>'Contract Years'!A12</f>
        <v>TD</v>
      </c>
      <c r="B10" s="6">
        <f>'Contract Years'!C12</f>
        <v>0</v>
      </c>
      <c r="C10" s="6">
        <f>'Contract Years'!D12</f>
        <v>0</v>
      </c>
      <c r="D10" s="6">
        <f>'Contract Years'!E12</f>
        <v>0</v>
      </c>
      <c r="E10" s="6">
        <v>2631699</v>
      </c>
      <c r="F10" s="6">
        <v>2631699</v>
      </c>
    </row>
    <row r="11" spans="1:6" x14ac:dyDescent="0.2">
      <c r="A11" s="13" t="s">
        <v>13</v>
      </c>
      <c r="B11" s="14">
        <f>'Contract Years'!C13</f>
        <v>2683129</v>
      </c>
      <c r="C11" s="14">
        <f>'Contract Years'!D13</f>
        <v>402469.35</v>
      </c>
      <c r="D11" s="14">
        <f>'Contract Years'!E13</f>
        <v>3085598.35</v>
      </c>
      <c r="E11" s="14">
        <f>'Contract Years'!F13</f>
        <v>462839.7525</v>
      </c>
      <c r="F11" s="14">
        <f>'Contract Years'!G13</f>
        <v>3548438.1025</v>
      </c>
    </row>
  </sheetData>
  <mergeCells count="1"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D88F-5C99-9644-8545-19DE4D21FB8C}">
  <dimension ref="A3:G13"/>
  <sheetViews>
    <sheetView workbookViewId="0">
      <selection activeCell="B22" sqref="B22"/>
    </sheetView>
  </sheetViews>
  <sheetFormatPr baseColWidth="10" defaultRowHeight="15" x14ac:dyDescent="0.2"/>
  <cols>
    <col min="1" max="1" width="18.83203125" customWidth="1"/>
    <col min="2" max="2" width="19.5" customWidth="1"/>
    <col min="3" max="3" width="18.1640625" customWidth="1"/>
    <col min="4" max="5" width="18.83203125" customWidth="1"/>
    <col min="6" max="6" width="18.33203125" customWidth="1"/>
    <col min="7" max="7" width="21" customWidth="1"/>
  </cols>
  <sheetData>
    <row r="3" spans="1:7" x14ac:dyDescent="0.2">
      <c r="A3" s="28" t="s">
        <v>6</v>
      </c>
      <c r="B3" s="29"/>
      <c r="C3" s="29"/>
      <c r="D3" s="29"/>
      <c r="E3" s="29"/>
      <c r="F3" s="29"/>
      <c r="G3" s="29"/>
    </row>
    <row r="4" spans="1:7" x14ac:dyDescent="0.2">
      <c r="A4" s="29"/>
      <c r="B4" s="29"/>
      <c r="C4" s="29"/>
      <c r="D4" s="29"/>
      <c r="E4" s="29"/>
      <c r="F4" s="29"/>
      <c r="G4" s="29"/>
    </row>
    <row r="5" spans="1:7" x14ac:dyDescent="0.2">
      <c r="A5" s="30" t="s">
        <v>0</v>
      </c>
      <c r="B5" s="30"/>
      <c r="C5" s="30"/>
      <c r="D5" s="30"/>
      <c r="E5" s="30"/>
      <c r="F5" s="30"/>
      <c r="G5" s="30"/>
    </row>
    <row r="6" spans="1:7" ht="48" x14ac:dyDescent="0.2">
      <c r="A6" s="1" t="s">
        <v>1</v>
      </c>
      <c r="B6" s="1" t="s">
        <v>16</v>
      </c>
      <c r="C6" s="1" t="s">
        <v>2</v>
      </c>
      <c r="D6" s="1" t="s">
        <v>27</v>
      </c>
      <c r="E6" s="1" t="s">
        <v>3</v>
      </c>
      <c r="F6" s="1" t="s">
        <v>4</v>
      </c>
      <c r="G6" s="2" t="s">
        <v>5</v>
      </c>
    </row>
    <row r="7" spans="1:7" ht="64" x14ac:dyDescent="0.2">
      <c r="A7" s="5" t="s">
        <v>7</v>
      </c>
      <c r="B7" s="6">
        <v>2631699</v>
      </c>
      <c r="C7" s="4">
        <f>B7</f>
        <v>2631699</v>
      </c>
      <c r="D7" s="6">
        <f>C7*0.15</f>
        <v>394754.85</v>
      </c>
      <c r="E7" s="6">
        <f>D7+C7</f>
        <v>3026453.85</v>
      </c>
      <c r="F7" s="6">
        <f>E7*0.15</f>
        <v>453968.07750000001</v>
      </c>
      <c r="G7" s="4">
        <f>E7+F7</f>
        <v>3480421.9275000002</v>
      </c>
    </row>
    <row r="8" spans="1:7" ht="16" x14ac:dyDescent="0.2">
      <c r="A8" s="5" t="s">
        <v>8</v>
      </c>
      <c r="B8" s="6">
        <f>500*74*1.39</f>
        <v>51430</v>
      </c>
      <c r="C8" s="4">
        <f>B8</f>
        <v>51430</v>
      </c>
      <c r="D8" s="6">
        <f>C8*0.15</f>
        <v>7714.5</v>
      </c>
      <c r="E8" s="6">
        <f>D8+C8</f>
        <v>59144.5</v>
      </c>
      <c r="F8" s="6">
        <f>E8*0.15</f>
        <v>8871.6749999999993</v>
      </c>
      <c r="G8" s="4">
        <f>E8+F8</f>
        <v>68016.175000000003</v>
      </c>
    </row>
    <row r="9" spans="1:7" ht="16" x14ac:dyDescent="0.2">
      <c r="A9" s="5" t="s">
        <v>9</v>
      </c>
      <c r="B9" s="6"/>
      <c r="C9" s="4">
        <f>B9</f>
        <v>0</v>
      </c>
      <c r="D9" s="6">
        <f>C9*0.15</f>
        <v>0</v>
      </c>
      <c r="E9" s="6">
        <f>D9+C9</f>
        <v>0</v>
      </c>
      <c r="F9" s="6">
        <f>E9*0.15</f>
        <v>0</v>
      </c>
      <c r="G9" s="4">
        <f>E9+F9</f>
        <v>0</v>
      </c>
    </row>
    <row r="10" spans="1:7" ht="16" x14ac:dyDescent="0.2">
      <c r="A10" s="7" t="s">
        <v>10</v>
      </c>
      <c r="B10" s="6"/>
      <c r="C10" s="4">
        <f>B10</f>
        <v>0</v>
      </c>
      <c r="D10" s="6">
        <f>C10*0.15</f>
        <v>0</v>
      </c>
      <c r="E10" s="6">
        <f>D10+C10</f>
        <v>0</v>
      </c>
      <c r="F10" s="6">
        <f>E10*0.15</f>
        <v>0</v>
      </c>
      <c r="G10" s="4">
        <f>E10+F10</f>
        <v>0</v>
      </c>
    </row>
    <row r="11" spans="1:7" ht="16" x14ac:dyDescent="0.2">
      <c r="A11" s="3" t="s">
        <v>11</v>
      </c>
      <c r="B11" s="6"/>
      <c r="C11" s="4">
        <f>B11</f>
        <v>0</v>
      </c>
      <c r="D11" s="6">
        <f>C11*0.15</f>
        <v>0</v>
      </c>
      <c r="E11" s="6">
        <f>D11+C11</f>
        <v>0</v>
      </c>
      <c r="F11" s="6">
        <f>E11*0.15</f>
        <v>0</v>
      </c>
      <c r="G11" s="4">
        <f>E11+F11</f>
        <v>0</v>
      </c>
    </row>
    <row r="12" spans="1:7" ht="16" x14ac:dyDescent="0.2">
      <c r="A12" s="3" t="s">
        <v>12</v>
      </c>
      <c r="B12" s="6"/>
      <c r="C12" s="4">
        <f>B12</f>
        <v>0</v>
      </c>
      <c r="D12" s="6">
        <f>C12*0.15</f>
        <v>0</v>
      </c>
      <c r="E12" s="6">
        <f>D12+C12</f>
        <v>0</v>
      </c>
      <c r="F12" s="6">
        <f>E12*0.15</f>
        <v>0</v>
      </c>
      <c r="G12" s="4">
        <f>E12+F12</f>
        <v>0</v>
      </c>
    </row>
    <row r="13" spans="1:7" x14ac:dyDescent="0.2">
      <c r="A13" s="13" t="s">
        <v>13</v>
      </c>
      <c r="B13" s="8">
        <f>SUM(B7:B12)</f>
        <v>2683129</v>
      </c>
      <c r="C13" s="8">
        <f>SUM(C7:C12)</f>
        <v>2683129</v>
      </c>
      <c r="D13" s="8">
        <f>SUM(D7:D12)</f>
        <v>402469.35</v>
      </c>
      <c r="E13" s="8">
        <f>SUM(E7:E12)</f>
        <v>3085598.35</v>
      </c>
      <c r="F13" s="8">
        <f>SUM(F7:F12)</f>
        <v>462839.7525</v>
      </c>
      <c r="G13" s="8">
        <f>SUM(G7:G12)</f>
        <v>3548438.1025</v>
      </c>
    </row>
  </sheetData>
  <mergeCells count="2">
    <mergeCell ref="A3:G4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6F9-4BA4-4626-9C94-89BAA0BA14EC}">
  <dimension ref="A3:Q31"/>
  <sheetViews>
    <sheetView zoomScaleNormal="100" workbookViewId="0">
      <selection activeCell="J15" sqref="J15"/>
    </sheetView>
  </sheetViews>
  <sheetFormatPr baseColWidth="10" defaultColWidth="8.83203125" defaultRowHeight="15" x14ac:dyDescent="0.2"/>
  <cols>
    <col min="1" max="1" width="29" customWidth="1"/>
    <col min="2" max="2" width="29.83203125" customWidth="1"/>
    <col min="3" max="3" width="19.5" customWidth="1"/>
    <col min="4" max="7" width="15.5" customWidth="1"/>
    <col min="8" max="8" width="24.5" customWidth="1"/>
    <col min="9" max="10" width="17.5" customWidth="1"/>
    <col min="11" max="13" width="15.1640625" customWidth="1"/>
    <col min="14" max="14" width="14.33203125" bestFit="1" customWidth="1"/>
  </cols>
  <sheetData>
    <row r="3" spans="1:17" x14ac:dyDescent="0.2">
      <c r="A3" s="31" t="s">
        <v>14</v>
      </c>
      <c r="B3" s="31"/>
      <c r="C3" s="31"/>
      <c r="D3" s="31"/>
      <c r="E3" s="31"/>
      <c r="F3" s="31"/>
      <c r="G3" s="31"/>
      <c r="H3" s="31"/>
      <c r="I3" s="31"/>
      <c r="J3" s="31"/>
      <c r="L3" s="23" t="str">
        <f>A3</f>
        <v>In-Operation Support Vote 1 (NP)</v>
      </c>
      <c r="M3" s="23"/>
      <c r="N3" s="23"/>
      <c r="O3" s="23"/>
      <c r="P3" s="23"/>
      <c r="Q3" s="23"/>
    </row>
    <row r="4" spans="1:17" ht="30" customHeight="1" x14ac:dyDescent="0.2">
      <c r="A4" s="12" t="s">
        <v>15</v>
      </c>
      <c r="B4" s="12" t="s">
        <v>16</v>
      </c>
      <c r="C4" s="12" t="s">
        <v>17</v>
      </c>
      <c r="D4" s="12" t="s">
        <v>18</v>
      </c>
      <c r="E4" s="12" t="s">
        <v>20</v>
      </c>
      <c r="F4" s="12" t="s">
        <v>2</v>
      </c>
      <c r="G4" s="12" t="s">
        <v>19</v>
      </c>
      <c r="H4" s="12" t="s">
        <v>3</v>
      </c>
      <c r="I4" s="12" t="s">
        <v>4</v>
      </c>
      <c r="J4" s="12" t="s">
        <v>23</v>
      </c>
      <c r="L4" s="18" t="str">
        <f>A4</f>
        <v>Initial Costs</v>
      </c>
      <c r="M4" s="18" t="s">
        <v>28</v>
      </c>
      <c r="N4" s="18" t="s">
        <v>26</v>
      </c>
      <c r="O4" s="18"/>
      <c r="P4" s="18"/>
      <c r="Q4" s="18"/>
    </row>
    <row r="5" spans="1:17" ht="37.5" customHeight="1" x14ac:dyDescent="0.2">
      <c r="A5" s="9" t="s">
        <v>21</v>
      </c>
      <c r="B5" s="10"/>
      <c r="C5" s="10">
        <v>268333.94</v>
      </c>
      <c r="D5" s="10">
        <f>C5*1.05</f>
        <v>281750.63699999999</v>
      </c>
      <c r="E5" s="10">
        <f>D5*1.05</f>
        <v>295838.16885000002</v>
      </c>
      <c r="F5" s="10">
        <f>SUM(B5:E5)</f>
        <v>845922.74585000006</v>
      </c>
      <c r="G5" s="10">
        <f>F5*0.15</f>
        <v>126888.41187750001</v>
      </c>
      <c r="H5" s="10">
        <f>G5+F5</f>
        <v>972811.15772750007</v>
      </c>
      <c r="I5" s="10">
        <f>H5*0.15</f>
        <v>145921.67365912499</v>
      </c>
      <c r="J5" s="10">
        <f>SUM(H5:I5)</f>
        <v>1118732.8313866251</v>
      </c>
      <c r="L5" s="20" t="str">
        <f>A5</f>
        <v>Some Kit Item</v>
      </c>
      <c r="M5" s="21">
        <f>F5</f>
        <v>845922.74585000006</v>
      </c>
      <c r="N5" s="22">
        <f>G5</f>
        <v>126888.41187750001</v>
      </c>
      <c r="O5" s="22">
        <f>H5</f>
        <v>972811.15772750007</v>
      </c>
      <c r="P5" s="22">
        <f>I5</f>
        <v>145921.67365912499</v>
      </c>
      <c r="Q5" s="21">
        <f>J5</f>
        <v>1118732.8313866251</v>
      </c>
    </row>
    <row r="6" spans="1:17" ht="105.75" customHeight="1" x14ac:dyDescent="0.2">
      <c r="A6" s="9" t="s">
        <v>22</v>
      </c>
      <c r="B6" s="10">
        <v>0</v>
      </c>
      <c r="C6" s="10">
        <v>52633.15</v>
      </c>
      <c r="D6" s="10">
        <f>C6*1.05</f>
        <v>55264.807500000003</v>
      </c>
      <c r="E6" s="10">
        <f>D6*1.05</f>
        <v>58028.047875000004</v>
      </c>
      <c r="F6" s="10">
        <f>SUM(B6:E6)</f>
        <v>165926.00537500001</v>
      </c>
      <c r="G6" s="10">
        <f>F6*0.15</f>
        <v>24888.90080625</v>
      </c>
      <c r="H6" s="10">
        <f>G6+F6</f>
        <v>190814.90618125</v>
      </c>
      <c r="I6" s="10">
        <f>H6*0.15</f>
        <v>28622.235927187499</v>
      </c>
      <c r="J6" s="10">
        <f>SUM(H6:I6)</f>
        <v>219437.14210843749</v>
      </c>
      <c r="L6" s="9" t="str">
        <f>A6</f>
        <v>Somother Kit Item</v>
      </c>
      <c r="M6" s="21">
        <f>F6</f>
        <v>165926.00537500001</v>
      </c>
      <c r="N6" s="22">
        <f>G6</f>
        <v>24888.90080625</v>
      </c>
      <c r="O6" s="22">
        <f>H6</f>
        <v>190814.90618125</v>
      </c>
      <c r="P6" s="22">
        <f>I6</f>
        <v>28622.235927187499</v>
      </c>
      <c r="Q6" s="21">
        <f>J6</f>
        <v>219437.14210843749</v>
      </c>
    </row>
    <row r="7" spans="1:17" ht="20.25" customHeight="1" x14ac:dyDescent="0.2">
      <c r="A7" s="13" t="s">
        <v>13</v>
      </c>
      <c r="B7" s="11">
        <f t="shared" ref="B7:J7" si="0">SUM(B5:B6)</f>
        <v>0</v>
      </c>
      <c r="C7" s="11">
        <f t="shared" si="0"/>
        <v>320967.09000000003</v>
      </c>
      <c r="D7" s="11">
        <f t="shared" si="0"/>
        <v>337015.44449999998</v>
      </c>
      <c r="E7" s="11">
        <f t="shared" si="0"/>
        <v>353866.21672500001</v>
      </c>
      <c r="F7" s="11">
        <f t="shared" si="0"/>
        <v>1011848.751225</v>
      </c>
      <c r="G7" s="11">
        <f t="shared" si="0"/>
        <v>151777.31268375</v>
      </c>
      <c r="H7" s="11">
        <f t="shared" si="0"/>
        <v>1163626.0639087502</v>
      </c>
      <c r="I7" s="11">
        <f t="shared" si="0"/>
        <v>174543.90958631248</v>
      </c>
      <c r="J7" s="11">
        <f t="shared" si="0"/>
        <v>1338169.9734950624</v>
      </c>
      <c r="L7" s="13" t="s">
        <v>13</v>
      </c>
      <c r="M7" s="11">
        <f>SUM(M5:M6)</f>
        <v>1011848.751225</v>
      </c>
      <c r="N7" s="11">
        <f>SUM(N5:N6)</f>
        <v>151777.31268375</v>
      </c>
      <c r="O7" s="11">
        <f>SUM(O5:O6)</f>
        <v>1163626.0639087502</v>
      </c>
      <c r="P7" s="11">
        <f>SUM(P5:P6)</f>
        <v>174543.90958631248</v>
      </c>
      <c r="Q7" s="11">
        <f>SUM(Q5:Q6)</f>
        <v>1338169.9734950624</v>
      </c>
    </row>
    <row r="8" spans="1:17" ht="96.75" customHeight="1" x14ac:dyDescent="0.2"/>
    <row r="9" spans="1:17" ht="22.5" customHeight="1" x14ac:dyDescent="0.2"/>
    <row r="10" spans="1:17" ht="22.5" customHeight="1" x14ac:dyDescent="0.2"/>
    <row r="11" spans="1:17" ht="22.5" customHeight="1" x14ac:dyDescent="0.2"/>
    <row r="12" spans="1:17" ht="22.5" customHeight="1" x14ac:dyDescent="0.2"/>
    <row r="13" spans="1:17" ht="22.5" customHeight="1" x14ac:dyDescent="0.2"/>
    <row r="14" spans="1:17" ht="22.5" customHeight="1" x14ac:dyDescent="0.2"/>
    <row r="15" spans="1:17" ht="22.5" customHeight="1" x14ac:dyDescent="0.2"/>
    <row r="16" spans="1:17" ht="37.5" customHeight="1" x14ac:dyDescent="0.2"/>
    <row r="17" spans="8:11" ht="22.5" customHeight="1" x14ac:dyDescent="0.2"/>
    <row r="18" spans="8:11" ht="22.5" customHeight="1" x14ac:dyDescent="0.2"/>
    <row r="19" spans="8:11" ht="22.5" customHeight="1" x14ac:dyDescent="0.2"/>
    <row r="20" spans="8:11" x14ac:dyDescent="0.2">
      <c r="K20" s="16"/>
    </row>
    <row r="21" spans="8:11" ht="19" x14ac:dyDescent="0.25">
      <c r="K21" s="15"/>
    </row>
    <row r="23" spans="8:11" ht="20.25" customHeight="1" x14ac:dyDescent="0.2"/>
    <row r="25" spans="8:11" ht="55.5" customHeight="1" x14ac:dyDescent="0.2"/>
    <row r="26" spans="8:11" ht="22.5" customHeight="1" x14ac:dyDescent="0.2"/>
    <row r="27" spans="8:11" ht="24" customHeight="1" x14ac:dyDescent="0.2"/>
    <row r="28" spans="8:11" ht="24" customHeight="1" x14ac:dyDescent="0.2"/>
    <row r="29" spans="8:11" ht="24" customHeight="1" x14ac:dyDescent="0.2">
      <c r="H29" t="s">
        <v>29</v>
      </c>
      <c r="I29">
        <v>4</v>
      </c>
    </row>
    <row r="30" spans="8:11" ht="22.5" customHeight="1" x14ac:dyDescent="0.2">
      <c r="H30" t="s">
        <v>30</v>
      </c>
      <c r="I30">
        <v>2</v>
      </c>
    </row>
    <row r="31" spans="8:11" ht="24" customHeight="1" x14ac:dyDescent="0.2">
      <c r="H31" t="s">
        <v>31</v>
      </c>
      <c r="I31" t="s">
        <v>32</v>
      </c>
    </row>
  </sheetData>
  <mergeCells count="1"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4DF5-2A13-4717-B2C2-A42EA22C004E}">
  <dimension ref="B3:G7"/>
  <sheetViews>
    <sheetView workbookViewId="0">
      <selection activeCell="C19" sqref="C19"/>
    </sheetView>
  </sheetViews>
  <sheetFormatPr baseColWidth="10" defaultColWidth="8.83203125" defaultRowHeight="15" x14ac:dyDescent="0.2"/>
  <cols>
    <col min="2" max="2" width="31.5" customWidth="1"/>
  </cols>
  <sheetData>
    <row r="3" spans="2:7" x14ac:dyDescent="0.2">
      <c r="B3" s="32" t="s">
        <v>33</v>
      </c>
      <c r="C3" s="32"/>
      <c r="D3" s="32"/>
      <c r="E3" s="32"/>
      <c r="F3" s="32"/>
      <c r="G3" s="32"/>
    </row>
    <row r="4" spans="2:7" x14ac:dyDescent="0.2">
      <c r="B4" s="17" t="s">
        <v>34</v>
      </c>
      <c r="C4" s="24" t="s">
        <v>35</v>
      </c>
      <c r="D4" s="24" t="s">
        <v>38</v>
      </c>
      <c r="E4" s="24" t="s">
        <v>36</v>
      </c>
      <c r="F4" s="24" t="s">
        <v>37</v>
      </c>
      <c r="G4" s="24" t="s">
        <v>39</v>
      </c>
    </row>
    <row r="5" spans="2:7" x14ac:dyDescent="0.2">
      <c r="B5" s="25" t="s">
        <v>40</v>
      </c>
      <c r="C5" s="26">
        <v>16</v>
      </c>
      <c r="D5" s="26">
        <v>50</v>
      </c>
      <c r="E5" s="26">
        <v>3</v>
      </c>
      <c r="F5" s="26">
        <v>7</v>
      </c>
      <c r="G5" s="27">
        <f>SUM(C5:F5)</f>
        <v>76</v>
      </c>
    </row>
    <row r="6" spans="2:7" x14ac:dyDescent="0.2">
      <c r="B6" s="25" t="s">
        <v>41</v>
      </c>
      <c r="C6" s="26">
        <v>16</v>
      </c>
      <c r="D6" s="26">
        <v>50</v>
      </c>
      <c r="E6" s="26">
        <v>0</v>
      </c>
      <c r="F6" s="26">
        <v>7</v>
      </c>
      <c r="G6" s="27">
        <f>SUM(C6:F6)</f>
        <v>73</v>
      </c>
    </row>
    <row r="7" spans="2:7" x14ac:dyDescent="0.2">
      <c r="B7" s="25" t="s">
        <v>42</v>
      </c>
      <c r="C7" s="26">
        <v>1</v>
      </c>
      <c r="D7" s="26">
        <v>5</v>
      </c>
      <c r="E7" s="26">
        <v>3</v>
      </c>
      <c r="F7" s="26">
        <v>0</v>
      </c>
      <c r="G7" s="27">
        <f>SUM(C7:F7)</f>
        <v>9</v>
      </c>
    </row>
  </sheetData>
  <mergeCells count="1">
    <mergeCell ref="B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B0B779E1104B479472358F426B8116" ma:contentTypeVersion="5" ma:contentTypeDescription="Create a new document." ma:contentTypeScope="" ma:versionID="5aece9e54c730ab36cbabca402936f49">
  <xsd:schema xmlns:xsd="http://www.w3.org/2001/XMLSchema" xmlns:xs="http://www.w3.org/2001/XMLSchema" xmlns:p="http://schemas.microsoft.com/office/2006/metadata/properties" xmlns:ns3="28c6bf99-c48d-4741-aea8-7e9b00c70f55" targetNamespace="http://schemas.microsoft.com/office/2006/metadata/properties" ma:root="true" ma:fieldsID="eb5ab35f1c65fdd362d14d42a19cd199" ns3:_="">
    <xsd:import namespace="28c6bf99-c48d-4741-aea8-7e9b00c70f5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6bf99-c48d-4741-aea8-7e9b00c70f5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083FC3-65C3-4D71-9F3B-67513F80C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6bf99-c48d-4741-aea8-7e9b00c70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123D75-230F-4426-A8F9-7ACE15A47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D0273A-EFD0-4B5B-A398-A1F516134F42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28c6bf99-c48d-4741-aea8-7e9b00c70f55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Contract Years</vt:lpstr>
      <vt:lpstr>Support</vt:lpstr>
      <vt:lpstr>Distribution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Miron</dc:creator>
  <cp:lastModifiedBy>David Seguin</cp:lastModifiedBy>
  <dcterms:created xsi:type="dcterms:W3CDTF">2025-03-20T16:32:47Z</dcterms:created>
  <dcterms:modified xsi:type="dcterms:W3CDTF">2025-04-02T21:04:09Z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0x010100EAB0B779E1104B479472358F426B8116</vt:lpwstr>
  </property>
</Properties>
</file>