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charts/chartEx5.xml" ContentType="application/vnd.ms-office.chartex+xml"/>
  <Override PartName="/xl/charts/style7.xml" ContentType="application/vnd.ms-office.chartstyle+xml"/>
  <Override PartName="/xl/charts/colors7.xml" ContentType="application/vnd.ms-office.chartcolorstyle+xml"/>
  <Override PartName="/xl/charts/chartEx6.xml" ContentType="application/vnd.ms-office.chartex+xml"/>
  <Override PartName="/xl/charts/style8.xml" ContentType="application/vnd.ms-office.chartstyle+xml"/>
  <Override PartName="/xl/charts/colors8.xml" ContentType="application/vnd.ms-office.chartcolorstyle+xml"/>
  <Override PartName="/xl/charts/chartEx7.xml" ContentType="application/vnd.ms-office.chartex+xml"/>
  <Override PartName="/xl/charts/style9.xml" ContentType="application/vnd.ms-office.chartstyle+xml"/>
  <Override PartName="/xl/charts/colors9.xml" ContentType="application/vnd.ms-office.chartcolorstyle+xml"/>
  <Override PartName="/xl/charts/chartEx8.xml" ContentType="application/vnd.ms-office.chartex+xml"/>
  <Override PartName="/xl/charts/style10.xml" ContentType="application/vnd.ms-office.chartstyle+xml"/>
  <Override PartName="/xl/charts/colors10.xml" ContentType="application/vnd.ms-office.chartcolorstyle+xml"/>
  <Override PartName="/xl/charts/chartEx9.xml" ContentType="application/vnd.ms-office.chartex+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13.xml" ContentType="application/vnd.ms-office.chartstyle+xml"/>
  <Override PartName="/xl/charts/colors13.xml" ContentType="application/vnd.ms-office.chartcolorstyle+xml"/>
  <Override PartName="/xl/charts/chart5.xml" ContentType="application/vnd.openxmlformats-officedocument.drawingml.chart+xml"/>
  <Override PartName="/xl/charts/style14.xml" ContentType="application/vnd.ms-office.chartstyle+xml"/>
  <Override PartName="/xl/charts/colors14.xml" ContentType="application/vnd.ms-office.chartcolorstyle+xml"/>
  <Override PartName="/xl/charts/chart6.xml" ContentType="application/vnd.openxmlformats-officedocument.drawingml.chart+xml"/>
  <Override PartName="/xl/charts/style15.xml" ContentType="application/vnd.ms-office.chartstyle+xml"/>
  <Override PartName="/xl/charts/colors15.xml" ContentType="application/vnd.ms-office.chartcolorstyle+xml"/>
  <Override PartName="/xl/charts/chart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harts/chart9.xml" ContentType="application/vnd.openxmlformats-officedocument.drawingml.chart+xml"/>
  <Override PartName="/xl/charts/style17.xml" ContentType="application/vnd.ms-office.chartstyle+xml"/>
  <Override PartName="/xl/charts/colors17.xml" ContentType="application/vnd.ms-office.chartcolorstyle+xml"/>
  <Override PartName="/xl/charts/chart10.xml" ContentType="application/vnd.openxmlformats-officedocument.drawingml.chart+xml"/>
  <Override PartName="/xl/charts/style18.xml" ContentType="application/vnd.ms-office.chartstyle+xml"/>
  <Override PartName="/xl/charts/colors18.xml" ContentType="application/vnd.ms-office.chartcolorstyle+xml"/>
  <Override PartName="/xl/charts/chart11.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8.xml" ContentType="application/vnd.openxmlformats-officedocument.drawing+xml"/>
  <Override PartName="/xl/charts/chart12.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9.xml" ContentType="application/vnd.openxmlformats-officedocument.drawing+xml"/>
  <Override PartName="/xl/comments8.xml" ContentType="application/vnd.openxmlformats-officedocument.spreadsheetml.comments+xml"/>
  <Override PartName="/xl/charts/chart13.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1.xml" ContentType="application/vnd.openxmlformats-officedocument.drawing+xml"/>
  <Override PartName="/xl/comments9.xml" ContentType="application/vnd.openxmlformats-officedocument.spreadsheetml.comments+xml"/>
  <Override PartName="/xl/charts/chart15.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2.xml" ContentType="application/vnd.openxmlformats-officedocument.drawing+xml"/>
  <Override PartName="/xl/charts/chart16.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3.xml" ContentType="application/vnd.openxmlformats-officedocument.drawing+xml"/>
  <Override PartName="/xl/comments10.xml" ContentType="application/vnd.openxmlformats-officedocument.spreadsheetml.comments+xml"/>
  <Override PartName="/xl/charts/chart17.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4.xml" ContentType="application/vnd.openxmlformats-officedocument.drawing+xml"/>
  <Override PartName="/xl/comments11.xml" ContentType="application/vnd.openxmlformats-officedocument.spreadsheetml.comments+xml"/>
  <Override PartName="/xl/charts/chart18.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5.xml" ContentType="application/vnd.openxmlformats-officedocument.drawing+xml"/>
  <Override PartName="/xl/charts/chart19.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6.xml" ContentType="application/vnd.openxmlformats-officedocument.drawing+xml"/>
  <Override PartName="/xl/charts/chart20.xml" ContentType="application/vnd.openxmlformats-officedocument.drawingml.chart+xml"/>
  <Override PartName="/xl/charts/style28.xml" ContentType="application/vnd.ms-office.chartstyle+xml"/>
  <Override PartName="/xl/charts/colors28.xml" ContentType="application/vnd.ms-office.chartcolorstyle+xml"/>
  <Override PartName="/xl/charts/chart21.xml" ContentType="application/vnd.openxmlformats-officedocument.drawingml.chart+xml"/>
  <Override PartName="/xl/charts/style29.xml" ContentType="application/vnd.ms-office.chartstyle+xml"/>
  <Override PartName="/xl/charts/colors29.xml" ContentType="application/vnd.ms-office.chartcolorstyle+xml"/>
  <Override PartName="/xl/charts/chart22.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7.xml" ContentType="application/vnd.openxmlformats-officedocument.drawing+xml"/>
  <Override PartName="/xl/charts/chart23.xml" ContentType="application/vnd.openxmlformats-officedocument.drawingml.chart+xml"/>
  <Override PartName="/xl/charts/style31.xml" ContentType="application/vnd.ms-office.chartstyle+xml"/>
  <Override PartName="/xl/charts/colors31.xml" ContentType="application/vnd.ms-office.chartcolorstyle+xml"/>
  <Override PartName="/xl/charts/chart24.xml" ContentType="application/vnd.openxmlformats-officedocument.drawingml.chart+xml"/>
  <Override PartName="/xl/charts/style32.xml" ContentType="application/vnd.ms-office.chartstyle+xml"/>
  <Override PartName="/xl/charts/colors32.xml" ContentType="application/vnd.ms-office.chartcolorstyle+xml"/>
  <Override PartName="/xl/charts/chart25.xml" ContentType="application/vnd.openxmlformats-officedocument.drawingml.chart+xml"/>
  <Override PartName="/xl/charts/style33.xml" ContentType="application/vnd.ms-office.chartstyle+xml"/>
  <Override PartName="/xl/charts/colors33.xml" ContentType="application/vnd.ms-office.chartcolorstyle+xml"/>
  <Override PartName="/xl/charts/chart26.xml" ContentType="application/vnd.openxmlformats-officedocument.drawingml.chart+xml"/>
  <Override PartName="/xl/charts/style34.xml" ContentType="application/vnd.ms-office.chartstyle+xml"/>
  <Override PartName="/xl/charts/colors34.xml" ContentType="application/vnd.ms-office.chartcolorstyle+xml"/>
  <Override PartName="/xl/comments1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treyk\Documents\Python for Work\Trial and Learning\"/>
    </mc:Choice>
  </mc:AlternateContent>
  <xr:revisionPtr revIDLastSave="0" documentId="8_{5090B833-1C04-4EE3-80C6-E7BE4F586E18}" xr6:coauthVersionLast="47" xr6:coauthVersionMax="47" xr10:uidLastSave="{00000000-0000-0000-0000-000000000000}"/>
  <bookViews>
    <workbookView xWindow="-108" yWindow="-108" windowWidth="23256" windowHeight="12576" tabRatio="906" activeTab="11" xr2:uid="{00000000-000D-0000-FFFF-FFFF00000000}"/>
  </bookViews>
  <sheets>
    <sheet name="Action Log" sheetId="2" r:id="rId1"/>
    <sheet name="EHS" sheetId="36" state="hidden" r:id="rId2"/>
    <sheet name="Weekly Metrics" sheetId="3" state="hidden" r:id="rId3"/>
    <sheet name="Felt Performance" sheetId="14" r:id="rId4"/>
    <sheet name="Felt performance Cont." sheetId="28" r:id="rId5"/>
    <sheet name="Rwrk Inventory" sheetId="22" r:id="rId6"/>
    <sheet name="EHS Items" sheetId="38" r:id="rId7"/>
    <sheet name="Maintenance" sheetId="25" r:id="rId8"/>
    <sheet name="Total ZBY" sheetId="20" state="hidden" r:id="rId9"/>
    <sheet name="Labor Efficiency RFG" sheetId="8" r:id="rId10"/>
    <sheet name="Twin Screw OEE" sheetId="31" r:id="rId11"/>
    <sheet name="Twin Screw " sheetId="32" r:id="rId12"/>
    <sheet name=" LABOR % OT" sheetId="16" r:id="rId13"/>
    <sheet name="LABOR OT SPEND" sheetId="21" r:id="rId14"/>
    <sheet name="N2 Use" sheetId="35" r:id="rId15"/>
    <sheet name="POV" sheetId="11" r:id="rId16"/>
    <sheet name="INV Scrap" sheetId="13" r:id="rId17"/>
    <sheet name="Scrap Catagories" sheetId="34" r:id="rId18"/>
    <sheet name="Cycle Count" sheetId="12" r:id="rId19"/>
    <sheet name="Schedule Compliance (Felt)" sheetId="24" r:id="rId20"/>
    <sheet name="Schedule Compliance (Roofing)" sheetId="37" r:id="rId21"/>
    <sheet name="Orders Missed" sheetId="33" r:id="rId22"/>
    <sheet name="Milliken Carrier FY21" sheetId="29" r:id="rId23"/>
    <sheet name="PMO Project Dashboard" sheetId="23" state="hidden" r:id="rId24"/>
    <sheet name="CLVD PMO DATA" sheetId="19" state="hidden" r:id="rId25"/>
    <sheet name="PMO Action Log" sheetId="18" state="hidden"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s>
  <definedNames>
    <definedName name="_AmQ1">[1]References!$C$14</definedName>
    <definedName name="_AmQ2">[1]References!$C$15</definedName>
    <definedName name="_AmQ3">[1]References!$C$16</definedName>
    <definedName name="_AmQ4">[1]References!$C$17</definedName>
    <definedName name="_xlnm._FilterDatabase" localSheetId="0" hidden="1">'Action Log'!$A$6:$G$164</definedName>
    <definedName name="_xlnm._FilterDatabase" localSheetId="18" hidden="1">'Cycle Count'!$A$1:$H$34</definedName>
    <definedName name="_xlnm._FilterDatabase" localSheetId="2" hidden="1">#REF!</definedName>
    <definedName name="_xlnm._FilterDatabase" hidden="1">#REF!</definedName>
    <definedName name="_MLS01">'[2]PO Push MLS02 Mike Schneck'!$A$8:$J$97</definedName>
    <definedName name="_mls02">'[2]PO Push MLS02 Mike Schneck'!$A$8:$J$97</definedName>
    <definedName name="_MR31" localSheetId="2">[3]Sheet1!#REF!</definedName>
    <definedName name="_MR31">[3]Sheet1!#REF!</definedName>
    <definedName name="_TAB21">[1]References!$C$20</definedName>
    <definedName name="_xlchart.v1.0" hidden="1">'[4]Last Week'!$BE$2:$BE$15</definedName>
    <definedName name="_xlchart.v1.1" hidden="1">'[4]Last Week'!$BG$2:$BG$15</definedName>
    <definedName name="_xlchart.v1.10" hidden="1">[4]FY20!$M$2:$M$13</definedName>
    <definedName name="_xlchart.v1.11" hidden="1">[4]FY20!$O$2:$O$13</definedName>
    <definedName name="_xlchart.v1.12" hidden="1">'[4]13 Weeks 2021'!$BM$2:$BM$15</definedName>
    <definedName name="_xlchart.v1.13" hidden="1">'[4]13 Weeks 2021'!$BO$2:$BO$15</definedName>
    <definedName name="_xlchart.v1.14" hidden="1">[4]FY20!$AA$2:$AA$13</definedName>
    <definedName name="_xlchart.v1.15" hidden="1">[4]FY20!$Y$2:$Y$13</definedName>
    <definedName name="_xlchart.v1.16" hidden="1">[4]FY20!$AL$2:$AL$13</definedName>
    <definedName name="_xlchart.v1.17" hidden="1">[4]FY20!$AN$2:$AN$13</definedName>
    <definedName name="_xlchart.v1.2" hidden="1">'[4]Last Week'!$CB$2:$CB$16</definedName>
    <definedName name="_xlchart.v1.3" hidden="1">'[4]Last Week'!$CD$2:$CD$16</definedName>
    <definedName name="_xlchart.v1.4" hidden="1">'[4]13 Weeks 2021'!$CJ$2:$CJ$16</definedName>
    <definedName name="_xlchart.v1.5" hidden="1">'[4]13 Weeks 2021'!$CL$2:$CL$16</definedName>
    <definedName name="_xlchart.v1.6" hidden="1">'[4]13 Weeks 2021'!$AS$2:$AS$20</definedName>
    <definedName name="_xlchart.v1.7" hidden="1">'[4]13 Weeks 2021'!$AU$2:$AU$20</definedName>
    <definedName name="_xlchart.v1.8" hidden="1">'[4]Last Week'!$AK$2:$AK$20</definedName>
    <definedName name="_xlchart.v1.9" hidden="1">'[4]Last Week'!$AM$2:$AM$20</definedName>
    <definedName name="a" localSheetId="2">#REF!</definedName>
    <definedName name="a">#REF!</definedName>
    <definedName name="Actual_4Q01" localSheetId="2">#REF!</definedName>
    <definedName name="Actual_4Q01">#REF!</definedName>
    <definedName name="all" localSheetId="2">#REF!</definedName>
    <definedName name="all">#REF!</definedName>
    <definedName name="Am_Actual_1Q02" localSheetId="2">#REF!</definedName>
    <definedName name="Am_Actual_1Q02">#REF!</definedName>
    <definedName name="Am_data">[5]References!$C$6</definedName>
    <definedName name="am_data_compare">[5]References!$C$30</definedName>
    <definedName name="Am_data_Q1">[5]References!$C$10</definedName>
    <definedName name="Am_data_Q2">[5]References!$C$14</definedName>
    <definedName name="Am_data_Q3">[5]References!$C$18</definedName>
    <definedName name="Am_data_Q4">[5]References!$C$22</definedName>
    <definedName name="am_dist" localSheetId="2">#REF!</definedName>
    <definedName name="am_dist">#REF!</definedName>
    <definedName name="Am_Estimate_Apr18" localSheetId="2">#REF!</definedName>
    <definedName name="Am_Estimate_Apr18">#REF!</definedName>
    <definedName name="Am_Estimate_Feb18" localSheetId="2">#REF!</definedName>
    <definedName name="Am_Estimate_Feb18">#REF!</definedName>
    <definedName name="Am_Estimate_Mar20" localSheetId="2">#REF!</definedName>
    <definedName name="Am_Estimate_Mar20">#REF!</definedName>
    <definedName name="Am_Estimate_May28" localSheetId="2">#REF!</definedName>
    <definedName name="Am_Estimate_May28">#REF!</definedName>
    <definedName name="am_GEC_gpc" localSheetId="2">#REF!</definedName>
    <definedName name="am_GEC_gpc">#REF!</definedName>
    <definedName name="am_gpc" localSheetId="2">#REF!</definedName>
    <definedName name="am_gpc">#REF!</definedName>
    <definedName name="am_mms" localSheetId="2">#REF!</definedName>
    <definedName name="am_mms">#REF!</definedName>
    <definedName name="am_mms_cr" localSheetId="2">#REF!</definedName>
    <definedName name="am_mms_cr">#REF!</definedName>
    <definedName name="am_mms_gpc" localSheetId="2">#REF!</definedName>
    <definedName name="am_mms_gpc">#REF!</definedName>
    <definedName name="am_mms_parts" localSheetId="2">#REF!</definedName>
    <definedName name="am_mms_parts">#REF!</definedName>
    <definedName name="Am_Ops" localSheetId="2">#REF!</definedName>
    <definedName name="Am_Ops">#REF!</definedName>
    <definedName name="am_other" localSheetId="2">#REF!</definedName>
    <definedName name="am_other">#REF!</definedName>
    <definedName name="am_parts" localSheetId="2">#REF!</definedName>
    <definedName name="am_parts">#REF!</definedName>
    <definedName name="am_prior" localSheetId="2">#REF!</definedName>
    <definedName name="am_prior">#REF!</definedName>
    <definedName name="Am_PSI" localSheetId="2">#REF!</definedName>
    <definedName name="Am_PSI">#REF!</definedName>
    <definedName name="am_ripwip" localSheetId="2">#REF!</definedName>
    <definedName name="am_ripwip">#REF!</definedName>
    <definedName name="Am_Target_2Q" localSheetId="2">#REF!</definedName>
    <definedName name="Am_Target_2Q">#REF!</definedName>
    <definedName name="Americas_detail_current" localSheetId="2">#REF!</definedName>
    <definedName name="Americas_detail_current">#REF!</definedName>
    <definedName name="Americas_detail_current1" localSheetId="2">#REF!</definedName>
    <definedName name="Americas_detail_current1">#REF!</definedName>
    <definedName name="Americas_sales" localSheetId="2">#REF!</definedName>
    <definedName name="Americas_sales">#REF!</definedName>
    <definedName name="Arrival" localSheetId="2">#REF!</definedName>
    <definedName name="Arrival">#REF!</definedName>
    <definedName name="asd">[1]References!$G$35</definedName>
    <definedName name="Asia_Actual_1Q02" localSheetId="2">#REF!</definedName>
    <definedName name="Asia_Actual_1Q02">#REF!</definedName>
    <definedName name="Asia_Actual_4Q01" localSheetId="2">#REF!</definedName>
    <definedName name="Asia_Actual_4Q01">#REF!</definedName>
    <definedName name="Asia_data_Q1">[5]References!$C$12</definedName>
    <definedName name="Asia_data_Q2">[5]References!$C$16</definedName>
    <definedName name="Asia_data_Q3">[5]References!$C$20</definedName>
    <definedName name="Asia_data_Q4">[5]References!$C$24</definedName>
    <definedName name="asia_dist" localSheetId="2">#REF!</definedName>
    <definedName name="asia_dist">#REF!</definedName>
    <definedName name="Asia_Estimate_Apr18" localSheetId="2">#REF!</definedName>
    <definedName name="Asia_Estimate_Apr18">#REF!</definedName>
    <definedName name="Asia_Estimate_Feb18" localSheetId="2">#REF!</definedName>
    <definedName name="Asia_Estimate_Feb18">#REF!</definedName>
    <definedName name="Asia_Estimate_Mar20" localSheetId="2">#REF!</definedName>
    <definedName name="Asia_Estimate_Mar20">#REF!</definedName>
    <definedName name="Asia_Estimate_Mar7" localSheetId="2">#REF!</definedName>
    <definedName name="Asia_Estimate_Mar7">#REF!</definedName>
    <definedName name="Asia_Estimate_May28" localSheetId="2">#REF!</definedName>
    <definedName name="Asia_Estimate_May28">#REF!</definedName>
    <definedName name="asia_gpc" localSheetId="2">#REF!</definedName>
    <definedName name="asia_gpc">#REF!</definedName>
    <definedName name="Asia_Ops" localSheetId="2">#REF!</definedName>
    <definedName name="Asia_Ops">#REF!</definedName>
    <definedName name="asia_other" localSheetId="2">#REF!</definedName>
    <definedName name="asia_other">#REF!</definedName>
    <definedName name="asia_parts" localSheetId="2">#REF!</definedName>
    <definedName name="asia_parts">#REF!</definedName>
    <definedName name="Asia_prior" localSheetId="2">#REF!</definedName>
    <definedName name="Asia_prior">#REF!</definedName>
    <definedName name="Asia_PSI" localSheetId="2">#REF!</definedName>
    <definedName name="Asia_PSI">#REF!</definedName>
    <definedName name="asia_ripwip" localSheetId="2">#REF!</definedName>
    <definedName name="asia_ripwip">#REF!</definedName>
    <definedName name="Asia_Target_1Q" localSheetId="2">#REF!</definedName>
    <definedName name="Asia_Target_1Q">#REF!</definedName>
    <definedName name="Asia_Target_2Q" localSheetId="2">#REF!</definedName>
    <definedName name="Asia_Target_2Q">#REF!</definedName>
    <definedName name="AsiaQ1">[1]References!$C$24</definedName>
    <definedName name="AsiaQ2">[1]References!$C$25</definedName>
    <definedName name="AsiaQ3">[1]References!$C$26</definedName>
    <definedName name="AsiaQ4">[1]References!$C$27</definedName>
    <definedName name="AW">'[6]Modality Summary'!$L$21</definedName>
    <definedName name="can_inv" localSheetId="2">[3]Sheet1!#REF!</definedName>
    <definedName name="can_inv">[3]Sheet1!#REF!</definedName>
    <definedName name="Canada_data">[1]References!$C$11</definedName>
    <definedName name="carm_serv_row">[1]References!$G$35</definedName>
    <definedName name="Comparison" localSheetId="2">#REF!</definedName>
    <definedName name="Comparison">#REF!</definedName>
    <definedName name="CT">'[6]Modality Summary'!$L$17</definedName>
    <definedName name="CTAMSAprInv" localSheetId="2">#REF!</definedName>
    <definedName name="CTAMSAprInv">#REF!</definedName>
    <definedName name="CTAMSAugInv" localSheetId="2">#REF!</definedName>
    <definedName name="CTAMSAugInv">#REF!</definedName>
    <definedName name="CTAMSDecInv" localSheetId="2">#REF!</definedName>
    <definedName name="CTAMSDecInv">#REF!</definedName>
    <definedName name="CTAMSFebInv" localSheetId="2">#REF!</definedName>
    <definedName name="CTAMSFebInv">#REF!</definedName>
    <definedName name="CTAMSJanInv" localSheetId="2">#REF!</definedName>
    <definedName name="CTAMSJanInv">#REF!</definedName>
    <definedName name="CTAMSJulInv" localSheetId="2">#REF!</definedName>
    <definedName name="CTAMSJulInv">#REF!</definedName>
    <definedName name="CTAMSJunInv" localSheetId="2">#REF!</definedName>
    <definedName name="CTAMSJunInv">#REF!</definedName>
    <definedName name="CTAMSMarInv" localSheetId="2">#REF!</definedName>
    <definedName name="CTAMSMarInv">#REF!</definedName>
    <definedName name="CTAMSMayInv" localSheetId="2">#REF!</definedName>
    <definedName name="CTAMSMayInv">#REF!</definedName>
    <definedName name="CTAMSNovInv" localSheetId="2">#REF!</definedName>
    <definedName name="CTAMSNovInv">#REF!</definedName>
    <definedName name="CTAMSOctInv" localSheetId="2">#REF!</definedName>
    <definedName name="CTAMSOctInv">#REF!</definedName>
    <definedName name="CTAMSSepInv" localSheetId="2">#REF!</definedName>
    <definedName name="CTAMSSepInv">#REF!</definedName>
    <definedName name="current_entity">'[7]Control Sheet'!$B$2</definedName>
    <definedName name="current_forecast">[5]References!$B$2</definedName>
    <definedName name="current_month">'[7]Control Sheet'!$B$3</definedName>
    <definedName name="d_date" localSheetId="2">#REF!</definedName>
    <definedName name="d_date">#REF!</definedName>
    <definedName name="_xlnm.Database" localSheetId="2">#REF!</definedName>
    <definedName name="_xlnm.Database">#REF!</definedName>
    <definedName name="dates" localSheetId="2">#REF!</definedName>
    <definedName name="dates">#REF!</definedName>
    <definedName name="de" localSheetId="2">#REF!</definedName>
    <definedName name="de">#REF!</definedName>
    <definedName name="division_title">'[8]Control Sheet'!$B$6</definedName>
    <definedName name="DXR">'[6]Modality Summary'!$L$9</definedName>
    <definedName name="Entity" localSheetId="2">#REF!</definedName>
    <definedName name="Entity">#REF!</definedName>
    <definedName name="errortollerance">'[8]Control Sheet'!$B$5</definedName>
    <definedName name="Estimate_Mar7" localSheetId="2">#REF!</definedName>
    <definedName name="Estimate_Mar7">#REF!</definedName>
    <definedName name="Eur_Actual_1Q02" localSheetId="2">#REF!</definedName>
    <definedName name="Eur_Actual_1Q02">#REF!</definedName>
    <definedName name="Eur_Actual_4Q01" localSheetId="2">#REF!</definedName>
    <definedName name="Eur_Actual_4Q01">#REF!</definedName>
    <definedName name="Eur_data_Q1">[5]References!$C$11</definedName>
    <definedName name="Eur_data_Q2">[5]References!$C$15</definedName>
    <definedName name="Eur_data_Q3">[5]References!$C$19</definedName>
    <definedName name="Eur_data_Q4">[5]References!$C$23</definedName>
    <definedName name="eur_dist" localSheetId="2">#REF!</definedName>
    <definedName name="eur_dist">#REF!</definedName>
    <definedName name="Eur_Estimate_Apr18" localSheetId="2">#REF!</definedName>
    <definedName name="Eur_Estimate_Apr18">#REF!</definedName>
    <definedName name="Eur_Estimate_Feb18" localSheetId="2">#REF!</definedName>
    <definedName name="Eur_Estimate_Feb18">#REF!</definedName>
    <definedName name="Eur_Estimate_Mar20" localSheetId="2">#REF!</definedName>
    <definedName name="Eur_Estimate_Mar20">#REF!</definedName>
    <definedName name="Eur_Estimate_Mar7" localSheetId="2">#REF!</definedName>
    <definedName name="Eur_Estimate_Mar7">#REF!</definedName>
    <definedName name="Eur_Estimate_May28" localSheetId="2">#REF!</definedName>
    <definedName name="Eur_Estimate_May28">#REF!</definedName>
    <definedName name="eur_gpc" localSheetId="2">#REF!</definedName>
    <definedName name="eur_gpc">#REF!</definedName>
    <definedName name="Eur_inv" localSheetId="2">[3]Sheet1!#REF!</definedName>
    <definedName name="Eur_inv">[3]Sheet1!#REF!</definedName>
    <definedName name="eur_mmsdist" localSheetId="2">#REF!</definedName>
    <definedName name="eur_mmsdist">#REF!</definedName>
    <definedName name="eur_mmsgpc" localSheetId="2">#REF!</definedName>
    <definedName name="eur_mmsgpc">#REF!</definedName>
    <definedName name="Eur_Ops" localSheetId="2">#REF!</definedName>
    <definedName name="Eur_Ops">#REF!</definedName>
    <definedName name="eur_other" localSheetId="2">#REF!</definedName>
    <definedName name="eur_other">#REF!</definedName>
    <definedName name="eur_parts" localSheetId="2">#REF!</definedName>
    <definedName name="eur_parts">#REF!</definedName>
    <definedName name="Eur_prior" localSheetId="2">#REF!</definedName>
    <definedName name="Eur_prior">#REF!</definedName>
    <definedName name="Eur_PSI" localSheetId="2">#REF!</definedName>
    <definedName name="Eur_PSI">#REF!</definedName>
    <definedName name="eur_ripwip" localSheetId="2">#REF!</definedName>
    <definedName name="eur_ripwip">#REF!</definedName>
    <definedName name="Eur_Target_1q" localSheetId="2">#REF!</definedName>
    <definedName name="Eur_Target_1q">#REF!</definedName>
    <definedName name="Eur_Target_2Q" localSheetId="2">#REF!</definedName>
    <definedName name="Eur_Target_2Q">#REF!</definedName>
    <definedName name="EurQ1">[1]References!$C$19</definedName>
    <definedName name="EurQ2">[1]References!$C$20</definedName>
    <definedName name="EurQ3">[1]References!$C$21</definedName>
    <definedName name="EurQ4">[1]References!$C$22</definedName>
    <definedName name="External_Files" localSheetId="2">#REF!</definedName>
    <definedName name="External_Files">#REF!</definedName>
    <definedName name="file" localSheetId="2">#REF!</definedName>
    <definedName name="file">#REF!</definedName>
    <definedName name="firstFW" localSheetId="2">#REF!</definedName>
    <definedName name="firstFW">#REF!</definedName>
    <definedName name="gemsit_ops" localSheetId="2">#REF!</definedName>
    <definedName name="gemsit_ops">#REF!</definedName>
    <definedName name="gemsit_prior" localSheetId="2">#REF!</definedName>
    <definedName name="gemsit_prior">#REF!</definedName>
    <definedName name="gemsit_psi" localSheetId="2">#REF!</definedName>
    <definedName name="gemsit_psi">#REF!</definedName>
    <definedName name="General_Options" localSheetId="2">#REF!</definedName>
    <definedName name="General_Options">#REF!</definedName>
    <definedName name="git_serv_row">[1]References!$G$30</definedName>
    <definedName name="global_data">[1]References!$C$4</definedName>
    <definedName name="HS_Ops" localSheetId="2">#REF!</definedName>
    <definedName name="HS_Ops">#REF!</definedName>
    <definedName name="hs_prior" localSheetId="2">#REF!</definedName>
    <definedName name="hs_prior">#REF!</definedName>
    <definedName name="HS_PSI" localSheetId="2">#REF!</definedName>
    <definedName name="HS_PSI">#REF!</definedName>
    <definedName name="icp" localSheetId="2">#REF!</definedName>
    <definedName name="icp">#REF!</definedName>
    <definedName name="IISAMSAprInv" localSheetId="2">#REF!</definedName>
    <definedName name="IISAMSAprInv">#REF!</definedName>
    <definedName name="IISAMSAugInv" localSheetId="2">#REF!</definedName>
    <definedName name="IISAMSAugInv">#REF!</definedName>
    <definedName name="IISAMSDecInv" localSheetId="2">#REF!</definedName>
    <definedName name="IISAMSDecInv">#REF!</definedName>
    <definedName name="IISAMSFebInv" localSheetId="2">#REF!</definedName>
    <definedName name="IISAMSFebInv">#REF!</definedName>
    <definedName name="IISAMSJanInv" localSheetId="2">#REF!</definedName>
    <definedName name="IISAMSJanInv">#REF!</definedName>
    <definedName name="IISAMSJulInv" localSheetId="2">#REF!</definedName>
    <definedName name="IISAMSJulInv">#REF!</definedName>
    <definedName name="IISAMSJunInv" localSheetId="2">#REF!</definedName>
    <definedName name="IISAMSJunInv">#REF!</definedName>
    <definedName name="IISAMSMarInv" localSheetId="2">#REF!</definedName>
    <definedName name="IISAMSMarInv">#REF!</definedName>
    <definedName name="IISAMSMayInv" localSheetId="2">#REF!</definedName>
    <definedName name="IISAMSMayInv">#REF!</definedName>
    <definedName name="IISAMSNovInv" localSheetId="2">#REF!</definedName>
    <definedName name="IISAMSNovInv">#REF!</definedName>
    <definedName name="IISAMSOctInv" localSheetId="2">#REF!</definedName>
    <definedName name="IISAMSOctInv">#REF!</definedName>
    <definedName name="IISAMSSepInv" localSheetId="2">#REF!</definedName>
    <definedName name="IISAMSSepInv">#REF!</definedName>
    <definedName name="inout" localSheetId="2">#REF!</definedName>
    <definedName name="inout">#REF!</definedName>
    <definedName name="is_date">'[7]Control Sheet'!$B$7</definedName>
    <definedName name="IT">'[6]Modality Summary'!$L$15</definedName>
    <definedName name="Jap_inv" localSheetId="2">[3]Sheet1!#REF!</definedName>
    <definedName name="Jap_inv">[3]Sheet1!#REF!</definedName>
    <definedName name="Jap_Inv1" localSheetId="2">[3]Sheet1!#REF!</definedName>
    <definedName name="Jap_Inv1">[3]Sheet1!#REF!</definedName>
    <definedName name="LA_data">[1]References!$C$10</definedName>
    <definedName name="labor_to_go" localSheetId="2">#REF!</definedName>
    <definedName name="labor_to_go">#REF!</definedName>
    <definedName name="lat_inv" localSheetId="2">[3]Sheet1!#REF!</definedName>
    <definedName name="lat_inv">[3]Sheet1!#REF!</definedName>
    <definedName name="LocalPCDefaultDir" localSheetId="2">#REF!</definedName>
    <definedName name="LocalPCDefaultDir">#REF!</definedName>
    <definedName name="material_to_go" localSheetId="2">#REF!</definedName>
    <definedName name="material_to_go">#REF!</definedName>
    <definedName name="MR">'[6]Modality Summary'!$L$16</definedName>
    <definedName name="MRAMSAprInv" localSheetId="2">#REF!</definedName>
    <definedName name="MRAMSAprInv">#REF!</definedName>
    <definedName name="MRAMSAugInv" localSheetId="2">#REF!</definedName>
    <definedName name="MRAMSAugInv">#REF!</definedName>
    <definedName name="MRAMSDecInv" localSheetId="2">#REF!</definedName>
    <definedName name="MRAMSDecInv">#REF!</definedName>
    <definedName name="MRAMSFebInv" localSheetId="2">#REF!</definedName>
    <definedName name="MRAMSFebInv">#REF!</definedName>
    <definedName name="MRAMSJanInv" localSheetId="2">#REF!</definedName>
    <definedName name="MRAMSJanInv">#REF!</definedName>
    <definedName name="MRAMSJulInv" localSheetId="2">#REF!</definedName>
    <definedName name="MRAMSJulInv">#REF!</definedName>
    <definedName name="MRAMSJunInv" localSheetId="2">#REF!</definedName>
    <definedName name="MRAMSJunInv">#REF!</definedName>
    <definedName name="MRAMSMarInv" localSheetId="2">#REF!</definedName>
    <definedName name="MRAMSMarInv">#REF!</definedName>
    <definedName name="MRAMSMayInv" localSheetId="2">#REF!</definedName>
    <definedName name="MRAMSMayInv">#REF!</definedName>
    <definedName name="MRAMSNovInv" localSheetId="2">#REF!</definedName>
    <definedName name="MRAMSNovInv">#REF!</definedName>
    <definedName name="MrAMSOctInv" localSheetId="2">#REF!</definedName>
    <definedName name="MrAMSOctInv">#REF!</definedName>
    <definedName name="MRAMSSepInv" localSheetId="2">#REF!</definedName>
    <definedName name="MRAMSSepInv">#REF!</definedName>
    <definedName name="MRM" localSheetId="2">[3]Sheet1!#REF!</definedName>
    <definedName name="MRM">[3]Sheet1!#REF!</definedName>
    <definedName name="n_psi_connect" localSheetId="2">#REF!</definedName>
    <definedName name="n_psi_connect">#REF!</definedName>
    <definedName name="NonFlowReduction" localSheetId="2">#REF!</definedName>
    <definedName name="NonFlowReduction">#REF!</definedName>
    <definedName name="NUC">'[6]Modality Summary'!$L$4</definedName>
    <definedName name="NucAMSAprInv" localSheetId="2">#REF!</definedName>
    <definedName name="NucAMSAprInv">#REF!</definedName>
    <definedName name="NucAMSAugInv" localSheetId="2">#REF!</definedName>
    <definedName name="NucAMSAugInv">#REF!</definedName>
    <definedName name="NucAMSDecInv" localSheetId="2">#REF!</definedName>
    <definedName name="NucAMSDecInv">#REF!</definedName>
    <definedName name="NucAMSFebInv" localSheetId="2">#REF!</definedName>
    <definedName name="NucAMSFebInv">#REF!</definedName>
    <definedName name="NucAMSJanInv" localSheetId="2">#REF!</definedName>
    <definedName name="NucAMSJanInv">#REF!</definedName>
    <definedName name="NucAMSJulInv" localSheetId="2">#REF!</definedName>
    <definedName name="NucAMSJulInv">#REF!</definedName>
    <definedName name="NucAMSJunInv" localSheetId="2">#REF!</definedName>
    <definedName name="NucAMSJunInv">#REF!</definedName>
    <definedName name="NucAMSMarInv" localSheetId="2">#REF!</definedName>
    <definedName name="NucAMSMarInv">#REF!</definedName>
    <definedName name="NucAMSMayInv" localSheetId="2">#REF!</definedName>
    <definedName name="NucAMSMayInv">#REF!</definedName>
    <definedName name="NucAMSNovInv" localSheetId="2">#REF!</definedName>
    <definedName name="NucAMSNovInv">#REF!</definedName>
    <definedName name="NucAMSOctInv" localSheetId="2">#REF!</definedName>
    <definedName name="NucAMSOctInv">#REF!</definedName>
    <definedName name="NucAMSSepInv" localSheetId="2">#REF!</definedName>
    <definedName name="NucAMSSepInv">#REF!</definedName>
    <definedName name="oec_demo" localSheetId="2">#REF!</definedName>
    <definedName name="oec_demo">#REF!</definedName>
    <definedName name="oec_fg" localSheetId="2">#REF!</definedName>
    <definedName name="oec_fg">#REF!</definedName>
    <definedName name="oec_ops" localSheetId="2">#REF!</definedName>
    <definedName name="oec_ops">#REF!</definedName>
    <definedName name="oec_parts" localSheetId="2">#REF!</definedName>
    <definedName name="oec_parts">#REF!</definedName>
    <definedName name="oec_prior" localSheetId="2">#REF!</definedName>
    <definedName name="oec_prior">#REF!</definedName>
    <definedName name="oec_psi" localSheetId="2">#REF!</definedName>
    <definedName name="oec_psi">#REF!</definedName>
    <definedName name="oec_ripwip" localSheetId="2">#REF!</definedName>
    <definedName name="oec_ripwip">#REF!</definedName>
    <definedName name="op_modality" localSheetId="2">#REF!</definedName>
    <definedName name="op_modality">#REF!</definedName>
    <definedName name="output_to_go" localSheetId="2">#REF!</definedName>
    <definedName name="output_to_go">#REF!</definedName>
    <definedName name="PAR">[1]References!$C$27</definedName>
    <definedName name="Parts">[9]Sheet1!$A$1:$E$133</definedName>
    <definedName name="PET">'[6]Modality Summary'!$L$5</definedName>
    <definedName name="_xlnm.Print_Area" localSheetId="4">'Felt performance Cont.'!$AB$21</definedName>
    <definedName name="prior_IO_plan" localSheetId="2">[3]Sheet1!#REF!</definedName>
    <definedName name="prior_IO_plan">[3]Sheet1!#REF!</definedName>
    <definedName name="QuarterDollars">[10]IOPlan!$D$4,[10]IOPlan!$F$4,[10]IOPlan!$H$4,[10]IOPlan!$J$4</definedName>
    <definedName name="Rate" localSheetId="2">#REF!</definedName>
    <definedName name="Rate">#REF!</definedName>
    <definedName name="refine" localSheetId="2">#REF!</definedName>
    <definedName name="refine">#REF!</definedName>
    <definedName name="rip" localSheetId="2">#REF!</definedName>
    <definedName name="rip">#REF!</definedName>
    <definedName name="ROA_inv" localSheetId="2">[3]Sheet1!#REF!</definedName>
    <definedName name="ROA_inv">[3]Sheet1!#REF!</definedName>
    <definedName name="Routing" localSheetId="2">#REF!</definedName>
    <definedName name="Routing">#REF!</definedName>
    <definedName name="Routing_Percentage" localSheetId="2">#REF!</definedName>
    <definedName name="Routing_Percentage">#REF!</definedName>
    <definedName name="Site_Names">'[11]Site List'!$A$3:$C$21</definedName>
    <definedName name="SURG">'[6]Modality Summary'!$L$8</definedName>
    <definedName name="Target_1Q" localSheetId="2">#REF!</definedName>
    <definedName name="Target_1Q">#REF!</definedName>
    <definedName name="test">[9]Sheet1!$A$1:$E$133</definedName>
    <definedName name="US">'[6]Modality Summary'!$L$11</definedName>
    <definedName name="USA_data">[1]References!$C$9</definedName>
    <definedName name="usa_inv" localSheetId="2">[3]Sheet1!#REF!</definedName>
    <definedName name="usa_inv">[3]Sheet1!#REF!</definedName>
    <definedName name="USAMSAprInv" localSheetId="2">#REF!</definedName>
    <definedName name="USAMSAprInv">#REF!</definedName>
    <definedName name="USAMSAugInv" localSheetId="2">#REF!</definedName>
    <definedName name="USAMSAugInv">#REF!</definedName>
    <definedName name="USAMSDecInv" localSheetId="2">#REF!</definedName>
    <definedName name="USAMSDecInv">#REF!</definedName>
    <definedName name="USAMSFebInv" localSheetId="2">#REF!</definedName>
    <definedName name="USAMSFebInv">#REF!</definedName>
    <definedName name="USAMSJanInv" localSheetId="2">#REF!</definedName>
    <definedName name="USAMSJanInv">#REF!</definedName>
    <definedName name="USAMSJulInv" localSheetId="2">#REF!</definedName>
    <definedName name="USAMSJulInv">#REF!</definedName>
    <definedName name="USAMSJunInv" localSheetId="2">#REF!</definedName>
    <definedName name="USAMSJunInv">#REF!</definedName>
    <definedName name="USAMSMarInv" localSheetId="2">#REF!</definedName>
    <definedName name="USAMSMarInv">#REF!</definedName>
    <definedName name="USAMSMayInv" localSheetId="2">#REF!</definedName>
    <definedName name="USAMSMayInv">#REF!</definedName>
    <definedName name="USAMSNovInv" localSheetId="2">#REF!</definedName>
    <definedName name="USAMSNovInv">#REF!</definedName>
    <definedName name="VASC">'[6]Modality Summary'!$L$7</definedName>
    <definedName name="x" localSheetId="2">#REF!</definedName>
    <definedName name="x">#REF!</definedName>
    <definedName name="XLSVersion" localSheetId="2">#REF!</definedName>
    <definedName name="XLS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2" i="21" l="1"/>
  <c r="F52" i="21"/>
  <c r="H52" i="16"/>
  <c r="I52" i="16" s="1"/>
  <c r="F13" i="33"/>
  <c r="B55" i="33"/>
  <c r="G20" i="37"/>
  <c r="H15" i="37"/>
  <c r="F20" i="37"/>
  <c r="E20" i="37"/>
  <c r="D20" i="37"/>
  <c r="C20" i="37"/>
  <c r="B20" i="37"/>
  <c r="H14" i="37"/>
  <c r="G49" i="24"/>
  <c r="H46" i="24"/>
  <c r="F49" i="24"/>
  <c r="C49" i="24"/>
  <c r="E49" i="24"/>
  <c r="D49" i="24"/>
  <c r="B49" i="24"/>
  <c r="H45" i="24"/>
  <c r="H13" i="12"/>
  <c r="C48" i="12"/>
  <c r="H13" i="13"/>
  <c r="C45" i="13"/>
  <c r="H13" i="11"/>
  <c r="C48" i="11"/>
  <c r="H51" i="16"/>
  <c r="I51" i="16" s="1"/>
  <c r="G51" i="21"/>
  <c r="F51" i="21"/>
  <c r="S61" i="14" l="1"/>
  <c r="G50" i="21"/>
  <c r="F50" i="21"/>
  <c r="H50" i="16"/>
  <c r="I50" i="16" s="1"/>
  <c r="G49" i="21"/>
  <c r="F49" i="21"/>
  <c r="I49" i="16"/>
  <c r="H49" i="16"/>
  <c r="C27" i="35"/>
  <c r="D27" i="35"/>
  <c r="P40" i="29"/>
  <c r="O40" i="29"/>
  <c r="N40" i="29"/>
  <c r="K40" i="29"/>
  <c r="F40" i="29"/>
  <c r="E40" i="29"/>
  <c r="F12" i="33"/>
  <c r="H13" i="37"/>
  <c r="H44" i="24"/>
  <c r="C46" i="12"/>
  <c r="C47" i="12" s="1"/>
  <c r="H12" i="12"/>
  <c r="C47" i="11"/>
  <c r="C44" i="13"/>
  <c r="H12" i="13"/>
  <c r="H12" i="11"/>
  <c r="G48" i="21"/>
  <c r="F48" i="21"/>
  <c r="H48" i="16"/>
  <c r="I48" i="16" s="1"/>
  <c r="P39" i="29"/>
  <c r="O39" i="29"/>
  <c r="N39" i="29"/>
  <c r="K39" i="29"/>
  <c r="F39" i="29"/>
  <c r="E39" i="29"/>
  <c r="H12" i="37"/>
  <c r="H43" i="24"/>
  <c r="C61" i="14"/>
  <c r="D61" i="14"/>
  <c r="E61" i="14"/>
  <c r="F61" i="14"/>
  <c r="G61" i="14"/>
  <c r="H61" i="14"/>
  <c r="I61" i="14"/>
  <c r="J61" i="14"/>
  <c r="K61" i="14"/>
  <c r="L61" i="14"/>
  <c r="M61" i="14"/>
  <c r="N61" i="14"/>
  <c r="O61" i="14"/>
  <c r="P61" i="14"/>
  <c r="Q61" i="14"/>
  <c r="R61" i="14"/>
  <c r="T61" i="14"/>
  <c r="U61" i="14"/>
  <c r="V61" i="14"/>
  <c r="W61" i="14"/>
  <c r="X61" i="14"/>
  <c r="P38" i="29" l="1"/>
  <c r="O38" i="29"/>
  <c r="N38" i="29"/>
  <c r="K38" i="29"/>
  <c r="J38" i="29"/>
  <c r="F38" i="29"/>
  <c r="E38" i="29"/>
  <c r="H11" i="37"/>
  <c r="H42" i="24"/>
  <c r="I12" i="34"/>
  <c r="B12" i="34" s="1"/>
  <c r="G47" i="21"/>
  <c r="F47" i="21"/>
  <c r="I47" i="16"/>
  <c r="H47" i="16"/>
  <c r="J37" i="29"/>
  <c r="K37" i="29" s="1"/>
  <c r="F37" i="29"/>
  <c r="E37" i="29"/>
  <c r="N37" i="29"/>
  <c r="H10" i="37"/>
  <c r="H41" i="24"/>
  <c r="G46" i="21"/>
  <c r="F46" i="21"/>
  <c r="I46" i="16"/>
  <c r="H46" i="16"/>
  <c r="D26" i="35"/>
  <c r="C26" i="35"/>
  <c r="N36" i="29"/>
  <c r="K36" i="29"/>
  <c r="F36" i="29"/>
  <c r="E36" i="29"/>
  <c r="F11" i="33"/>
  <c r="H9" i="37"/>
  <c r="H40" i="24"/>
  <c r="H11" i="12"/>
  <c r="H11" i="13"/>
  <c r="I11" i="34" s="1"/>
  <c r="B11" i="34" s="1"/>
  <c r="H11" i="11"/>
  <c r="G45" i="21"/>
  <c r="F45" i="21"/>
  <c r="H45" i="16"/>
  <c r="I45" i="16" s="1"/>
  <c r="N35" i="29"/>
  <c r="K35" i="29"/>
  <c r="E35" i="29"/>
  <c r="H8" i="37"/>
  <c r="H39" i="24"/>
  <c r="G44" i="21"/>
  <c r="F44" i="21"/>
  <c r="H44" i="16"/>
  <c r="I44" i="16" s="1"/>
  <c r="P34" i="29"/>
  <c r="P35" i="29" s="1"/>
  <c r="P36" i="29" s="1"/>
  <c r="N34" i="29"/>
  <c r="K34" i="29"/>
  <c r="F34" i="29"/>
  <c r="E34" i="29"/>
  <c r="F35" i="29" s="1"/>
  <c r="O37" i="29" l="1"/>
  <c r="P37" i="29"/>
  <c r="O35" i="29"/>
  <c r="O34" i="29"/>
  <c r="O36" i="29"/>
  <c r="H7" i="37"/>
  <c r="H38" i="24"/>
  <c r="G43" i="21"/>
  <c r="F43" i="21"/>
  <c r="H43" i="16"/>
  <c r="I43" i="16" s="1"/>
  <c r="P33" i="29"/>
  <c r="O33" i="29"/>
  <c r="N33" i="29"/>
  <c r="K33" i="29"/>
  <c r="F33" i="29"/>
  <c r="E33" i="29"/>
  <c r="H6" i="37"/>
  <c r="H37" i="24"/>
  <c r="G42" i="21" l="1"/>
  <c r="F42" i="21"/>
  <c r="H42" i="16"/>
  <c r="I42" i="16" s="1"/>
  <c r="P32" i="29"/>
  <c r="O32" i="29"/>
  <c r="N32" i="29"/>
  <c r="J32" i="29"/>
  <c r="K32" i="29" s="1"/>
  <c r="F32" i="29"/>
  <c r="E32" i="29"/>
  <c r="H5" i="37"/>
  <c r="H36" i="24"/>
  <c r="H20" i="37" l="1"/>
  <c r="E89" i="31"/>
  <c r="G41" i="21" l="1"/>
  <c r="F41" i="21"/>
  <c r="H41" i="16"/>
  <c r="I41" i="16" s="1"/>
  <c r="C25" i="35"/>
  <c r="D25" i="35"/>
  <c r="P31" i="29"/>
  <c r="O31" i="29"/>
  <c r="N31" i="29"/>
  <c r="K31" i="29"/>
  <c r="F31" i="29"/>
  <c r="E31" i="29"/>
  <c r="F10" i="33"/>
  <c r="H4" i="37"/>
  <c r="H35" i="24"/>
  <c r="H10" i="12"/>
  <c r="H10" i="13"/>
  <c r="H10" i="11"/>
  <c r="F40" i="21" l="1"/>
  <c r="H40" i="16"/>
  <c r="I40" i="16" s="1"/>
  <c r="K30" i="29"/>
  <c r="K29" i="29"/>
  <c r="K28" i="29"/>
  <c r="P30" i="29"/>
  <c r="O30" i="29"/>
  <c r="N30" i="29"/>
  <c r="F30" i="29"/>
  <c r="E30" i="29"/>
  <c r="H3" i="37"/>
  <c r="H34" i="24"/>
  <c r="H37" i="16" l="1"/>
  <c r="H38" i="16"/>
  <c r="H39" i="16"/>
  <c r="I39" i="16" s="1"/>
  <c r="F39" i="21"/>
  <c r="P29" i="29" l="1"/>
  <c r="O29" i="29"/>
  <c r="N29" i="29"/>
  <c r="F29" i="29"/>
  <c r="E29" i="29"/>
  <c r="P28" i="29"/>
  <c r="O28" i="29"/>
  <c r="N28" i="29"/>
  <c r="F28" i="29"/>
  <c r="E28" i="29"/>
  <c r="H33" i="24" l="1"/>
  <c r="H32" i="24"/>
  <c r="F38" i="21" l="1"/>
  <c r="I38" i="16"/>
  <c r="F28" i="21" l="1"/>
  <c r="F29" i="21"/>
  <c r="F30" i="21"/>
  <c r="F31" i="21"/>
  <c r="F32" i="21"/>
  <c r="F33" i="21"/>
  <c r="F34" i="21"/>
  <c r="F35" i="21"/>
  <c r="F36" i="21"/>
  <c r="F37" i="21"/>
  <c r="I37" i="16"/>
  <c r="C24" i="35" l="1"/>
  <c r="D24" i="35"/>
  <c r="H36" i="16"/>
  <c r="I36" i="16" s="1"/>
  <c r="F9" i="33" l="1"/>
  <c r="H9" i="12"/>
  <c r="H9" i="13"/>
  <c r="H9" i="11"/>
  <c r="H35" i="16" l="1"/>
  <c r="I35" i="16" s="1"/>
  <c r="H34" i="16" l="1"/>
  <c r="I34" i="16" s="1"/>
  <c r="C23" i="35" l="1"/>
  <c r="D23" i="35"/>
  <c r="H31" i="16" l="1"/>
  <c r="I31" i="16" s="1"/>
  <c r="H32" i="16"/>
  <c r="I32" i="16" s="1"/>
  <c r="H33" i="16"/>
  <c r="I33" i="16" s="1"/>
  <c r="P27" i="29" l="1"/>
  <c r="O27" i="29"/>
  <c r="N27" i="29"/>
  <c r="K27" i="29"/>
  <c r="J27" i="29"/>
  <c r="F27" i="29"/>
  <c r="E27" i="29"/>
  <c r="H31" i="24"/>
  <c r="F8" i="33"/>
  <c r="H8" i="12" l="1"/>
  <c r="H8" i="13"/>
  <c r="H8" i="11"/>
  <c r="P26" i="29" l="1"/>
  <c r="O26" i="29"/>
  <c r="N26" i="29"/>
  <c r="K26" i="29"/>
  <c r="J26" i="29"/>
  <c r="F26" i="29"/>
  <c r="E26" i="29"/>
  <c r="F7" i="33"/>
  <c r="F6" i="33"/>
  <c r="F5" i="33"/>
  <c r="F4" i="33"/>
  <c r="F3" i="33"/>
  <c r="F2" i="33"/>
  <c r="H30" i="24"/>
  <c r="H30" i="16" l="1"/>
  <c r="I30" i="16" s="1"/>
  <c r="N25" i="29" l="1"/>
  <c r="J25" i="29"/>
  <c r="E25" i="29"/>
  <c r="H29" i="24"/>
  <c r="H29" i="16" l="1"/>
  <c r="I29" i="16" s="1"/>
  <c r="H28" i="16" l="1"/>
  <c r="I28" i="16" s="1"/>
  <c r="N24" i="29" l="1"/>
  <c r="J24" i="29" l="1"/>
  <c r="E24" i="29"/>
  <c r="H28" i="24" l="1"/>
  <c r="H7" i="12"/>
  <c r="H7" i="11"/>
  <c r="F27" i="21" l="1"/>
  <c r="H27" i="16"/>
  <c r="I27" i="16" s="1"/>
  <c r="C22" i="35" l="1"/>
  <c r="D22" i="35"/>
  <c r="H27" i="24" l="1"/>
  <c r="H26" i="24"/>
  <c r="H7" i="13"/>
  <c r="F22" i="21" l="1"/>
  <c r="F23" i="21"/>
  <c r="F24" i="21"/>
  <c r="F25" i="21"/>
  <c r="F26" i="21"/>
  <c r="H26" i="16"/>
  <c r="I26" i="16" s="1"/>
  <c r="N23" i="29" l="1"/>
  <c r="J23" i="29"/>
  <c r="E23" i="29"/>
  <c r="H25" i="24" l="1"/>
  <c r="G14" i="34"/>
  <c r="E14" i="34"/>
  <c r="D14" i="34"/>
  <c r="C14" i="34"/>
  <c r="H25" i="16" l="1"/>
  <c r="I25" i="16" s="1"/>
  <c r="N22" i="29" l="1"/>
  <c r="J22" i="29"/>
  <c r="E22" i="29"/>
  <c r="H24" i="24"/>
  <c r="H24" i="16" l="1"/>
  <c r="I24" i="16" s="1"/>
  <c r="N21" i="29" l="1"/>
  <c r="E21" i="29"/>
  <c r="H23" i="24"/>
  <c r="H22" i="24"/>
  <c r="H6" i="12"/>
  <c r="H6" i="13"/>
  <c r="H6" i="11"/>
  <c r="H23" i="16" l="1"/>
  <c r="I23" i="16" s="1"/>
  <c r="C21" i="35" l="1"/>
  <c r="D21" i="35"/>
  <c r="H22" i="16" l="1"/>
  <c r="I22" i="16" s="1"/>
  <c r="N20" i="29" l="1"/>
  <c r="J20" i="29"/>
  <c r="E20" i="29"/>
  <c r="H21" i="24"/>
  <c r="F21" i="21" l="1"/>
  <c r="H21" i="16"/>
  <c r="I21" i="16" s="1"/>
  <c r="N19" i="29" l="1"/>
  <c r="J19" i="29"/>
  <c r="E19" i="29"/>
  <c r="H20" i="24"/>
  <c r="F20" i="21" l="1"/>
  <c r="H20" i="16"/>
  <c r="I20" i="16" s="1"/>
  <c r="C20" i="35" l="1"/>
  <c r="D20" i="35"/>
  <c r="N18" i="29" l="1"/>
  <c r="E18" i="29"/>
  <c r="H19" i="24"/>
  <c r="H5" i="12"/>
  <c r="H5" i="13"/>
  <c r="H5" i="11"/>
  <c r="F18" i="21" l="1"/>
  <c r="F19" i="21"/>
  <c r="H19" i="16"/>
  <c r="I19" i="16" s="1"/>
  <c r="N17" i="29" l="1"/>
  <c r="J17" i="29"/>
  <c r="E17" i="29" l="1"/>
  <c r="H18" i="24"/>
  <c r="H18" i="16" l="1"/>
  <c r="I18" i="16" s="1"/>
  <c r="N16" i="29" l="1"/>
  <c r="E16" i="29"/>
  <c r="H17" i="24"/>
  <c r="F17" i="21" l="1"/>
  <c r="H17" i="16"/>
  <c r="I17" i="16" s="1"/>
  <c r="F16" i="21" l="1"/>
  <c r="H16" i="16"/>
  <c r="I16" i="16" s="1"/>
  <c r="C19" i="35" l="1"/>
  <c r="D19" i="35"/>
  <c r="N15" i="29" l="1"/>
  <c r="J15" i="29"/>
  <c r="E15" i="29"/>
  <c r="H16" i="24"/>
  <c r="F15" i="21" l="1"/>
  <c r="H15" i="16"/>
  <c r="I15" i="16" s="1"/>
  <c r="H4" i="11" l="1"/>
  <c r="N14" i="29" l="1"/>
  <c r="J14" i="29" l="1"/>
  <c r="E14" i="29"/>
  <c r="H15" i="24"/>
  <c r="H4" i="12"/>
  <c r="N13" i="29" l="1"/>
  <c r="O25" i="29" s="1"/>
  <c r="J13" i="29"/>
  <c r="K25" i="29" s="1"/>
  <c r="E13" i="29"/>
  <c r="F25" i="29" s="1"/>
  <c r="H14" i="24"/>
  <c r="H4" i="13"/>
  <c r="F14" i="21" l="1"/>
  <c r="H14" i="16"/>
  <c r="I14" i="16" s="1"/>
  <c r="F13" i="21" l="1"/>
  <c r="H13" i="16"/>
  <c r="I13" i="16" s="1"/>
  <c r="N12" i="29" l="1"/>
  <c r="O24" i="29" s="1"/>
  <c r="J12" i="29"/>
  <c r="E12" i="29"/>
  <c r="F24" i="29" s="1"/>
  <c r="H13" i="24"/>
  <c r="K24" i="29" l="1"/>
  <c r="K23" i="29"/>
  <c r="N11" i="29" l="1"/>
  <c r="O23" i="29" s="1"/>
  <c r="E11" i="29"/>
  <c r="F23" i="29" s="1"/>
  <c r="H12" i="24"/>
  <c r="F12" i="21" l="1"/>
  <c r="H12" i="16"/>
  <c r="I12" i="16" s="1"/>
  <c r="C18" i="35" l="1"/>
  <c r="C17" i="35"/>
  <c r="D7" i="35"/>
  <c r="D8" i="35"/>
  <c r="D9" i="35"/>
  <c r="D10" i="35"/>
  <c r="D11" i="35"/>
  <c r="D12" i="35"/>
  <c r="D13" i="35"/>
  <c r="D14" i="35"/>
  <c r="D15" i="35"/>
  <c r="D16" i="35"/>
  <c r="D17" i="35"/>
  <c r="D18" i="35"/>
  <c r="D6" i="35"/>
  <c r="F11" i="21" l="1"/>
  <c r="H11" i="16"/>
  <c r="I11" i="16" s="1"/>
  <c r="F10" i="21" l="1"/>
  <c r="H10" i="16"/>
  <c r="I10" i="16" s="1"/>
  <c r="N10" i="29" l="1"/>
  <c r="O22" i="29" s="1"/>
  <c r="J10" i="29"/>
  <c r="E10" i="29"/>
  <c r="F22" i="29" s="1"/>
  <c r="H11" i="24"/>
  <c r="H3" i="12"/>
  <c r="I13" i="34"/>
  <c r="I10" i="34"/>
  <c r="B10" i="34" s="1"/>
  <c r="I9" i="34"/>
  <c r="F9" i="34" s="1"/>
  <c r="F14" i="34" s="1"/>
  <c r="I8" i="34"/>
  <c r="I7" i="34"/>
  <c r="B7" i="34" s="1"/>
  <c r="I6" i="34"/>
  <c r="I5" i="34"/>
  <c r="I4" i="34"/>
  <c r="H3" i="13"/>
  <c r="I3" i="34" s="1"/>
  <c r="H3" i="11"/>
  <c r="K22" i="29" l="1"/>
  <c r="K21" i="29"/>
  <c r="B6" i="34"/>
  <c r="B14" i="34" s="1"/>
  <c r="H5" i="34"/>
  <c r="H14" i="34" s="1"/>
  <c r="N9" i="29" l="1"/>
  <c r="O21" i="29" s="1"/>
  <c r="E9" i="29"/>
  <c r="F21" i="29" s="1"/>
  <c r="H10" i="24"/>
  <c r="F8" i="21" l="1"/>
  <c r="F9" i="21"/>
  <c r="H8" i="16"/>
  <c r="I8" i="16" s="1"/>
  <c r="H9" i="16"/>
  <c r="I9" i="16" s="1"/>
  <c r="N8" i="29" l="1"/>
  <c r="O20" i="29" s="1"/>
  <c r="J8" i="29"/>
  <c r="K20" i="29" s="1"/>
  <c r="E8" i="29"/>
  <c r="F20" i="29" s="1"/>
  <c r="H9" i="24"/>
  <c r="E6" i="29" l="1"/>
  <c r="J6" i="29"/>
  <c r="N6" i="29"/>
  <c r="H5" i="16" l="1"/>
  <c r="I5" i="16" s="1"/>
  <c r="H6" i="16"/>
  <c r="I6" i="16" s="1"/>
  <c r="H7" i="16"/>
  <c r="I7" i="16" s="1"/>
  <c r="F5" i="21"/>
  <c r="F6" i="21"/>
  <c r="F7" i="21"/>
  <c r="N7" i="29" l="1"/>
  <c r="J7" i="29"/>
  <c r="E7" i="29"/>
  <c r="H8" i="24"/>
  <c r="F19" i="29" l="1"/>
  <c r="F18" i="29"/>
  <c r="K19" i="29"/>
  <c r="K18" i="29"/>
  <c r="O19" i="29"/>
  <c r="O18" i="29"/>
  <c r="N5" i="29"/>
  <c r="O17" i="29" s="1"/>
  <c r="J5" i="29"/>
  <c r="K17" i="29" s="1"/>
  <c r="E5" i="29"/>
  <c r="F17" i="29" s="1"/>
  <c r="N4" i="29"/>
  <c r="J4" i="29"/>
  <c r="E4" i="29"/>
  <c r="F16" i="29" s="1"/>
  <c r="K16" i="29" l="1"/>
  <c r="O6" i="29"/>
  <c r="O16" i="29"/>
  <c r="H7" i="24"/>
  <c r="H5" i="24"/>
  <c r="H2" i="13"/>
  <c r="I2" i="34" s="1"/>
  <c r="I14" i="34" s="1"/>
  <c r="H2" i="11"/>
  <c r="H6" i="24" l="1"/>
  <c r="D3" i="8" l="1"/>
  <c r="D2" i="8"/>
  <c r="AJ34" i="23" l="1"/>
  <c r="AI34" i="23"/>
  <c r="AH34" i="23"/>
  <c r="AG34" i="23"/>
  <c r="AF34" i="23"/>
  <c r="AJ33" i="23"/>
  <c r="AI33" i="23"/>
  <c r="AH33" i="23"/>
  <c r="AG33" i="23"/>
  <c r="AF33" i="23"/>
  <c r="AJ32" i="23"/>
  <c r="AI32" i="23"/>
  <c r="AH32" i="23"/>
  <c r="AG32" i="23"/>
  <c r="AF32" i="23"/>
  <c r="AJ31" i="23"/>
  <c r="AI31" i="23"/>
  <c r="AH31" i="23"/>
  <c r="AG31" i="23"/>
  <c r="AF31" i="23"/>
  <c r="AJ30" i="23"/>
  <c r="AI30" i="23"/>
  <c r="AH30" i="23"/>
  <c r="AG30" i="23"/>
  <c r="AF30" i="23"/>
  <c r="AJ18" i="23"/>
  <c r="AI18" i="23"/>
  <c r="AH18" i="23"/>
  <c r="AG18" i="23"/>
  <c r="AF18" i="23"/>
  <c r="AJ17" i="23"/>
  <c r="AI17" i="23"/>
  <c r="AH17" i="23"/>
  <c r="AG17" i="23"/>
  <c r="AF17" i="23"/>
  <c r="AJ16" i="23"/>
  <c r="AI16" i="23"/>
  <c r="AH16" i="23"/>
  <c r="AG16" i="23"/>
  <c r="AF16" i="23"/>
  <c r="AJ15" i="23"/>
  <c r="AI15" i="23"/>
  <c r="AH15" i="23"/>
  <c r="AG15" i="23"/>
  <c r="AF15" i="23"/>
  <c r="AJ14" i="23"/>
  <c r="AI14" i="23"/>
  <c r="AH14" i="23"/>
  <c r="AG14" i="23"/>
  <c r="AF14" i="23"/>
  <c r="AJ13" i="23"/>
  <c r="AI13" i="23"/>
  <c r="AH13" i="23"/>
  <c r="AG13" i="23"/>
  <c r="AF13" i="23"/>
  <c r="AF8" i="23"/>
  <c r="AF7" i="23"/>
  <c r="AF6" i="23"/>
  <c r="AF5" i="23"/>
  <c r="AF4" i="23"/>
  <c r="N3" i="29"/>
  <c r="J3" i="29"/>
  <c r="E3" i="29"/>
  <c r="N2" i="29"/>
  <c r="J2" i="29"/>
  <c r="E2" i="29"/>
  <c r="H49" i="24"/>
  <c r="H4" i="24"/>
  <c r="H3" i="24"/>
  <c r="G13" i="12"/>
  <c r="G12" i="12"/>
  <c r="G11" i="12"/>
  <c r="G10" i="12"/>
  <c r="G9" i="12"/>
  <c r="G8" i="12"/>
  <c r="G7" i="12"/>
  <c r="G6" i="12"/>
  <c r="G5" i="12"/>
  <c r="G4" i="12"/>
  <c r="G3" i="12"/>
  <c r="H2" i="12"/>
  <c r="G2" i="12"/>
  <c r="C2" i="12"/>
  <c r="C3" i="12" s="1"/>
  <c r="C4" i="12" s="1"/>
  <c r="C5" i="12" s="1"/>
  <c r="C6" i="12" s="1"/>
  <c r="C7" i="12" s="1"/>
  <c r="C8" i="12" s="1"/>
  <c r="C9" i="12" s="1"/>
  <c r="C10" i="12" s="1"/>
  <c r="C11" i="12" s="1"/>
  <c r="C12" i="12" s="1"/>
  <c r="C13" i="12" s="1"/>
  <c r="C14" i="12" s="1"/>
  <c r="C15" i="12" s="1"/>
  <c r="C16" i="12" s="1"/>
  <c r="C17" i="12" s="1"/>
  <c r="C18" i="12" s="1"/>
  <c r="C19" i="12" s="1"/>
  <c r="C20" i="12" s="1"/>
  <c r="C21" i="12" s="1"/>
  <c r="C22" i="12" s="1"/>
  <c r="C23" i="12" s="1"/>
  <c r="C24" i="12" s="1"/>
  <c r="C25" i="12" s="1"/>
  <c r="C26" i="12" s="1"/>
  <c r="C27" i="12" s="1"/>
  <c r="C28" i="12" s="1"/>
  <c r="C29" i="12" s="1"/>
  <c r="C30" i="12" s="1"/>
  <c r="C31" i="12" s="1"/>
  <c r="C32" i="12" s="1"/>
  <c r="C33" i="12" s="1"/>
  <c r="C34" i="12" s="1"/>
  <c r="C35" i="12" s="1"/>
  <c r="C36" i="12" s="1"/>
  <c r="C37" i="12" s="1"/>
  <c r="C38" i="12" s="1"/>
  <c r="C39" i="12" s="1"/>
  <c r="C40" i="12" s="1"/>
  <c r="C41" i="12" s="1"/>
  <c r="C42" i="12" s="1"/>
  <c r="C43" i="12" s="1"/>
  <c r="C44" i="12" s="1"/>
  <c r="C45" i="12" s="1"/>
  <c r="G13" i="13"/>
  <c r="G12" i="13"/>
  <c r="G11" i="13"/>
  <c r="G10" i="13"/>
  <c r="G9" i="13"/>
  <c r="G8" i="13"/>
  <c r="G7" i="13"/>
  <c r="G6" i="13"/>
  <c r="G5" i="13"/>
  <c r="G4" i="13"/>
  <c r="G3" i="13"/>
  <c r="G2" i="13"/>
  <c r="C2" i="13"/>
  <c r="G13" i="11"/>
  <c r="G12" i="11"/>
  <c r="G11" i="11"/>
  <c r="G10" i="11"/>
  <c r="G9" i="11"/>
  <c r="G8" i="11"/>
  <c r="G7" i="11"/>
  <c r="G6" i="11"/>
  <c r="G5" i="11"/>
  <c r="G4" i="11"/>
  <c r="G3" i="11"/>
  <c r="G2" i="11"/>
  <c r="C2" i="11"/>
  <c r="C3" i="11" s="1"/>
  <c r="C4" i="11" s="1"/>
  <c r="C5" i="11" s="1"/>
  <c r="C6" i="11" s="1"/>
  <c r="C7" i="11" s="1"/>
  <c r="C8" i="11" s="1"/>
  <c r="C9" i="11" s="1"/>
  <c r="C10" i="11" s="1"/>
  <c r="C11" i="11" s="1"/>
  <c r="C12" i="11" s="1"/>
  <c r="C13" i="11" s="1"/>
  <c r="C14" i="11" s="1"/>
  <c r="C15" i="11" s="1"/>
  <c r="C16" i="11" s="1"/>
  <c r="C17" i="11" s="1"/>
  <c r="C18" i="11" s="1"/>
  <c r="C19" i="11" s="1"/>
  <c r="C20" i="11" s="1"/>
  <c r="C21" i="11" s="1"/>
  <c r="C22" i="11" s="1"/>
  <c r="C23" i="11" s="1"/>
  <c r="C24" i="11" s="1"/>
  <c r="C25" i="11" s="1"/>
  <c r="C26" i="11" s="1"/>
  <c r="C27" i="11" s="1"/>
  <c r="C28" i="11" s="1"/>
  <c r="C29" i="11" s="1"/>
  <c r="C30" i="11" s="1"/>
  <c r="C31" i="11" s="1"/>
  <c r="C32" i="11" s="1"/>
  <c r="C33" i="11" s="1"/>
  <c r="C34" i="11" s="1"/>
  <c r="C35" i="11" s="1"/>
  <c r="C36" i="11" s="1"/>
  <c r="C37" i="11" s="1"/>
  <c r="C38" i="11" s="1"/>
  <c r="C39" i="11" s="1"/>
  <c r="C40" i="11" s="1"/>
  <c r="C41" i="11" s="1"/>
  <c r="C42" i="11" s="1"/>
  <c r="C43" i="11" s="1"/>
  <c r="C44" i="11" s="1"/>
  <c r="C45" i="11" s="1"/>
  <c r="C46" i="11" s="1"/>
  <c r="F4" i="21"/>
  <c r="F3" i="21"/>
  <c r="G3" i="21" s="1"/>
  <c r="F2" i="21"/>
  <c r="H4" i="16"/>
  <c r="I4" i="16" s="1"/>
  <c r="H3" i="16"/>
  <c r="I3" i="16" s="1"/>
  <c r="H2" i="16"/>
  <c r="I2" i="16" s="1"/>
  <c r="G413" i="31"/>
  <c r="E413" i="31"/>
  <c r="C413" i="31"/>
  <c r="G412" i="31"/>
  <c r="E412" i="31"/>
  <c r="C412" i="31"/>
  <c r="G411" i="31"/>
  <c r="E411" i="31"/>
  <c r="C411" i="31"/>
  <c r="G410" i="31"/>
  <c r="E410" i="31"/>
  <c r="C410" i="31"/>
  <c r="G409" i="31"/>
  <c r="E409" i="31"/>
  <c r="C409" i="31"/>
  <c r="G408" i="31"/>
  <c r="E408" i="31"/>
  <c r="C408" i="31"/>
  <c r="G407" i="31"/>
  <c r="E407" i="31"/>
  <c r="C407" i="31"/>
  <c r="G406" i="31"/>
  <c r="E406" i="31"/>
  <c r="C406" i="31"/>
  <c r="G405" i="31"/>
  <c r="E405" i="31"/>
  <c r="C405" i="31"/>
  <c r="G404" i="31"/>
  <c r="E404" i="31"/>
  <c r="C404" i="31"/>
  <c r="G403" i="31"/>
  <c r="E403" i="31"/>
  <c r="C403" i="31"/>
  <c r="G402" i="31"/>
  <c r="E402" i="31"/>
  <c r="C402" i="31"/>
  <c r="G401" i="31"/>
  <c r="E401" i="31"/>
  <c r="C401" i="31"/>
  <c r="G400" i="31"/>
  <c r="E400" i="31"/>
  <c r="C400" i="31"/>
  <c r="G399" i="31"/>
  <c r="E399" i="31"/>
  <c r="C399" i="31"/>
  <c r="G398" i="31"/>
  <c r="E398" i="31"/>
  <c r="C398" i="31"/>
  <c r="G397" i="31"/>
  <c r="E397" i="31"/>
  <c r="C397" i="31"/>
  <c r="G396" i="31"/>
  <c r="E396" i="31"/>
  <c r="C396" i="31"/>
  <c r="G395" i="31"/>
  <c r="E395" i="31"/>
  <c r="C395" i="31"/>
  <c r="G394" i="31"/>
  <c r="E394" i="31"/>
  <c r="C394" i="31"/>
  <c r="G393" i="31"/>
  <c r="E393" i="31"/>
  <c r="C393" i="31"/>
  <c r="G392" i="31"/>
  <c r="E392" i="31"/>
  <c r="C392" i="31"/>
  <c r="G391" i="31"/>
  <c r="E391" i="31"/>
  <c r="C391" i="31"/>
  <c r="G390" i="31"/>
  <c r="E390" i="31"/>
  <c r="C390" i="31"/>
  <c r="G389" i="31"/>
  <c r="E389" i="31"/>
  <c r="C389" i="31"/>
  <c r="G388" i="31"/>
  <c r="E388" i="31"/>
  <c r="C388" i="31"/>
  <c r="G387" i="31"/>
  <c r="E387" i="31"/>
  <c r="C387" i="31"/>
  <c r="G386" i="31"/>
  <c r="E386" i="31"/>
  <c r="C386" i="31"/>
  <c r="G385" i="31"/>
  <c r="E385" i="31"/>
  <c r="C385" i="31"/>
  <c r="G384" i="31"/>
  <c r="E384" i="31"/>
  <c r="C384" i="31"/>
  <c r="G383" i="31"/>
  <c r="E383" i="31"/>
  <c r="C383" i="31"/>
  <c r="G382" i="31"/>
  <c r="E382" i="31"/>
  <c r="C382" i="31"/>
  <c r="G381" i="31"/>
  <c r="E381" i="31"/>
  <c r="C381" i="31"/>
  <c r="G380" i="31"/>
  <c r="E380" i="31"/>
  <c r="C380" i="31"/>
  <c r="G379" i="31"/>
  <c r="E379" i="31"/>
  <c r="C379" i="31"/>
  <c r="G378" i="31"/>
  <c r="E378" i="31"/>
  <c r="C378" i="31"/>
  <c r="G377" i="31"/>
  <c r="E377" i="31"/>
  <c r="C377" i="31"/>
  <c r="G376" i="31"/>
  <c r="E376" i="31"/>
  <c r="C376" i="31"/>
  <c r="G375" i="31"/>
  <c r="E375" i="31"/>
  <c r="C375" i="31"/>
  <c r="G374" i="31"/>
  <c r="E374" i="31"/>
  <c r="C374" i="31"/>
  <c r="G373" i="31"/>
  <c r="E373" i="31"/>
  <c r="C373" i="31"/>
  <c r="G372" i="31"/>
  <c r="E372" i="31"/>
  <c r="C372" i="31"/>
  <c r="G371" i="31"/>
  <c r="E371" i="31"/>
  <c r="C371" i="31"/>
  <c r="G370" i="31"/>
  <c r="E370" i="31"/>
  <c r="C370" i="31"/>
  <c r="G369" i="31"/>
  <c r="E369" i="31"/>
  <c r="C369" i="31"/>
  <c r="G368" i="31"/>
  <c r="E368" i="31"/>
  <c r="C368" i="31"/>
  <c r="G367" i="31"/>
  <c r="E367" i="31"/>
  <c r="C367" i="31"/>
  <c r="G366" i="31"/>
  <c r="E366" i="31"/>
  <c r="C366" i="31"/>
  <c r="G365" i="31"/>
  <c r="E365" i="31"/>
  <c r="C365" i="31"/>
  <c r="G364" i="31"/>
  <c r="E364" i="31"/>
  <c r="C364" i="31"/>
  <c r="G363" i="31"/>
  <c r="E363" i="31"/>
  <c r="C363" i="31"/>
  <c r="G362" i="31"/>
  <c r="E362" i="31"/>
  <c r="C362" i="31"/>
  <c r="G361" i="31"/>
  <c r="E361" i="31"/>
  <c r="C361" i="31"/>
  <c r="G360" i="31"/>
  <c r="E360" i="31"/>
  <c r="C360" i="31"/>
  <c r="G359" i="31"/>
  <c r="E359" i="31"/>
  <c r="C359" i="31"/>
  <c r="G358" i="31"/>
  <c r="E358" i="31"/>
  <c r="C358" i="31"/>
  <c r="G357" i="31"/>
  <c r="E357" i="31"/>
  <c r="C357" i="31"/>
  <c r="G356" i="31"/>
  <c r="E356" i="31"/>
  <c r="C356" i="31"/>
  <c r="G355" i="31"/>
  <c r="E355" i="31"/>
  <c r="C355" i="31"/>
  <c r="G354" i="31"/>
  <c r="E354" i="31"/>
  <c r="C354" i="31"/>
  <c r="G353" i="31"/>
  <c r="E353" i="31"/>
  <c r="C353" i="31"/>
  <c r="G352" i="31"/>
  <c r="E352" i="31"/>
  <c r="C352" i="31"/>
  <c r="G351" i="31"/>
  <c r="E351" i="31"/>
  <c r="C351" i="31"/>
  <c r="G350" i="31"/>
  <c r="E350" i="31"/>
  <c r="C350" i="31"/>
  <c r="G349" i="31"/>
  <c r="E349" i="31"/>
  <c r="C349" i="31"/>
  <c r="G348" i="31"/>
  <c r="E348" i="31"/>
  <c r="C348" i="31"/>
  <c r="G347" i="31"/>
  <c r="E347" i="31"/>
  <c r="C347" i="31"/>
  <c r="G346" i="31"/>
  <c r="E346" i="31"/>
  <c r="C346" i="31"/>
  <c r="G345" i="31"/>
  <c r="E345" i="31"/>
  <c r="C345" i="31"/>
  <c r="G344" i="31"/>
  <c r="E344" i="31"/>
  <c r="C344" i="31"/>
  <c r="G343" i="31"/>
  <c r="E343" i="31"/>
  <c r="C343" i="31"/>
  <c r="G342" i="31"/>
  <c r="E342" i="31"/>
  <c r="C342" i="31"/>
  <c r="G341" i="31"/>
  <c r="E341" i="31"/>
  <c r="C341" i="31"/>
  <c r="G340" i="31"/>
  <c r="E340" i="31"/>
  <c r="C340" i="31"/>
  <c r="G339" i="31"/>
  <c r="E339" i="31"/>
  <c r="C339" i="31"/>
  <c r="G338" i="31"/>
  <c r="E338" i="31"/>
  <c r="C338" i="31"/>
  <c r="G337" i="31"/>
  <c r="E337" i="31"/>
  <c r="C337" i="31"/>
  <c r="G336" i="31"/>
  <c r="E336" i="31"/>
  <c r="C336" i="31"/>
  <c r="G335" i="31"/>
  <c r="E335" i="31"/>
  <c r="C335" i="31"/>
  <c r="G334" i="31"/>
  <c r="E334" i="31"/>
  <c r="C334" i="31"/>
  <c r="G333" i="31"/>
  <c r="E333" i="31"/>
  <c r="C333" i="31"/>
  <c r="G332" i="31"/>
  <c r="E332" i="31"/>
  <c r="C332" i="31"/>
  <c r="G331" i="31"/>
  <c r="E331" i="31"/>
  <c r="C331" i="31"/>
  <c r="G330" i="31"/>
  <c r="E330" i="31"/>
  <c r="C330" i="31"/>
  <c r="G329" i="31"/>
  <c r="E329" i="31"/>
  <c r="C329" i="31"/>
  <c r="G328" i="31"/>
  <c r="E328" i="31"/>
  <c r="C328" i="31"/>
  <c r="G327" i="31"/>
  <c r="E327" i="31"/>
  <c r="C327" i="31"/>
  <c r="G326" i="31"/>
  <c r="E326" i="31"/>
  <c r="C326" i="31"/>
  <c r="G325" i="31"/>
  <c r="E325" i="31"/>
  <c r="C325" i="31"/>
  <c r="G324" i="31"/>
  <c r="E324" i="31"/>
  <c r="C324" i="31"/>
  <c r="G323" i="31"/>
  <c r="E323" i="31"/>
  <c r="C323" i="31"/>
  <c r="G322" i="31"/>
  <c r="E322" i="31"/>
  <c r="C322" i="31"/>
  <c r="G321" i="31"/>
  <c r="E321" i="31"/>
  <c r="C321" i="31"/>
  <c r="G320" i="31"/>
  <c r="E320" i="31"/>
  <c r="C320" i="31"/>
  <c r="G319" i="31"/>
  <c r="E319" i="31"/>
  <c r="C319" i="31"/>
  <c r="G318" i="31"/>
  <c r="E318" i="31"/>
  <c r="C318" i="31"/>
  <c r="G317" i="31"/>
  <c r="E317" i="31"/>
  <c r="C317" i="31"/>
  <c r="G316" i="31"/>
  <c r="E316" i="31"/>
  <c r="C316" i="31"/>
  <c r="G315" i="31"/>
  <c r="E315" i="31"/>
  <c r="C315" i="31"/>
  <c r="G314" i="31"/>
  <c r="E314" i="31"/>
  <c r="C314" i="31"/>
  <c r="G313" i="31"/>
  <c r="E313" i="31"/>
  <c r="C313" i="31"/>
  <c r="G312" i="31"/>
  <c r="E312" i="31"/>
  <c r="C312" i="31"/>
  <c r="G311" i="31"/>
  <c r="E311" i="31"/>
  <c r="C311" i="31"/>
  <c r="G310" i="31"/>
  <c r="E310" i="31"/>
  <c r="C310" i="31"/>
  <c r="G309" i="31"/>
  <c r="E309" i="31"/>
  <c r="C309" i="31"/>
  <c r="G308" i="31"/>
  <c r="E308" i="31"/>
  <c r="C308" i="31"/>
  <c r="G307" i="31"/>
  <c r="E307" i="31"/>
  <c r="C307" i="31"/>
  <c r="G306" i="31"/>
  <c r="E306" i="31"/>
  <c r="C306" i="31"/>
  <c r="G305" i="31"/>
  <c r="E305" i="31"/>
  <c r="C305" i="31"/>
  <c r="G304" i="31"/>
  <c r="E304" i="31"/>
  <c r="C304" i="31"/>
  <c r="G303" i="31"/>
  <c r="E303" i="31"/>
  <c r="C303" i="31"/>
  <c r="G302" i="31"/>
  <c r="E302" i="31"/>
  <c r="C302" i="31"/>
  <c r="G301" i="31"/>
  <c r="E301" i="31"/>
  <c r="C301" i="31"/>
  <c r="G300" i="31"/>
  <c r="E300" i="31"/>
  <c r="C300" i="31"/>
  <c r="G299" i="31"/>
  <c r="E299" i="31"/>
  <c r="C299" i="31"/>
  <c r="G298" i="31"/>
  <c r="E298" i="31"/>
  <c r="C298" i="31"/>
  <c r="G297" i="31"/>
  <c r="E297" i="31"/>
  <c r="C297" i="31"/>
  <c r="G296" i="31"/>
  <c r="E296" i="31"/>
  <c r="C296" i="31"/>
  <c r="G295" i="31"/>
  <c r="E295" i="31"/>
  <c r="C295" i="31"/>
  <c r="G294" i="31"/>
  <c r="E294" i="31"/>
  <c r="C294" i="31"/>
  <c r="G293" i="31"/>
  <c r="E293" i="31"/>
  <c r="C293" i="31"/>
  <c r="G292" i="31"/>
  <c r="E292" i="31"/>
  <c r="C292" i="31"/>
  <c r="G291" i="31"/>
  <c r="E291" i="31"/>
  <c r="C291" i="31"/>
  <c r="G290" i="31"/>
  <c r="E290" i="31"/>
  <c r="C290" i="31"/>
  <c r="G289" i="31"/>
  <c r="E289" i="31"/>
  <c r="C289" i="31"/>
  <c r="G288" i="31"/>
  <c r="E288" i="31"/>
  <c r="C288" i="31"/>
  <c r="G287" i="31"/>
  <c r="E287" i="31"/>
  <c r="C287" i="31"/>
  <c r="G286" i="31"/>
  <c r="E286" i="31"/>
  <c r="C286" i="31"/>
  <c r="G285" i="31"/>
  <c r="E285" i="31"/>
  <c r="C285" i="31"/>
  <c r="G284" i="31"/>
  <c r="E284" i="31"/>
  <c r="C284" i="31"/>
  <c r="G283" i="31"/>
  <c r="E283" i="31"/>
  <c r="C283" i="31"/>
  <c r="G282" i="31"/>
  <c r="E282" i="31"/>
  <c r="C282" i="31"/>
  <c r="G281" i="31"/>
  <c r="E281" i="31"/>
  <c r="C281" i="31"/>
  <c r="G280" i="31"/>
  <c r="E280" i="31"/>
  <c r="C280" i="31"/>
  <c r="G279" i="31"/>
  <c r="E279" i="31"/>
  <c r="C279" i="31"/>
  <c r="G278" i="31"/>
  <c r="E278" i="31"/>
  <c r="C278" i="31"/>
  <c r="G277" i="31"/>
  <c r="E277" i="31"/>
  <c r="C277" i="31"/>
  <c r="G276" i="31"/>
  <c r="E276" i="31"/>
  <c r="C276" i="31"/>
  <c r="G275" i="31"/>
  <c r="E275" i="31"/>
  <c r="C275" i="31"/>
  <c r="G274" i="31"/>
  <c r="E274" i="31"/>
  <c r="C274" i="31"/>
  <c r="G273" i="31"/>
  <c r="E273" i="31"/>
  <c r="C273" i="31"/>
  <c r="G272" i="31"/>
  <c r="E272" i="31"/>
  <c r="C272" i="31"/>
  <c r="G271" i="31"/>
  <c r="E271" i="31"/>
  <c r="C271" i="31"/>
  <c r="G270" i="31"/>
  <c r="E270" i="31"/>
  <c r="C270" i="31"/>
  <c r="G269" i="31"/>
  <c r="E269" i="31"/>
  <c r="C269" i="31"/>
  <c r="G268" i="31"/>
  <c r="E268" i="31"/>
  <c r="C268" i="31"/>
  <c r="G267" i="31"/>
  <c r="E267" i="31"/>
  <c r="C267" i="31"/>
  <c r="G266" i="31"/>
  <c r="E266" i="31"/>
  <c r="C266" i="31"/>
  <c r="G265" i="31"/>
  <c r="E265" i="31"/>
  <c r="C265" i="31"/>
  <c r="G264" i="31"/>
  <c r="E264" i="31"/>
  <c r="C264" i="31"/>
  <c r="G263" i="31"/>
  <c r="E263" i="31"/>
  <c r="C263" i="31"/>
  <c r="G262" i="31"/>
  <c r="E262" i="31"/>
  <c r="C262" i="31"/>
  <c r="G261" i="31"/>
  <c r="E261" i="31"/>
  <c r="C261" i="31"/>
  <c r="G260" i="31"/>
  <c r="E260" i="31"/>
  <c r="C260" i="31"/>
  <c r="G259" i="31"/>
  <c r="E259" i="31"/>
  <c r="C259" i="31"/>
  <c r="G258" i="31"/>
  <c r="E258" i="31"/>
  <c r="C258" i="31"/>
  <c r="G257" i="31"/>
  <c r="E257" i="31"/>
  <c r="C257" i="31"/>
  <c r="G256" i="31"/>
  <c r="E256" i="31"/>
  <c r="C256" i="31"/>
  <c r="G255" i="31"/>
  <c r="E255" i="31"/>
  <c r="C255" i="31"/>
  <c r="G254" i="31"/>
  <c r="E254" i="31"/>
  <c r="C254" i="31"/>
  <c r="G253" i="31"/>
  <c r="E253" i="31"/>
  <c r="C253" i="31"/>
  <c r="G252" i="31"/>
  <c r="E252" i="31"/>
  <c r="C252" i="31"/>
  <c r="G251" i="31"/>
  <c r="E251" i="31"/>
  <c r="C251" i="31"/>
  <c r="G250" i="31"/>
  <c r="E250" i="31"/>
  <c r="C250" i="31"/>
  <c r="G249" i="31"/>
  <c r="E249" i="31"/>
  <c r="C249" i="31"/>
  <c r="G248" i="31"/>
  <c r="E248" i="31"/>
  <c r="C248" i="31"/>
  <c r="G247" i="31"/>
  <c r="E247" i="31"/>
  <c r="C247" i="31"/>
  <c r="G246" i="31"/>
  <c r="E246" i="31"/>
  <c r="C246" i="31"/>
  <c r="G245" i="31"/>
  <c r="E245" i="31"/>
  <c r="C245" i="31"/>
  <c r="G244" i="31"/>
  <c r="E244" i="31"/>
  <c r="C244" i="31"/>
  <c r="G243" i="31"/>
  <c r="E243" i="31"/>
  <c r="C243" i="31"/>
  <c r="G242" i="31"/>
  <c r="E242" i="31"/>
  <c r="C242" i="31"/>
  <c r="G241" i="31"/>
  <c r="E241" i="31"/>
  <c r="C241" i="31"/>
  <c r="G240" i="31"/>
  <c r="E240" i="31"/>
  <c r="C240" i="31"/>
  <c r="G239" i="31"/>
  <c r="E239" i="31"/>
  <c r="C239" i="31"/>
  <c r="G238" i="31"/>
  <c r="E238" i="31"/>
  <c r="C238" i="31"/>
  <c r="G237" i="31"/>
  <c r="E237" i="31"/>
  <c r="C237" i="31"/>
  <c r="G236" i="31"/>
  <c r="E236" i="31"/>
  <c r="C236" i="31"/>
  <c r="G235" i="31"/>
  <c r="E235" i="31"/>
  <c r="C235" i="31"/>
  <c r="G234" i="31"/>
  <c r="E234" i="31"/>
  <c r="C234" i="31"/>
  <c r="G233" i="31"/>
  <c r="E233" i="31"/>
  <c r="C233" i="31"/>
  <c r="G232" i="31"/>
  <c r="E232" i="31"/>
  <c r="C232" i="31"/>
  <c r="G231" i="31"/>
  <c r="E231" i="31"/>
  <c r="C231" i="31"/>
  <c r="G230" i="31"/>
  <c r="E230" i="31"/>
  <c r="C230" i="31"/>
  <c r="G229" i="31"/>
  <c r="E229" i="31"/>
  <c r="C229" i="31"/>
  <c r="G228" i="31"/>
  <c r="E228" i="31"/>
  <c r="C228" i="31"/>
  <c r="G227" i="31"/>
  <c r="E227" i="31"/>
  <c r="C227" i="31"/>
  <c r="G226" i="31"/>
  <c r="E226" i="31"/>
  <c r="C226" i="31"/>
  <c r="G225" i="31"/>
  <c r="E225" i="31"/>
  <c r="C225" i="31"/>
  <c r="G224" i="31"/>
  <c r="E224" i="31"/>
  <c r="C224" i="31"/>
  <c r="G223" i="31"/>
  <c r="E223" i="31"/>
  <c r="C223" i="31"/>
  <c r="G222" i="31"/>
  <c r="E222" i="31"/>
  <c r="C222" i="31"/>
  <c r="G221" i="31"/>
  <c r="E221" i="31"/>
  <c r="C221" i="31"/>
  <c r="G220" i="31"/>
  <c r="E220" i="31"/>
  <c r="C220" i="31"/>
  <c r="G219" i="31"/>
  <c r="E219" i="31"/>
  <c r="C219" i="31"/>
  <c r="G218" i="31"/>
  <c r="E218" i="31"/>
  <c r="C218" i="31"/>
  <c r="G217" i="31"/>
  <c r="E217" i="31"/>
  <c r="C217" i="31"/>
  <c r="G216" i="31"/>
  <c r="E216" i="31"/>
  <c r="C216" i="31"/>
  <c r="G215" i="31"/>
  <c r="E215" i="31"/>
  <c r="C215" i="31"/>
  <c r="G214" i="31"/>
  <c r="E214" i="31"/>
  <c r="C214" i="31"/>
  <c r="G213" i="31"/>
  <c r="E213" i="31"/>
  <c r="C213" i="31"/>
  <c r="G212" i="31"/>
  <c r="E212" i="31"/>
  <c r="C212" i="31"/>
  <c r="G211" i="31"/>
  <c r="E211" i="31"/>
  <c r="C211" i="31"/>
  <c r="G210" i="31"/>
  <c r="E210" i="31"/>
  <c r="C210" i="31"/>
  <c r="G209" i="31"/>
  <c r="E209" i="31"/>
  <c r="C209" i="31"/>
  <c r="G208" i="31"/>
  <c r="E208" i="31"/>
  <c r="C208" i="31"/>
  <c r="G207" i="31"/>
  <c r="E207" i="31"/>
  <c r="C207" i="31"/>
  <c r="G206" i="31"/>
  <c r="E206" i="31"/>
  <c r="C206" i="31"/>
  <c r="G205" i="31"/>
  <c r="E205" i="31"/>
  <c r="C205" i="31"/>
  <c r="G204" i="31"/>
  <c r="E204" i="31"/>
  <c r="C204" i="31"/>
  <c r="G203" i="31"/>
  <c r="E203" i="31"/>
  <c r="C203" i="31"/>
  <c r="G202" i="31"/>
  <c r="E202" i="31"/>
  <c r="C202" i="31"/>
  <c r="G201" i="31"/>
  <c r="E201" i="31"/>
  <c r="C201" i="31"/>
  <c r="G200" i="31"/>
  <c r="E200" i="31"/>
  <c r="C200" i="31"/>
  <c r="G199" i="31"/>
  <c r="E199" i="31"/>
  <c r="C199" i="31"/>
  <c r="G198" i="31"/>
  <c r="E198" i="31"/>
  <c r="C198" i="31"/>
  <c r="G197" i="31"/>
  <c r="E197" i="31"/>
  <c r="C197" i="31"/>
  <c r="G196" i="31"/>
  <c r="E196" i="31"/>
  <c r="C196" i="31"/>
  <c r="G195" i="31"/>
  <c r="E195" i="31"/>
  <c r="C195" i="31"/>
  <c r="G194" i="31"/>
  <c r="E194" i="31"/>
  <c r="C194" i="31"/>
  <c r="G193" i="31"/>
  <c r="E193" i="31"/>
  <c r="C193" i="31"/>
  <c r="G192" i="31"/>
  <c r="E192" i="31"/>
  <c r="C192" i="31"/>
  <c r="G191" i="31"/>
  <c r="E191" i="31"/>
  <c r="C191" i="31"/>
  <c r="G190" i="31"/>
  <c r="E190" i="31"/>
  <c r="C190" i="31"/>
  <c r="G189" i="31"/>
  <c r="E189" i="31"/>
  <c r="C189" i="31"/>
  <c r="G188" i="31"/>
  <c r="E188" i="31"/>
  <c r="C188" i="31"/>
  <c r="G187" i="31"/>
  <c r="E187" i="31"/>
  <c r="C187" i="31"/>
  <c r="G186" i="31"/>
  <c r="E186" i="31"/>
  <c r="C186" i="31"/>
  <c r="G185" i="31"/>
  <c r="E185" i="31"/>
  <c r="C185" i="31"/>
  <c r="G184" i="31"/>
  <c r="E184" i="31"/>
  <c r="C184" i="31"/>
  <c r="G183" i="31"/>
  <c r="E183" i="31"/>
  <c r="C183" i="31"/>
  <c r="G182" i="31"/>
  <c r="E182" i="31"/>
  <c r="C182" i="31"/>
  <c r="G181" i="31"/>
  <c r="E181" i="31"/>
  <c r="C181" i="31"/>
  <c r="G180" i="31"/>
  <c r="E180" i="31"/>
  <c r="C180" i="31"/>
  <c r="G179" i="31"/>
  <c r="E179" i="31"/>
  <c r="C179" i="31"/>
  <c r="G178" i="31"/>
  <c r="E178" i="31"/>
  <c r="C178" i="31"/>
  <c r="G177" i="31"/>
  <c r="E177" i="31"/>
  <c r="C177" i="31"/>
  <c r="G176" i="31"/>
  <c r="E176" i="31"/>
  <c r="C176" i="31"/>
  <c r="G175" i="31"/>
  <c r="E175" i="31"/>
  <c r="C175" i="31"/>
  <c r="G174" i="31"/>
  <c r="E174" i="31"/>
  <c r="C174" i="31"/>
  <c r="G173" i="31"/>
  <c r="E173" i="31"/>
  <c r="C173" i="31"/>
  <c r="G172" i="31"/>
  <c r="E172" i="31"/>
  <c r="C172" i="31"/>
  <c r="G171" i="31"/>
  <c r="E171" i="31"/>
  <c r="C171" i="31"/>
  <c r="G170" i="31"/>
  <c r="E170" i="31"/>
  <c r="C170" i="31"/>
  <c r="G169" i="31"/>
  <c r="E169" i="31"/>
  <c r="C169" i="31"/>
  <c r="G168" i="31"/>
  <c r="E168" i="31"/>
  <c r="C168" i="31"/>
  <c r="G167" i="31"/>
  <c r="E167" i="31"/>
  <c r="C167" i="31"/>
  <c r="G166" i="31"/>
  <c r="E166" i="31"/>
  <c r="C166" i="31"/>
  <c r="G165" i="31"/>
  <c r="E165" i="31"/>
  <c r="C165" i="31"/>
  <c r="G164" i="31"/>
  <c r="E164" i="31"/>
  <c r="C164" i="31"/>
  <c r="G163" i="31"/>
  <c r="E163" i="31"/>
  <c r="C163" i="31"/>
  <c r="G162" i="31"/>
  <c r="E162" i="31"/>
  <c r="C162" i="31"/>
  <c r="G161" i="31"/>
  <c r="E161" i="31"/>
  <c r="C161" i="31"/>
  <c r="G160" i="31"/>
  <c r="E160" i="31"/>
  <c r="C160" i="31"/>
  <c r="G159" i="31"/>
  <c r="E159" i="31"/>
  <c r="C159" i="31"/>
  <c r="G158" i="31"/>
  <c r="E158" i="31"/>
  <c r="C158" i="31"/>
  <c r="G157" i="31"/>
  <c r="E157" i="31"/>
  <c r="C157" i="31"/>
  <c r="G156" i="31"/>
  <c r="E156" i="31"/>
  <c r="C156" i="31"/>
  <c r="G155" i="31"/>
  <c r="E155" i="31"/>
  <c r="C155" i="31"/>
  <c r="G154" i="31"/>
  <c r="E154" i="31"/>
  <c r="C154" i="31"/>
  <c r="G153" i="31"/>
  <c r="E153" i="31"/>
  <c r="C153" i="31"/>
  <c r="G152" i="31"/>
  <c r="E152" i="31"/>
  <c r="C152" i="31"/>
  <c r="G151" i="31"/>
  <c r="E151" i="31"/>
  <c r="C151" i="31"/>
  <c r="G150" i="31"/>
  <c r="E150" i="31"/>
  <c r="C150" i="31"/>
  <c r="G149" i="31"/>
  <c r="E149" i="31"/>
  <c r="C149" i="31"/>
  <c r="G148" i="31"/>
  <c r="E148" i="31"/>
  <c r="C148" i="31"/>
  <c r="G147" i="31"/>
  <c r="E147" i="31"/>
  <c r="C147" i="31"/>
  <c r="G146" i="31"/>
  <c r="E146" i="31"/>
  <c r="C146" i="31"/>
  <c r="G145" i="31"/>
  <c r="E145" i="31"/>
  <c r="C145" i="31"/>
  <c r="G144" i="31"/>
  <c r="E144" i="31"/>
  <c r="C144" i="31"/>
  <c r="G143" i="31"/>
  <c r="E143" i="31"/>
  <c r="C143" i="31"/>
  <c r="G142" i="31"/>
  <c r="E142" i="31"/>
  <c r="C142" i="31"/>
  <c r="G141" i="31"/>
  <c r="E141" i="31"/>
  <c r="C141" i="31"/>
  <c r="G140" i="31"/>
  <c r="E140" i="31"/>
  <c r="C140" i="31"/>
  <c r="G139" i="31"/>
  <c r="E139" i="31"/>
  <c r="C139" i="31"/>
  <c r="G138" i="31"/>
  <c r="E138" i="31"/>
  <c r="G137" i="31"/>
  <c r="E137" i="31"/>
  <c r="G136" i="31"/>
  <c r="E136" i="31"/>
  <c r="G135" i="31"/>
  <c r="E135" i="31"/>
  <c r="G134" i="31"/>
  <c r="E134" i="31"/>
  <c r="G133" i="31"/>
  <c r="E133" i="31"/>
  <c r="C133" i="31"/>
  <c r="G132" i="31"/>
  <c r="E132" i="31"/>
  <c r="G131" i="31"/>
  <c r="E131" i="31"/>
  <c r="G130" i="31"/>
  <c r="E130" i="31"/>
  <c r="G129" i="31"/>
  <c r="E129" i="31"/>
  <c r="G128" i="31"/>
  <c r="E128" i="31"/>
  <c r="C128" i="31"/>
  <c r="G127" i="31"/>
  <c r="E127" i="31"/>
  <c r="C127" i="31"/>
  <c r="G126" i="31"/>
  <c r="E126" i="31"/>
  <c r="C126" i="31"/>
  <c r="G125" i="31"/>
  <c r="E125" i="31"/>
  <c r="C125" i="31"/>
  <c r="G124" i="31"/>
  <c r="E124" i="31"/>
  <c r="C124" i="31"/>
  <c r="G123" i="31"/>
  <c r="E123" i="31"/>
  <c r="C123" i="31"/>
  <c r="G122" i="31"/>
  <c r="E122" i="31"/>
  <c r="C122" i="31"/>
  <c r="G121" i="31"/>
  <c r="E121" i="31"/>
  <c r="C121" i="31"/>
  <c r="G120" i="31"/>
  <c r="E120" i="31"/>
  <c r="C120" i="31"/>
  <c r="G119" i="31"/>
  <c r="E119" i="31"/>
  <c r="C119" i="31"/>
  <c r="G118" i="31"/>
  <c r="E118" i="31"/>
  <c r="C118" i="31"/>
  <c r="G117" i="31"/>
  <c r="E117" i="31"/>
  <c r="C117" i="31"/>
  <c r="G116" i="31"/>
  <c r="E116" i="31"/>
  <c r="C116" i="31"/>
  <c r="G115" i="31"/>
  <c r="E115" i="31"/>
  <c r="C115" i="31"/>
  <c r="G114" i="31"/>
  <c r="E114" i="31"/>
  <c r="C114" i="31"/>
  <c r="G113" i="31"/>
  <c r="E113" i="31"/>
  <c r="C113" i="31"/>
  <c r="G112" i="31"/>
  <c r="E112" i="31"/>
  <c r="C112" i="31"/>
  <c r="G111" i="31"/>
  <c r="E111" i="31"/>
  <c r="C111" i="31"/>
  <c r="G110" i="31"/>
  <c r="E110" i="31"/>
  <c r="C110" i="31"/>
  <c r="G109" i="31"/>
  <c r="E109" i="31"/>
  <c r="C109" i="31"/>
  <c r="G108" i="31"/>
  <c r="E108" i="31"/>
  <c r="C108" i="31"/>
  <c r="G107" i="31"/>
  <c r="E107" i="31"/>
  <c r="C107" i="31"/>
  <c r="G106" i="31"/>
  <c r="E106" i="31"/>
  <c r="C106" i="31"/>
  <c r="G105" i="31"/>
  <c r="E105" i="31"/>
  <c r="C105" i="31"/>
  <c r="G104" i="31"/>
  <c r="E104" i="31"/>
  <c r="C104" i="31"/>
  <c r="G103" i="31"/>
  <c r="E103" i="31"/>
  <c r="C103" i="31"/>
  <c r="G102" i="31"/>
  <c r="E102" i="31"/>
  <c r="C102" i="31"/>
  <c r="G101" i="31"/>
  <c r="E101" i="31"/>
  <c r="C101" i="31"/>
  <c r="G100" i="31"/>
  <c r="E100" i="31"/>
  <c r="C100" i="31"/>
  <c r="G99" i="31"/>
  <c r="E99" i="31"/>
  <c r="C99" i="31"/>
  <c r="G98" i="31"/>
  <c r="E98" i="31"/>
  <c r="C98" i="31"/>
  <c r="G97" i="31"/>
  <c r="E97" i="31"/>
  <c r="C97" i="31"/>
  <c r="G96" i="31"/>
  <c r="E96" i="31"/>
  <c r="C96" i="31"/>
  <c r="G95" i="31"/>
  <c r="E95" i="31"/>
  <c r="C95" i="31"/>
  <c r="G94" i="31"/>
  <c r="E94" i="31"/>
  <c r="C94" i="31"/>
  <c r="G93" i="31"/>
  <c r="E93" i="31"/>
  <c r="C93" i="31"/>
  <c r="G92" i="31"/>
  <c r="E92" i="31"/>
  <c r="C92" i="31"/>
  <c r="G91" i="31"/>
  <c r="E91" i="31"/>
  <c r="C91" i="31"/>
  <c r="G90" i="31"/>
  <c r="E90" i="31"/>
  <c r="C90" i="31"/>
  <c r="G89" i="31"/>
  <c r="C89" i="31"/>
  <c r="G88" i="31"/>
  <c r="E88" i="31"/>
  <c r="C88" i="31"/>
  <c r="G87" i="31"/>
  <c r="E87" i="31"/>
  <c r="C87" i="31"/>
  <c r="G86" i="31"/>
  <c r="E86" i="31"/>
  <c r="C86" i="31"/>
  <c r="G85" i="31"/>
  <c r="E85" i="31"/>
  <c r="C85" i="31"/>
  <c r="G84" i="31"/>
  <c r="E84" i="31"/>
  <c r="C84" i="31"/>
  <c r="G83" i="31"/>
  <c r="E83" i="31"/>
  <c r="C83" i="31"/>
  <c r="G82" i="31"/>
  <c r="E82" i="31"/>
  <c r="C82" i="31"/>
  <c r="G81" i="31"/>
  <c r="E81" i="31"/>
  <c r="C81" i="31"/>
  <c r="G80" i="31"/>
  <c r="E80" i="31"/>
  <c r="C80" i="31"/>
  <c r="G79" i="31"/>
  <c r="E79" i="31"/>
  <c r="C79" i="31"/>
  <c r="G78" i="31"/>
  <c r="E78" i="31"/>
  <c r="C78" i="31"/>
  <c r="G77" i="31"/>
  <c r="E77" i="31"/>
  <c r="C77" i="31"/>
  <c r="G76" i="31"/>
  <c r="E76" i="31"/>
  <c r="C76" i="31"/>
  <c r="G75" i="31"/>
  <c r="E75" i="31"/>
  <c r="C75" i="31"/>
  <c r="G74" i="31"/>
  <c r="E74" i="31"/>
  <c r="C74" i="31"/>
  <c r="G73" i="31"/>
  <c r="E73" i="31"/>
  <c r="C73" i="31"/>
  <c r="G72" i="31"/>
  <c r="E72" i="31"/>
  <c r="C72" i="31"/>
  <c r="G71" i="31"/>
  <c r="E71" i="31"/>
  <c r="C71" i="31"/>
  <c r="G70" i="31"/>
  <c r="E70" i="31"/>
  <c r="C70" i="31"/>
  <c r="G69" i="31"/>
  <c r="E69" i="31"/>
  <c r="C69" i="31"/>
  <c r="G68" i="31"/>
  <c r="E68" i="31"/>
  <c r="C68" i="31"/>
  <c r="G67" i="31"/>
  <c r="E67" i="31"/>
  <c r="C67" i="31"/>
  <c r="G66" i="31"/>
  <c r="E66" i="31"/>
  <c r="C66" i="31"/>
  <c r="G65" i="31"/>
  <c r="E65" i="31"/>
  <c r="C65" i="31"/>
  <c r="G64" i="31"/>
  <c r="E64" i="31"/>
  <c r="C64" i="31"/>
  <c r="G63" i="31"/>
  <c r="E63" i="31"/>
  <c r="C63" i="31"/>
  <c r="G62" i="31"/>
  <c r="E62" i="31"/>
  <c r="C62" i="31"/>
  <c r="G61" i="31"/>
  <c r="E61" i="31"/>
  <c r="C61" i="31"/>
  <c r="G60" i="31"/>
  <c r="E60" i="31"/>
  <c r="C60" i="31"/>
  <c r="G59" i="31"/>
  <c r="E59" i="31"/>
  <c r="C59" i="31"/>
  <c r="G58" i="31"/>
  <c r="E58" i="31"/>
  <c r="C58" i="31"/>
  <c r="G57" i="31"/>
  <c r="E57" i="31"/>
  <c r="C57" i="31"/>
  <c r="G56" i="31"/>
  <c r="E56" i="31"/>
  <c r="C56" i="31"/>
  <c r="G55" i="31"/>
  <c r="E55" i="31"/>
  <c r="C55" i="31"/>
  <c r="G54" i="31"/>
  <c r="E54" i="31"/>
  <c r="C54" i="31"/>
  <c r="G53" i="31"/>
  <c r="E53" i="31"/>
  <c r="C53" i="31"/>
  <c r="G52" i="31"/>
  <c r="E52" i="31"/>
  <c r="C52" i="31"/>
  <c r="G51" i="31"/>
  <c r="E51" i="31"/>
  <c r="C51" i="31"/>
  <c r="G50" i="31"/>
  <c r="E50" i="31"/>
  <c r="C50" i="31"/>
  <c r="G49" i="31"/>
  <c r="E49" i="31"/>
  <c r="C49" i="31"/>
  <c r="G48" i="31"/>
  <c r="E48" i="31"/>
  <c r="C48" i="31"/>
  <c r="G47" i="31"/>
  <c r="E47" i="31"/>
  <c r="C47" i="31"/>
  <c r="G46" i="31"/>
  <c r="E46" i="31"/>
  <c r="C46" i="31"/>
  <c r="G45" i="31"/>
  <c r="E45" i="31"/>
  <c r="C45" i="31"/>
  <c r="G44" i="31"/>
  <c r="E44" i="31"/>
  <c r="C44" i="31"/>
  <c r="G43" i="31"/>
  <c r="E43" i="31"/>
  <c r="C43" i="31"/>
  <c r="G42" i="31"/>
  <c r="E42" i="31"/>
  <c r="C42" i="31"/>
  <c r="G41" i="31"/>
  <c r="E41" i="31"/>
  <c r="C41" i="31"/>
  <c r="G40" i="31"/>
  <c r="E40" i="31"/>
  <c r="C40" i="31"/>
  <c r="G39" i="31"/>
  <c r="E39" i="31"/>
  <c r="C39" i="31"/>
  <c r="G38" i="31"/>
  <c r="E38" i="31"/>
  <c r="C38" i="31"/>
  <c r="G37" i="31"/>
  <c r="E37" i="31"/>
  <c r="C37" i="31"/>
  <c r="G36" i="31"/>
  <c r="E36" i="31"/>
  <c r="C36" i="31"/>
  <c r="G35" i="31"/>
  <c r="E35" i="31"/>
  <c r="C35" i="31"/>
  <c r="G34" i="31"/>
  <c r="E34" i="31"/>
  <c r="C34" i="31"/>
  <c r="G33" i="31"/>
  <c r="E33" i="31"/>
  <c r="C33" i="31"/>
  <c r="G32" i="31"/>
  <c r="E32" i="31"/>
  <c r="C32" i="31"/>
  <c r="G31" i="31"/>
  <c r="E31" i="31"/>
  <c r="C31" i="31"/>
  <c r="G30" i="31"/>
  <c r="E30" i="31"/>
  <c r="C30" i="31"/>
  <c r="G29" i="31"/>
  <c r="E29" i="31"/>
  <c r="C29" i="31"/>
  <c r="G28" i="31"/>
  <c r="E28" i="31"/>
  <c r="C28" i="31"/>
  <c r="G27" i="31"/>
  <c r="E27" i="31"/>
  <c r="C27" i="31"/>
  <c r="G26" i="31"/>
  <c r="E26" i="31"/>
  <c r="C26" i="31"/>
  <c r="G25" i="31"/>
  <c r="E25" i="31"/>
  <c r="C25" i="31"/>
  <c r="G24" i="31"/>
  <c r="E24" i="31"/>
  <c r="C24" i="31"/>
  <c r="G23" i="31"/>
  <c r="E23" i="31"/>
  <c r="C23" i="31"/>
  <c r="G22" i="31"/>
  <c r="E22" i="31"/>
  <c r="C22" i="31"/>
  <c r="G21" i="31"/>
  <c r="E21" i="31"/>
  <c r="C21" i="31"/>
  <c r="G20" i="31"/>
  <c r="E20" i="31"/>
  <c r="C20" i="31"/>
  <c r="G19" i="31"/>
  <c r="E19" i="31"/>
  <c r="C19" i="31"/>
  <c r="G18" i="31"/>
  <c r="E18" i="31"/>
  <c r="C18" i="31"/>
  <c r="G17" i="31"/>
  <c r="E17" i="31"/>
  <c r="C17" i="31"/>
  <c r="G16" i="31"/>
  <c r="E16" i="31"/>
  <c r="C16" i="31"/>
  <c r="G15" i="31"/>
  <c r="E15" i="31"/>
  <c r="C15" i="31"/>
  <c r="G14" i="31"/>
  <c r="E14" i="31"/>
  <c r="C14" i="31"/>
  <c r="G13" i="31"/>
  <c r="E13" i="31"/>
  <c r="C13" i="31"/>
  <c r="G12" i="31"/>
  <c r="E12" i="31"/>
  <c r="C12" i="31"/>
  <c r="G11" i="31"/>
  <c r="E11" i="31"/>
  <c r="C11" i="31"/>
  <c r="G10" i="31"/>
  <c r="E10" i="31"/>
  <c r="C10" i="31"/>
  <c r="G9" i="31"/>
  <c r="E9" i="31"/>
  <c r="C9" i="31"/>
  <c r="G8" i="31"/>
  <c r="E8" i="31"/>
  <c r="C8" i="31"/>
  <c r="G7" i="31"/>
  <c r="E7" i="31"/>
  <c r="C7" i="31"/>
  <c r="G6" i="31"/>
  <c r="E6" i="31"/>
  <c r="C6" i="31"/>
  <c r="G5" i="31"/>
  <c r="E5" i="31"/>
  <c r="C5" i="31"/>
  <c r="G4" i="31"/>
  <c r="E4" i="31"/>
  <c r="C4" i="31"/>
  <c r="G3" i="31"/>
  <c r="E3" i="31"/>
  <c r="C3" i="31"/>
  <c r="AE34" i="20"/>
  <c r="AD34" i="20"/>
  <c r="N34" i="20"/>
  <c r="M34" i="20"/>
  <c r="AK33" i="20"/>
  <c r="AJ33" i="20"/>
  <c r="AI33" i="20"/>
  <c r="AH33" i="20"/>
  <c r="AG33" i="20"/>
  <c r="AF33" i="20"/>
  <c r="AE33" i="20"/>
  <c r="AD33" i="20"/>
  <c r="Y33" i="20"/>
  <c r="X33" i="20"/>
  <c r="W33" i="20"/>
  <c r="T33" i="20"/>
  <c r="S33" i="20"/>
  <c r="R33" i="20"/>
  <c r="Q33" i="20"/>
  <c r="P33" i="20"/>
  <c r="O33" i="20"/>
  <c r="N33" i="20"/>
  <c r="M33" i="20"/>
  <c r="AK32" i="20"/>
  <c r="AJ32" i="20"/>
  <c r="AI32" i="20"/>
  <c r="AH32" i="20"/>
  <c r="AG32" i="20"/>
  <c r="AF32" i="20"/>
  <c r="AE32" i="20"/>
  <c r="AD32" i="20"/>
  <c r="Y32" i="20"/>
  <c r="X32" i="20"/>
  <c r="W32" i="20"/>
  <c r="T32" i="20"/>
  <c r="S32" i="20"/>
  <c r="R32" i="20"/>
  <c r="Q32" i="20"/>
  <c r="P32" i="20"/>
  <c r="O32" i="20"/>
  <c r="N32" i="20"/>
  <c r="M32" i="20"/>
  <c r="AK31" i="20"/>
  <c r="AJ31" i="20"/>
  <c r="AI31" i="20"/>
  <c r="AH31" i="20"/>
  <c r="AG31" i="20"/>
  <c r="AF31" i="20"/>
  <c r="AE31" i="20"/>
  <c r="AD31" i="20"/>
  <c r="Y31" i="20"/>
  <c r="X31" i="20"/>
  <c r="W31" i="20"/>
  <c r="T31" i="20"/>
  <c r="S31" i="20"/>
  <c r="R31" i="20"/>
  <c r="Q31" i="20"/>
  <c r="P31" i="20"/>
  <c r="O31" i="20"/>
  <c r="N31" i="20"/>
  <c r="M31" i="20"/>
  <c r="AK30" i="20"/>
  <c r="AJ30" i="20"/>
  <c r="AI30" i="20"/>
  <c r="AH30" i="20"/>
  <c r="AG30" i="20"/>
  <c r="AF30" i="20"/>
  <c r="AE30" i="20"/>
  <c r="AD30" i="20"/>
  <c r="Y30" i="20"/>
  <c r="X30" i="20"/>
  <c r="W30" i="20"/>
  <c r="S30" i="20"/>
  <c r="R30" i="20"/>
  <c r="Q30" i="20"/>
  <c r="P30" i="20"/>
  <c r="O30" i="20"/>
  <c r="N30" i="20"/>
  <c r="M30" i="20"/>
  <c r="AK29" i="20"/>
  <c r="AJ29" i="20"/>
  <c r="AI29" i="20"/>
  <c r="AH29" i="20"/>
  <c r="AG29" i="20"/>
  <c r="AF29" i="20"/>
  <c r="AE29" i="20"/>
  <c r="AD29" i="20"/>
  <c r="Y29" i="20"/>
  <c r="X29" i="20"/>
  <c r="W29" i="20"/>
  <c r="S29" i="20"/>
  <c r="R29" i="20"/>
  <c r="Q29" i="20"/>
  <c r="P29" i="20"/>
  <c r="O29" i="20"/>
  <c r="N29" i="20"/>
  <c r="M29" i="20"/>
  <c r="AB25" i="20"/>
  <c r="AB26" i="20" s="1"/>
  <c r="AA25" i="20"/>
  <c r="AA26" i="20" s="1"/>
  <c r="Z25" i="20"/>
  <c r="Z26" i="20" s="1"/>
  <c r="U20" i="20"/>
  <c r="T20" i="20"/>
  <c r="H20" i="20"/>
  <c r="G20" i="20"/>
  <c r="F20" i="20"/>
  <c r="E20" i="20"/>
  <c r="C20" i="20"/>
  <c r="B20" i="20"/>
  <c r="Y17" i="20"/>
  <c r="X17" i="20"/>
  <c r="W17" i="20"/>
  <c r="V17" i="20"/>
  <c r="U17" i="20"/>
  <c r="H17" i="20"/>
  <c r="G17" i="20"/>
  <c r="F17" i="20"/>
  <c r="E17" i="20"/>
  <c r="B17" i="20"/>
  <c r="AK16" i="20"/>
  <c r="AK34" i="20" s="1"/>
  <c r="AJ16" i="20"/>
  <c r="AI16" i="20"/>
  <c r="AH16" i="20"/>
  <c r="AH34" i="20" s="1"/>
  <c r="AG16" i="20"/>
  <c r="AG34" i="20" s="1"/>
  <c r="AF16" i="20"/>
  <c r="AF34" i="20" s="1"/>
  <c r="AE16" i="20"/>
  <c r="AD16" i="20"/>
  <c r="AD25" i="20" s="1"/>
  <c r="AD26" i="20" s="1"/>
  <c r="AC16" i="20"/>
  <c r="V16" i="20"/>
  <c r="T16" i="20"/>
  <c r="T34" i="20" s="1"/>
  <c r="S16" i="20"/>
  <c r="S25" i="20" s="1"/>
  <c r="S26" i="20" s="1"/>
  <c r="R16" i="20"/>
  <c r="Q16" i="20"/>
  <c r="P16" i="20"/>
  <c r="O16" i="20"/>
  <c r="O25" i="20" s="1"/>
  <c r="O26" i="20" s="1"/>
  <c r="N16" i="20"/>
  <c r="N25" i="20" s="1"/>
  <c r="N26" i="20" s="1"/>
  <c r="M16" i="20"/>
  <c r="M25" i="20" s="1"/>
  <c r="M26" i="20" s="1"/>
  <c r="L16" i="20"/>
  <c r="L25" i="20" s="1"/>
  <c r="L26" i="20" s="1"/>
  <c r="K16" i="20"/>
  <c r="K25" i="20" s="1"/>
  <c r="K26" i="20" s="1"/>
  <c r="D16" i="20"/>
  <c r="C16" i="20"/>
  <c r="V11" i="20"/>
  <c r="U11" i="20"/>
  <c r="T11" i="20"/>
  <c r="T30" i="20" s="1"/>
  <c r="G11" i="20"/>
  <c r="F11" i="20"/>
  <c r="E11" i="20"/>
  <c r="Y9" i="20"/>
  <c r="V9" i="20"/>
  <c r="U9" i="20"/>
  <c r="V8" i="20"/>
  <c r="U8" i="20"/>
  <c r="T8" i="20"/>
  <c r="H8" i="20" s="1"/>
  <c r="G8" i="20"/>
  <c r="F8" i="20"/>
  <c r="E8" i="20"/>
  <c r="V3" i="20"/>
  <c r="U3" i="20"/>
  <c r="U33" i="20" s="1"/>
  <c r="H3" i="20"/>
  <c r="G3" i="20"/>
  <c r="F3" i="20"/>
  <c r="E3" i="20"/>
  <c r="C3" i="20"/>
  <c r="C31" i="20" s="1"/>
  <c r="B3" i="20"/>
  <c r="AV2" i="20"/>
  <c r="AM61" i="14"/>
  <c r="AL61" i="14"/>
  <c r="AK61" i="14"/>
  <c r="AJ61" i="14"/>
  <c r="AI61" i="14"/>
  <c r="AH61" i="14"/>
  <c r="AG61" i="14"/>
  <c r="AF61" i="14"/>
  <c r="AE61" i="14"/>
  <c r="AD61" i="14"/>
  <c r="AC61" i="14"/>
  <c r="AB61" i="14"/>
  <c r="AA61" i="14"/>
  <c r="Z61" i="14"/>
  <c r="Y61" i="14"/>
  <c r="B1" i="2"/>
  <c r="F6" i="29" l="1"/>
  <c r="F15" i="29"/>
  <c r="F14" i="29"/>
  <c r="F13" i="29"/>
  <c r="F12" i="29"/>
  <c r="F11" i="29"/>
  <c r="F10" i="29"/>
  <c r="F9" i="29"/>
  <c r="K6" i="29"/>
  <c r="K15" i="29"/>
  <c r="O14" i="29"/>
  <c r="O13" i="29"/>
  <c r="O12" i="29"/>
  <c r="O11" i="29"/>
  <c r="O10" i="29"/>
  <c r="O9" i="29"/>
  <c r="K8" i="29"/>
  <c r="K14" i="29"/>
  <c r="K13" i="29"/>
  <c r="K12" i="29"/>
  <c r="K11" i="29"/>
  <c r="K10" i="29"/>
  <c r="K9" i="29"/>
  <c r="O5" i="29"/>
  <c r="O15" i="29"/>
  <c r="C3" i="13"/>
  <c r="C4" i="13" s="1"/>
  <c r="C5" i="13" s="1"/>
  <c r="C6" i="13" s="1"/>
  <c r="C7" i="13" s="1"/>
  <c r="C8" i="13" s="1"/>
  <c r="C9" i="13" s="1"/>
  <c r="C10" i="13" s="1"/>
  <c r="C11" i="13" s="1"/>
  <c r="C12" i="13" s="1"/>
  <c r="C13" i="13" s="1"/>
  <c r="C14" i="13" s="1"/>
  <c r="C15" i="13" s="1"/>
  <c r="C16" i="13" s="1"/>
  <c r="C17" i="13" s="1"/>
  <c r="C18" i="13" s="1"/>
  <c r="C19" i="13" s="1"/>
  <c r="C20" i="13" s="1"/>
  <c r="C21" i="13" s="1"/>
  <c r="C22" i="13" s="1"/>
  <c r="C23" i="13" s="1"/>
  <c r="C24" i="13" s="1"/>
  <c r="C25" i="13" s="1"/>
  <c r="C26" i="13" s="1"/>
  <c r="C27" i="13" s="1"/>
  <c r="C28" i="13" s="1"/>
  <c r="C29" i="13" s="1"/>
  <c r="C30" i="13" s="1"/>
  <c r="C31" i="13" s="1"/>
  <c r="C32" i="13" s="1"/>
  <c r="C33" i="13" s="1"/>
  <c r="C34" i="13" s="1"/>
  <c r="C35" i="13" s="1"/>
  <c r="C36" i="13" s="1"/>
  <c r="C37" i="13" s="1"/>
  <c r="C38" i="13" s="1"/>
  <c r="C39" i="13" s="1"/>
  <c r="C40" i="13" s="1"/>
  <c r="C41" i="13" s="1"/>
  <c r="C42" i="13" s="1"/>
  <c r="C43" i="13" s="1"/>
  <c r="O7" i="29"/>
  <c r="O8" i="29"/>
  <c r="F8" i="29"/>
  <c r="H11" i="20"/>
  <c r="D11" i="20" s="1"/>
  <c r="C34" i="20"/>
  <c r="F7" i="29"/>
  <c r="K7" i="29"/>
  <c r="V29" i="20"/>
  <c r="O2" i="29"/>
  <c r="O4" i="29"/>
  <c r="G4" i="21"/>
  <c r="G5" i="21" s="1"/>
  <c r="G6" i="21" s="1"/>
  <c r="G7" i="21" s="1"/>
  <c r="G8" i="21" s="1"/>
  <c r="G9" i="21" s="1"/>
  <c r="G10" i="21" s="1"/>
  <c r="G11" i="21" s="1"/>
  <c r="G12" i="21" s="1"/>
  <c r="G13" i="21" s="1"/>
  <c r="G14" i="21" s="1"/>
  <c r="G15" i="21" s="1"/>
  <c r="G16" i="21" s="1"/>
  <c r="G17" i="21" s="1"/>
  <c r="G18" i="21" s="1"/>
  <c r="G19" i="21" s="1"/>
  <c r="G20" i="21" s="1"/>
  <c r="G21" i="21" s="1"/>
  <c r="G22" i="21" s="1"/>
  <c r="G23" i="21" s="1"/>
  <c r="G24" i="21" s="1"/>
  <c r="G25" i="21" s="1"/>
  <c r="G26" i="21" s="1"/>
  <c r="G27" i="21" s="1"/>
  <c r="G28" i="21" s="1"/>
  <c r="G29" i="21" s="1"/>
  <c r="G30" i="21" s="1"/>
  <c r="G31" i="21" s="1"/>
  <c r="G32" i="21" s="1"/>
  <c r="G33" i="21" s="1"/>
  <c r="G34" i="21" s="1"/>
  <c r="G35" i="21" s="1"/>
  <c r="G36" i="21" s="1"/>
  <c r="G37" i="21" s="1"/>
  <c r="G38" i="21" s="1"/>
  <c r="G39" i="21" s="1"/>
  <c r="G40" i="21" s="1"/>
  <c r="F2" i="29"/>
  <c r="F4" i="29"/>
  <c r="F5" i="29"/>
  <c r="K2" i="29"/>
  <c r="K4" i="29"/>
  <c r="K5" i="29"/>
  <c r="AK14" i="23"/>
  <c r="P2" i="29"/>
  <c r="P3" i="29" s="1"/>
  <c r="P4" i="29" s="1"/>
  <c r="P5" i="29" s="1"/>
  <c r="E16" i="20"/>
  <c r="E25" i="20" s="1"/>
  <c r="E26" i="20" s="1"/>
  <c r="W16" i="20"/>
  <c r="W34" i="20" s="1"/>
  <c r="O34" i="20"/>
  <c r="J4" i="31"/>
  <c r="D8" i="20"/>
  <c r="H16" i="20"/>
  <c r="X16" i="20"/>
  <c r="X34" i="20" s="1"/>
  <c r="AK33" i="23"/>
  <c r="AE25" i="20"/>
  <c r="AE26" i="20" s="1"/>
  <c r="U16" i="20"/>
  <c r="U34" i="20" s="1"/>
  <c r="C25" i="20"/>
  <c r="C26" i="20" s="1"/>
  <c r="AG25" i="20"/>
  <c r="AG26" i="20" s="1"/>
  <c r="F3" i="29"/>
  <c r="AF3" i="23"/>
  <c r="AG4" i="23" s="1"/>
  <c r="AF25" i="20"/>
  <c r="AF26" i="20" s="1"/>
  <c r="J3" i="31"/>
  <c r="V34" i="20"/>
  <c r="T25" i="20"/>
  <c r="T26" i="20" s="1"/>
  <c r="AH25" i="20"/>
  <c r="AH26" i="20" s="1"/>
  <c r="AK34" i="23"/>
  <c r="G16" i="20"/>
  <c r="G25" i="20" s="1"/>
  <c r="G26" i="20" s="1"/>
  <c r="F16" i="20"/>
  <c r="F25" i="20" s="1"/>
  <c r="F26" i="20" s="1"/>
  <c r="P34" i="20"/>
  <c r="AK25" i="20"/>
  <c r="AK26" i="20" s="1"/>
  <c r="U30" i="20"/>
  <c r="P25" i="20"/>
  <c r="P26" i="20" s="1"/>
  <c r="AK13" i="23"/>
  <c r="AK15" i="23"/>
  <c r="V30" i="20"/>
  <c r="AK17" i="23"/>
  <c r="V31" i="20"/>
  <c r="V32" i="20"/>
  <c r="V33" i="20"/>
  <c r="R34" i="20"/>
  <c r="R25" i="20"/>
  <c r="R26" i="20" s="1"/>
  <c r="C29" i="20"/>
  <c r="C30" i="20"/>
  <c r="V25" i="20"/>
  <c r="V26" i="20" s="1"/>
  <c r="D3" i="20"/>
  <c r="T29" i="20"/>
  <c r="T9" i="20"/>
  <c r="H9" i="20" s="1"/>
  <c r="D9" i="20" s="1"/>
  <c r="AI25" i="20"/>
  <c r="AI26" i="20" s="1"/>
  <c r="AI34" i="20"/>
  <c r="C32" i="20"/>
  <c r="S34" i="20"/>
  <c r="U31" i="20"/>
  <c r="U32" i="20"/>
  <c r="Q34" i="20"/>
  <c r="Q25" i="20"/>
  <c r="Q26" i="20" s="1"/>
  <c r="AC25" i="20"/>
  <c r="C33" i="20"/>
  <c r="U29" i="20"/>
  <c r="Y16" i="20"/>
  <c r="AJ25" i="20"/>
  <c r="AJ26" i="20" s="1"/>
  <c r="AJ34" i="20"/>
  <c r="AK18" i="23"/>
  <c r="AK32" i="23"/>
  <c r="AK16" i="23"/>
  <c r="K3" i="29"/>
  <c r="O3" i="29"/>
  <c r="AK31" i="23"/>
  <c r="AK30" i="23"/>
  <c r="D29" i="20" l="1"/>
  <c r="W25" i="20"/>
  <c r="W26" i="20" s="1"/>
  <c r="H25" i="20"/>
  <c r="H26" i="20" s="1"/>
  <c r="X25" i="20"/>
  <c r="X26" i="20" s="1"/>
  <c r="D25" i="20"/>
  <c r="D26" i="20" s="1"/>
  <c r="J16" i="20"/>
  <c r="B16" i="20" s="1"/>
  <c r="B25" i="20" s="1"/>
  <c r="B26" i="20" s="1"/>
  <c r="AG5" i="23"/>
  <c r="P6" i="29"/>
  <c r="P7" i="29" s="1"/>
  <c r="P8" i="29" s="1"/>
  <c r="P9" i="29" s="1"/>
  <c r="P10" i="29" s="1"/>
  <c r="P11" i="29" s="1"/>
  <c r="P12" i="29" s="1"/>
  <c r="P13" i="29" s="1"/>
  <c r="P14" i="29" s="1"/>
  <c r="P15" i="29" s="1"/>
  <c r="P16" i="29" s="1"/>
  <c r="P17" i="29" s="1"/>
  <c r="P18" i="29" s="1"/>
  <c r="P19" i="29" s="1"/>
  <c r="P20" i="29" s="1"/>
  <c r="P21" i="29" s="1"/>
  <c r="P22" i="29" s="1"/>
  <c r="P23" i="29" s="1"/>
  <c r="P24" i="29" s="1"/>
  <c r="P25" i="29" s="1"/>
  <c r="AG8" i="23"/>
  <c r="AG6" i="23"/>
  <c r="AG7" i="23"/>
  <c r="AK35" i="23"/>
  <c r="AJ40" i="23" s="1"/>
  <c r="Y34" i="20"/>
  <c r="Y25" i="20"/>
  <c r="Y26" i="20" s="1"/>
  <c r="AC26" i="20"/>
  <c r="U25" i="20"/>
  <c r="U26" i="20" s="1"/>
  <c r="I16" i="20"/>
  <c r="I25" i="20" s="1"/>
  <c r="I26" i="20" s="1"/>
  <c r="D31" i="20"/>
  <c r="D32" i="20"/>
  <c r="D33" i="20"/>
  <c r="D34" i="20"/>
  <c r="D30" i="20"/>
  <c r="AK19" i="23"/>
  <c r="AN16" i="23" s="1"/>
  <c r="AF40" i="23" l="1"/>
  <c r="AJ37" i="23"/>
  <c r="AI38" i="23"/>
  <c r="J25" i="20"/>
  <c r="J26" i="20" s="1"/>
  <c r="AG40" i="23"/>
  <c r="AH40" i="23"/>
  <c r="AH37" i="23"/>
  <c r="AG38" i="23"/>
  <c r="AG39" i="23"/>
  <c r="AI39" i="23"/>
  <c r="AN12" i="23"/>
  <c r="AF41" i="23"/>
  <c r="AG37" i="23"/>
  <c r="AJ41" i="23"/>
  <c r="AH41" i="23"/>
  <c r="AF39" i="23"/>
  <c r="AI40" i="23"/>
  <c r="AH39" i="23"/>
  <c r="AJ39" i="23"/>
  <c r="AF37" i="23"/>
  <c r="AJ38" i="23"/>
  <c r="AH38" i="23"/>
  <c r="AI37" i="23"/>
  <c r="AI41" i="23"/>
  <c r="AF38" i="23"/>
  <c r="AN15" i="23"/>
  <c r="AN17" i="23"/>
  <c r="AN14" i="23"/>
  <c r="AG41" i="23"/>
  <c r="AI25" i="23"/>
  <c r="AJ24" i="23"/>
  <c r="AG25" i="23"/>
  <c r="AG22" i="23"/>
  <c r="AK25" i="23"/>
  <c r="AJ23" i="23"/>
  <c r="AF24" i="23"/>
  <c r="AK23" i="23"/>
  <c r="AN13" i="23"/>
  <c r="AF25" i="23"/>
  <c r="AI22" i="23"/>
  <c r="AH24" i="23"/>
  <c r="AF22" i="23"/>
  <c r="AF21" i="23"/>
  <c r="AJ25" i="23"/>
  <c r="AF23" i="23"/>
  <c r="AH21" i="23"/>
  <c r="AG21" i="23"/>
  <c r="AJ21" i="23"/>
  <c r="AG24" i="23"/>
  <c r="AI24" i="23"/>
  <c r="AK24" i="23"/>
  <c r="AK21" i="23"/>
  <c r="AK22" i="23"/>
  <c r="AG23" i="23"/>
  <c r="AH25" i="23"/>
  <c r="AJ22" i="23"/>
  <c r="AI21" i="23"/>
  <c r="AH22" i="23"/>
  <c r="AH23" i="23"/>
  <c r="AI23"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Mineo, Brenton R.</author>
    <author>Polisena, Carl</author>
  </authors>
  <commentList>
    <comment ref="C32" authorId="0" shapeId="0" xr:uid="{C923BD0D-5B9E-4116-A818-7F55540E304B}">
      <text>
        <r>
          <rPr>
            <sz val="12"/>
            <color indexed="81"/>
            <rFont val="Tahoma"/>
            <family val="2"/>
          </rPr>
          <t>Value will appear red and highlight if the good and scrap do not equal the total</t>
        </r>
        <r>
          <rPr>
            <sz val="9"/>
            <color indexed="81"/>
            <rFont val="Tahoma"/>
            <family val="2"/>
          </rPr>
          <t xml:space="preserve">
</t>
        </r>
      </text>
    </comment>
    <comment ref="I32" authorId="0" shapeId="0" xr:uid="{E67FD9D2-9066-4456-A9A2-7990722A3B4B}">
      <text>
        <r>
          <rPr>
            <b/>
            <sz val="10"/>
            <color indexed="81"/>
            <rFont val="Arial Narrow"/>
            <family val="2"/>
          </rPr>
          <t>Mineo, Brenton R.:
980 for Standard Shift</t>
        </r>
        <r>
          <rPr>
            <sz val="10"/>
            <color indexed="81"/>
            <rFont val="Arial Narrow"/>
            <family val="2"/>
          </rPr>
          <t xml:space="preserve">
Put 995  for 15 minutes ran over
Put 740  for shutting down 4 hours early</t>
        </r>
        <r>
          <rPr>
            <sz val="9"/>
            <color indexed="81"/>
            <rFont val="Tahoma"/>
            <family val="2"/>
          </rPr>
          <t xml:space="preserve">
</t>
        </r>
      </text>
    </comment>
    <comment ref="J32" authorId="1" shapeId="0" xr:uid="{9A8FD181-9F97-4DE2-B23E-78F488B2635A}">
      <text>
        <r>
          <rPr>
            <b/>
            <sz val="9"/>
            <color indexed="81"/>
            <rFont val="Tahoma"/>
            <family val="2"/>
          </rPr>
          <t>Polisena, Carl:</t>
        </r>
        <r>
          <rPr>
            <sz val="9"/>
            <color indexed="81"/>
            <rFont val="Tahoma"/>
            <family val="2"/>
          </rPr>
          <t xml:space="preserve">
Scheduled Time = Available Time - Unscheduled Time</t>
        </r>
      </text>
    </comment>
    <comment ref="AL32" authorId="1" shapeId="0" xr:uid="{F5D8BD9C-2712-433A-9156-0972DBCF85AE}">
      <text>
        <r>
          <rPr>
            <b/>
            <sz val="9"/>
            <color indexed="81"/>
            <rFont val="Tahoma"/>
            <family val="2"/>
          </rPr>
          <t>Polisena, Carl:</t>
        </r>
        <r>
          <rPr>
            <sz val="9"/>
            <color indexed="81"/>
            <rFont val="Tahoma"/>
            <family val="2"/>
          </rPr>
          <t xml:space="preserve">
Uptime x (1-Scrap) x Line Speed 
Efficiency
</t>
        </r>
      </text>
    </comment>
    <comment ref="AM32" authorId="1" shapeId="0" xr:uid="{CCDAA056-5254-41B8-824A-4F927701D0D6}">
      <text>
        <r>
          <rPr>
            <b/>
            <sz val="9"/>
            <color indexed="81"/>
            <rFont val="Tahoma"/>
            <family val="2"/>
          </rPr>
          <t>Polisena, Carl:</t>
        </r>
        <r>
          <rPr>
            <sz val="9"/>
            <color indexed="81"/>
            <rFont val="Tahoma"/>
            <family val="2"/>
          </rPr>
          <t xml:space="preserve">
This will account for under or overweight rolls or material left in coating tank.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Kalal, Philip G.</author>
    <author>Rush, Neil</author>
  </authors>
  <commentList>
    <comment ref="E36" authorId="0" shapeId="0" xr:uid="{AE924131-E0B4-4CDD-9030-96FC1CC601A6}">
      <text>
        <r>
          <rPr>
            <b/>
            <sz val="9"/>
            <color indexed="81"/>
            <rFont val="Tahoma"/>
            <family val="2"/>
          </rPr>
          <t>Kalal, Philip G.:</t>
        </r>
        <r>
          <rPr>
            <sz val="9"/>
            <color indexed="81"/>
            <rFont val="Tahoma"/>
            <family val="2"/>
          </rPr>
          <t xml:space="preserve">
Sand - Supplier outage</t>
        </r>
      </text>
    </comment>
    <comment ref="E38" authorId="0" shapeId="0" xr:uid="{B7D24144-58A2-4271-80CA-6E8ED6D03E20}">
      <text>
        <r>
          <rPr>
            <b/>
            <sz val="9"/>
            <color indexed="81"/>
            <rFont val="Tahoma"/>
            <family val="2"/>
          </rPr>
          <t>Kalal, Philip G.:</t>
        </r>
        <r>
          <rPr>
            <sz val="9"/>
            <color indexed="81"/>
            <rFont val="Tahoma"/>
            <family val="2"/>
          </rPr>
          <t xml:space="preserve">
SAND</t>
        </r>
      </text>
    </comment>
    <comment ref="E43" authorId="1" shapeId="0" xr:uid="{66A89253-9A99-487F-8F6C-6DF1B6FC5BB5}">
      <text>
        <r>
          <rPr>
            <b/>
            <sz val="9"/>
            <color indexed="81"/>
            <rFont val="Tahoma"/>
            <family val="2"/>
          </rPr>
          <t>Rush, Neil:</t>
        </r>
        <r>
          <rPr>
            <sz val="9"/>
            <color indexed="81"/>
            <rFont val="Tahoma"/>
            <family val="2"/>
          </rPr>
          <t xml:space="preserve">
106 Filler</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Rush, Neil</author>
  </authors>
  <commentList>
    <comment ref="G3" authorId="0" shapeId="0" xr:uid="{169A4419-E15A-4ABB-B8DC-D2C77BAE2EBA}">
      <text>
        <r>
          <rPr>
            <b/>
            <sz val="9"/>
            <color indexed="81"/>
            <rFont val="Tahoma"/>
            <family val="2"/>
          </rPr>
          <t>Rush, Neil:</t>
        </r>
        <r>
          <rPr>
            <sz val="9"/>
            <color indexed="81"/>
            <rFont val="Tahoma"/>
            <family val="2"/>
          </rPr>
          <t xml:space="preserve">
Caulk Mixer 1 = 1*
500 Mixer = 7
1000 Mixer = 7
Reactor 1000 = 1
* Did not acccomodate for the Burmastic Make Batch(es)</t>
        </r>
      </text>
    </comment>
    <comment ref="G4" authorId="0" shapeId="0" xr:uid="{C87D1FED-6713-46C3-AB0A-E36F7621A820}">
      <text>
        <r>
          <rPr>
            <b/>
            <sz val="9"/>
            <color indexed="81"/>
            <rFont val="Tahoma"/>
            <family val="2"/>
          </rPr>
          <t>Rush, Neil:</t>
        </r>
        <r>
          <rPr>
            <sz val="9"/>
            <color indexed="81"/>
            <rFont val="Tahoma"/>
            <family val="2"/>
          </rPr>
          <t xml:space="preserve">
Caulk Mixer 1 = 4*
500 Mixer = 6
1000 Mixer = 1
Reactor 1000 = 5**
* Did not acccomodate for the Burmastic Make Batch(es)
** Trouble fillinng the last batch from Week 38</t>
        </r>
      </text>
    </comment>
    <comment ref="C5" authorId="0" shapeId="0" xr:uid="{FAAEDE00-7758-47E8-BD67-619748011A13}">
      <text>
        <r>
          <rPr>
            <b/>
            <sz val="9"/>
            <color indexed="81"/>
            <rFont val="Tahoma"/>
            <family val="2"/>
          </rPr>
          <t>Rush, Neil:</t>
        </r>
        <r>
          <rPr>
            <sz val="9"/>
            <color indexed="81"/>
            <rFont val="Tahoma"/>
            <family val="2"/>
          </rPr>
          <t xml:space="preserve">
*Reactor 1000 (quality - flakes) = 4</t>
        </r>
      </text>
    </comment>
    <comment ref="D5" authorId="0" shapeId="0" xr:uid="{E7717FE8-E490-4D9D-830B-EE4C140E77C4}">
      <text>
        <r>
          <rPr>
            <b/>
            <sz val="9"/>
            <color indexed="81"/>
            <rFont val="Tahoma"/>
            <family val="2"/>
          </rPr>
          <t>Rush, Neil:</t>
        </r>
        <r>
          <rPr>
            <sz val="9"/>
            <color indexed="81"/>
            <rFont val="Tahoma"/>
            <family val="2"/>
          </rPr>
          <t xml:space="preserve">
Caulk Mixer 1 = 2</t>
        </r>
      </text>
    </comment>
    <comment ref="G5" authorId="0" shapeId="0" xr:uid="{56AC6F68-F40F-46B8-916D-78581511B9FF}">
      <text>
        <r>
          <rPr>
            <b/>
            <sz val="9"/>
            <color indexed="81"/>
            <rFont val="Tahoma"/>
            <family val="2"/>
          </rPr>
          <t>Rush, Neil:</t>
        </r>
        <r>
          <rPr>
            <sz val="9"/>
            <color indexed="81"/>
            <rFont val="Tahoma"/>
            <family val="2"/>
          </rPr>
          <t xml:space="preserve">
500 Mixer = 5
1000 Mixer = 4
</t>
        </r>
      </text>
    </comment>
    <comment ref="D6" authorId="0" shapeId="0" xr:uid="{E33EBD96-7EBB-4DAB-A304-58ADE526F775}">
      <text>
        <r>
          <rPr>
            <b/>
            <sz val="9"/>
            <color indexed="81"/>
            <rFont val="Tahoma"/>
            <family val="2"/>
          </rPr>
          <t>Rush, Neil:</t>
        </r>
        <r>
          <rPr>
            <sz val="9"/>
            <color indexed="81"/>
            <rFont val="Tahoma"/>
            <family val="2"/>
          </rPr>
          <t xml:space="preserve">
Reactor 1000 = 1</t>
        </r>
      </text>
    </comment>
    <comment ref="G6" authorId="0" shapeId="0" xr:uid="{4D4CDB8D-7E3A-457C-8B2C-AD1061495B7E}">
      <text>
        <r>
          <rPr>
            <b/>
            <sz val="9"/>
            <color indexed="81"/>
            <rFont val="Tahoma"/>
            <family val="2"/>
          </rPr>
          <t>Rush, Neil:</t>
        </r>
        <r>
          <rPr>
            <sz val="9"/>
            <color indexed="81"/>
            <rFont val="Tahoma"/>
            <family val="2"/>
          </rPr>
          <t xml:space="preserve">
Caulk Mixer 1 = 1
500 Mixer = 1
1000 Mixer = 10
Reactor 1000 = 3</t>
        </r>
      </text>
    </comment>
    <comment ref="D7" authorId="0" shapeId="0" xr:uid="{53D4AEB5-A10B-4B07-92CC-A418694ACBCF}">
      <text>
        <r>
          <rPr>
            <b/>
            <sz val="9"/>
            <color indexed="81"/>
            <rFont val="Tahoma"/>
            <family val="2"/>
          </rPr>
          <t>Rush, Neil:</t>
        </r>
        <r>
          <rPr>
            <sz val="9"/>
            <color indexed="81"/>
            <rFont val="Tahoma"/>
            <family val="2"/>
          </rPr>
          <t xml:space="preserve">
Reactor 1000 = 1</t>
        </r>
      </text>
    </comment>
    <comment ref="G7" authorId="0" shapeId="0" xr:uid="{C7C95E13-0D90-4F07-9DE3-7724F724687D}">
      <text>
        <r>
          <rPr>
            <b/>
            <sz val="9"/>
            <color indexed="81"/>
            <rFont val="Tahoma"/>
            <family val="2"/>
          </rPr>
          <t>Rush, Neil:</t>
        </r>
        <r>
          <rPr>
            <sz val="9"/>
            <color indexed="81"/>
            <rFont val="Tahoma"/>
            <family val="2"/>
          </rPr>
          <t xml:space="preserve">
500 Mixer = 7
1000 Mixer = 5</t>
        </r>
      </text>
    </comment>
    <comment ref="D8" authorId="0" shapeId="0" xr:uid="{E3280814-C000-4373-9B3F-BA275745D20E}">
      <text>
        <r>
          <rPr>
            <b/>
            <sz val="9"/>
            <color indexed="81"/>
            <rFont val="Tahoma"/>
            <family val="2"/>
          </rPr>
          <t>Rush, Neil:</t>
        </r>
        <r>
          <rPr>
            <sz val="9"/>
            <color indexed="81"/>
            <rFont val="Tahoma"/>
            <family val="2"/>
          </rPr>
          <t xml:space="preserve">
Reactor 1000 = 1</t>
        </r>
      </text>
    </comment>
    <comment ref="G8" authorId="0" shapeId="0" xr:uid="{91F49164-2615-490D-8350-362C472645E4}">
      <text>
        <r>
          <rPr>
            <b/>
            <sz val="9"/>
            <color indexed="81"/>
            <rFont val="Tahoma"/>
            <family val="2"/>
          </rPr>
          <t>Rush, Neil:</t>
        </r>
        <r>
          <rPr>
            <sz val="9"/>
            <color indexed="81"/>
            <rFont val="Tahoma"/>
            <family val="2"/>
          </rPr>
          <t xml:space="preserve">
500 Mixer = 2
1000 Mixer = 7</t>
        </r>
      </text>
    </comment>
    <comment ref="D9" authorId="0" shapeId="0" xr:uid="{E96DD08F-BF36-4F2A-A5B3-DB0176534E7E}">
      <text>
        <r>
          <rPr>
            <b/>
            <sz val="9"/>
            <color indexed="81"/>
            <rFont val="Tahoma"/>
            <family val="2"/>
          </rPr>
          <t>Rush, Neil:</t>
        </r>
        <r>
          <rPr>
            <sz val="9"/>
            <color indexed="81"/>
            <rFont val="Tahoma"/>
            <family val="2"/>
          </rPr>
          <t xml:space="preserve">
Caulk Mixer 1 = 3
364556 Green Needed</t>
        </r>
      </text>
    </comment>
    <comment ref="E10" authorId="0" shapeId="0" xr:uid="{E9C32923-D03B-493C-A8ED-928F940CEA11}">
      <text>
        <r>
          <rPr>
            <b/>
            <sz val="9"/>
            <color indexed="81"/>
            <rFont val="Tahoma"/>
            <family val="2"/>
          </rPr>
          <t>Rush, Neil:</t>
        </r>
        <r>
          <rPr>
            <sz val="9"/>
            <color indexed="81"/>
            <rFont val="Tahoma"/>
            <family val="2"/>
          </rPr>
          <t xml:space="preserve">
Reactor 1000 = 2 (929 MDI)</t>
        </r>
      </text>
    </comment>
    <comment ref="G10" authorId="0" shapeId="0" xr:uid="{1FC191F1-F7F2-45C7-A697-FEB414DA0589}">
      <text>
        <r>
          <rPr>
            <b/>
            <sz val="9"/>
            <color indexed="81"/>
            <rFont val="Tahoma"/>
            <family val="2"/>
          </rPr>
          <t>Rush, Neil:</t>
        </r>
        <r>
          <rPr>
            <sz val="9"/>
            <color indexed="81"/>
            <rFont val="Tahoma"/>
            <family val="2"/>
          </rPr>
          <t xml:space="preserve">
500 Mixer = 5
1000 Mixer = 8
Reactor 1000 = 1</t>
        </r>
      </text>
    </comment>
    <comment ref="G11" authorId="0" shapeId="0" xr:uid="{25D122C5-2CF0-4EA9-9238-80651DE069A1}">
      <text>
        <r>
          <rPr>
            <b/>
            <sz val="9"/>
            <color indexed="81"/>
            <rFont val="Tahoma"/>
            <family val="2"/>
          </rPr>
          <t>Rush, Neil:</t>
        </r>
        <r>
          <rPr>
            <sz val="9"/>
            <color indexed="81"/>
            <rFont val="Tahoma"/>
            <family val="2"/>
          </rPr>
          <t xml:space="preserve">
500 Mixer = 8
1000 Mixer = 11
Reactor 1000 = 1</t>
        </r>
      </text>
    </comment>
    <comment ref="G12" authorId="0" shapeId="0" xr:uid="{C423A5B9-EA51-40EF-BC35-FCFE707F1A68}">
      <text>
        <r>
          <rPr>
            <b/>
            <sz val="9"/>
            <color indexed="81"/>
            <rFont val="Tahoma"/>
            <family val="2"/>
          </rPr>
          <t>Rush, Neil:</t>
        </r>
        <r>
          <rPr>
            <sz val="9"/>
            <color indexed="81"/>
            <rFont val="Tahoma"/>
            <family val="2"/>
          </rPr>
          <t xml:space="preserve">
500 Mixer = 12
1000 Mixer = 7
</t>
        </r>
      </text>
    </comment>
    <comment ref="G13" authorId="0" shapeId="0" xr:uid="{082E0A45-179A-44C9-9AF6-B3E828333A3F}">
      <text>
        <r>
          <rPr>
            <b/>
            <sz val="9"/>
            <color indexed="81"/>
            <rFont val="Tahoma"/>
            <family val="2"/>
          </rPr>
          <t>Rush, Neil:</t>
        </r>
        <r>
          <rPr>
            <sz val="9"/>
            <color indexed="81"/>
            <rFont val="Tahoma"/>
            <family val="2"/>
          </rPr>
          <t xml:space="preserve">
500 Mixer = 6
1000 Mixer = 13
</t>
        </r>
      </text>
    </comment>
    <comment ref="G14" authorId="0" shapeId="0" xr:uid="{4E966CEC-D461-4008-8BE1-5498155B9709}">
      <text>
        <r>
          <rPr>
            <b/>
            <sz val="9"/>
            <color indexed="81"/>
            <rFont val="Tahoma"/>
            <family val="2"/>
          </rPr>
          <t>Rush, Neil:</t>
        </r>
        <r>
          <rPr>
            <sz val="9"/>
            <color indexed="81"/>
            <rFont val="Tahoma"/>
            <family val="2"/>
          </rPr>
          <t xml:space="preserve">
500 Mixer = 12
1000 Mixer = 4
</t>
        </r>
      </text>
    </comment>
    <comment ref="G15" authorId="0" shapeId="0" xr:uid="{0F1159D5-DA5A-410E-97EB-8B29F991B498}">
      <text>
        <r>
          <rPr>
            <b/>
            <sz val="9"/>
            <color indexed="81"/>
            <rFont val="Tahoma"/>
            <family val="2"/>
          </rPr>
          <t>Rush, Neil:</t>
        </r>
        <r>
          <rPr>
            <sz val="9"/>
            <color indexed="81"/>
            <rFont val="Tahoma"/>
            <family val="2"/>
          </rPr>
          <t xml:space="preserve">
500 Mixer = 9
1000 Mixer = 7</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tc={57F81402-52D5-42B8-B704-43F692C7377B}</author>
  </authors>
  <commentList>
    <comment ref="M21" authorId="0" shapeId="0" xr:uid="{57F81402-52D5-42B8-B704-43F692C7377B}">
      <text>
        <t>[Threaded comment]
Your version of Excel allows you to read this threaded comment; however, any edits to it will get removed if the file is opened in a newer version of Excel. Learn more: https://go.microsoft.com/fwlink/?linkid=870924
Comment:
    12 weeks pending lead time on new pump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Kalal, Philip G.</author>
    <author>tc={239D74D4-CC8E-417B-AF35-1663F1658101}</author>
    <author>Riggen, Stacy</author>
  </authors>
  <commentList>
    <comment ref="D10" authorId="0" shapeId="0" xr:uid="{DD04CEBA-6124-456B-9108-090555C95DF8}">
      <text>
        <r>
          <rPr>
            <b/>
            <sz val="9"/>
            <color indexed="81"/>
            <rFont val="Tahoma"/>
            <family val="2"/>
          </rPr>
          <t>Kalal, Philip G.:</t>
        </r>
        <r>
          <rPr>
            <sz val="9"/>
            <color indexed="81"/>
            <rFont val="Tahoma"/>
            <family val="2"/>
          </rPr>
          <t xml:space="preserve">
1.) Access/egress,
2.) Emergency 28", 
3.) Housekeeping,Slips /trips-product+water on flooring, 
4.) Contractor zone,
5.) Fprot lift</t>
        </r>
      </text>
    </comment>
    <comment ref="G10" authorId="1" shapeId="0" xr:uid="{239D74D4-CC8E-417B-AF35-1663F1658101}">
      <text>
        <t>[Threaded comment]
Your version of Excel allows you to read this threaded comment; however, any edits to it will get removed if the file is opened in a newer version of Excel. Learn more: https://go.microsoft.com/fwlink/?linkid=870924
Comment:
    EPA Permit</t>
      </text>
    </comment>
    <comment ref="D11" authorId="0" shapeId="0" xr:uid="{BA7B5D65-D089-49A7-8814-F823FB3C964C}">
      <text>
        <r>
          <rPr>
            <b/>
            <sz val="9"/>
            <color indexed="81"/>
            <rFont val="Tahoma"/>
            <family val="2"/>
          </rPr>
          <t>Kalal, Philip G.:</t>
        </r>
        <r>
          <rPr>
            <sz val="9"/>
            <color indexed="81"/>
            <rFont val="Tahoma"/>
            <family val="2"/>
          </rPr>
          <t xml:space="preserve">
green walkway
housekeeping
forklift inspections
door on lpg 
clearance eyewash 
safety glasses
mislabeled waste
trips</t>
        </r>
      </text>
    </comment>
    <comment ref="D13" authorId="0" shapeId="0" xr:uid="{9CEE0AA8-4F1E-44F5-AEED-D5E00988C240}">
      <text>
        <r>
          <rPr>
            <b/>
            <sz val="9"/>
            <color indexed="81"/>
            <rFont val="Tahoma"/>
            <family val="2"/>
          </rPr>
          <t>Kalal, Philip G.:</t>
        </r>
        <r>
          <rPr>
            <sz val="9"/>
            <color indexed="81"/>
            <rFont val="Tahoma"/>
            <family val="2"/>
          </rPr>
          <t xml:space="preserve">
green walkway housekeeping (daily)
PPE (facemasks) misslabeled waste
Contractor PPE</t>
        </r>
      </text>
    </comment>
    <comment ref="D15" authorId="0" shapeId="0" xr:uid="{2C3FB098-AD7F-4502-8906-BC237942CE38}">
      <text>
        <r>
          <rPr>
            <b/>
            <sz val="9"/>
            <color indexed="81"/>
            <rFont val="Tahoma"/>
            <family val="2"/>
          </rPr>
          <t>Kalal, Philip G.:</t>
        </r>
        <r>
          <rPr>
            <sz val="9"/>
            <color indexed="81"/>
            <rFont val="Tahoma"/>
            <family val="2"/>
          </rPr>
          <t xml:space="preserve">
1 walkways, 
2 housekeeping,
3 haz 
4 flammables,</t>
        </r>
      </text>
    </comment>
    <comment ref="D16" authorId="0" shapeId="0" xr:uid="{50BAD98F-9286-472C-AA20-CEDDD8EBF86D}">
      <text>
        <r>
          <rPr>
            <b/>
            <sz val="9"/>
            <color indexed="81"/>
            <rFont val="Tahoma"/>
            <family val="2"/>
          </rPr>
          <t>Kalal, Philip G.:</t>
        </r>
        <r>
          <rPr>
            <sz val="9"/>
            <color indexed="81"/>
            <rFont val="Tahoma"/>
            <family val="2"/>
          </rPr>
          <t xml:space="preserve">
1.) walkways
2.) flammables</t>
        </r>
      </text>
    </comment>
    <comment ref="E16" authorId="0" shapeId="0" xr:uid="{07015AB6-B8CA-40AB-8403-94B208A902EB}">
      <text>
        <r>
          <rPr>
            <b/>
            <sz val="9"/>
            <color indexed="81"/>
            <rFont val="Tahoma"/>
            <family val="2"/>
          </rPr>
          <t>Kalal, Philip G.:</t>
        </r>
        <r>
          <rPr>
            <sz val="9"/>
            <color indexed="81"/>
            <rFont val="Tahoma"/>
            <family val="2"/>
          </rPr>
          <t xml:space="preserve">
800lbs PUMA</t>
        </r>
      </text>
    </comment>
    <comment ref="H24" authorId="2" shapeId="0" xr:uid="{D33C20FD-7EF9-4D94-B51A-4E2F0267766D}">
      <text>
        <r>
          <rPr>
            <b/>
            <sz val="9"/>
            <color indexed="81"/>
            <rFont val="Tahoma"/>
            <family val="2"/>
          </rPr>
          <t>Riggen, Stacy:</t>
        </r>
        <r>
          <rPr>
            <sz val="9"/>
            <color indexed="81"/>
            <rFont val="Tahoma"/>
            <family val="2"/>
          </rPr>
          <t xml:space="preserve">
Rook is not tracking, he said he is really busy with the 7 days a week.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Heckman, Charles M.</author>
  </authors>
  <commentList>
    <comment ref="B2" authorId="0" shapeId="0" xr:uid="{A1040CBE-59D1-4BA8-9659-F4263BEA4F17}">
      <text>
        <r>
          <rPr>
            <b/>
            <sz val="9"/>
            <color indexed="81"/>
            <rFont val="Tahoma"/>
            <family val="2"/>
          </rPr>
          <t>Heckman, Charles M.:</t>
        </r>
        <r>
          <rPr>
            <sz val="9"/>
            <color indexed="81"/>
            <rFont val="Tahoma"/>
            <family val="2"/>
          </rPr>
          <t xml:space="preserve">
UV spray system filter change
Filler Silo inspection
Paint line cleaning
</t>
        </r>
        <r>
          <rPr>
            <sz val="9"/>
            <color indexed="8"/>
            <rFont val="Tahoma"/>
            <family val="2"/>
          </rPr>
          <t>Thickness guage</t>
        </r>
        <r>
          <rPr>
            <sz val="9"/>
            <color indexed="81"/>
            <rFont val="Tahoma"/>
            <family val="2"/>
          </rPr>
          <t xml:space="preserve"> calibration
Drained asphalt filter
Vacuum pump inspection
Felt Pump packing inspection / tightening
Palletizer hands-on
</t>
        </r>
      </text>
    </comment>
    <comment ref="C2" authorId="0" shapeId="0" xr:uid="{5E1F3A4F-C3DC-497D-B312-F3997B7FDECF}">
      <text>
        <r>
          <rPr>
            <b/>
            <sz val="9"/>
            <color indexed="81"/>
            <rFont val="Tahoma"/>
            <family val="2"/>
          </rPr>
          <t>Heckman, Charles M.:</t>
        </r>
        <r>
          <rPr>
            <sz val="9"/>
            <color indexed="81"/>
            <rFont val="Tahoma"/>
            <family val="2"/>
          </rPr>
          <t xml:space="preserve">
Replaced leaking line under 1000 mixer
Fab'd tool for opening pails for rework
Trouble shot logic for vertical mixer transfer
Assisted contractor for roof project.
No flow out of IPDI silo. Found bypass valve in open position.
Estop on asphalt system due to storm. Reset system
Chain jumped off sprocket on front accumulator
Several issues with state logic on felt line. (Return pump, vertical xfer pumps)
</t>
        </r>
      </text>
    </comment>
    <comment ref="D2" authorId="0" shapeId="0" xr:uid="{3B1CBB1C-FCED-4255-B774-101FED5C4AC6}">
      <text>
        <r>
          <rPr>
            <b/>
            <sz val="9"/>
            <color indexed="81"/>
            <rFont val="Tahoma"/>
            <family val="2"/>
          </rPr>
          <t>Heckman, Charles M.:</t>
        </r>
        <r>
          <rPr>
            <sz val="9"/>
            <color indexed="81"/>
            <rFont val="Tahoma"/>
            <family val="2"/>
          </rPr>
          <t xml:space="preserve">
Cleaned up small spill under Caulk mixers due to leak
Replaced section of 2" pipe under caulk mixers that was leaking.</t>
        </r>
      </text>
    </comment>
    <comment ref="E2" authorId="0" shapeId="0" xr:uid="{C8E5ED1B-19DC-4791-A9A4-94AA680020FC}">
      <text>
        <r>
          <rPr>
            <b/>
            <sz val="9"/>
            <color indexed="81"/>
            <rFont val="Tahoma"/>
            <family val="2"/>
          </rPr>
          <t>Heckman, Charles
dust colletor route.</t>
        </r>
      </text>
    </comment>
    <comment ref="B3" authorId="0" shapeId="0" xr:uid="{AB238DAA-A456-4B01-8F0E-99A4F870B90D}">
      <text>
        <r>
          <rPr>
            <b/>
            <sz val="9"/>
            <color indexed="81"/>
            <rFont val="Tahoma"/>
            <family val="2"/>
          </rPr>
          <t>Heckman, Charles M.:</t>
        </r>
        <r>
          <rPr>
            <sz val="9"/>
            <color indexed="81"/>
            <rFont val="Tahoma"/>
            <family val="2"/>
          </rPr>
          <t xml:space="preserve">
vertical mixers visual inspection
Paint heads and line cleaning
Thickness guage calibration
Drained asphalt filter
Filler Silo inspection</t>
        </r>
      </text>
    </comment>
    <comment ref="C3" authorId="0" shapeId="0" xr:uid="{8A6740C9-B373-4DC9-BB66-9A700AC7BAC7}">
      <text>
        <r>
          <rPr>
            <b/>
            <sz val="9"/>
            <color indexed="81"/>
            <rFont val="Tahoma"/>
            <family val="2"/>
          </rPr>
          <t>Heckman, Charles M.:</t>
        </r>
        <r>
          <rPr>
            <sz val="9"/>
            <color indexed="81"/>
            <rFont val="Tahoma"/>
            <family val="2"/>
          </rPr>
          <t xml:space="preserve">
Welded winder hold down cylinder support
Replaced tip paint head #9
Emptied TS dust collector
Lubricated drumline SV manifold due to sticking spool
Cleaned and lubricated H2 knife gate
Replaced packing on FR screw conv (leaking)
Jumpered pressure switch on Hot oil boiler #2 (Sunday)
Pulled exhaust fan off compactor (Bad bearings)
</t>
        </r>
      </text>
    </comment>
    <comment ref="E3" authorId="0" shapeId="0" xr:uid="{6946602D-BA29-4D1E-9533-07DD68D52EB5}">
      <text>
        <r>
          <rPr>
            <b/>
            <sz val="9"/>
            <color indexed="81"/>
            <rFont val="Tahoma"/>
            <family val="2"/>
          </rPr>
          <t xml:space="preserve">Heckman, Charles M.
</t>
        </r>
        <r>
          <rPr>
            <sz val="9"/>
            <color indexed="81"/>
            <rFont val="Tahoma"/>
            <family val="2"/>
          </rPr>
          <t xml:space="preserve">Dust collector route
</t>
        </r>
        <r>
          <rPr>
            <b/>
            <sz val="9"/>
            <color indexed="81"/>
            <rFont val="Tahoma"/>
            <family val="2"/>
          </rPr>
          <t xml:space="preserve">
</t>
        </r>
      </text>
    </comment>
    <comment ref="B4" authorId="0" shapeId="0" xr:uid="{A6C0ED54-1590-4DE1-8461-9FE60E8EF8E4}">
      <text>
        <r>
          <rPr>
            <b/>
            <sz val="9"/>
            <color indexed="81"/>
            <rFont val="Tahoma"/>
            <family val="2"/>
          </rPr>
          <t>Heckman, Charles M.:</t>
        </r>
        <r>
          <rPr>
            <sz val="9"/>
            <color indexed="81"/>
            <rFont val="Tahoma"/>
            <family val="2"/>
          </rPr>
          <t xml:space="preserve">
Felt pump inspection 
Tank farm pump inspection
Sand granule seperator screen inspection/rotation
Felt line bearing </t>
        </r>
      </text>
    </comment>
    <comment ref="C4" authorId="0" shapeId="0" xr:uid="{045520E0-CF37-44D2-8D16-8EC9FF4BBC11}">
      <text>
        <r>
          <rPr>
            <b/>
            <sz val="9"/>
            <color indexed="81"/>
            <rFont val="Tahoma"/>
            <family val="2"/>
          </rPr>
          <t>Heckman, Charles M.:</t>
        </r>
        <r>
          <rPr>
            <sz val="9"/>
            <color indexed="81"/>
            <rFont val="Tahoma"/>
            <family val="2"/>
          </rPr>
          <t xml:space="preserve">
Rebuilt compactor exhaust fan
Tracked sand long conveyor
Replaced liquid feeder basket filters
Adjusted scale gate down prox switch.
Removed obstruction from granule silo
Removed obstruction from CM 2 transfer pump
Replaced tip on paint head #9
Assisted with TS roof project
Lifted new motor and gearbox to top of tank 10. Installed Saturday.
Repaired employee entrance man door
Repaired heat shrink seem bar
</t>
        </r>
      </text>
    </comment>
    <comment ref="E4" authorId="0" shapeId="0" xr:uid="{DED3F2B0-BF44-4AFF-A8CD-2F55108D483B}">
      <text>
        <r>
          <rPr>
            <b/>
            <sz val="9"/>
            <color indexed="81"/>
            <rFont val="Tahoma"/>
            <family val="2"/>
          </rPr>
          <t>Heckman, Charles M.:</t>
        </r>
        <r>
          <rPr>
            <sz val="9"/>
            <color indexed="81"/>
            <rFont val="Tahoma"/>
            <family val="2"/>
          </rPr>
          <t xml:space="preserve">
Dust collector route</t>
        </r>
      </text>
    </comment>
    <comment ref="B5" authorId="0" shapeId="0" xr:uid="{4CC3D14F-D82B-4E2A-8A62-DD6B161622CC}">
      <text>
        <r>
          <rPr>
            <b/>
            <sz val="9"/>
            <color indexed="81"/>
            <rFont val="Tahoma"/>
            <family val="2"/>
          </rPr>
          <t>Heckman, Charles M.:</t>
        </r>
        <r>
          <rPr>
            <sz val="9"/>
            <color indexed="81"/>
            <rFont val="Tahoma"/>
            <family val="2"/>
          </rPr>
          <t xml:space="preserve">
UV spray system filter change
Filler Silo inspection
Paint line cleaning
</t>
        </r>
        <r>
          <rPr>
            <sz val="9"/>
            <color indexed="8"/>
            <rFont val="Tahoma"/>
            <family val="2"/>
          </rPr>
          <t>Thickness guage</t>
        </r>
        <r>
          <rPr>
            <sz val="9"/>
            <color indexed="81"/>
            <rFont val="Tahoma"/>
            <family val="2"/>
          </rPr>
          <t xml:space="preserve"> calibration
Drained asphalt filter
Vacuum pump inspection
Felt Pump packing inspection / tightening
Palletizer hands-on
</t>
        </r>
      </text>
    </comment>
    <comment ref="C5" authorId="0" shapeId="0" xr:uid="{B052E73D-337E-47E8-A8FF-2DEC370B36F6}">
      <text>
        <r>
          <rPr>
            <b/>
            <sz val="9"/>
            <color indexed="81"/>
            <rFont val="Tahoma"/>
            <family val="2"/>
          </rPr>
          <t>Heckman, Charles M.:</t>
        </r>
        <r>
          <rPr>
            <sz val="9"/>
            <color indexed="81"/>
            <rFont val="Tahoma"/>
            <family val="2"/>
          </rPr>
          <t xml:space="preserve">
replaced paint head tip #8
tank farm cleaning
Drained asphalt filter due to slow filling
Repaired 2 sand leaks on roof delivery piping
Replaced hold down roller at winder
Replaced light screen contactor at scale conveyor
Trouble shot UV system RF detector - (replaced bad lamp #3)
Replaced packing on burmastic xfer pump (north tank farm)
</t>
        </r>
      </text>
    </comment>
    <comment ref="E5" authorId="0" shapeId="0" xr:uid="{017765B6-9D64-41CC-9E59-AFB64F1E7A6D}">
      <text>
        <r>
          <rPr>
            <b/>
            <sz val="9"/>
            <color indexed="81"/>
            <rFont val="Tahoma"/>
            <family val="2"/>
          </rPr>
          <t>Heckman, Charles M.:</t>
        </r>
        <r>
          <rPr>
            <sz val="9"/>
            <color indexed="81"/>
            <rFont val="Tahoma"/>
            <family val="2"/>
          </rPr>
          <t xml:space="preserve">
Dust collector route</t>
        </r>
      </text>
    </comment>
    <comment ref="B6" authorId="0" shapeId="0" xr:uid="{E52FDBE3-6336-4BDD-9C31-F16A786441A7}">
      <text>
        <r>
          <rPr>
            <b/>
            <sz val="9"/>
            <color indexed="81"/>
            <rFont val="Tahoma"/>
            <family val="2"/>
          </rPr>
          <t>Heckman, Charles M.:</t>
        </r>
        <r>
          <rPr>
            <sz val="9"/>
            <color indexed="81"/>
            <rFont val="Tahoma"/>
            <family val="2"/>
          </rPr>
          <t xml:space="preserve">
vertical mixers visual inspection
Paint heads and line cleaning
Thickness guage calibration
Drained asphalt filter (daily)
Filler Silo inspection
Tank Farm pump inspection
</t>
        </r>
      </text>
    </comment>
    <comment ref="C6" authorId="0" shapeId="0" xr:uid="{AE48C561-AEB0-457D-9BD6-321C08F350B0}">
      <text>
        <r>
          <rPr>
            <b/>
            <sz val="9"/>
            <color indexed="81"/>
            <rFont val="Tahoma"/>
            <family val="2"/>
          </rPr>
          <t>Heckman, Charles M.:</t>
        </r>
        <r>
          <rPr>
            <sz val="9"/>
            <color indexed="81"/>
            <rFont val="Tahoma"/>
            <family val="2"/>
          </rPr>
          <t xml:space="preserve">
Air conditioner to MCC over heated (cleaned coils)
Unjammed winder due to non sanded material in winder
repaired sand seperator (all balls missing) 
cleaned out entire sand system to remove seperator balls.
Replaced chain on return pump and realigned
Freed up screws ( due to no flush done day prior)
Maint shop WPO
tank farm cleaning
Maint. garage WPO
replumbed paint lines for trial
replaced all paint head tips (post trial)
Drained asphalt filter due to slow filling
Removed and cleaned VM#2 filter basket
</t>
        </r>
      </text>
    </comment>
    <comment ref="E6" authorId="0" shapeId="0" xr:uid="{2608A67C-0D9D-4D6C-A16C-BB910ED17FD3}">
      <text>
        <r>
          <rPr>
            <b/>
            <sz val="9"/>
            <color indexed="81"/>
            <rFont val="Tahoma"/>
            <family val="2"/>
          </rPr>
          <t>Heckman, Charles M.:</t>
        </r>
        <r>
          <rPr>
            <sz val="9"/>
            <color indexed="81"/>
            <rFont val="Tahoma"/>
            <family val="2"/>
          </rPr>
          <t xml:space="preserve">
Dust collector route</t>
        </r>
      </text>
    </comment>
    <comment ref="B7" authorId="0" shapeId="0" xr:uid="{E7656210-52DD-4A9A-8015-7DE3ED2C1A04}">
      <text>
        <r>
          <rPr>
            <b/>
            <sz val="9"/>
            <color indexed="81"/>
            <rFont val="Tahoma"/>
            <family val="2"/>
          </rPr>
          <t>Heckman, Charles M.:</t>
        </r>
        <r>
          <rPr>
            <sz val="9"/>
            <color indexed="81"/>
            <rFont val="Tahoma"/>
            <family val="2"/>
          </rPr>
          <t xml:space="preserve">
Edge Finder Inspection
Hydraulic Skid Inspection
Tank Farm Pump Inspection
Stabilizer Silo Inspection
Rooftop exhaust fan inspection
Vacuum pump inspection
Horizontal Mixer inspection
Sand offload inspection
Paint Line purge
Felt asphalt inspection
Radar gage calibration
VM gearbox fill  inspection
Air compressor filter change</t>
        </r>
      </text>
    </comment>
    <comment ref="C7" authorId="0" shapeId="0" xr:uid="{FC4E51B3-D7CF-4168-9431-88D38F08F2C1}">
      <text>
        <r>
          <rPr>
            <b/>
            <sz val="9"/>
            <color indexed="81"/>
            <rFont val="Tahoma"/>
            <family val="2"/>
          </rPr>
          <t>Heckman, Charles M.:</t>
        </r>
        <r>
          <rPr>
            <sz val="9"/>
            <color indexed="81"/>
            <rFont val="Tahoma"/>
            <family val="2"/>
          </rPr>
          <t xml:space="preserve">
Prepolymer xfer pump clogged
2L / 6L filter change
Replaced chain on felt drive #5
Replaced several bad SVs on roofing dust collector
Shrink wrapper out of seq
Reset hot water boiler
Replaced packing on coating tank supply pump
installed screen on sand shaker to trap balls from escaping
replaced TS base coat filler hose
Trouble shot low air pressure (high consumption) (nothing found)
</t>
        </r>
      </text>
    </comment>
    <comment ref="E7" authorId="0" shapeId="0" xr:uid="{F66C9D7D-0AC6-4011-897C-B67917D7507C}">
      <text>
        <r>
          <rPr>
            <b/>
            <sz val="9"/>
            <color indexed="81"/>
            <rFont val="Tahoma"/>
            <family val="2"/>
          </rPr>
          <t>Heckman, Charles M.:</t>
        </r>
        <r>
          <rPr>
            <sz val="9"/>
            <color indexed="81"/>
            <rFont val="Tahoma"/>
            <family val="2"/>
          </rPr>
          <t xml:space="preserve">
Dust collector route
</t>
        </r>
      </text>
    </comment>
    <comment ref="B8" authorId="0" shapeId="0" xr:uid="{474118D3-59CA-45D3-B145-783CC197A808}">
      <text>
        <r>
          <rPr>
            <b/>
            <sz val="9"/>
            <color indexed="81"/>
            <rFont val="Tahoma"/>
            <family val="2"/>
          </rPr>
          <t>Heckman, Charles M.:</t>
        </r>
        <r>
          <rPr>
            <sz val="9"/>
            <color indexed="81"/>
            <rFont val="Tahoma"/>
            <family val="2"/>
          </rPr>
          <t xml:space="preserve">
Edge Finder Inspection
Hydraulic Skid Inspection
Tank Farm Pump Inspection
Stabilizer Silo Inspection
Rooftop exhaust fan inspection
Vacuum pump inspection
Horizontal Mixer inspection
Sand offload inspection
Paint Line purge
Felt asphalt inspection
Radar gage calibration
VM gearbox fill  inspection
Air compressor filter change</t>
        </r>
      </text>
    </comment>
    <comment ref="C8" authorId="0" shapeId="0" xr:uid="{73DEA976-8905-4FAA-B2F0-BD48DE73A9CD}">
      <text>
        <r>
          <rPr>
            <b/>
            <sz val="9"/>
            <color indexed="81"/>
            <rFont val="Tahoma"/>
            <family val="2"/>
          </rPr>
          <t>Heckman, Charles M.:</t>
        </r>
        <r>
          <rPr>
            <sz val="9"/>
            <color indexed="81"/>
            <rFont val="Tahoma"/>
            <family val="2"/>
          </rPr>
          <t xml:space="preserve">
Trouble shot thickness gage power (Bad transformer)
Trouble shot asphalt offload pump overload tripped.
Sand / granule seperator overloaded
TS repaired E conv
Hot oil boiler fault (simple reset)
Paint line flush
</t>
        </r>
      </text>
    </comment>
    <comment ref="E8" authorId="0" shapeId="0" xr:uid="{C58C7974-1A91-46C3-A1EB-652DA312651A}">
      <text>
        <r>
          <rPr>
            <b/>
            <sz val="9"/>
            <color indexed="81"/>
            <rFont val="Tahoma"/>
            <family val="2"/>
          </rPr>
          <t>Heckman, Charles M.:</t>
        </r>
        <r>
          <rPr>
            <sz val="9"/>
            <color indexed="81"/>
            <rFont val="Tahoma"/>
            <family val="2"/>
          </rPr>
          <t xml:space="preserve">
Dust collector route</t>
        </r>
      </text>
    </comment>
    <comment ref="B9" authorId="0" shapeId="0" xr:uid="{2D5BE082-5D68-4A4C-9C53-D66DF01AA783}">
      <text>
        <r>
          <rPr>
            <b/>
            <sz val="9"/>
            <color indexed="81"/>
            <rFont val="Tahoma"/>
            <family val="2"/>
          </rPr>
          <t>Heckman, Charles M.:</t>
        </r>
        <r>
          <rPr>
            <sz val="9"/>
            <color indexed="81"/>
            <rFont val="Tahoma"/>
            <family val="2"/>
          </rPr>
          <t xml:space="preserve">
UV spray system filter change
Filler Silo inspection
Paint line cleaning
</t>
        </r>
        <r>
          <rPr>
            <sz val="9"/>
            <color indexed="8"/>
            <rFont val="Tahoma"/>
            <family val="2"/>
          </rPr>
          <t>Thickness guage</t>
        </r>
        <r>
          <rPr>
            <sz val="9"/>
            <color indexed="81"/>
            <rFont val="Tahoma"/>
            <family val="2"/>
          </rPr>
          <t xml:space="preserve"> calibration
Drained asphalt filter
Vacuum pump inspection
Felt Pump packing inspection / tightening
Palletizer hands-on
</t>
        </r>
      </text>
    </comment>
    <comment ref="C9" authorId="0" shapeId="0" xr:uid="{1B370673-0FE5-40F8-9591-447BCBA7E922}">
      <text>
        <r>
          <rPr>
            <b/>
            <sz val="9"/>
            <color indexed="81"/>
            <rFont val="Tahoma"/>
            <family val="2"/>
          </rPr>
          <t>Heckman, Charles M.:</t>
        </r>
        <r>
          <rPr>
            <sz val="9"/>
            <color indexed="81"/>
            <rFont val="Tahoma"/>
            <family val="2"/>
          </rPr>
          <t xml:space="preserve">
Replaced linear bearings (west side) on upender
Repacked horizontal mixer tank several times
Emptied rentention tank farm
Freed QJ pump. (bound up)
Opened QJ tank for inspection
Trouble shot lost common on TS liquid feeders
Took apart sand granule seperator that was full of sand
</t>
        </r>
      </text>
    </comment>
    <comment ref="D9" authorId="0" shapeId="0" xr:uid="{FA657969-57EA-4336-B287-9D6DF4B3CF0E}">
      <text>
        <r>
          <rPr>
            <b/>
            <sz val="9"/>
            <color indexed="81"/>
            <rFont val="Tahoma"/>
            <family val="2"/>
          </rPr>
          <t>Heckman, Charles M.:</t>
        </r>
        <r>
          <rPr>
            <sz val="9"/>
            <color indexed="81"/>
            <rFont val="Tahoma"/>
            <family val="2"/>
          </rPr>
          <t xml:space="preserve">
Emptied trash compactor due to smoke</t>
        </r>
      </text>
    </comment>
    <comment ref="E9" authorId="0" shapeId="0" xr:uid="{7C356870-6C55-4406-8796-F4C36064E998}">
      <text>
        <r>
          <rPr>
            <b/>
            <sz val="9"/>
            <color indexed="81"/>
            <rFont val="Tahoma"/>
            <family val="2"/>
          </rPr>
          <t>Heckman, Charles M.:</t>
        </r>
        <r>
          <rPr>
            <sz val="9"/>
            <color indexed="81"/>
            <rFont val="Tahoma"/>
            <family val="2"/>
          </rPr>
          <t xml:space="preserve">
Dust collector route</t>
        </r>
      </text>
    </comment>
    <comment ref="B10" authorId="0" shapeId="0" xr:uid="{324729D2-01B0-4DDE-B118-2B52BB7310D3}">
      <text>
        <r>
          <rPr>
            <b/>
            <sz val="9"/>
            <color indexed="81"/>
            <rFont val="Tahoma"/>
            <family val="2"/>
          </rPr>
          <t>Heckman, Charles M.:</t>
        </r>
        <r>
          <rPr>
            <sz val="9"/>
            <color indexed="81"/>
            <rFont val="Tahoma"/>
            <family val="2"/>
          </rPr>
          <t xml:space="preserve">
Filler Silo inspection
Paint line cleaning
</t>
        </r>
        <r>
          <rPr>
            <sz val="9"/>
            <color indexed="8"/>
            <rFont val="Tahoma"/>
            <family val="2"/>
          </rPr>
          <t>Thickness guage</t>
        </r>
        <r>
          <rPr>
            <sz val="9"/>
            <color indexed="81"/>
            <rFont val="Tahoma"/>
            <family val="2"/>
          </rPr>
          <t xml:space="preserve"> calibration
Drained asphalt filter
Vacuum pump inspection
Felt Pump packing inspection / tightening
Palletizer hands-on
</t>
        </r>
      </text>
    </comment>
    <comment ref="C10" authorId="0" shapeId="0" xr:uid="{E0780A8E-84F8-46C3-94F0-9EB413D92D2D}">
      <text>
        <r>
          <rPr>
            <b/>
            <sz val="9"/>
            <color indexed="81"/>
            <rFont val="Tahoma"/>
            <family val="2"/>
          </rPr>
          <t>Heckman, Charles M.:</t>
        </r>
        <r>
          <rPr>
            <sz val="9"/>
            <color indexed="81"/>
            <rFont val="Tahoma"/>
            <family val="2"/>
          </rPr>
          <t xml:space="preserve">
Replaced asphalt vavle 106
Repaired shaft on horizontal mixer #2
Repacked HM 2
Took apart TS 90 to free up obstruction
replaced gear side bearing on HM 2
MPW cleaning asphalt
cleaned up sand 
</t>
        </r>
      </text>
    </comment>
    <comment ref="E10" authorId="0" shapeId="0" xr:uid="{AA5BE815-82EB-45C3-B40D-009B1925C630}">
      <text>
        <r>
          <rPr>
            <b/>
            <sz val="9"/>
            <color indexed="81"/>
            <rFont val="Tahoma"/>
            <family val="2"/>
          </rPr>
          <t>Heckman, Charles M.:</t>
        </r>
        <r>
          <rPr>
            <sz val="9"/>
            <color indexed="81"/>
            <rFont val="Tahoma"/>
            <family val="2"/>
          </rPr>
          <t xml:space="preserve">
Dust collector route</t>
        </r>
      </text>
    </comment>
    <comment ref="B11" authorId="0" shapeId="0" xr:uid="{C9F5F81D-2552-4CF2-83BD-FBD09ED098D4}">
      <text>
        <r>
          <rPr>
            <b/>
            <sz val="9"/>
            <color indexed="81"/>
            <rFont val="Tahoma"/>
            <family val="2"/>
          </rPr>
          <t>Heckman, Charles M.:</t>
        </r>
        <r>
          <rPr>
            <sz val="9"/>
            <color indexed="81"/>
            <rFont val="Tahoma"/>
            <family val="2"/>
          </rPr>
          <t xml:space="preserve">
vertical mixers visual inspection
Paint heads and line cleaning
Thickness guage calibration
Drained asphalt filter
Filler Silo inspection</t>
        </r>
      </text>
    </comment>
    <comment ref="C11" authorId="0" shapeId="0" xr:uid="{4F068449-4B41-457D-AF2C-19C83C29F982}">
      <text>
        <r>
          <rPr>
            <b/>
            <sz val="9"/>
            <color indexed="81"/>
            <rFont val="Tahoma"/>
            <family val="2"/>
          </rPr>
          <t>Heckman, Charles M.:</t>
        </r>
        <r>
          <rPr>
            <sz val="9"/>
            <color indexed="81"/>
            <rFont val="Tahoma"/>
            <family val="2"/>
          </rPr>
          <t xml:space="preserve">
Caulk Mixer #2 hydraulic pump
Flushed/replumbed paint line system
Inspected base coat fill pump
Installed new pump on hot oil boiler #1
Replaced heat bars on shrink wrapper
Trouble shot new dust collector for caulk mixers
Replaced bad cable and controller board on paint line edge finder
Replaced bearing on front accumulator
Replaced thickness gage xformer
</t>
        </r>
      </text>
    </comment>
    <comment ref="D11" authorId="0" shapeId="0" xr:uid="{6F4FF649-54C1-4FBF-BB46-931F041ABFA6}">
      <text>
        <r>
          <rPr>
            <b/>
            <sz val="9"/>
            <color indexed="81"/>
            <rFont val="Tahoma"/>
            <family val="2"/>
          </rPr>
          <t>Heckman, Charles M.:</t>
        </r>
        <r>
          <rPr>
            <sz val="9"/>
            <color indexed="81"/>
            <rFont val="Tahoma"/>
            <family val="2"/>
          </rPr>
          <t xml:space="preserve">
Emptied tank farm retention pond</t>
        </r>
      </text>
    </comment>
    <comment ref="E11" authorId="0" shapeId="0" xr:uid="{EE757312-EEEF-452C-B3E6-63824AC98105}">
      <text>
        <r>
          <rPr>
            <b/>
            <sz val="9"/>
            <color indexed="81"/>
            <rFont val="Tahoma"/>
            <family val="2"/>
          </rPr>
          <t>Heckman, Charles M.:</t>
        </r>
        <r>
          <rPr>
            <sz val="9"/>
            <color indexed="81"/>
            <rFont val="Tahoma"/>
            <family val="2"/>
          </rPr>
          <t xml:space="preserve">
Dust collector route</t>
        </r>
      </text>
    </comment>
    <comment ref="B12" authorId="0" shapeId="0" xr:uid="{FE495BDD-8F9E-45EA-B5EC-BF4FC8C75871}">
      <text>
        <r>
          <rPr>
            <b/>
            <sz val="9"/>
            <color indexed="81"/>
            <rFont val="Tahoma"/>
            <family val="2"/>
          </rPr>
          <t>Heckman, Charles M.:</t>
        </r>
        <r>
          <rPr>
            <sz val="9"/>
            <color indexed="81"/>
            <rFont val="Tahoma"/>
            <family val="2"/>
          </rPr>
          <t xml:space="preserve">
Felt pump inspection 
Tank farm pump inspection
Sand granule seperator screen inspection/rotation
Felt line bearing 
Radar gage calibration (daily)</t>
        </r>
      </text>
    </comment>
    <comment ref="C12" authorId="0" shapeId="0" xr:uid="{D37FCCE3-2145-4E40-AFFD-111D77477EE7}">
      <text>
        <r>
          <rPr>
            <b/>
            <sz val="9"/>
            <color indexed="81"/>
            <rFont val="Tahoma"/>
            <family val="2"/>
          </rPr>
          <t>Heckman, Charles M.:</t>
        </r>
        <r>
          <rPr>
            <sz val="9"/>
            <color indexed="81"/>
            <rFont val="Tahoma"/>
            <family val="2"/>
          </rPr>
          <t xml:space="preserve">
Caulk Mixer #2 hydraulic pump
TS Replaced B2 screw with carbon steel screw
VM#1 transfer pump seized
Trouble shot issues with thickness gage (Friday)
Replaced 5 line E stop
Repaired compactor gate limit switch
Repaired sand off load leak
Unjammed scale conveyor exit gate
Replaced seal bars on heat shrink
Empited Asphalt Filter
</t>
        </r>
      </text>
    </comment>
    <comment ref="D12" authorId="0" shapeId="0" xr:uid="{E489C146-E7F0-4D25-9C43-2FDD2DE26C60}">
      <text>
        <r>
          <rPr>
            <b/>
            <sz val="9"/>
            <color indexed="81"/>
            <rFont val="Tahoma"/>
            <family val="2"/>
          </rPr>
          <t>Heckman, Charles M.:</t>
        </r>
        <r>
          <rPr>
            <sz val="9"/>
            <color indexed="81"/>
            <rFont val="Tahoma"/>
            <family val="2"/>
          </rPr>
          <t xml:space="preserve">
Emptied tank farm retention pond</t>
        </r>
      </text>
    </comment>
    <comment ref="E12" authorId="0" shapeId="0" xr:uid="{B0247D3A-C096-4F51-805B-E964B2DB1B11}">
      <text>
        <r>
          <rPr>
            <b/>
            <sz val="9"/>
            <color indexed="81"/>
            <rFont val="Tahoma"/>
            <family val="2"/>
          </rPr>
          <t>Heckman, Charles M.:</t>
        </r>
        <r>
          <rPr>
            <sz val="9"/>
            <color indexed="81"/>
            <rFont val="Tahoma"/>
            <family val="2"/>
          </rPr>
          <t xml:space="preserve">
Dust collector route</t>
        </r>
      </text>
    </comment>
    <comment ref="B13" authorId="0" shapeId="0" xr:uid="{35CDD66A-38FB-43B6-A5FF-CD2750104873}">
      <text>
        <r>
          <rPr>
            <b/>
            <sz val="9"/>
            <color indexed="81"/>
            <rFont val="Tahoma"/>
            <family val="2"/>
          </rPr>
          <t>Heckman, Charles M.:</t>
        </r>
        <r>
          <rPr>
            <sz val="9"/>
            <color indexed="81"/>
            <rFont val="Tahoma"/>
            <family val="2"/>
          </rPr>
          <t xml:space="preserve">
Edge Finder Inspection
Hydraulic Skid Inspection
Tank Farm Pump Inspection
Stabilizer Silo Inspection
Rooftop exhaust fan inspection
Vacuum pump inspection
Horizontal Mixer inspection
Sand offload inspection
Paint Line purge
Felt asphalt inspection
Radar gage calibration
VM gearbox fill  inspection
Air compressor filter change</t>
        </r>
      </text>
    </comment>
    <comment ref="C13" authorId="0" shapeId="0" xr:uid="{5FB50843-B3E6-4948-B6DC-BFF4CB673E18}">
      <text>
        <r>
          <rPr>
            <b/>
            <sz val="9"/>
            <color indexed="81"/>
            <rFont val="Tahoma"/>
            <family val="2"/>
          </rPr>
          <t>Heckman, Charles M.:</t>
        </r>
        <r>
          <rPr>
            <sz val="9"/>
            <color indexed="81"/>
            <rFont val="Tahoma"/>
            <family val="2"/>
          </rPr>
          <t xml:space="preserve">
Repaired broken bolt on felt scale conv load cell
Installed new xfer pump on VM1
Removed bad Hot Oil pump off boiler 2
Replaced winder hold down bar
Replaced Horizontal Mixer 2 packing
Cleaned Hot Oil boiler control cabnet A/C
Replaced bad contactor on Dock #2
Clogged DS feeder due to screw jam on pieces of super sack
</t>
        </r>
      </text>
    </comment>
    <comment ref="D13" authorId="0" shapeId="0" xr:uid="{280B7FBC-B947-4DA3-B088-71E9F0080E63}">
      <text>
        <r>
          <rPr>
            <b/>
            <sz val="9"/>
            <color indexed="81"/>
            <rFont val="Tahoma"/>
            <family val="2"/>
          </rPr>
          <t>Heckman, Charles M.:</t>
        </r>
        <r>
          <rPr>
            <sz val="9"/>
            <color indexed="81"/>
            <rFont val="Tahoma"/>
            <family val="2"/>
          </rPr>
          <t xml:space="preserve">
Emptied tank farm retention pond</t>
        </r>
      </text>
    </comment>
    <comment ref="E13" authorId="0" shapeId="0" xr:uid="{51E4C848-A197-4E15-854B-DEFE1D3226FB}">
      <text>
        <r>
          <rPr>
            <b/>
            <sz val="9"/>
            <color indexed="81"/>
            <rFont val="Tahoma"/>
            <family val="2"/>
          </rPr>
          <t>Heckman, Charles M.:</t>
        </r>
        <r>
          <rPr>
            <sz val="9"/>
            <color indexed="81"/>
            <rFont val="Tahoma"/>
            <family val="2"/>
          </rPr>
          <t xml:space="preserve">
Dust collector route</t>
        </r>
      </text>
    </comment>
    <comment ref="B14" authorId="0" shapeId="0" xr:uid="{A1E3AB51-5186-4BB2-8648-20A33EA4ECC7}">
      <text>
        <r>
          <rPr>
            <b/>
            <sz val="9"/>
            <color indexed="81"/>
            <rFont val="Tahoma"/>
            <family val="2"/>
          </rPr>
          <t>Heckman, Charles M.:</t>
        </r>
        <r>
          <rPr>
            <sz val="9"/>
            <color indexed="81"/>
            <rFont val="Tahoma"/>
            <family val="2"/>
          </rPr>
          <t xml:space="preserve">
vertical mixers visual inspection
Paint heads and line cleaning
Thickness guage calibration
Drained asphalt filter (daily)
Filler Silo inspection
Tank Farm pump inspection
</t>
        </r>
      </text>
    </comment>
    <comment ref="C14" authorId="0" shapeId="0" xr:uid="{61567413-78DD-4BD9-9C9E-A5F2FBC5465C}">
      <text>
        <r>
          <rPr>
            <b/>
            <sz val="9"/>
            <color indexed="81"/>
            <rFont val="Tahoma"/>
            <family val="2"/>
          </rPr>
          <t>Heckman, Charles M.:</t>
        </r>
        <r>
          <rPr>
            <sz val="9"/>
            <color indexed="81"/>
            <rFont val="Tahoma"/>
            <family val="2"/>
          </rPr>
          <t xml:space="preserve">
Replaced bad air cylinder on chip board dispenser
Replaced blow fuse on VM 1 donaldson unit
Clogged up DS feeder
Worked on 60 in TS
Recalibrated Silo #4 gate encoder
Adjusted low flame on Boiler #1
Repaired broken taper lock on stabilizer conv #3
Replaced Horizontal mixer exhaust fan assembly
Repaired bad Estop on satellite system
tightened loose bolts on sand seperator
Repaired seal bars on shrink wrapper
</t>
        </r>
      </text>
    </comment>
    <comment ref="D14" authorId="0" shapeId="0" xr:uid="{E64E0A2F-2E19-43E8-80D7-00627BD9BDA1}">
      <text>
        <r>
          <rPr>
            <b/>
            <sz val="9"/>
            <color indexed="81"/>
            <rFont val="Tahoma"/>
            <family val="2"/>
          </rPr>
          <t>Heckman, Charles M.:</t>
        </r>
        <r>
          <rPr>
            <sz val="9"/>
            <color indexed="81"/>
            <rFont val="Tahoma"/>
            <family val="2"/>
          </rPr>
          <t xml:space="preserve">
Emptied tank farm retention pond</t>
        </r>
      </text>
    </comment>
    <comment ref="E14" authorId="0" shapeId="0" xr:uid="{141DBDAE-4B00-4EBD-BE9C-94A86825A067}">
      <text>
        <r>
          <rPr>
            <b/>
            <sz val="9"/>
            <color indexed="81"/>
            <rFont val="Tahoma"/>
            <family val="2"/>
          </rPr>
          <t>Heckman, Charles M.:</t>
        </r>
        <r>
          <rPr>
            <sz val="9"/>
            <color indexed="81"/>
            <rFont val="Tahoma"/>
            <family val="2"/>
          </rPr>
          <t xml:space="preserve">
Dust collector route</t>
        </r>
      </text>
    </comment>
    <comment ref="B15" authorId="0" shapeId="0" xr:uid="{D499FE9C-A7D9-495A-A98C-FE54CDCFDA66}">
      <text>
        <r>
          <rPr>
            <b/>
            <sz val="9"/>
            <color indexed="81"/>
            <rFont val="Tahoma"/>
            <family val="2"/>
          </rPr>
          <t>Heckman, Charles M.:</t>
        </r>
        <r>
          <rPr>
            <sz val="9"/>
            <color indexed="81"/>
            <rFont val="Tahoma"/>
            <family val="2"/>
          </rPr>
          <t xml:space="preserve">
Edge Finder Inspection
Hydraulic Skid Inspection
Tank Farm Pump Inspection
Stabilizer Silo Inspection
Rooftop exhaust fan inspection
Vacuum pump inspection
Horizontal Mixer inspection
Sand offload inspection
Paint Line purge
Felt asphalt inspection
Radar gage calibration
VM gearbox fill  inspection
Air compressor filter change</t>
        </r>
      </text>
    </comment>
    <comment ref="C15" authorId="0" shapeId="0" xr:uid="{28CCA640-BBA7-4D88-99B4-34914BB1D9CF}">
      <text>
        <r>
          <rPr>
            <b/>
            <sz val="9"/>
            <color indexed="81"/>
            <rFont val="Tahoma"/>
            <family val="2"/>
          </rPr>
          <t>Heckman, Charles M.:</t>
        </r>
        <r>
          <rPr>
            <sz val="9"/>
            <color indexed="81"/>
            <rFont val="Tahoma"/>
            <family val="2"/>
          </rPr>
          <t xml:space="preserve">
Replaced #1 paint head
Replaced TS base coat filer filter
Installed parastolic on pre polymer 60mm
Repaired loose load cell on felt scale conv
Replaced broken shear pin on E conv
Inspected sand seperator 
Replaced springs on sand seperator
</t>
        </r>
      </text>
    </comment>
    <comment ref="D15" authorId="0" shapeId="0" xr:uid="{67DC3516-8AAE-4D72-9000-3F85886C4393}">
      <text>
        <r>
          <rPr>
            <b/>
            <sz val="9"/>
            <color indexed="81"/>
            <rFont val="Tahoma"/>
            <family val="2"/>
          </rPr>
          <t>Heckman, Charles M.:</t>
        </r>
        <r>
          <rPr>
            <sz val="9"/>
            <color indexed="81"/>
            <rFont val="Tahoma"/>
            <family val="2"/>
          </rPr>
          <t xml:space="preserve">
Emptied tank farm retention pond</t>
        </r>
      </text>
    </comment>
    <comment ref="E15" authorId="0" shapeId="0" xr:uid="{6532EED8-BD51-45B3-9763-139682E17B0A}">
      <text>
        <r>
          <rPr>
            <b/>
            <sz val="9"/>
            <color indexed="81"/>
            <rFont val="Tahoma"/>
            <family val="2"/>
          </rPr>
          <t>Heckman, Charles M.:</t>
        </r>
        <r>
          <rPr>
            <sz val="9"/>
            <color indexed="81"/>
            <rFont val="Tahoma"/>
            <family val="2"/>
          </rPr>
          <t xml:space="preserve">
Dust collector route</t>
        </r>
      </text>
    </comment>
    <comment ref="B16" authorId="0" shapeId="0" xr:uid="{9A86488D-2D4B-4702-9DCB-BDAF242219C4}">
      <text>
        <r>
          <rPr>
            <b/>
            <sz val="9"/>
            <color indexed="81"/>
            <rFont val="Tahoma"/>
            <family val="2"/>
          </rPr>
          <t>Heckman, Charles M.:</t>
        </r>
        <r>
          <rPr>
            <sz val="9"/>
            <color indexed="81"/>
            <rFont val="Tahoma"/>
            <family val="2"/>
          </rPr>
          <t xml:space="preserve">
UV spray system filter change
Filler Silo inspection
Paint line cleaning
</t>
        </r>
        <r>
          <rPr>
            <sz val="9"/>
            <color indexed="8"/>
            <rFont val="Tahoma"/>
            <family val="2"/>
          </rPr>
          <t>Thickness guage</t>
        </r>
        <r>
          <rPr>
            <sz val="9"/>
            <color indexed="81"/>
            <rFont val="Tahoma"/>
            <family val="2"/>
          </rPr>
          <t xml:space="preserve"> calibration
Drained asphalt filter
Vacuum pump inspection
Felt Pump packing inspection / tightening
Palletizer hands-on
</t>
        </r>
      </text>
    </comment>
    <comment ref="C16" authorId="0" shapeId="0" xr:uid="{96DEE856-F555-4A77-8895-74BA75F8E89C}">
      <text>
        <r>
          <rPr>
            <b/>
            <sz val="9"/>
            <color indexed="81"/>
            <rFont val="Tahoma"/>
            <family val="2"/>
          </rPr>
          <t>Heckman, Charles M.:</t>
        </r>
        <r>
          <rPr>
            <sz val="9"/>
            <color indexed="81"/>
            <rFont val="Tahoma"/>
            <family val="2"/>
          </rPr>
          <t xml:space="preserve">
Replaced shear pin on D conv
Inspected TS holding tank PRV valves
Installed rebuilt pump on Hot Oil Boiler #1
Found and repaired direct short on sand seperator
Adjusted setpoint on hot water boiler
Dalton adjusted ingnition mixtures on Hot Oil Boiler #2
Replaced vacuum pump in roofing
Flushed Paint lines
</t>
        </r>
      </text>
    </comment>
    <comment ref="D16" authorId="0" shapeId="0" xr:uid="{84FE831F-5EB7-46DD-AD54-8336FAAADA55}">
      <text>
        <r>
          <rPr>
            <b/>
            <sz val="9"/>
            <color indexed="81"/>
            <rFont val="Tahoma"/>
            <family val="2"/>
          </rPr>
          <t>Heckman, Charles M.:</t>
        </r>
        <r>
          <rPr>
            <sz val="9"/>
            <color indexed="81"/>
            <rFont val="Tahoma"/>
            <family val="2"/>
          </rPr>
          <t xml:space="preserve">
Emptied tank farm retention pond (out of empty totes)</t>
        </r>
      </text>
    </comment>
    <comment ref="E16" authorId="0" shapeId="0" xr:uid="{B20C5DE3-EAE1-465E-A599-04AF9925CD5E}">
      <text>
        <r>
          <rPr>
            <b/>
            <sz val="9"/>
            <color indexed="81"/>
            <rFont val="Tahoma"/>
            <family val="2"/>
          </rPr>
          <t>Heckman, Charles M.:</t>
        </r>
        <r>
          <rPr>
            <sz val="9"/>
            <color indexed="81"/>
            <rFont val="Tahoma"/>
            <family val="2"/>
          </rPr>
          <t xml:space="preserve">
Dust collector route</t>
        </r>
      </text>
    </comment>
    <comment ref="B17" authorId="0" shapeId="0" xr:uid="{7760ECA0-8B13-40DC-B781-95DDDF62F621}">
      <text>
        <r>
          <rPr>
            <b/>
            <sz val="9"/>
            <color indexed="81"/>
            <rFont val="Tahoma"/>
            <family val="2"/>
          </rPr>
          <t>Heckman, Charles M.:</t>
        </r>
        <r>
          <rPr>
            <sz val="9"/>
            <color indexed="81"/>
            <rFont val="Tahoma"/>
            <family val="2"/>
          </rPr>
          <t xml:space="preserve">
Thickness gauge calibration (missed 2 days)
vertical mixers visual inspection
Paint heads and line cleaning
Drained asphalt filter (daily)
Filler Silo inspection
Tank Farm pump inspection
</t>
        </r>
      </text>
    </comment>
    <comment ref="C17" authorId="0" shapeId="0" xr:uid="{A5577466-8699-4F70-B5DB-D94D0A68E4D2}">
      <text>
        <r>
          <rPr>
            <b/>
            <sz val="9"/>
            <color indexed="81"/>
            <rFont val="Tahoma"/>
            <family val="2"/>
          </rPr>
          <t>Heckman, Charles M.:</t>
        </r>
        <r>
          <rPr>
            <sz val="9"/>
            <color indexed="81"/>
            <rFont val="Tahoma"/>
            <family val="2"/>
          </rPr>
          <t xml:space="preserve">
Repaired 5 line air limit actuator
Continue to trouble shoot satelitte system heating
Replaced Paint head #8
Shoveled out filler Silo (repaired leak)
</t>
        </r>
      </text>
    </comment>
    <comment ref="E17" authorId="0" shapeId="0" xr:uid="{A8EE656F-961A-4B16-80C2-71973AA8F6F7}">
      <text>
        <r>
          <rPr>
            <b/>
            <sz val="9"/>
            <color indexed="81"/>
            <rFont val="Tahoma"/>
            <family val="2"/>
          </rPr>
          <t>Heckman, Charles M.:</t>
        </r>
        <r>
          <rPr>
            <sz val="9"/>
            <color indexed="81"/>
            <rFont val="Tahoma"/>
            <family val="2"/>
          </rPr>
          <t xml:space="preserve">
Dust collector route</t>
        </r>
      </text>
    </comment>
    <comment ref="B18" authorId="0" shapeId="0" xr:uid="{DBF0C586-3FC8-4BBB-AC5D-E8A817F7E19A}">
      <text>
        <r>
          <rPr>
            <b/>
            <sz val="9"/>
            <color indexed="81"/>
            <rFont val="Tahoma"/>
            <family val="2"/>
          </rPr>
          <t>Heckman, Charles M.:</t>
        </r>
        <r>
          <rPr>
            <sz val="9"/>
            <color indexed="81"/>
            <rFont val="Tahoma"/>
            <family val="2"/>
          </rPr>
          <t xml:space="preserve">
Edge Finder Inspection
Hydraulic Skid Inspection
Tank Farm Pump Inspection
Stabilizer Silo Inspection
Rooftop exhaust fan inspection
Vacuum pump inspection
Horizontal Mixer inspection
Sand offload inspection
Paint Line purge
Felt asphalt inspection
Radar gage calibration
VM gearbox fill  inspection
Air compressor filter change</t>
        </r>
      </text>
    </comment>
    <comment ref="C18" authorId="0" shapeId="0" xr:uid="{C6C30AC5-C84C-4ADC-B6F3-5D0AB2BFE4C3}">
      <text>
        <r>
          <rPr>
            <b/>
            <sz val="9"/>
            <color indexed="81"/>
            <rFont val="Tahoma"/>
            <family val="2"/>
          </rPr>
          <t>Heckman, Charles M.:</t>
        </r>
        <r>
          <rPr>
            <sz val="9"/>
            <color indexed="81"/>
            <rFont val="Tahoma"/>
            <family val="2"/>
          </rPr>
          <t xml:space="preserve">
Continued working on 60 in TS in prep for trial
60 jammed on powders (soaked worked free)
Replaced shaft and bearing on two rollers immediately after front accumulator
Replaced drive for UV blower motor
Removed excess asphalt around return pump
Unjammed coating tank return pump
Realigned roofing coolant booster pump skid
</t>
        </r>
      </text>
    </comment>
    <comment ref="D18" authorId="0" shapeId="0" xr:uid="{3DB7206D-6267-4139-A5CF-0ECA390B5D83}">
      <text>
        <r>
          <rPr>
            <b/>
            <sz val="9"/>
            <color indexed="81"/>
            <rFont val="Tahoma"/>
            <family val="2"/>
          </rPr>
          <t>Heckman, Charles M.:</t>
        </r>
        <r>
          <rPr>
            <sz val="9"/>
            <color indexed="81"/>
            <rFont val="Tahoma"/>
            <family val="2"/>
          </rPr>
          <t xml:space="preserve">
Emptied tank farm retention pond (out of empty totes)</t>
        </r>
      </text>
    </comment>
    <comment ref="E18" authorId="0" shapeId="0" xr:uid="{FA085553-3EE8-42BD-B91C-5BC9FA587708}">
      <text>
        <r>
          <rPr>
            <b/>
            <sz val="9"/>
            <color indexed="81"/>
            <rFont val="Tahoma"/>
            <family val="2"/>
          </rPr>
          <t>Heckman, Charles M.:</t>
        </r>
        <r>
          <rPr>
            <sz val="9"/>
            <color indexed="81"/>
            <rFont val="Tahoma"/>
            <family val="2"/>
          </rPr>
          <t xml:space="preserve">
Dust collector route</t>
        </r>
      </text>
    </comment>
    <comment ref="B19" authorId="0" shapeId="0" xr:uid="{6D557458-43E9-4EAF-B00F-B2ED4ECA616E}">
      <text>
        <r>
          <rPr>
            <b/>
            <sz val="9"/>
            <color indexed="81"/>
            <rFont val="Tahoma"/>
            <family val="2"/>
          </rPr>
          <t>Heckman, Charles M.:</t>
        </r>
        <r>
          <rPr>
            <sz val="9"/>
            <color indexed="81"/>
            <rFont val="Tahoma"/>
            <family val="2"/>
          </rPr>
          <t xml:space="preserve">
Edge Finder Inspection
Hydraulic Skid Inspection
Tank Farm Pump Inspection
Stabilizer Silo Inspection
Rooftop exhaust fan inspection
Vacuum pump inspection
Horizontal Mixer inspection
Sand offload inspection
Paint Line purge
Felt asphalt inspection
Radar gage calibration
VM gearbox fill  inspection
Air compressor filter change</t>
        </r>
      </text>
    </comment>
    <comment ref="C19" authorId="0" shapeId="0" xr:uid="{68F5FE8F-CA2A-43D6-B3CD-5693527B00F3}">
      <text>
        <r>
          <rPr>
            <b/>
            <sz val="9"/>
            <color indexed="81"/>
            <rFont val="Tahoma"/>
            <family val="2"/>
          </rPr>
          <t>Heckman, Charles M.:</t>
        </r>
        <r>
          <rPr>
            <sz val="9"/>
            <color indexed="81"/>
            <rFont val="Tahoma"/>
            <family val="2"/>
          </rPr>
          <t xml:space="preserve">
Rebuilt top of front accumulator (shafts/bearings/sprockets)
Replaced wear bars on Mandrel
Repaired middle taper
Replaced lower idler assembly on sand elevator (bearings/shaft/new hardware)
Cleaned sand area
Twin Screw 60mm activites (rerouted liquid lines)
Removed TS catch pots and day tanks for MPW cleaning then reinstalled
Unclogged 1000 mixer vacuum line
Lubricated / inspected sand conveyors bearings.
Replaced 2 bad drive rollers on pallet roller conv.
</t>
        </r>
      </text>
    </comment>
    <comment ref="D19" authorId="0" shapeId="0" xr:uid="{7D6C8FDB-7844-48C9-B870-2558CCD92CC4}">
      <text>
        <r>
          <rPr>
            <b/>
            <sz val="9"/>
            <color indexed="81"/>
            <rFont val="Tahoma"/>
            <family val="2"/>
          </rPr>
          <t>Heckman, Charles M.:</t>
        </r>
        <r>
          <rPr>
            <sz val="9"/>
            <color indexed="81"/>
            <rFont val="Tahoma"/>
            <family val="2"/>
          </rPr>
          <t xml:space="preserve">
Emptied tank farm retention pond (out of empty totes)</t>
        </r>
      </text>
    </comment>
    <comment ref="E19" authorId="0" shapeId="0" xr:uid="{BAC9A0B7-EEA9-4978-BDD4-6DB6FAB908B3}">
      <text>
        <r>
          <rPr>
            <b/>
            <sz val="9"/>
            <color indexed="81"/>
            <rFont val="Tahoma"/>
            <family val="2"/>
          </rPr>
          <t>Heckman, Charles M.:</t>
        </r>
        <r>
          <rPr>
            <sz val="9"/>
            <color indexed="81"/>
            <rFont val="Tahoma"/>
            <family val="2"/>
          </rPr>
          <t xml:space="preserve">
Dust collector route</t>
        </r>
      </text>
    </comment>
    <comment ref="B20" authorId="0" shapeId="0" xr:uid="{D9DE45E3-C7F9-4AED-8025-78A94850947F}">
      <text>
        <r>
          <rPr>
            <b/>
            <sz val="9"/>
            <color indexed="81"/>
            <rFont val="Tahoma"/>
            <family val="2"/>
          </rPr>
          <t>Heckman, Charles M.:</t>
        </r>
        <r>
          <rPr>
            <sz val="9"/>
            <color indexed="81"/>
            <rFont val="Tahoma"/>
            <family val="2"/>
          </rPr>
          <t xml:space="preserve">
vertical mixers visual inspection
Paint heads and line cleaning
Thickness guage calibration
Drained asphalt filter (daily)
Filler Silo inspection
Tank Farm pump inspection
</t>
        </r>
      </text>
    </comment>
    <comment ref="C20" authorId="0" shapeId="0" xr:uid="{00B9E130-B7C5-4E06-A04F-D455702EBA63}">
      <text>
        <r>
          <rPr>
            <b/>
            <sz val="9"/>
            <color indexed="81"/>
            <rFont val="Tahoma"/>
            <family val="2"/>
          </rPr>
          <t>Heckman, Charles M.:</t>
        </r>
        <r>
          <rPr>
            <sz val="9"/>
            <color indexed="81"/>
            <rFont val="Tahoma"/>
            <family val="2"/>
          </rPr>
          <t xml:space="preserve">
Replaced expansion joint on CM #1 due to leak
Ayrshire removed shaft / blades from HM #2 to take to build shop
Installed new Hi-Vac
Cleaned out stabilizer duct work on Horizontal Mixers
Capped unused duct over coating tank 
Replumbed Cault Mixer Coraquat lines
Removed sand from roof
Emptied tank farm rentention pond
Flushed paint line system
Replaced UV spray nozzels
</t>
        </r>
      </text>
    </comment>
    <comment ref="D20" authorId="0" shapeId="0" xr:uid="{F37E8B2B-67A7-4A25-9C14-D461FDC9ECB5}">
      <text>
        <r>
          <rPr>
            <b/>
            <sz val="9"/>
            <color indexed="81"/>
            <rFont val="Tahoma"/>
            <family val="2"/>
          </rPr>
          <t>Heckman, Charles M.:</t>
        </r>
        <r>
          <rPr>
            <sz val="9"/>
            <color indexed="81"/>
            <rFont val="Tahoma"/>
            <family val="2"/>
          </rPr>
          <t xml:space="preserve">
Emptied tank farm retention pond (out of empty totes)</t>
        </r>
      </text>
    </comment>
    <comment ref="E20" authorId="0" shapeId="0" xr:uid="{7E3CD844-5BC4-4BCB-B070-CE84C1584894}">
      <text>
        <r>
          <rPr>
            <b/>
            <sz val="9"/>
            <color indexed="81"/>
            <rFont val="Tahoma"/>
            <family val="2"/>
          </rPr>
          <t>Heckman, Charles M.:</t>
        </r>
        <r>
          <rPr>
            <sz val="9"/>
            <color indexed="81"/>
            <rFont val="Tahoma"/>
            <family val="2"/>
          </rPr>
          <t xml:space="preserve">
Dust collector route</t>
        </r>
      </text>
    </comment>
    <comment ref="B21" authorId="0" shapeId="0" xr:uid="{33A5E4D1-8709-42C2-9D36-4D1673836576}">
      <text>
        <r>
          <rPr>
            <b/>
            <sz val="9"/>
            <color indexed="81"/>
            <rFont val="Tahoma"/>
            <family val="2"/>
          </rPr>
          <t>Heckman, Charles M.:</t>
        </r>
        <r>
          <rPr>
            <sz val="9"/>
            <color indexed="81"/>
            <rFont val="Tahoma"/>
            <family val="2"/>
          </rPr>
          <t xml:space="preserve">
Edge Finder Inspection
Hydraulic Skid Inspection
Tank Farm Pump Inspection
Stabilizer Silo Inspection
Rooftop exhaust fan inspection
Vacuum pump inspection
Horizontal Mixer inspection
Sand offload inspection
Paint Line purge
Felt asphalt inspection
Radar gage calibration
VM gearbox fill  inspection
Air compressor filter change</t>
        </r>
      </text>
    </comment>
    <comment ref="C21" authorId="0" shapeId="0" xr:uid="{0BEE526B-8CD8-46E0-96A5-45BD42BE9944}">
      <text>
        <r>
          <rPr>
            <b/>
            <sz val="9"/>
            <color indexed="81"/>
            <rFont val="Tahoma"/>
            <family val="2"/>
          </rPr>
          <t>Heckman, Charles M.:</t>
        </r>
        <r>
          <rPr>
            <sz val="9"/>
            <color indexed="81"/>
            <rFont val="Tahoma"/>
            <family val="2"/>
          </rPr>
          <t xml:space="preserve">
Replaced belt and motor on HM exhaust fan
Replaced broken window in the Utility office
Cleaned under Caulk Mixers
Trouble shot CM scale
Tightened sand elevator bearing split collars.
Popped clutch on 90 
Repaired leak on A1 to A2 xfer in TS
</t>
        </r>
      </text>
    </comment>
    <comment ref="D21" authorId="0" shapeId="0" xr:uid="{14230370-BF9E-4DDB-B2AC-21339174523A}">
      <text>
        <r>
          <rPr>
            <b/>
            <sz val="9"/>
            <color indexed="81"/>
            <rFont val="Tahoma"/>
            <family val="2"/>
          </rPr>
          <t>Heckman, Charles M.:</t>
        </r>
        <r>
          <rPr>
            <sz val="9"/>
            <color indexed="81"/>
            <rFont val="Tahoma"/>
            <family val="2"/>
          </rPr>
          <t xml:space="preserve">
Emptied tank farm retention pond (out of empty totes)</t>
        </r>
      </text>
    </comment>
    <comment ref="E21" authorId="0" shapeId="0" xr:uid="{125C983A-3EFF-4CB0-8341-E9C262685939}">
      <text>
        <r>
          <rPr>
            <b/>
            <sz val="9"/>
            <color indexed="81"/>
            <rFont val="Tahoma"/>
            <family val="2"/>
          </rPr>
          <t>Heckman, Charles M.:</t>
        </r>
        <r>
          <rPr>
            <sz val="9"/>
            <color indexed="81"/>
            <rFont val="Tahoma"/>
            <family val="2"/>
          </rPr>
          <t xml:space="preserve">
Dust collector route</t>
        </r>
      </text>
    </comment>
    <comment ref="B22" authorId="0" shapeId="0" xr:uid="{A3E25CFA-A8DD-47E7-8C60-075B868C91B3}">
      <text>
        <r>
          <rPr>
            <b/>
            <sz val="9"/>
            <color indexed="81"/>
            <rFont val="Tahoma"/>
            <family val="2"/>
          </rPr>
          <t>Heckman, Charles M.:</t>
        </r>
        <r>
          <rPr>
            <sz val="9"/>
            <color indexed="81"/>
            <rFont val="Tahoma"/>
            <family val="2"/>
          </rPr>
          <t xml:space="preserve">
vertical mixers visual inspection
Paint heads and line cleaning
Thickness guage calibration
Drained asphalt filter (daily)
Filler Silo inspection
Tank Farm pump inspection
</t>
        </r>
      </text>
    </comment>
    <comment ref="C22" authorId="0" shapeId="0" xr:uid="{F27BE9B8-19A8-4A08-BA0B-1FB2B2D9C8C0}">
      <text>
        <r>
          <rPr>
            <b/>
            <sz val="9"/>
            <color indexed="81"/>
            <rFont val="Tahoma"/>
            <family val="2"/>
          </rPr>
          <t>Heckman, Charles M.:</t>
        </r>
        <r>
          <rPr>
            <sz val="9"/>
            <color indexed="81"/>
            <rFont val="Tahoma"/>
            <family val="2"/>
          </rPr>
          <t xml:space="preserve">
Cleaned paint line system
Installed plexiglass at winder
Worked on Roofing Capex
Cleaned cauld mixer dust collector filters
Pressure washed Vertical donaldson units
MPW tank cleaning
Restored HM fire suppression
Validated asphalt flow </t>
        </r>
      </text>
    </comment>
    <comment ref="D22" authorId="0" shapeId="0" xr:uid="{F7392E19-21A3-4FAE-8F96-526832C03978}">
      <text>
        <r>
          <rPr>
            <b/>
            <sz val="9"/>
            <color indexed="81"/>
            <rFont val="Tahoma"/>
            <family val="2"/>
          </rPr>
          <t>Heckman, Charles M.:</t>
        </r>
        <r>
          <rPr>
            <sz val="9"/>
            <color indexed="81"/>
            <rFont val="Tahoma"/>
            <family val="2"/>
          </rPr>
          <t xml:space="preserve">
Emptied tank farm retention pond (out of empty totes)</t>
        </r>
      </text>
    </comment>
    <comment ref="E22" authorId="0" shapeId="0" xr:uid="{0CFDF1B0-95C6-4883-91CE-76F6005F8521}">
      <text>
        <r>
          <rPr>
            <b/>
            <sz val="9"/>
            <color indexed="81"/>
            <rFont val="Tahoma"/>
            <family val="2"/>
          </rPr>
          <t>Heckman, Charles M.:</t>
        </r>
        <r>
          <rPr>
            <sz val="9"/>
            <color indexed="81"/>
            <rFont val="Tahoma"/>
            <family val="2"/>
          </rPr>
          <t xml:space="preserve">
Dust collector route</t>
        </r>
      </text>
    </comment>
    <comment ref="B23" authorId="0" shapeId="0" xr:uid="{D8DF8537-D79F-425C-8E72-B50884133CF7}">
      <text>
        <r>
          <rPr>
            <b/>
            <sz val="9"/>
            <color indexed="81"/>
            <rFont val="Tahoma"/>
            <family val="2"/>
          </rPr>
          <t>Heckman, Charles M.:</t>
        </r>
        <r>
          <rPr>
            <sz val="9"/>
            <color indexed="81"/>
            <rFont val="Tahoma"/>
            <family val="2"/>
          </rPr>
          <t xml:space="preserve">
Felt pump inspection 
Tank farm pump inspection
Sand granule seperator screen inspection/rotation
Felt line bearing </t>
        </r>
      </text>
    </comment>
    <comment ref="C23" authorId="0" shapeId="0" xr:uid="{F236DD12-243B-492E-9889-DD7E952B2909}">
      <text>
        <r>
          <rPr>
            <b/>
            <sz val="9"/>
            <color indexed="81"/>
            <rFont val="Tahoma"/>
            <family val="2"/>
          </rPr>
          <t>Heckman, Charles M.:</t>
        </r>
        <r>
          <rPr>
            <sz val="9"/>
            <color indexed="81"/>
            <rFont val="Tahoma"/>
            <family val="2"/>
          </rPr>
          <t xml:space="preserve">
Trouble shot drum line. (found bad air relay)
Replaced leaking gasket on IPDI fuseable link valve in roofing dept.
PM'd felt supply air heater
Cleaned high high probe on tank #6
Replaced leaking fitting on press roller
Trouble shot QJ transfer pump wiring (due to capex demo)
Continued issues with far side thickness guage.</t>
        </r>
      </text>
    </comment>
    <comment ref="D23" authorId="0" shapeId="0" xr:uid="{CDC191D7-7BC4-473B-ACA7-B90FC05D9247}">
      <text>
        <r>
          <rPr>
            <b/>
            <sz val="9"/>
            <color indexed="81"/>
            <rFont val="Tahoma"/>
            <family val="2"/>
          </rPr>
          <t>Heckman, Charles M.:</t>
        </r>
        <r>
          <rPr>
            <sz val="9"/>
            <color indexed="81"/>
            <rFont val="Tahoma"/>
            <family val="2"/>
          </rPr>
          <t xml:space="preserve">
Emptied tank farm retention pond (out of empty totes)</t>
        </r>
      </text>
    </comment>
    <comment ref="E23" authorId="0" shapeId="0" xr:uid="{DAF926E4-C678-4B5D-9C5F-CCCF064D909F}">
      <text>
        <r>
          <rPr>
            <b/>
            <sz val="9"/>
            <color indexed="81"/>
            <rFont val="Tahoma"/>
            <family val="2"/>
          </rPr>
          <t>Heckman, Charles M.:</t>
        </r>
        <r>
          <rPr>
            <sz val="9"/>
            <color indexed="81"/>
            <rFont val="Tahoma"/>
            <family val="2"/>
          </rPr>
          <t xml:space="preserve">
Dust collector route</t>
        </r>
      </text>
    </comment>
    <comment ref="B24" authorId="0" shapeId="0" xr:uid="{A032DD89-D264-43E8-9F86-0950442BBE9F}">
      <text>
        <r>
          <rPr>
            <b/>
            <sz val="9"/>
            <color indexed="81"/>
            <rFont val="Tahoma"/>
            <family val="2"/>
          </rPr>
          <t>Heckman, Charles M.:</t>
        </r>
        <r>
          <rPr>
            <sz val="9"/>
            <color indexed="81"/>
            <rFont val="Tahoma"/>
            <family val="2"/>
          </rPr>
          <t xml:space="preserve">
vertical mixers visual inspection
Paint heads and line cleaning
Thickness guage calibration
Drained asphalt filter
Filler Silo inspection</t>
        </r>
      </text>
    </comment>
    <comment ref="C24" authorId="0" shapeId="0" xr:uid="{9FD56E58-3870-42EC-B88B-8CF338618FCB}">
      <text>
        <r>
          <rPr>
            <b/>
            <sz val="9"/>
            <color indexed="81"/>
            <rFont val="Tahoma"/>
            <family val="2"/>
          </rPr>
          <t>Heckman, Charles M.:</t>
        </r>
        <r>
          <rPr>
            <sz val="9"/>
            <color indexed="81"/>
            <rFont val="Tahoma"/>
            <family val="2"/>
          </rPr>
          <t xml:space="preserve">
Repaired felt supply air heater
Replaced 3 bad air SVs on drum line
Replaced paint head #6
Cleaned all paint heads online and offline
Repaired filler silo vibrator (welded)
Replaced UV spray inlet filter
Repaired shrink wrapper seal bar
Repaired middle tape cutter
Supported tank integrity testing
Replaced leaking Corsaquat line
WPO maintenance shop</t>
        </r>
      </text>
    </comment>
    <comment ref="D24" authorId="0" shapeId="0" xr:uid="{4D89551C-D42F-4AF2-8C8A-E1C7DB3C744B}">
      <text>
        <r>
          <rPr>
            <b/>
            <sz val="9"/>
            <color indexed="81"/>
            <rFont val="Tahoma"/>
            <family val="2"/>
          </rPr>
          <t>Heckman, Charles M.:</t>
        </r>
        <r>
          <rPr>
            <sz val="9"/>
            <color indexed="81"/>
            <rFont val="Tahoma"/>
            <family val="2"/>
          </rPr>
          <t xml:space="preserve">
Emptied tank farm retention pond (out of empty totes)</t>
        </r>
      </text>
    </comment>
    <comment ref="E24" authorId="0" shapeId="0" xr:uid="{26E101BA-0CE4-44B7-8BE2-36385A45FF3C}">
      <text>
        <r>
          <rPr>
            <b/>
            <sz val="9"/>
            <color indexed="81"/>
            <rFont val="Tahoma"/>
            <family val="2"/>
          </rPr>
          <t>Heckman, Charles M.:</t>
        </r>
        <r>
          <rPr>
            <sz val="9"/>
            <color indexed="81"/>
            <rFont val="Tahoma"/>
            <family val="2"/>
          </rPr>
          <t xml:space="preserve">
Dust collector route</t>
        </r>
      </text>
    </comment>
    <comment ref="B25" authorId="0" shapeId="0" xr:uid="{C0AF71FE-4716-4EFC-9C81-BC0990651362}">
      <text>
        <r>
          <rPr>
            <b/>
            <sz val="9"/>
            <color indexed="81"/>
            <rFont val="Tahoma"/>
            <family val="2"/>
          </rPr>
          <t>Heckman, Charles M.:</t>
        </r>
        <r>
          <rPr>
            <sz val="9"/>
            <color indexed="81"/>
            <rFont val="Tahoma"/>
            <family val="2"/>
          </rPr>
          <t xml:space="preserve">
vertical mixers visual inspection
Paint heads and line cleaning
Thickness guage calibration
Drained asphalt filter (daily)
Filler Silo inspection
Tank Farm pump inspection
</t>
        </r>
      </text>
    </comment>
    <comment ref="D25" authorId="0" shapeId="0" xr:uid="{3B4EFAD4-866A-40A1-B420-8FC713127E10}">
      <text>
        <r>
          <rPr>
            <b/>
            <sz val="9"/>
            <color indexed="81"/>
            <rFont val="Tahoma"/>
            <family val="2"/>
          </rPr>
          <t>Heckman, Charles M.:</t>
        </r>
        <r>
          <rPr>
            <sz val="9"/>
            <color indexed="81"/>
            <rFont val="Tahoma"/>
            <family val="2"/>
          </rPr>
          <t xml:space="preserve">
Emptied tank farm retention pond (out of empty totes)</t>
        </r>
      </text>
    </comment>
    <comment ref="E25" authorId="0" shapeId="0" xr:uid="{5D744E1C-9061-4013-A2F0-5DBEF9D04A8E}">
      <text>
        <r>
          <rPr>
            <b/>
            <sz val="9"/>
            <color indexed="81"/>
            <rFont val="Tahoma"/>
            <family val="2"/>
          </rPr>
          <t>Heckman, Charles M.:</t>
        </r>
        <r>
          <rPr>
            <sz val="9"/>
            <color indexed="81"/>
            <rFont val="Tahoma"/>
            <family val="2"/>
          </rPr>
          <t xml:space="preserve">
Dust collector route</t>
        </r>
      </text>
    </comment>
    <comment ref="B26" authorId="0" shapeId="0" xr:uid="{5A5A9044-A194-443A-BA50-4E272AFCAA57}">
      <text>
        <r>
          <rPr>
            <b/>
            <sz val="9"/>
            <color indexed="81"/>
            <rFont val="Tahoma"/>
            <family val="2"/>
          </rPr>
          <t>Heckman, Charles M.:</t>
        </r>
        <r>
          <rPr>
            <sz val="9"/>
            <color indexed="81"/>
            <rFont val="Tahoma"/>
            <family val="2"/>
          </rPr>
          <t xml:space="preserve">
Edge Finder Inspection
Hydraulic Skid Inspection
Tank Farm Pump Inspection
Stabilizer Silo Inspection
Rooftop exhaust fan inspection
Vacuum pump inspection
Horizontal Mixer inspection
Sand offload inspection
Paint Line purge
Felt asphalt inspection
Radar gage calibration
VM gearbox fill  inspection
Air compressor filter change</t>
        </r>
      </text>
    </comment>
    <comment ref="C26" authorId="0" shapeId="0" xr:uid="{04447670-60E3-40D6-B1CE-5FBF5527FCA9}">
      <text>
        <r>
          <rPr>
            <b/>
            <sz val="9"/>
            <color indexed="81"/>
            <rFont val="Tahoma"/>
            <family val="2"/>
          </rPr>
          <t>Heckman, Charles M.:</t>
        </r>
        <r>
          <rPr>
            <sz val="9"/>
            <color indexed="81"/>
            <rFont val="Tahoma"/>
            <family val="2"/>
          </rPr>
          <t xml:space="preserve">
Repaired taper (broken guide wheels and cracked frame)
Replaced coupling on Boiler #1
Replaced 4 paint heads
Freed return pump
Drained filter and coating tank after flush</t>
        </r>
      </text>
    </comment>
    <comment ref="E26" authorId="0" shapeId="0" xr:uid="{95D48674-FAF2-4CF4-93FE-384BDE912B30}">
      <text>
        <r>
          <rPr>
            <b/>
            <sz val="9"/>
            <color indexed="81"/>
            <rFont val="Tahoma"/>
            <family val="2"/>
          </rPr>
          <t>Heckman, Charles M.:</t>
        </r>
        <r>
          <rPr>
            <sz val="9"/>
            <color indexed="81"/>
            <rFont val="Tahoma"/>
            <family val="2"/>
          </rPr>
          <t xml:space="preserve">
Dust collector route</t>
        </r>
      </text>
    </comment>
    <comment ref="B27" authorId="0" shapeId="0" xr:uid="{DCBA1528-01A9-42C6-90B5-E933DD2517DF}">
      <text>
        <r>
          <rPr>
            <b/>
            <sz val="9"/>
            <color indexed="81"/>
            <rFont val="Tahoma"/>
            <family val="2"/>
          </rPr>
          <t>Heckman, Charles M.:</t>
        </r>
        <r>
          <rPr>
            <sz val="9"/>
            <color indexed="81"/>
            <rFont val="Tahoma"/>
            <family val="2"/>
          </rPr>
          <t xml:space="preserve">
vertical mixers visual inspection
Paint heads and line cleaning
Thickness guage calibration
Drained asphalt filter
Filler Silo inspection</t>
        </r>
      </text>
    </comment>
    <comment ref="C27" authorId="0" shapeId="0" xr:uid="{107574E3-B82C-4C2B-AC75-50A0C738F37C}">
      <text>
        <r>
          <rPr>
            <b/>
            <sz val="9"/>
            <color indexed="81"/>
            <rFont val="Tahoma"/>
            <family val="2"/>
          </rPr>
          <t>Heckman, Charles M.:</t>
        </r>
        <r>
          <rPr>
            <sz val="9"/>
            <color indexed="81"/>
            <rFont val="Tahoma"/>
            <family val="2"/>
          </rPr>
          <t xml:space="preserve">
Replaced linear bearings (west side) on upender
Repacked horizontal mixer tank several times
Emptied rentention tank farm
Freed QJ pump. (bound up)
Opened QJ tank for inspection
Trouble shot lost common on TS liquid feeders
Took apart sand granule seperator that was full of sand
</t>
        </r>
      </text>
    </comment>
    <comment ref="D27" authorId="0" shapeId="0" xr:uid="{BF97FA8B-A75F-49F8-9B5D-AC4F157AEC8C}">
      <text>
        <r>
          <rPr>
            <b/>
            <sz val="9"/>
            <color indexed="81"/>
            <rFont val="Tahoma"/>
            <family val="2"/>
          </rPr>
          <t>Heckman, Charles M.:</t>
        </r>
        <r>
          <rPr>
            <sz val="9"/>
            <color indexed="81"/>
            <rFont val="Tahoma"/>
            <family val="2"/>
          </rPr>
          <t xml:space="preserve">
Emptied trash compactor due to smoke</t>
        </r>
      </text>
    </comment>
    <comment ref="E27" authorId="0" shapeId="0" xr:uid="{18065DBA-E484-45A2-AE9B-C56E824F3C90}">
      <text>
        <r>
          <rPr>
            <b/>
            <sz val="9"/>
            <color indexed="81"/>
            <rFont val="Tahoma"/>
            <family val="2"/>
          </rPr>
          <t>Heckman, Charles M.:</t>
        </r>
        <r>
          <rPr>
            <sz val="9"/>
            <color indexed="81"/>
            <rFont val="Tahoma"/>
            <family val="2"/>
          </rPr>
          <t xml:space="preserve">
Dust collector route</t>
        </r>
      </text>
    </comment>
    <comment ref="B28" authorId="0" shapeId="0" xr:uid="{AB14FBCE-BD00-4606-B8E1-E9E1E287DBE9}">
      <text>
        <r>
          <rPr>
            <b/>
            <sz val="9"/>
            <color indexed="81"/>
            <rFont val="Tahoma"/>
            <family val="2"/>
          </rPr>
          <t>Heckman, Charles M.:</t>
        </r>
        <r>
          <rPr>
            <sz val="9"/>
            <color indexed="81"/>
            <rFont val="Tahoma"/>
            <family val="2"/>
          </rPr>
          <t xml:space="preserve">
UV spray system filter change
Filler Silo inspection
Paint line cleaning
</t>
        </r>
        <r>
          <rPr>
            <sz val="9"/>
            <color indexed="8"/>
            <rFont val="Tahoma"/>
            <family val="2"/>
          </rPr>
          <t>Thickness guage</t>
        </r>
        <r>
          <rPr>
            <sz val="9"/>
            <color indexed="81"/>
            <rFont val="Tahoma"/>
            <family val="2"/>
          </rPr>
          <t xml:space="preserve"> calibration
Drained asphalt filter
Vacuum pump inspection
Felt Pump packing inspection / tightening
Palletizer hands-on
</t>
        </r>
      </text>
    </comment>
    <comment ref="C28" authorId="0" shapeId="0" xr:uid="{D616A5FE-D2BF-4494-895D-E3FFA624D8EE}">
      <text>
        <r>
          <rPr>
            <b/>
            <sz val="9"/>
            <color indexed="81"/>
            <rFont val="Tahoma"/>
            <family val="2"/>
          </rPr>
          <t>Heckman, Charles M.:</t>
        </r>
        <r>
          <rPr>
            <sz val="9"/>
            <color indexed="81"/>
            <rFont val="Tahoma"/>
            <family val="2"/>
          </rPr>
          <t xml:space="preserve">
Repaired couplings on CM1 and CM2
Cleared Cault mixer fill lines
Installed new drive on rapid set 
Trouble shot spray heads on rapid set
Unclogged vacuum line on 500 mixer
Repaired/Welded taper fram break
Adjusted Taper release angle
Trouble shot shrink wrapper (Dirty PE)
Replaced belts on VM 2 xfer pump
Fab'd rework grate for Cault Mixer rework.</t>
        </r>
      </text>
    </comment>
    <comment ref="E28" authorId="0" shapeId="0" xr:uid="{D1C3D689-0CE0-40ED-9806-138D7E0475C8}">
      <text>
        <r>
          <rPr>
            <b/>
            <sz val="9"/>
            <color indexed="81"/>
            <rFont val="Tahoma"/>
            <family val="2"/>
          </rPr>
          <t>Heckman, Charles M.:</t>
        </r>
        <r>
          <rPr>
            <sz val="9"/>
            <color indexed="81"/>
            <rFont val="Tahoma"/>
            <family val="2"/>
          </rPr>
          <t xml:space="preserve">
Dust collector route</t>
        </r>
      </text>
    </comment>
    <comment ref="B29" authorId="0" shapeId="0" xr:uid="{32EE4720-4DBA-4594-8DEF-97FABD0BB532}">
      <text>
        <r>
          <rPr>
            <b/>
            <sz val="9"/>
            <color indexed="81"/>
            <rFont val="Tahoma"/>
            <family val="2"/>
          </rPr>
          <t>Heckman, Charles M.:</t>
        </r>
        <r>
          <rPr>
            <sz val="9"/>
            <color indexed="81"/>
            <rFont val="Tahoma"/>
            <family val="2"/>
          </rPr>
          <t xml:space="preserve">
Felt pump inspection 
Tank farm pump inspection
Sand granule seperator screen inspection/rotation
Felt line bearing </t>
        </r>
      </text>
    </comment>
    <comment ref="C29" authorId="0" shapeId="0" xr:uid="{7474AB5D-73AE-4942-B371-8287CB75C9D0}">
      <text>
        <r>
          <rPr>
            <b/>
            <sz val="9"/>
            <color indexed="81"/>
            <rFont val="Tahoma"/>
            <family val="2"/>
          </rPr>
          <t>Heckman, Charles M.:</t>
        </r>
        <r>
          <rPr>
            <sz val="9"/>
            <color indexed="81"/>
            <rFont val="Tahoma"/>
            <family val="2"/>
          </rPr>
          <t xml:space="preserve">
Rebuilt compactor exhaust fan
Tracked sand long conveyor
Replaced liquid feeder basket filters
Adjusted scale gate down prox switch.
Removed obstruction from granule silo
Removed obstruction from CM 2 transfer pump
Replaced tip on paint head #9
Assisted with TS roof project
Lifted new motor and gearbox to top of tank 10. Installed Saturday.
Repaired employee entrance man door
Repaired heat shrink seem bar
</t>
        </r>
      </text>
    </comment>
    <comment ref="E29" authorId="0" shapeId="0" xr:uid="{E69FFEC4-54E0-4AA2-83B6-596829B6DC84}">
      <text>
        <r>
          <rPr>
            <b/>
            <sz val="9"/>
            <color indexed="81"/>
            <rFont val="Tahoma"/>
            <family val="2"/>
          </rPr>
          <t>Heckman, Charles M.:</t>
        </r>
        <r>
          <rPr>
            <sz val="9"/>
            <color indexed="81"/>
            <rFont val="Tahoma"/>
            <family val="2"/>
          </rPr>
          <t xml:space="preserve">
Dust collector route</t>
        </r>
      </text>
    </comment>
    <comment ref="B30" authorId="0" shapeId="0" xr:uid="{91022461-0FE1-4167-9E94-23D0187FBDB3}">
      <text>
        <r>
          <rPr>
            <b/>
            <sz val="9"/>
            <color indexed="81"/>
            <rFont val="Tahoma"/>
            <family val="2"/>
          </rPr>
          <t>Heckman, Charles M.:</t>
        </r>
        <r>
          <rPr>
            <sz val="9"/>
            <color indexed="81"/>
            <rFont val="Tahoma"/>
            <family val="2"/>
          </rPr>
          <t xml:space="preserve">
vertical mixers visual inspection
Paint heads and line cleaning
Thickness guage calibration
Drained asphalt filter
Filler Silo inspection</t>
        </r>
      </text>
    </comment>
    <comment ref="C30" authorId="0" shapeId="0" xr:uid="{98828C07-FDE3-4073-83C3-1D8B9A65713D}">
      <text>
        <r>
          <rPr>
            <b/>
            <sz val="9"/>
            <color indexed="81"/>
            <rFont val="Tahoma"/>
            <family val="2"/>
          </rPr>
          <t>Heckman, Charles M.:</t>
        </r>
        <r>
          <rPr>
            <sz val="9"/>
            <color indexed="81"/>
            <rFont val="Tahoma"/>
            <family val="2"/>
          </rPr>
          <t xml:space="preserve">
Stone Mill pump siezed
QJ (Prepolymer tank) clogged at pump inlet.</t>
        </r>
      </text>
    </comment>
    <comment ref="B33" authorId="0" shapeId="0" xr:uid="{A8394676-ED89-4B05-9967-9C9DEF6E437D}">
      <text>
        <r>
          <rPr>
            <b/>
            <sz val="9"/>
            <color indexed="81"/>
            <rFont val="Tahoma"/>
            <family val="2"/>
          </rPr>
          <t>Heckman, Charles M.:</t>
        </r>
        <r>
          <rPr>
            <sz val="9"/>
            <color indexed="81"/>
            <rFont val="Tahoma"/>
            <family val="2"/>
          </rPr>
          <t xml:space="preserve">
vertical mixers visual inspection
Paint heads and line cleaning
Thickness guage calibration
Drained asphalt filter (daily)
Filler Silo inspection
Tank Farm pump inspection
</t>
        </r>
      </text>
    </comment>
    <comment ref="C33" authorId="0" shapeId="0" xr:uid="{17B03531-7B33-4790-826E-87A812C8E8BC}">
      <text>
        <r>
          <rPr>
            <b/>
            <sz val="9"/>
            <color indexed="81"/>
            <rFont val="Tahoma"/>
            <family val="2"/>
          </rPr>
          <t>Heckman, Charles M.:</t>
        </r>
        <r>
          <rPr>
            <sz val="9"/>
            <color indexed="81"/>
            <rFont val="Tahoma"/>
            <family val="2"/>
          </rPr>
          <t xml:space="preserve">
Repaired plug on portable granule conv.
Unwinder splicer heating element (top)
Trouble shot cutback heat exchanger
cleaned Asphalt Hi Hi limits
Repaired Stonemill viking pump
Replaced sand system grooved roller
Trouble shot squeeze roller heating elements
Sand/Granule seperator overflow (operator error)
Replaced cutback supply pump
Trouble shot CM valves not responding (reboot)
Installed diaphram pump on 1000 for rework
Issues with shrink wrapper (arms not retracting)
Paint line steering actuator
Coating tank level probe
Repaired incline lug conv (tightened lugs)
Repaired damaged wires to incline conv motor
Trouble shot 60 power issues
Repaired make up air unit (flame sensor)
Repaired 14' overhead door
Replaced manual gearbox at coating tank.
</t>
        </r>
      </text>
    </comment>
    <comment ref="E33" authorId="0" shapeId="0" xr:uid="{5426E385-D998-4A35-A898-BC2D18B6E4C8}">
      <text>
        <r>
          <rPr>
            <b/>
            <sz val="9"/>
            <color indexed="81"/>
            <rFont val="Tahoma"/>
            <family val="2"/>
          </rPr>
          <t>Heckman, Charles M.:</t>
        </r>
        <r>
          <rPr>
            <sz val="9"/>
            <color indexed="81"/>
            <rFont val="Tahoma"/>
            <family val="2"/>
          </rPr>
          <t xml:space="preserve">
Dust collector route</t>
        </r>
      </text>
    </comment>
    <comment ref="B34" authorId="0" shapeId="0" xr:uid="{6E734C6C-F459-4F29-9A27-26C7B163415B}">
      <text>
        <r>
          <rPr>
            <b/>
            <sz val="9"/>
            <color indexed="81"/>
            <rFont val="Tahoma"/>
            <family val="2"/>
          </rPr>
          <t>Heckman, Charles M.:</t>
        </r>
        <r>
          <rPr>
            <sz val="9"/>
            <color indexed="81"/>
            <rFont val="Tahoma"/>
            <family val="2"/>
          </rPr>
          <t xml:space="preserve">
UV spray system filter change
Filler Silo inspection
Paint line cleaning
</t>
        </r>
        <r>
          <rPr>
            <sz val="9"/>
            <color indexed="8"/>
            <rFont val="Tahoma"/>
            <family val="2"/>
          </rPr>
          <t>Thickness guage</t>
        </r>
        <r>
          <rPr>
            <sz val="9"/>
            <color indexed="81"/>
            <rFont val="Tahoma"/>
            <family val="2"/>
          </rPr>
          <t xml:space="preserve"> calibration
Drained asphalt filter
Vacuum pump inspection
Felt Pump packing inspection / tightening
Palletizer hands-on
</t>
        </r>
      </text>
    </comment>
    <comment ref="C34" authorId="0" shapeId="0" xr:uid="{396726AA-EED0-43A0-8B8D-D4DB0590D378}">
      <text>
        <r>
          <rPr>
            <b/>
            <sz val="9"/>
            <color indexed="81"/>
            <rFont val="Tahoma"/>
            <family val="2"/>
          </rPr>
          <t>Heckman, Charles M.:</t>
        </r>
        <r>
          <rPr>
            <sz val="9"/>
            <color indexed="81"/>
            <rFont val="Tahoma"/>
            <family val="2"/>
          </rPr>
          <t xml:space="preserve">
Adjusted Limits on valve 502
Adjusted limits and lubricated HM#2 knife gate
Troubleshot 60mm safety circuit
Adjusted Chain #4 drive (chain jumped off idler)
Calls to palletizer (limit obstructed by debris)
Removed and inspected lines from dissolve tank
Inspected Prepolymer tank
Adjusted air on unwinder dust collector cylinder
Several paint line calls.</t>
        </r>
      </text>
    </comment>
    <comment ref="E34" authorId="0" shapeId="0" xr:uid="{606140EC-76C1-4622-A454-30FF5A006B29}">
      <text>
        <r>
          <rPr>
            <b/>
            <sz val="9"/>
            <color indexed="81"/>
            <rFont val="Tahoma"/>
            <family val="2"/>
          </rPr>
          <t>Heckman, Charles M.:</t>
        </r>
        <r>
          <rPr>
            <sz val="9"/>
            <color indexed="81"/>
            <rFont val="Tahoma"/>
            <family val="2"/>
          </rPr>
          <t xml:space="preserve">
Dust collector route</t>
        </r>
      </text>
    </comment>
    <comment ref="B35" authorId="0" shapeId="0" xr:uid="{0AEAE90E-60D2-4E7D-8896-B7509E2973CC}">
      <text>
        <r>
          <rPr>
            <b/>
            <sz val="9"/>
            <color indexed="81"/>
            <rFont val="Tahoma"/>
            <family val="2"/>
          </rPr>
          <t>Heckman, Charles M.:</t>
        </r>
        <r>
          <rPr>
            <sz val="9"/>
            <color indexed="81"/>
            <rFont val="Tahoma"/>
            <family val="2"/>
          </rPr>
          <t xml:space="preserve">
Edge Finder Inspection
Hydraulic Skid Inspection
Tank Farm Pump Inspection
Stabilizer Silo Inspection
Rooftop exhaust fan inspection
Vacuum pump inspection
Horizontal Mixer inspection
Sand offload inspection
Paint Line purge
Felt asphalt inspection
Radar gage calibration
VM gearbox fill  inspection
Air compressor filter change</t>
        </r>
      </text>
    </comment>
    <comment ref="C35" authorId="0" shapeId="0" xr:uid="{1D0B70A2-367C-498E-A373-ECA70FCA1FDC}">
      <text>
        <r>
          <rPr>
            <b/>
            <sz val="9"/>
            <color indexed="81"/>
            <rFont val="Tahoma"/>
            <family val="2"/>
          </rPr>
          <t>Heckman, Charles M.:</t>
        </r>
        <r>
          <rPr>
            <sz val="9"/>
            <color indexed="81"/>
            <rFont val="Tahoma"/>
            <family val="2"/>
          </rPr>
          <t xml:space="preserve">
Trouble shot 60mm side feeder
Cleared hardened material from 90 polyol feeder
Several calls for paint lienes (Replaced tip on 1 twice)
Replaced paint head #1
Lubricated Drive #4 chain
replaced the bag filters and the cabinet filters for the uv system 
Repaired unwinder dust collector
Removed rotary valve from silo 13 took to Plotz for rebuild.
</t>
        </r>
      </text>
    </comment>
    <comment ref="E35" authorId="0" shapeId="0" xr:uid="{EB1218CF-D175-4EA1-9D6B-5739D68A4BBC}">
      <text>
        <r>
          <rPr>
            <b/>
            <sz val="9"/>
            <color indexed="81"/>
            <rFont val="Tahoma"/>
            <family val="2"/>
          </rPr>
          <t>Heckman, Charles M.:</t>
        </r>
        <r>
          <rPr>
            <sz val="9"/>
            <color indexed="81"/>
            <rFont val="Tahoma"/>
            <family val="2"/>
          </rPr>
          <t xml:space="preserve">
Dust collector route</t>
        </r>
      </text>
    </comment>
    <comment ref="B36" authorId="0" shapeId="0" xr:uid="{80040AE2-8F1A-4263-BC93-0C698F8DE3A4}">
      <text>
        <r>
          <rPr>
            <b/>
            <sz val="9"/>
            <color indexed="81"/>
            <rFont val="Tahoma"/>
            <family val="2"/>
          </rPr>
          <t>Heckman, Charles M.:</t>
        </r>
        <r>
          <rPr>
            <sz val="9"/>
            <color indexed="81"/>
            <rFont val="Tahoma"/>
            <family val="2"/>
          </rPr>
          <t xml:space="preserve">
Felt pump inspection 
Tank farm pump inspection
Sand granule seperator screen inspection/rotation
Felt line bearing 
Radar gage calibration (daily)</t>
        </r>
      </text>
    </comment>
    <comment ref="C36" authorId="0" shapeId="0" xr:uid="{14DC224F-BBE1-4A5B-9AF3-D6A45E4E4341}">
      <text>
        <r>
          <rPr>
            <b/>
            <sz val="9"/>
            <color indexed="81"/>
            <rFont val="Tahoma"/>
            <family val="2"/>
          </rPr>
          <t>Heckman, Charles M.:</t>
        </r>
        <r>
          <rPr>
            <sz val="9"/>
            <color indexed="81"/>
            <rFont val="Tahoma"/>
            <family val="2"/>
          </rPr>
          <t xml:space="preserve">
TS 90 1S feeder (Replaced drive and motor)
Replaced bearings and idler on portable sand conv (take-up side)
Repaired Taper lock on scale conv roller
Reprogrammed Vertical mixer chiller booster pump
East sand offload elbow blow out
Replaced sand reclaim screw conv motor
Removed coating roller scraper for production
Found and removed cardboard stuck inside sand elevator
Trouble shot paint lines.
Found 1000 mixer desecant housing filled with product. Removed and cleaned.
Replaced pin on duct unwinder dust collector
Replaced belts on shrink wrapper
</t>
        </r>
      </text>
    </comment>
    <comment ref="E36" authorId="0" shapeId="0" xr:uid="{E57441BD-9E92-4739-8863-151E117D8272}">
      <text>
        <r>
          <rPr>
            <b/>
            <sz val="9"/>
            <color indexed="81"/>
            <rFont val="Tahoma"/>
            <family val="2"/>
          </rPr>
          <t>Heckman, Charles M.:</t>
        </r>
        <r>
          <rPr>
            <sz val="9"/>
            <color indexed="81"/>
            <rFont val="Tahoma"/>
            <family val="2"/>
          </rPr>
          <t xml:space="preserve">
Dust collector route</t>
        </r>
      </text>
    </comment>
    <comment ref="B37" authorId="0" shapeId="0" xr:uid="{FDDBEE01-89A8-41E7-B75C-31E26736ADCD}">
      <text>
        <r>
          <rPr>
            <b/>
            <sz val="9"/>
            <color indexed="81"/>
            <rFont val="Tahoma"/>
            <family val="2"/>
          </rPr>
          <t>Heckman, Charles M.:</t>
        </r>
        <r>
          <rPr>
            <sz val="9"/>
            <color indexed="81"/>
            <rFont val="Tahoma"/>
            <family val="2"/>
          </rPr>
          <t xml:space="preserve">
UV spray system filter change
Filler Silo inspection
Paint line cleaning
</t>
        </r>
        <r>
          <rPr>
            <sz val="9"/>
            <color indexed="8"/>
            <rFont val="Tahoma"/>
            <family val="2"/>
          </rPr>
          <t>Thickness guage</t>
        </r>
        <r>
          <rPr>
            <sz val="9"/>
            <color indexed="81"/>
            <rFont val="Tahoma"/>
            <family val="2"/>
          </rPr>
          <t xml:space="preserve"> calibration
Drained asphalt filter
Vacuum pump inspection
Felt Pump packing inspection / tightening
Palletizer hands-on
</t>
        </r>
      </text>
    </comment>
    <comment ref="C37" authorId="0" shapeId="0" xr:uid="{1AB538C7-7722-4FB3-8677-093E132DA5E7}">
      <text>
        <r>
          <rPr>
            <b/>
            <sz val="9"/>
            <color indexed="81"/>
            <rFont val="Tahoma"/>
            <family val="2"/>
          </rPr>
          <t>Heckman, Charles M.:</t>
        </r>
        <r>
          <rPr>
            <sz val="9"/>
            <color indexed="81"/>
            <rFont val="Tahoma"/>
            <family val="2"/>
          </rPr>
          <t xml:space="preserve">
Twin Screw - Module Faults (Quad plus upgraded firmware for better recovery) - Still troubleshooting
Issues with getting Topcoat powders to the DB100 (Had to baby sit ad manually adjust conveyors)
Continue to work on 60mm unjammed
Replaced A2 conveyor outter tube
Replaced coupling on CM#1 - Removed head and found some metal and chunks of rewor material
Cleared south side 5 line fill head
Many calls for paint heads cutting out. Cleaned and replaced nozzels and caps.
Cleaned all paint heads after production ended Friday
Moved Sand from MPW roof cleaning
Adjusted air and flow controls on shrink wrapper spreader arms
Removed debris from sand reclaim conv that jammed it up.
Opened louvers on roof exhaust over HM
Cleared jam on HM #2 knife gate
Trouble shot compactor
Trouble shot carrier tilt (Bad cylinder) Pneudraulics repairing
Repaired sand off load elbows
MPW removed sand from roof
Trouble shot new scale interlocks to caulk mixers (found abandoned relays) removed from circuit
</t>
        </r>
      </text>
    </comment>
    <comment ref="E37" authorId="0" shapeId="0" xr:uid="{81AB21B4-A8FE-4C63-8F9C-653780F4BCC4}">
      <text>
        <r>
          <rPr>
            <b/>
            <sz val="9"/>
            <color indexed="81"/>
            <rFont val="Tahoma"/>
            <family val="2"/>
          </rPr>
          <t>Heckman, Charles M.:</t>
        </r>
        <r>
          <rPr>
            <sz val="9"/>
            <color indexed="81"/>
            <rFont val="Tahoma"/>
            <family val="2"/>
          </rPr>
          <t xml:space="preserve">
Dust collector route</t>
        </r>
      </text>
    </comment>
    <comment ref="B38" authorId="0" shapeId="0" xr:uid="{4FFF0816-EBBC-45C2-8DB7-C873751D0397}">
      <text>
        <r>
          <rPr>
            <b/>
            <sz val="9"/>
            <color indexed="81"/>
            <rFont val="Tahoma"/>
            <family val="2"/>
          </rPr>
          <t>Heckman, Charles M.:</t>
        </r>
        <r>
          <rPr>
            <sz val="9"/>
            <color indexed="81"/>
            <rFont val="Tahoma"/>
            <family val="2"/>
          </rPr>
          <t xml:space="preserve">
Edge Finder Inspection
Hydraulic Skid Inspection
Tank Farm Pump Inspection
Stabilizer Silo Inspection
Rooftop exhaust fan inspection
Vacuum pump inspection
Horizontal Mixer inspection
Sand offload inspection
Paint Line purge
Felt asphalt inspection
Radar gage calibration
VM gearbox fill  inspection
Air compressor filter change</t>
        </r>
      </text>
    </comment>
    <comment ref="C38" authorId="0" shapeId="0" xr:uid="{2A137164-118B-4ADF-8A3F-8ED557D2CA6E}">
      <text>
        <r>
          <rPr>
            <b/>
            <sz val="9"/>
            <color indexed="81"/>
            <rFont val="Tahoma"/>
            <family val="2"/>
          </rPr>
          <t>Heckman, Charles M.:</t>
        </r>
        <r>
          <rPr>
            <sz val="9"/>
            <color indexed="81"/>
            <rFont val="Tahoma"/>
            <family val="2"/>
          </rPr>
          <t xml:space="preserve">
-Repaired shrink wrapper seal bars
-Paint Lines (replaced several tips
-Trouble shot 1000 mixer Hi/Low speed to bad common
-TS speed issues (cycled power to control panel to resolve)
-TS 2S side feeder bound on powder (pulled and cleaned)
-Roofing thermo couples issue - card lost configuration
-Adjusted brakes on unwinder
-Installed new Chucks on unwinder
-Homogenizer gear chiller pump failed (Sourcing replacement)-</t>
        </r>
      </text>
    </comment>
    <comment ref="E38" authorId="0" shapeId="0" xr:uid="{883CCD83-7AE0-4C20-B0B5-FCE6DCF3175B}">
      <text>
        <r>
          <rPr>
            <b/>
            <sz val="9"/>
            <color indexed="81"/>
            <rFont val="Tahoma"/>
            <family val="2"/>
          </rPr>
          <t>Heckman, Charles M.:</t>
        </r>
        <r>
          <rPr>
            <sz val="9"/>
            <color indexed="81"/>
            <rFont val="Tahoma"/>
            <family val="2"/>
          </rPr>
          <t xml:space="preserve">
Dust collector route</t>
        </r>
      </text>
    </comment>
    <comment ref="B39" authorId="0" shapeId="0" xr:uid="{9970465D-976A-4BF7-8B74-D452FB74716E}">
      <text>
        <r>
          <rPr>
            <b/>
            <sz val="9"/>
            <color indexed="81"/>
            <rFont val="Tahoma"/>
            <family val="2"/>
          </rPr>
          <t>Heckman, Charles M.:</t>
        </r>
        <r>
          <rPr>
            <sz val="9"/>
            <color indexed="81"/>
            <rFont val="Tahoma"/>
            <family val="2"/>
          </rPr>
          <t xml:space="preserve">
Edge Finder Inspection
Hydraulic Skid Inspection
Tank Farm Pump Inspection
Stabilizer Silo Inspection
Rooftop exhaust fan inspection
Vacuum pump inspection
Horizontal Mixer inspection
Sand offload inspection
Paint Line purge
Felt asphalt inspection
Radar gage calibration
VM gearbox fill  inspection
Air compressor filter change</t>
        </r>
      </text>
    </comment>
    <comment ref="C39" authorId="0" shapeId="0" xr:uid="{73316426-40CD-4F66-849B-849EBBA1AB3D}">
      <text>
        <r>
          <rPr>
            <b/>
            <sz val="9"/>
            <color indexed="81"/>
            <rFont val="Tahoma"/>
            <family val="2"/>
          </rPr>
          <t>Heckman, Charles M.:</t>
        </r>
        <r>
          <rPr>
            <sz val="9"/>
            <color indexed="81"/>
            <rFont val="Tahoma"/>
            <family val="2"/>
          </rPr>
          <t xml:space="preserve">
Felt Estop - Found breaker for filler silos tripped / reset
Installed filler silo #13 rotary valve
Replaced HM #2 knife gate cylinder
TS 2S feeder not keeping up (cleaned)
Paint Lines (Replaced several heads / caps and nozzels
Trialed new ink (Flushed out system replaced all nozzels and caps)
Squeeze roller bearing failed (removed chain to let roller free wheel) - waiting on bearings
Sand off-load elbow failure (Atlas removed elbows and connected direct with rubber tubing)
Sand Reclaim screw tripped (Removed top and cleaned out)
Repaired heat tape on shrink wrapper seal bar
Repaired Hi-Vac hose
Repaired tape holder
Loss of air pressure due to simultanous activiies in all 3 departments
TS 9L ran empty / manually called for refill
Silo #1 Replaced bearing
Silo #1 vibrator breaker tripped / reset and run
Repaired air leak at taper
Replaced paddle on incline conv
TS replaced Hi level guage on Arnox tank
TS cleaned and lubricated sample valve on Microwave
Replaced intercom at winder.</t>
        </r>
      </text>
    </comment>
    <comment ref="E39" authorId="0" shapeId="0" xr:uid="{7A6C6D9D-EF6D-4646-91E8-AA6F22DCC8CF}">
      <text>
        <r>
          <rPr>
            <b/>
            <sz val="9"/>
            <color indexed="81"/>
            <rFont val="Tahoma"/>
            <family val="2"/>
          </rPr>
          <t>Heckman, Charles M.:</t>
        </r>
        <r>
          <rPr>
            <sz val="9"/>
            <color indexed="81"/>
            <rFont val="Tahoma"/>
            <family val="2"/>
          </rPr>
          <t xml:space="preserve">
Dust collector route</t>
        </r>
      </text>
    </comment>
    <comment ref="B40" authorId="0" shapeId="0" xr:uid="{16D5CDAD-E6ED-41D1-8A03-D3D5BF3442D6}">
      <text>
        <r>
          <rPr>
            <b/>
            <sz val="9"/>
            <color indexed="81"/>
            <rFont val="Tahoma"/>
            <family val="2"/>
          </rPr>
          <t>Heckman, Charles M.:</t>
        </r>
        <r>
          <rPr>
            <sz val="9"/>
            <color indexed="81"/>
            <rFont val="Tahoma"/>
            <family val="2"/>
          </rPr>
          <t xml:space="preserve">
UV spray system filter change
UV glass cleaning
Filler Silo inspection
Paint line cleaning
</t>
        </r>
        <r>
          <rPr>
            <sz val="9"/>
            <color indexed="8"/>
            <rFont val="Tahoma"/>
            <family val="2"/>
          </rPr>
          <t>Thickness guage</t>
        </r>
        <r>
          <rPr>
            <sz val="9"/>
            <color indexed="81"/>
            <rFont val="Tahoma"/>
            <family val="2"/>
          </rPr>
          <t xml:space="preserve"> calibration
Drained asphalt filter
Vacuum pump inspection
Felt Pump packing inspection / tightening
Palletizer hands-on
</t>
        </r>
      </text>
    </comment>
    <comment ref="C40" authorId="0" shapeId="0" xr:uid="{E83AC0EB-C09F-4F00-A4C9-AFEB846AB187}">
      <text>
        <r>
          <rPr>
            <b/>
            <sz val="9"/>
            <color indexed="81"/>
            <rFont val="Tahoma"/>
            <family val="2"/>
          </rPr>
          <t>Heckman, Charles M.:</t>
        </r>
        <r>
          <rPr>
            <sz val="9"/>
            <color indexed="81"/>
            <rFont val="Tahoma"/>
            <family val="2"/>
          </rPr>
          <t xml:space="preserve">
Replaced paint head #1
Replaced bottom squeeze roll and bearings
Replaced top squeeze roll heating element
Replaced 3 of 4 coating tank scraper blades
Replaced Asphalt valve 105 actuator
Trouble shot TS microwave out of sequence
Pulled and cleaned 60mm screws
Trouble shot reciruclation gearbox and motor (bad)
Cleaned up asphalt around coating tank
Greased bearings on roofing dust collector
</t>
        </r>
      </text>
    </comment>
    <comment ref="E40" authorId="0" shapeId="0" xr:uid="{36327699-3726-40CF-B12C-D180C50A2281}">
      <text>
        <r>
          <rPr>
            <b/>
            <sz val="9"/>
            <color indexed="81"/>
            <rFont val="Tahoma"/>
            <family val="2"/>
          </rPr>
          <t>Heckman, Charles M.:</t>
        </r>
        <r>
          <rPr>
            <sz val="9"/>
            <color indexed="81"/>
            <rFont val="Tahoma"/>
            <family val="2"/>
          </rPr>
          <t xml:space="preserve">
Dust collector route</t>
        </r>
      </text>
    </comment>
    <comment ref="B41" authorId="0" shapeId="0" xr:uid="{0776D2CD-545C-4F20-A476-BBB7EA9E8B1B}">
      <text>
        <r>
          <rPr>
            <b/>
            <sz val="9"/>
            <color indexed="81"/>
            <rFont val="Tahoma"/>
            <family val="2"/>
          </rPr>
          <t>Heckman, Charles M.:</t>
        </r>
        <r>
          <rPr>
            <sz val="9"/>
            <color indexed="81"/>
            <rFont val="Tahoma"/>
            <family val="2"/>
          </rPr>
          <t xml:space="preserve">
Edge Finder Inspection
Hydraulic Skid Inspection
Tank Farm Pump Inspection
Stabilizer Silo Inspection
Rooftop exhaust fan inspection
Vacuum pump inspection
Horizontal Mixer inspection
Sand offload inspection
Paint Line purge
Felt asphalt inspection
Radar gage calibration
VM gearbox fill  inspection
Air compressor filter change</t>
        </r>
      </text>
    </comment>
    <comment ref="C41" authorId="0" shapeId="0" xr:uid="{4101FF40-83D8-461E-9E42-DF72F0DE8F24}">
      <text>
        <r>
          <rPr>
            <b/>
            <sz val="9"/>
            <color indexed="81"/>
            <rFont val="Tahoma"/>
            <family val="2"/>
          </rPr>
          <t>Heckman, Charles M.:</t>
        </r>
        <r>
          <rPr>
            <sz val="9"/>
            <color indexed="81"/>
            <rFont val="Tahoma"/>
            <family val="2"/>
          </rPr>
          <t xml:space="preserve">
Replaced several paint head tips and caps
Rebuilt and reinstalled vertical mixer chiller booster pump
Replaced recirculation motor and gearbox
Removed and cleaned dormers on 90.
Cleaned and replaced filters on 90 vacuum catch pots
Emptied all TS dust collectors
Replaced check valve and installed ball valve on 1000 mixer vent line
Tightened packing on all coating tank viking pumps
Cleaned and lubricated HM #2 knife gate
Cleaned coils on felt electrical room A/C unit
Trouble shot filler hopper scale communication
Replaced top squeeze roller heating element
Removed debris from winder mandrel</t>
        </r>
      </text>
    </comment>
    <comment ref="D41" authorId="0" shapeId="0" xr:uid="{891E1A88-9613-4489-A68F-5FFD0E1FC983}">
      <text>
        <r>
          <rPr>
            <b/>
            <sz val="9"/>
            <color indexed="81"/>
            <rFont val="Tahoma"/>
            <family val="2"/>
          </rPr>
          <t>Heckman, Charles M.:</t>
        </r>
        <r>
          <rPr>
            <sz val="9"/>
            <color indexed="81"/>
            <rFont val="Tahoma"/>
            <family val="2"/>
          </rPr>
          <t xml:space="preserve">
Drained tank farm
</t>
        </r>
      </text>
    </comment>
    <comment ref="E41" authorId="0" shapeId="0" xr:uid="{A32D00DC-9746-488B-8F67-A6237F09E4BA}">
      <text>
        <r>
          <rPr>
            <b/>
            <sz val="9"/>
            <color indexed="81"/>
            <rFont val="Tahoma"/>
            <family val="2"/>
          </rPr>
          <t>Heckman, Charles M.:</t>
        </r>
        <r>
          <rPr>
            <sz val="9"/>
            <color indexed="81"/>
            <rFont val="Tahoma"/>
            <family val="2"/>
          </rPr>
          <t xml:space="preserve">
Dust collector route</t>
        </r>
      </text>
    </comment>
    <comment ref="B42" authorId="0" shapeId="0" xr:uid="{B96C3D05-D70F-4202-95BF-2EF7A59E567B}">
      <text>
        <r>
          <rPr>
            <b/>
            <sz val="9"/>
            <color indexed="81"/>
            <rFont val="Tahoma"/>
            <family val="2"/>
          </rPr>
          <t>Heckman, Charles M.:</t>
        </r>
        <r>
          <rPr>
            <sz val="9"/>
            <color indexed="81"/>
            <rFont val="Tahoma"/>
            <family val="2"/>
          </rPr>
          <t xml:space="preserve">
Felt pump inspection 
Tank farm pump inspection
Sand granule seperator screen inspection/rotation
Felt line bearing 
Radar gage calibration (daily)</t>
        </r>
      </text>
    </comment>
    <comment ref="C42" authorId="0" shapeId="0" xr:uid="{419570D5-2721-49E5-8222-9551D921FE8F}">
      <text>
        <r>
          <rPr>
            <b/>
            <sz val="9"/>
            <color indexed="81"/>
            <rFont val="Tahoma"/>
            <family val="2"/>
          </rPr>
          <t>Heckman, Charles M.:</t>
        </r>
        <r>
          <rPr>
            <sz val="9"/>
            <color indexed="81"/>
            <rFont val="Tahoma"/>
            <family val="2"/>
          </rPr>
          <t xml:space="preserve">
Installed filter before prepolymer xfer pump
Installed new drive belt for wall sweep on 1000 in roofing
trouble shot vacuum issues on 500 (leaking from slide gate)
Trouble shot abort function in roofing
Filler hopper scale network issues (replaced card)
Trouble shot Felt communication issues
Adjusted prox on shuttle
Replaced felt filler screw that was leaking near coating tank
Adjusted unwinder tracking eye
Drive #1 chain came off sprockets. reinstalled
Replaced tail end bearings on portable sand conveyor
Reset tripped breaker for sand gate actuator
Replaced sand gate actuator and relay
Cleaned out and PM'd TS powder screws
Comfort systems called on Saturday for Chiller alarms. Chiller #1 waiting on parts.
Replaced siren for asphalt HI HI alarm on tank 3
Tightened packing on FMZ
Adjusted end clearance on return pump
</t>
        </r>
      </text>
    </comment>
    <comment ref="E42" authorId="0" shapeId="0" xr:uid="{2AA53008-281D-457A-BCEC-CAC7E53CD28C}">
      <text>
        <r>
          <rPr>
            <b/>
            <sz val="9"/>
            <color indexed="81"/>
            <rFont val="Tahoma"/>
            <family val="2"/>
          </rPr>
          <t>Heckman, Charles M.:</t>
        </r>
        <r>
          <rPr>
            <sz val="9"/>
            <color indexed="81"/>
            <rFont val="Tahoma"/>
            <family val="2"/>
          </rPr>
          <t xml:space="preserve">
Dust collector route</t>
        </r>
      </text>
    </comment>
    <comment ref="B43" authorId="0" shapeId="0" xr:uid="{0F47392D-B009-43B0-9DAE-78A6B890FEE5}">
      <text>
        <r>
          <rPr>
            <b/>
            <sz val="9"/>
            <color indexed="81"/>
            <rFont val="Tahoma"/>
            <family val="2"/>
          </rPr>
          <t>Heckman, Charles M.:</t>
        </r>
        <r>
          <rPr>
            <sz val="9"/>
            <color indexed="81"/>
            <rFont val="Tahoma"/>
            <family val="2"/>
          </rPr>
          <t xml:space="preserve">
vertical mixers visual inspection
Paint heads and line cleaning
Thickness guage calibration
Drained asphalt filter (daily)
Filler Silo inspection
Tank Farm pump inspection
</t>
        </r>
      </text>
    </comment>
    <comment ref="C43" authorId="0" shapeId="0" xr:uid="{722727D0-83FC-4280-B849-50CF2F36B382}">
      <text>
        <r>
          <rPr>
            <b/>
            <sz val="9"/>
            <color indexed="81"/>
            <rFont val="Tahoma"/>
            <family val="2"/>
          </rPr>
          <t>Heckman, Charles M.:</t>
        </r>
        <r>
          <rPr>
            <sz val="9"/>
            <color indexed="81"/>
            <rFont val="Tahoma"/>
            <family val="2"/>
          </rPr>
          <t xml:space="preserve">
Shirink wrapper out of sequence
Coating tank exhaust fan (Bearing failure)
HM inline exhaust belt replacement
Cleaned roofing dust collector filters
Trouble shot 500 vacuum issues
Added push buttons to powder bulk feeders vibrators
Replaced several temperature and pressure sensors on both Chillers
Installed and validated top squeeze roll heater
Repacked FMZ, Return and Recirc pumps.</t>
        </r>
      </text>
    </comment>
    <comment ref="E43" authorId="0" shapeId="0" xr:uid="{A0D2A15B-7D62-4DE7-8715-F1CD0CDD288E}">
      <text>
        <r>
          <rPr>
            <b/>
            <sz val="9"/>
            <color indexed="81"/>
            <rFont val="Tahoma"/>
            <family val="2"/>
          </rPr>
          <t>Heckman, Charles M.:</t>
        </r>
        <r>
          <rPr>
            <sz val="9"/>
            <color indexed="81"/>
            <rFont val="Tahoma"/>
            <family val="2"/>
          </rPr>
          <t xml:space="preserve">
Dust collector route</t>
        </r>
      </text>
    </comment>
    <comment ref="B44" authorId="0" shapeId="0" xr:uid="{CA6DE1A8-E26F-4BA8-9B09-905C7D7C2692}">
      <text>
        <r>
          <rPr>
            <b/>
            <sz val="9"/>
            <color indexed="81"/>
            <rFont val="Tahoma"/>
            <family val="2"/>
          </rPr>
          <t>Heckman, Charles M.:</t>
        </r>
        <r>
          <rPr>
            <sz val="9"/>
            <color indexed="81"/>
            <rFont val="Tahoma"/>
            <family val="2"/>
          </rPr>
          <t xml:space="preserve">
Edge Finder Inspection
Hydraulic Skid Inspection
Tank Farm Pump Inspection
Stabilizer Silo Inspection
Rooftop exhaust fan inspection
Vacuum pump inspection
Horizontal Mixer inspection
Sand offload inspection
Paint Line purge
Felt asphalt inspection
Radar gage calibration
VM gearbox fill  inspection
Air compressor filter change</t>
        </r>
      </text>
    </comment>
    <comment ref="C44" authorId="0" shapeId="0" xr:uid="{76AED884-2982-4AF4-BAF0-4AA73E3E291F}">
      <text>
        <r>
          <rPr>
            <b/>
            <sz val="9"/>
            <color indexed="81"/>
            <rFont val="Tahoma"/>
            <family val="2"/>
          </rPr>
          <t>Heckman, Charles M.:</t>
        </r>
        <r>
          <rPr>
            <sz val="9"/>
            <color indexed="81"/>
            <rFont val="Tahoma"/>
            <family val="2"/>
          </rPr>
          <t xml:space="preserve">
Estop circuit on 90 (heating setpoint) adjusted.
6S Feeder bound. Replaced motor / gearbox which did not correct. Damaged screw shaft and gearbox removing waiting on hardware
4S vacuum clogged
2S feeder broken screw. Replaced screw / emptied and retrieved broken piece.
Bent ball screw on North West corner of unwinder carriage. Waiting on replacement parts
Emptied asphalt filter due to coating tank slow filling.
Replaced both screens on large sand / granule sperator
Many calls for missing paint lines. Cleaned replaced several tips as well as entire gun assembies
Repaired incline lug conveyor (welded under plate)
Trouble shot felt line network issues. No smoking gun
Installed back up ink pump as well as rebuilt primary due to tear in diaphram.
Replaced bearings on coating tank exhaust and installed. (New belts as well)
Lubricated tape dispensors on felt.
</t>
        </r>
      </text>
    </comment>
    <comment ref="D44" authorId="0" shapeId="0" xr:uid="{75CC08B4-C8B3-4E81-9398-82DEB3786858}">
      <text>
        <r>
          <rPr>
            <b/>
            <sz val="9"/>
            <color indexed="81"/>
            <rFont val="Tahoma"/>
            <family val="2"/>
          </rPr>
          <t>Heckman, Charles M.:</t>
        </r>
        <r>
          <rPr>
            <sz val="9"/>
            <color indexed="81"/>
            <rFont val="Tahoma"/>
            <family val="2"/>
          </rPr>
          <t xml:space="preserve">
Emptied Tank Farm
</t>
        </r>
      </text>
    </comment>
    <comment ref="E44" authorId="0" shapeId="0" xr:uid="{242CD484-F7F4-43C9-A91A-85F129B5E7B9}">
      <text>
        <r>
          <rPr>
            <b/>
            <sz val="9"/>
            <color indexed="81"/>
            <rFont val="Tahoma"/>
            <family val="2"/>
          </rPr>
          <t>Heckman, Charles M.:</t>
        </r>
        <r>
          <rPr>
            <sz val="9"/>
            <color indexed="81"/>
            <rFont val="Tahoma"/>
            <family val="2"/>
          </rPr>
          <t xml:space="preserve">
Dust collector route</t>
        </r>
      </text>
    </comment>
    <comment ref="B45" authorId="0" shapeId="0" xr:uid="{EE61AF48-7F09-4E8E-A9B6-DA4C8AF701FD}">
      <text>
        <r>
          <rPr>
            <b/>
            <sz val="9"/>
            <color indexed="81"/>
            <rFont val="Tahoma"/>
            <family val="2"/>
          </rPr>
          <t>Heckman, Charles M.:</t>
        </r>
        <r>
          <rPr>
            <sz val="9"/>
            <color indexed="81"/>
            <rFont val="Tahoma"/>
            <family val="2"/>
          </rPr>
          <t xml:space="preserve">
vertical mixers visual inspection
Paint heads and line cleaning
Thickness guage calibration
Drained asphalt filter (daily)
Filler Silo inspection
Tank Farm pump inspection
</t>
        </r>
      </text>
    </comment>
    <comment ref="C45" authorId="0" shapeId="0" xr:uid="{578C4CE5-3FF5-4088-A750-6503C8F74645}">
      <text>
        <r>
          <rPr>
            <b/>
            <sz val="9"/>
            <color indexed="81"/>
            <rFont val="Tahoma"/>
            <charset val="1"/>
          </rPr>
          <t>Heckman, Charles M.:</t>
        </r>
        <r>
          <rPr>
            <sz val="9"/>
            <color indexed="81"/>
            <rFont val="Tahoma"/>
            <charset val="1"/>
          </rPr>
          <t xml:space="preserve">
Replaced ink pump
Removed bent ball screw on unwinder
Repaired middle tape dispenser
Repacked FMZ
Unjammed 90mm (no flush)
Cleaned and Lubricated HM#2 knife gate
Replaced broken tubing on 13L
Reset tripped breaker on sand conveyor
Adjusted limits on 502 valve
Replaced prox on 501 valve (open)
Replaced winder kick up plate cylinder mount
Recovered from power outage
Reset Microwave main feed breaker
</t>
        </r>
      </text>
    </comment>
    <comment ref="D45" authorId="0" shapeId="0" xr:uid="{E6E0F72F-000C-4023-9B8C-23ADC059B4F8}">
      <text>
        <r>
          <rPr>
            <b/>
            <sz val="9"/>
            <color indexed="81"/>
            <rFont val="Tahoma"/>
            <family val="2"/>
          </rPr>
          <t>Heckman, Charles M.:</t>
        </r>
        <r>
          <rPr>
            <sz val="9"/>
            <color indexed="81"/>
            <rFont val="Tahoma"/>
            <family val="2"/>
          </rPr>
          <t xml:space="preserve">
Emptied Tank Farm
</t>
        </r>
      </text>
    </comment>
    <comment ref="E45" authorId="0" shapeId="0" xr:uid="{B1B170D8-2D55-4051-A969-74F088F7E879}">
      <text>
        <r>
          <rPr>
            <b/>
            <sz val="9"/>
            <color indexed="81"/>
            <rFont val="Tahoma"/>
            <family val="2"/>
          </rPr>
          <t>Heckman, Charles M.:</t>
        </r>
        <r>
          <rPr>
            <sz val="9"/>
            <color indexed="81"/>
            <rFont val="Tahoma"/>
            <family val="2"/>
          </rPr>
          <t xml:space="preserve">
Dust collector route</t>
        </r>
      </text>
    </comment>
    <comment ref="B46" authorId="0" shapeId="0" xr:uid="{C4C7CB57-7693-4EDA-88C3-F97B667BE5F8}">
      <text>
        <r>
          <rPr>
            <b/>
            <sz val="9"/>
            <color indexed="81"/>
            <rFont val="Tahoma"/>
            <family val="2"/>
          </rPr>
          <t>Heckman, Charles M.:</t>
        </r>
        <r>
          <rPr>
            <sz val="9"/>
            <color indexed="81"/>
            <rFont val="Tahoma"/>
            <family val="2"/>
          </rPr>
          <t xml:space="preserve">
UV spray system filter change
Filler Silo inspection
Paint line cleaning
</t>
        </r>
        <r>
          <rPr>
            <sz val="9"/>
            <color indexed="8"/>
            <rFont val="Tahoma"/>
            <family val="2"/>
          </rPr>
          <t>Thickness guage</t>
        </r>
        <r>
          <rPr>
            <sz val="9"/>
            <color indexed="81"/>
            <rFont val="Tahoma"/>
            <family val="2"/>
          </rPr>
          <t xml:space="preserve"> calibration
Drained asphalt filter
Vacuum pump inspection
Felt Pump packing inspection / tightening
Palletizer hands-on
</t>
        </r>
      </text>
    </comment>
    <comment ref="C46" authorId="0" shapeId="0" xr:uid="{8D340999-EE90-4C95-8436-1C320947080B}">
      <text>
        <r>
          <rPr>
            <b/>
            <sz val="9"/>
            <color indexed="81"/>
            <rFont val="Tahoma"/>
            <charset val="1"/>
          </rPr>
          <t>Heckman, Charles M.:</t>
        </r>
        <r>
          <rPr>
            <sz val="9"/>
            <color indexed="81"/>
            <rFont val="Tahoma"/>
            <charset val="1"/>
          </rPr>
          <t xml:space="preserve">
SA Comunale refilled HM bottles
Adjusted pallet present photoeye on shuttle
Replaced sand seal 
Removed screen from grooved roller
Adjusted sand diverter plate
Repaired paddle on incline conv
Replaced A2 shear pin
Drained retention pond
Felt shrink wrapper out of sequence
Cleaned and lubricated fill in TS
Drained asphalt filter many times
Replaced broken bolt on upender
Near side catch pot pulled production in (cleaned)
Cleaned prepolymer basket strainer
Adjusted belts on shrink wrapper in roofing
Replaced fuse for UV spray cabinet A
Tightened shuttle drive motor bracket
UV filter change
Added water to TS microwave chiller
Unclogged 7s hopper
Reset hot water boiler
unclogged 4s Hopper
Replaced valve on 1000 vacuum line
</t>
        </r>
      </text>
    </comment>
    <comment ref="D46" authorId="0" shapeId="0" xr:uid="{7E6B0960-990E-4516-A5AA-3E5B4C4439E5}">
      <text>
        <r>
          <rPr>
            <b/>
            <sz val="9"/>
            <color indexed="81"/>
            <rFont val="Tahoma"/>
            <family val="2"/>
          </rPr>
          <t>Heckman, Charles M.:</t>
        </r>
        <r>
          <rPr>
            <sz val="9"/>
            <color indexed="81"/>
            <rFont val="Tahoma"/>
            <family val="2"/>
          </rPr>
          <t xml:space="preserve">
Emptied Tank Farm
</t>
        </r>
      </text>
    </comment>
    <comment ref="E46" authorId="0" shapeId="0" xr:uid="{3E855349-B001-4A30-871E-F632716075EE}">
      <text>
        <r>
          <rPr>
            <b/>
            <sz val="9"/>
            <color indexed="81"/>
            <rFont val="Tahoma"/>
            <family val="2"/>
          </rPr>
          <t>Heckman, Charles M.:</t>
        </r>
        <r>
          <rPr>
            <sz val="9"/>
            <color indexed="81"/>
            <rFont val="Tahoma"/>
            <family val="2"/>
          </rPr>
          <t xml:space="preserve">
Emptied Tank Farm
</t>
        </r>
      </text>
    </comment>
    <comment ref="B47" authorId="0" shapeId="0" xr:uid="{4A844CFC-A556-4EC5-B52C-68B816E3073E}">
      <text>
        <r>
          <rPr>
            <b/>
            <sz val="9"/>
            <color indexed="81"/>
            <rFont val="Tahoma"/>
            <family val="2"/>
          </rPr>
          <t>Heckman, Charles M.:</t>
        </r>
        <r>
          <rPr>
            <sz val="9"/>
            <color indexed="81"/>
            <rFont val="Tahoma"/>
            <family val="2"/>
          </rPr>
          <t xml:space="preserve">
UV spray system filter change
Filler Silo inspection
Paint line cleaning
</t>
        </r>
        <r>
          <rPr>
            <sz val="9"/>
            <color indexed="8"/>
            <rFont val="Tahoma"/>
            <family val="2"/>
          </rPr>
          <t>Thickness guage</t>
        </r>
        <r>
          <rPr>
            <sz val="9"/>
            <color indexed="81"/>
            <rFont val="Tahoma"/>
            <family val="2"/>
          </rPr>
          <t xml:space="preserve"> calibration
Drained asphalt filter
Vacuum pump inspection
Felt Pump packing inspection / tightening
Palletizer hands-on
</t>
        </r>
      </text>
    </comment>
    <comment ref="C47" authorId="0" shapeId="0" xr:uid="{2866684D-8E86-4310-BBB3-57ED20824A86}">
      <text>
        <r>
          <rPr>
            <b/>
            <sz val="9"/>
            <color indexed="81"/>
            <rFont val="Tahoma"/>
            <charset val="1"/>
          </rPr>
          <t>Heckman, Charles M.:</t>
        </r>
        <r>
          <rPr>
            <sz val="9"/>
            <color indexed="81"/>
            <rFont val="Tahoma"/>
            <charset val="1"/>
          </rPr>
          <t xml:space="preserve">
Replaced ink pump (broken diaphram)
Trouble shot felt line comunication issues
Installed new ball screw on unwinder
Trouble shot TS Estop circuit
TS liquid feeder power loss (bad neutral)
Many paint line calls (replaced / cleaned many heads)
Felt air pressure loss (2x - air dryer in TS dumping)
Replaced enclosure fan in electrical room
Cleaned electrical room A/C unit
Replaced sand leak on off load system (1 on each line)
Replaced UV spray system booth exhaust fan motor
Topped off winder mandrel reservoir
Removed wound up carrier from front accumulator
TS feeder refill screen blank
Recalibrated ELE sensors in roofing
Tightened packing on 500 xfer pump
cleaned sand from under front accumulator
Repaired felt shrink wrapper spreader arms
Replaced rollers on scale conveyor
Repaired in position prox on TS palletizer.</t>
        </r>
      </text>
    </comment>
    <comment ref="D47" authorId="0" shapeId="0" xr:uid="{9CA7C76C-5E23-492F-93AE-EA57A9DD7495}">
      <text>
        <r>
          <rPr>
            <b/>
            <sz val="9"/>
            <color indexed="81"/>
            <rFont val="Tahoma"/>
            <family val="2"/>
          </rPr>
          <t>Heckman, Charles M.:</t>
        </r>
        <r>
          <rPr>
            <sz val="9"/>
            <color indexed="81"/>
            <rFont val="Tahoma"/>
            <family val="2"/>
          </rPr>
          <t xml:space="preserve">
Emptied Tank Farm
</t>
        </r>
      </text>
    </comment>
    <comment ref="E47" authorId="0" shapeId="0" xr:uid="{519B0037-CEBC-4702-8CDA-AE7DC71650FF}">
      <text>
        <r>
          <rPr>
            <b/>
            <sz val="9"/>
            <color indexed="81"/>
            <rFont val="Tahoma"/>
            <family val="2"/>
          </rPr>
          <t>Heckman, Charles M.:</t>
        </r>
        <r>
          <rPr>
            <sz val="9"/>
            <color indexed="81"/>
            <rFont val="Tahoma"/>
            <family val="2"/>
          </rPr>
          <t xml:space="preserve">
Emptied Tank Farm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misullivan</author>
    <author>Pyclik, Brian R.</author>
    <author>PYCLIKBR</author>
  </authors>
  <commentList>
    <comment ref="A11" authorId="0" shapeId="0" xr:uid="{00000000-0006-0000-0300-000001000000}">
      <text>
        <r>
          <rPr>
            <b/>
            <sz val="9"/>
            <color indexed="81"/>
            <rFont val="Tahoma"/>
            <family val="2"/>
          </rPr>
          <t>misullivan:</t>
        </r>
        <r>
          <rPr>
            <sz val="9"/>
            <color indexed="81"/>
            <rFont val="Tahoma"/>
            <family val="2"/>
          </rPr>
          <t xml:space="preserve">
Write-offs are positive numbers; write-ups are negative</t>
        </r>
      </text>
    </comment>
    <comment ref="A17" authorId="1" shapeId="0" xr:uid="{00000000-0006-0000-0300-000002000000}">
      <text>
        <r>
          <rPr>
            <sz val="11"/>
            <color theme="1"/>
            <rFont val="Calibri"/>
            <family val="2"/>
            <scheme val="minor"/>
          </rPr>
          <t xml:space="preserve">MB51
551-555
</t>
        </r>
      </text>
    </comment>
    <comment ref="N25" authorId="2" shapeId="0" xr:uid="{00000000-0006-0000-0300-000003000000}">
      <text>
        <r>
          <rPr>
            <b/>
            <sz val="9"/>
            <color indexed="81"/>
            <rFont val="Tahoma"/>
            <family val="2"/>
          </rPr>
          <t>PYCLIKBR:</t>
        </r>
        <r>
          <rPr>
            <sz val="9"/>
            <color indexed="81"/>
            <rFont val="Tahoma"/>
            <family val="2"/>
          </rPr>
          <t xml:space="preserve">
key punch error overstated variance by $49k, to be corrected in December</t>
        </r>
      </text>
    </comment>
    <comment ref="AE25" authorId="2" shapeId="0" xr:uid="{F49B5D97-9E13-4446-84D4-575BE89F5DC9}">
      <text>
        <r>
          <rPr>
            <b/>
            <sz val="9"/>
            <color indexed="81"/>
            <rFont val="Tahoma"/>
            <family val="2"/>
          </rPr>
          <t>PYCLIKBR:</t>
        </r>
        <r>
          <rPr>
            <sz val="9"/>
            <color indexed="81"/>
            <rFont val="Tahoma"/>
            <family val="2"/>
          </rPr>
          <t xml:space="preserve">
key punch error overstated variance by $49k, to be corrected in December</t>
        </r>
      </text>
    </comment>
    <comment ref="A30" authorId="0" shapeId="0" xr:uid="{00000000-0006-0000-0300-000004000000}">
      <text>
        <r>
          <rPr>
            <b/>
            <sz val="9"/>
            <color indexed="81"/>
            <rFont val="Tahoma"/>
            <family val="2"/>
          </rPr>
          <t>misullivan:</t>
        </r>
        <r>
          <rPr>
            <sz val="9"/>
            <color indexed="81"/>
            <rFont val="Tahoma"/>
            <family val="2"/>
          </rPr>
          <t xml:space="preserve">
Write-offs are positive numbers; write-ups are negative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Kubinski, Kenneth R.</author>
  </authors>
  <commentList>
    <comment ref="B2" authorId="0" shapeId="0" xr:uid="{4B07D742-8425-4050-9CE5-BECE067D1C10}">
      <text>
        <r>
          <rPr>
            <b/>
            <sz val="9"/>
            <color indexed="81"/>
            <rFont val="Tahoma"/>
            <family val="2"/>
          </rPr>
          <t>Kubinski, Kenneth R.:</t>
        </r>
        <r>
          <rPr>
            <sz val="9"/>
            <color indexed="81"/>
            <rFont val="Tahoma"/>
            <family val="2"/>
          </rPr>
          <t xml:space="preserve">
After using the costing numbers in SAP. We realized we needed to improve the numbers. We studied the operators over a period of six months using the SAP numbers. So the theoretical number generated is what can actually be done. We will continue change and improve our process.</t>
        </r>
      </text>
    </comment>
    <comment ref="B10" authorId="0" shapeId="0" xr:uid="{51B2CCF9-4297-45F5-9C46-B8E8A4879BE4}">
      <text>
        <r>
          <rPr>
            <b/>
            <sz val="9"/>
            <color indexed="81"/>
            <rFont val="Tahoma"/>
            <family val="2"/>
          </rPr>
          <t>Kubinski, Kenneth R.:</t>
        </r>
        <r>
          <rPr>
            <sz val="9"/>
            <color indexed="81"/>
            <rFont val="Tahoma"/>
            <family val="2"/>
          </rPr>
          <t xml:space="preserve">
Load cell bad on 1000gal
caulk mixer 2 froze up would not turn, bad motor
caulk mixer 1 issues with scale, weight bouncing all over</t>
        </r>
      </text>
    </comment>
    <comment ref="B11" authorId="0" shapeId="0" xr:uid="{5A1D79E4-A442-415C-8EEA-D0517539C787}">
      <text>
        <r>
          <rPr>
            <b/>
            <sz val="9"/>
            <color indexed="81"/>
            <rFont val="Tahoma"/>
            <family val="2"/>
          </rPr>
          <t>Kubinski, Kenneth R.:</t>
        </r>
        <r>
          <rPr>
            <sz val="9"/>
            <color indexed="81"/>
            <rFont val="Tahoma"/>
            <family val="2"/>
          </rPr>
          <t xml:space="preserve">
AD Morton worked on ventilation system
Brech-Buehler worked on load cell </t>
        </r>
      </text>
    </comment>
    <comment ref="B17" authorId="0" shapeId="0" xr:uid="{168CCA3B-A7CF-4B53-A198-FBCAB4FD7316}">
      <text>
        <r>
          <rPr>
            <b/>
            <sz val="9"/>
            <color indexed="81"/>
            <rFont val="Tahoma"/>
            <family val="2"/>
          </rPr>
          <t>Kubinski, Kenneth R.:</t>
        </r>
        <r>
          <rPr>
            <sz val="9"/>
            <color indexed="81"/>
            <rFont val="Tahoma"/>
            <family val="2"/>
          </rPr>
          <t xml:space="preserve">
labor constraints, used operators to clean.</t>
        </r>
      </text>
    </comment>
    <comment ref="C18" authorId="0" shapeId="0" xr:uid="{68C4E225-4CF3-4DFB-A9AB-3D84F3A836CD}">
      <text>
        <r>
          <rPr>
            <b/>
            <sz val="9"/>
            <color indexed="81"/>
            <rFont val="Tahoma"/>
            <family val="2"/>
          </rPr>
          <t>Kubinski, Kenneth R.:</t>
        </r>
        <r>
          <rPr>
            <sz val="9"/>
            <color indexed="81"/>
            <rFont val="Tahoma"/>
            <family val="2"/>
          </rPr>
          <t xml:space="preserve">
absorbed all operators for three days. Felt down, twin screw down</t>
        </r>
      </text>
    </comment>
    <comment ref="B19" authorId="0" shapeId="0" xr:uid="{626A862C-E1E8-4ED7-8151-53A6D20387FB}">
      <text>
        <r>
          <rPr>
            <b/>
            <sz val="9"/>
            <color indexed="81"/>
            <rFont val="Tahoma"/>
            <family val="2"/>
          </rPr>
          <t>Kubinski, Kenneth R.:</t>
        </r>
        <r>
          <rPr>
            <sz val="9"/>
            <color indexed="81"/>
            <rFont val="Tahoma"/>
            <family val="2"/>
          </rPr>
          <t xml:space="preserve">
felt down absorbed labor in roofing</t>
        </r>
      </text>
    </comment>
    <comment ref="B22" authorId="0" shapeId="0" xr:uid="{664F1354-9B96-4549-8556-92723D7384AC}">
      <text>
        <r>
          <rPr>
            <b/>
            <sz val="9"/>
            <color indexed="81"/>
            <rFont val="Tahoma"/>
            <family val="2"/>
          </rPr>
          <t>Kubinski, Kenneth R.:</t>
        </r>
        <r>
          <rPr>
            <sz val="9"/>
            <color indexed="81"/>
            <rFont val="Tahoma"/>
            <family val="2"/>
          </rPr>
          <t xml:space="preserve">
Department down for upgrades. 
Housekeeping with employees.</t>
        </r>
      </text>
    </comment>
    <comment ref="B25" authorId="0" shapeId="0" xr:uid="{C12BD16B-C917-48C6-8324-6F67F4F248BF}">
      <text>
        <r>
          <rPr>
            <b/>
            <sz val="9"/>
            <color indexed="81"/>
            <rFont val="Tahoma"/>
            <family val="2"/>
          </rPr>
          <t>Kubinski, Kenneth R.:</t>
        </r>
        <r>
          <rPr>
            <sz val="9"/>
            <color indexed="81"/>
            <rFont val="Tahoma"/>
            <family val="2"/>
          </rPr>
          <t xml:space="preserve">
labor constraints
contractors workig on upgrades</t>
        </r>
      </text>
    </comment>
    <comment ref="B26" authorId="0" shapeId="0" xr:uid="{09C4BE96-55A6-45B2-B1A1-2973446A54E0}">
      <text>
        <r>
          <rPr>
            <b/>
            <sz val="9"/>
            <color indexed="81"/>
            <rFont val="Tahoma"/>
            <family val="2"/>
          </rPr>
          <t>Kubinski, Kenneth R.:</t>
        </r>
        <r>
          <rPr>
            <sz val="9"/>
            <color indexed="81"/>
            <rFont val="Tahoma"/>
            <family val="2"/>
          </rPr>
          <t xml:space="preserve">
labor constraints
contractors working in department</t>
        </r>
      </text>
    </comment>
    <comment ref="B27" authorId="0" shapeId="0" xr:uid="{EDCE0049-3982-40C3-B782-0252529661AC}">
      <text>
        <r>
          <rPr>
            <b/>
            <sz val="9"/>
            <color indexed="81"/>
            <rFont val="Tahoma"/>
            <family val="2"/>
          </rPr>
          <t>Kubinski, Kenneth R.:</t>
        </r>
        <r>
          <rPr>
            <sz val="9"/>
            <color indexed="81"/>
            <rFont val="Tahoma"/>
            <family val="2"/>
          </rPr>
          <t xml:space="preserve">
contractors
did trial run on 500 gal and 1000 gal</t>
        </r>
      </text>
    </comment>
    <comment ref="B29" authorId="0" shapeId="0" xr:uid="{54D90FA7-B139-41B2-800C-E9A16A6EF6D8}">
      <text>
        <r>
          <rPr>
            <b/>
            <sz val="9"/>
            <color indexed="81"/>
            <rFont val="Tahoma"/>
            <family val="2"/>
          </rPr>
          <t>Kubinski, Kenneth R.:</t>
        </r>
        <r>
          <rPr>
            <sz val="9"/>
            <color indexed="81"/>
            <rFont val="Tahoma"/>
            <family val="2"/>
          </rPr>
          <t xml:space="preserve">
Dumping drums of top coat into mixers 500 gal and 1000 gal
Had contractors working in BIO side.</t>
        </r>
      </text>
    </comment>
    <comment ref="B30" authorId="0" shapeId="0" xr:uid="{C1EB3302-750A-4059-A81D-486BFBBB54A1}">
      <text>
        <r>
          <rPr>
            <b/>
            <sz val="9"/>
            <color indexed="81"/>
            <rFont val="Tahoma"/>
            <family val="2"/>
          </rPr>
          <t>Kubinski, Kenneth R.:</t>
        </r>
        <r>
          <rPr>
            <sz val="9"/>
            <color indexed="81"/>
            <rFont val="Tahoma"/>
            <family val="2"/>
          </rPr>
          <t xml:space="preserve">
lost power 7 hours
caulk mixer 1 scale not communicating all week
contractors working BIO side
pumping drums rework
labor constraints 
Qwik joint cloudy with chunks in it.</t>
        </r>
      </text>
    </comment>
    <comment ref="B31" authorId="0" shapeId="0" xr:uid="{56D60BBD-8822-4E45-86B1-8B18CE589AD9}">
      <text>
        <r>
          <rPr>
            <b/>
            <sz val="9"/>
            <color indexed="81"/>
            <rFont val="Tahoma"/>
            <family val="2"/>
          </rPr>
          <t>Kubinski, Kenneth R.:</t>
        </r>
        <r>
          <rPr>
            <sz val="9"/>
            <color indexed="81"/>
            <rFont val="Tahoma"/>
            <family val="2"/>
          </rPr>
          <t xml:space="preserve">
Contractors working on BIO side.
Dumping rework top coat.
Dumped rework rustoleum.</t>
        </r>
      </text>
    </comment>
    <comment ref="B32" authorId="0" shapeId="0" xr:uid="{C4D9CFE8-E0A7-4192-836B-75C498E7C48F}">
      <text>
        <r>
          <rPr>
            <b/>
            <sz val="9"/>
            <color indexed="81"/>
            <rFont val="Tahoma"/>
            <family val="2"/>
          </rPr>
          <t>Kubinski, Kenneth R.:</t>
        </r>
        <r>
          <rPr>
            <sz val="9"/>
            <color indexed="81"/>
            <rFont val="Tahoma"/>
            <family val="2"/>
          </rPr>
          <t xml:space="preserve">
contractors working BIO side. Dumping rework. 
Make batch adjustments</t>
        </r>
      </text>
    </comment>
    <comment ref="B33" authorId="0" shapeId="0" xr:uid="{726668C8-CCE9-49EF-8241-304A47F9A5AD}">
      <text>
        <r>
          <rPr>
            <b/>
            <sz val="9"/>
            <color indexed="81"/>
            <rFont val="Tahoma"/>
            <family val="2"/>
          </rPr>
          <t>Kubinski, Kenneth R.:</t>
        </r>
        <r>
          <rPr>
            <sz val="9"/>
            <color indexed="81"/>
            <rFont val="Tahoma"/>
            <family val="2"/>
          </rPr>
          <t xml:space="preserve">
-no filler
-no rework drum
-contractors working in area</t>
        </r>
      </text>
    </comment>
    <comment ref="B34" authorId="0" shapeId="0" xr:uid="{0B9D5A71-73CD-4C3D-A88C-1091DC6A686F}">
      <text>
        <r>
          <rPr>
            <b/>
            <sz val="9"/>
            <color indexed="81"/>
            <rFont val="Tahoma"/>
            <family val="2"/>
          </rPr>
          <t>Kubinski, Kenneth R.:</t>
        </r>
        <r>
          <rPr>
            <sz val="9"/>
            <color indexed="81"/>
            <rFont val="Tahoma"/>
            <family val="2"/>
          </rPr>
          <t xml:space="preserve">
no labor
camera crew 
rework
contractors in area</t>
        </r>
      </text>
    </comment>
    <comment ref="B35" authorId="0" shapeId="0" xr:uid="{B0263D77-4F9A-4230-A36B-074F6F77E50B}">
      <text>
        <r>
          <rPr>
            <b/>
            <sz val="9"/>
            <color indexed="81"/>
            <rFont val="Tahoma"/>
            <family val="2"/>
          </rPr>
          <t>Kubinski, Kenneth R.:</t>
        </r>
        <r>
          <rPr>
            <sz val="9"/>
            <color indexed="81"/>
            <rFont val="Tahoma"/>
            <family val="2"/>
          </rPr>
          <t xml:space="preserve">
contractors upgrading equipment
labor constraints.
Dumping drums</t>
        </r>
      </text>
    </comment>
    <comment ref="B36" authorId="0" shapeId="0" xr:uid="{0CCDCADC-87AC-49D4-946C-BAD76B9C3CB9}">
      <text>
        <r>
          <rPr>
            <b/>
            <sz val="9"/>
            <color indexed="81"/>
            <rFont val="Tahoma"/>
            <family val="2"/>
          </rPr>
          <t>Kubinski, Kenneth R.:</t>
        </r>
        <r>
          <rPr>
            <sz val="9"/>
            <color indexed="81"/>
            <rFont val="Tahoma"/>
            <family val="2"/>
          </rPr>
          <t xml:space="preserve">
contractors, no MDI, program debugging</t>
        </r>
      </text>
    </comment>
    <comment ref="B37" authorId="0" shapeId="0" xr:uid="{EF6857D5-182E-40C3-A7FA-81C751E757F9}">
      <text>
        <r>
          <rPr>
            <b/>
            <sz val="9"/>
            <color indexed="81"/>
            <rFont val="Tahoma"/>
            <family val="2"/>
          </rPr>
          <t>Kubinski, Kenneth R.:</t>
        </r>
        <r>
          <rPr>
            <sz val="9"/>
            <color indexed="81"/>
            <rFont val="Tahoma"/>
            <family val="2"/>
          </rPr>
          <t xml:space="preserve">
working with Trish debugging program
used one operator to mix drums.
Labor constraints</t>
        </r>
      </text>
    </comment>
    <comment ref="B39" authorId="0" shapeId="0" xr:uid="{CED90143-C363-4DA5-84F3-DB6996824976}">
      <text>
        <r>
          <rPr>
            <b/>
            <sz val="9"/>
            <color indexed="81"/>
            <rFont val="Tahoma"/>
            <family val="2"/>
          </rPr>
          <t>Kubinski, Kenneth R.:</t>
        </r>
        <r>
          <rPr>
            <sz val="9"/>
            <color indexed="81"/>
            <rFont val="Tahoma"/>
            <family val="2"/>
          </rPr>
          <t xml:space="preserve">
Still some debugging
using labor to re-mix drums.
Call offs and vacation.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Kubinski, Kenneth R.</author>
    <author>Rush, Neil</author>
  </authors>
  <commentList>
    <comment ref="J8" authorId="0" shapeId="0" xr:uid="{EA70F973-F0DC-47C2-A427-AFF6389B63B1}">
      <text>
        <r>
          <rPr>
            <b/>
            <sz val="9"/>
            <color indexed="81"/>
            <rFont val="Tahoma"/>
            <family val="2"/>
          </rPr>
          <t>Kubinski, Kenneth R.:</t>
        </r>
        <r>
          <rPr>
            <sz val="9"/>
            <color indexed="81"/>
            <rFont val="Tahoma"/>
            <family val="2"/>
          </rPr>
          <t xml:space="preserve">
lost one shift E conveyor broke. </t>
        </r>
      </text>
    </comment>
    <comment ref="J9" authorId="0" shapeId="0" xr:uid="{6A6F1B10-CF44-49B1-81B6-9D65734363DB}">
      <text>
        <r>
          <rPr>
            <b/>
            <sz val="9"/>
            <color indexed="81"/>
            <rFont val="Tahoma"/>
            <family val="2"/>
          </rPr>
          <t>Kubinski, Kenneth R.:</t>
        </r>
        <r>
          <rPr>
            <sz val="9"/>
            <color indexed="81"/>
            <rFont val="Tahoma"/>
            <family val="2"/>
          </rPr>
          <t xml:space="preserve">
e conveyor broke. 
Screw would not turn, let soak with poly 
communication issues</t>
        </r>
      </text>
    </comment>
    <comment ref="J10" authorId="0" shapeId="0" xr:uid="{C532C53E-3EFD-429D-9A35-688BAE7886F5}">
      <text>
        <r>
          <rPr>
            <b/>
            <sz val="9"/>
            <color indexed="81"/>
            <rFont val="Tahoma"/>
            <family val="2"/>
          </rPr>
          <t>Kubinski, Kenneth R.:</t>
        </r>
        <r>
          <rPr>
            <sz val="9"/>
            <color indexed="81"/>
            <rFont val="Tahoma"/>
            <family val="2"/>
          </rPr>
          <t xml:space="preserve">
Had to pull screw.
Found foreign piece of material which caused the jam.</t>
        </r>
      </text>
    </comment>
    <comment ref="J16" authorId="1" shapeId="0" xr:uid="{65F0B898-52B6-408F-8CF8-E6DE495DF375}">
      <text>
        <r>
          <rPr>
            <b/>
            <sz val="9"/>
            <color indexed="81"/>
            <rFont val="Tahoma"/>
            <family val="2"/>
          </rPr>
          <t>Rush, Neil:</t>
        </r>
        <r>
          <rPr>
            <sz val="9"/>
            <color indexed="81"/>
            <rFont val="Tahoma"/>
            <family val="2"/>
          </rPr>
          <t xml:space="preserve">
Only running 1800 #/hr - broken shear pin</t>
        </r>
      </text>
    </comment>
    <comment ref="B50" authorId="0" shapeId="0" xr:uid="{A931F9E1-DADF-4312-8CDF-BD24AC6A12AE}">
      <text>
        <r>
          <rPr>
            <b/>
            <sz val="9"/>
            <color indexed="81"/>
            <rFont val="Tahoma"/>
            <family val="2"/>
          </rPr>
          <t>Kubinski, Kenneth R.:</t>
        </r>
        <r>
          <rPr>
            <sz val="9"/>
            <color indexed="81"/>
            <rFont val="Tahoma"/>
            <family val="2"/>
          </rPr>
          <t xml:space="preserve">
Running at 1800. looking for shear pins</t>
        </r>
      </text>
    </comment>
    <comment ref="B51" authorId="0" shapeId="0" xr:uid="{8C3E773A-494A-4FF9-803B-BA97B1937462}">
      <text>
        <r>
          <rPr>
            <b/>
            <sz val="9"/>
            <color indexed="81"/>
            <rFont val="Tahoma"/>
            <family val="2"/>
          </rPr>
          <t>Kubinski, Kenneth R.:</t>
        </r>
        <r>
          <rPr>
            <sz val="9"/>
            <color indexed="81"/>
            <rFont val="Tahoma"/>
            <family val="2"/>
          </rPr>
          <t xml:space="preserve">
runnnt 1800 lokigo more shear pins</t>
        </r>
      </text>
    </comment>
    <comment ref="A53" authorId="0" shapeId="0" xr:uid="{75EF0154-EF02-4905-AAC8-D748BDB902BE}">
      <text>
        <r>
          <rPr>
            <b/>
            <sz val="9"/>
            <color indexed="81"/>
            <rFont val="Tahoma"/>
            <family val="2"/>
          </rPr>
          <t>Kubinski, Kenneth R.:</t>
        </r>
        <r>
          <rPr>
            <sz val="9"/>
            <color indexed="81"/>
            <rFont val="Tahoma"/>
            <family val="2"/>
          </rPr>
          <t xml:space="preserve">
completed run. </t>
        </r>
      </text>
    </comment>
    <comment ref="B80" authorId="0" shapeId="0" xr:uid="{2951E655-F6F1-4652-BD29-EC12205809FF}">
      <text>
        <r>
          <rPr>
            <b/>
            <sz val="9"/>
            <color indexed="81"/>
            <rFont val="Tahoma"/>
            <family val="2"/>
          </rPr>
          <t>Kubinski, Kenneth R.:</t>
        </r>
        <r>
          <rPr>
            <sz val="9"/>
            <color indexed="81"/>
            <rFont val="Tahoma"/>
            <family val="2"/>
          </rPr>
          <t xml:space="preserve">
prepolmer tank needed to be power washed (MPW)</t>
        </r>
      </text>
    </comment>
    <comment ref="B87" authorId="0" shapeId="0" xr:uid="{7BF5CE72-4C9C-4DBE-8CBE-92B747882524}">
      <text>
        <r>
          <rPr>
            <b/>
            <sz val="9"/>
            <color indexed="81"/>
            <rFont val="Tahoma"/>
            <family val="2"/>
          </rPr>
          <t>Kubinski, Kenneth R.:</t>
        </r>
        <r>
          <rPr>
            <sz val="9"/>
            <color indexed="81"/>
            <rFont val="Tahoma"/>
            <family val="2"/>
          </rPr>
          <t xml:space="preserve">
virtual tour filming. </t>
        </r>
      </text>
    </comment>
    <comment ref="C114" authorId="0" shapeId="0" xr:uid="{F1CB7754-666D-4FE5-84D6-1DAE9C26968F}">
      <text>
        <r>
          <rPr>
            <b/>
            <sz val="9"/>
            <color indexed="81"/>
            <rFont val="Tahoma"/>
            <family val="2"/>
          </rPr>
          <t>Kubinski, Kenneth R.:</t>
        </r>
        <r>
          <rPr>
            <sz val="9"/>
            <color indexed="81"/>
            <rFont val="Tahoma"/>
            <family val="2"/>
          </rPr>
          <t xml:space="preserve">
Labor left UPTO, in the middle of making prepolymer, had to finish</t>
        </r>
      </text>
    </comment>
    <comment ref="B116" authorId="0" shapeId="0" xr:uid="{79ED0D47-97F3-4037-AE37-CB7F80384459}">
      <text>
        <r>
          <rPr>
            <b/>
            <sz val="9"/>
            <color indexed="81"/>
            <rFont val="Tahoma"/>
            <family val="2"/>
          </rPr>
          <t>Kubinski, Kenneth R.:</t>
        </r>
        <r>
          <rPr>
            <sz val="9"/>
            <color indexed="81"/>
            <rFont val="Tahoma"/>
            <family val="2"/>
          </rPr>
          <t xml:space="preserve">
Did not run, maintenance </t>
        </r>
      </text>
    </comment>
    <comment ref="B117" authorId="0" shapeId="0" xr:uid="{9F255267-E640-4872-9668-D05630A550BE}">
      <text>
        <r>
          <rPr>
            <b/>
            <sz val="9"/>
            <color indexed="81"/>
            <rFont val="Tahoma"/>
            <family val="2"/>
          </rPr>
          <t>Kubinski, Kenneth R.:</t>
        </r>
        <r>
          <rPr>
            <sz val="9"/>
            <color indexed="81"/>
            <rFont val="Tahoma"/>
            <family val="2"/>
          </rPr>
          <t xml:space="preserve">
change over base coat to top coat</t>
        </r>
      </text>
    </comment>
    <comment ref="I117" authorId="0" shapeId="0" xr:uid="{54DA894E-74A4-4DBD-A591-ACC6FF58A51E}">
      <text>
        <r>
          <rPr>
            <b/>
            <sz val="9"/>
            <color indexed="81"/>
            <rFont val="Tahoma"/>
            <family val="2"/>
          </rPr>
          <t>Kubinski, Kenneth R.:</t>
        </r>
        <r>
          <rPr>
            <sz val="9"/>
            <color indexed="81"/>
            <rFont val="Tahoma"/>
            <family val="2"/>
          </rPr>
          <t xml:space="preserve">
out of raw material (422)
</t>
        </r>
      </text>
    </comment>
    <comment ref="B118" authorId="0" shapeId="0" xr:uid="{ABBD0EBA-FA54-40BE-A4C6-489309E33C23}">
      <text>
        <r>
          <rPr>
            <b/>
            <sz val="9"/>
            <color indexed="81"/>
            <rFont val="Tahoma"/>
            <family val="2"/>
          </rPr>
          <t>Kubinski, Kenneth R.:</t>
        </r>
        <r>
          <rPr>
            <sz val="9"/>
            <color indexed="81"/>
            <rFont val="Tahoma"/>
            <family val="2"/>
          </rPr>
          <t xml:space="preserve">
outside contractor working on vacuum</t>
        </r>
      </text>
    </comment>
    <comment ref="B121" authorId="0" shapeId="0" xr:uid="{DFE98649-59F3-4AF8-82D5-F4BC1C1FC4FD}">
      <text>
        <r>
          <rPr>
            <b/>
            <sz val="9"/>
            <color indexed="81"/>
            <rFont val="Tahoma"/>
            <family val="2"/>
          </rPr>
          <t>Kubinski, Kenneth R.:</t>
        </r>
        <r>
          <rPr>
            <sz val="9"/>
            <color indexed="81"/>
            <rFont val="Tahoma"/>
            <family val="2"/>
          </rPr>
          <t xml:space="preserve">
we had issues with start up. The screw was jammed. Maintenance cleared out, popped clutch, 4s errors enable-unable. 
</t>
        </r>
      </text>
    </comment>
    <comment ref="B125" authorId="0" shapeId="0" xr:uid="{6A651FE8-F879-4C97-8CA5-58ED7D70CC5D}">
      <text>
        <r>
          <rPr>
            <b/>
            <sz val="9"/>
            <color indexed="81"/>
            <rFont val="Tahoma"/>
            <family val="2"/>
          </rPr>
          <t>Kubinski, Kenneth R.:</t>
        </r>
        <r>
          <rPr>
            <sz val="9"/>
            <color indexed="81"/>
            <rFont val="Tahoma"/>
            <family val="2"/>
          </rPr>
          <t xml:space="preserve">
Power outage caused errors. Quad plus called in lost 3/4 of the day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Kubinski, Kenneth R.</author>
  </authors>
  <commentList>
    <comment ref="D3" authorId="0" shapeId="0" xr:uid="{CF3B1F61-5067-4B96-8C4D-CF746770AECE}">
      <text>
        <r>
          <rPr>
            <b/>
            <sz val="9"/>
            <color indexed="81"/>
            <rFont val="Tahoma"/>
            <family val="2"/>
          </rPr>
          <t>Kubinski, Kenneth R.:</t>
        </r>
        <r>
          <rPr>
            <sz val="9"/>
            <color indexed="81"/>
            <rFont val="Tahoma"/>
            <family val="2"/>
          </rPr>
          <t xml:space="preserve">
Outside contractor worked on vacuum</t>
        </r>
      </text>
    </comment>
    <comment ref="G3" authorId="0" shapeId="0" xr:uid="{DF5C07CD-300A-44AA-848B-9EB62936A9C1}">
      <text>
        <r>
          <rPr>
            <b/>
            <sz val="9"/>
            <color indexed="81"/>
            <rFont val="Tahoma"/>
            <family val="2"/>
          </rPr>
          <t>Kubinski, Kenneth R.:</t>
        </r>
        <r>
          <rPr>
            <sz val="9"/>
            <color indexed="81"/>
            <rFont val="Tahoma"/>
            <family val="2"/>
          </rPr>
          <t xml:space="preserve">
Filled hoppers and powders</t>
        </r>
      </text>
    </comment>
    <comment ref="D6" authorId="0" shapeId="0" xr:uid="{1C0BC42D-B9E3-4945-9A3E-C697DD43ADC2}">
      <text>
        <r>
          <rPr>
            <b/>
            <sz val="9"/>
            <color indexed="81"/>
            <rFont val="Tahoma"/>
            <family val="2"/>
          </rPr>
          <t>Kubinski, Kenneth R.:</t>
        </r>
        <r>
          <rPr>
            <sz val="9"/>
            <color indexed="81"/>
            <rFont val="Tahoma"/>
            <family val="2"/>
          </rPr>
          <t xml:space="preserve">
Change hose to filling station</t>
        </r>
      </text>
    </comment>
    <comment ref="D8" authorId="0" shapeId="0" xr:uid="{4D67F150-BEFC-4514-9519-EEA79A21464F}">
      <text>
        <r>
          <rPr>
            <b/>
            <sz val="9"/>
            <color indexed="81"/>
            <rFont val="Tahoma"/>
            <family val="2"/>
          </rPr>
          <t>Kubinski, Kenneth R.:</t>
        </r>
        <r>
          <rPr>
            <sz val="9"/>
            <color indexed="81"/>
            <rFont val="Tahoma"/>
            <family val="2"/>
          </rPr>
          <t xml:space="preserve">
1s issues
contractors ventilation</t>
        </r>
      </text>
    </comment>
    <comment ref="D10" authorId="0" shapeId="0" xr:uid="{9285F604-15B4-493C-9B84-A492AF5ED4DF}">
      <text>
        <r>
          <rPr>
            <b/>
            <sz val="9"/>
            <color indexed="81"/>
            <rFont val="Tahoma"/>
            <family val="2"/>
          </rPr>
          <t>Kubinski, Kenneth R.:</t>
        </r>
        <r>
          <rPr>
            <sz val="9"/>
            <color indexed="81"/>
            <rFont val="Tahoma"/>
            <family val="2"/>
          </rPr>
          <t xml:space="preserve">
E conveyor broke</t>
        </r>
      </text>
    </comment>
    <comment ref="D12" authorId="0" shapeId="0" xr:uid="{4E8A62E2-EC2E-42CE-A67D-0C304856D355}">
      <text>
        <r>
          <rPr>
            <b/>
            <sz val="9"/>
            <color indexed="81"/>
            <rFont val="Tahoma"/>
            <family val="2"/>
          </rPr>
          <t>Kubinski, Kenneth R.:</t>
        </r>
        <r>
          <rPr>
            <sz val="9"/>
            <color indexed="81"/>
            <rFont val="Tahoma"/>
            <family val="2"/>
          </rPr>
          <t xml:space="preserve">
8s slide gate</t>
        </r>
      </text>
    </comment>
    <comment ref="D13" authorId="0" shapeId="0" xr:uid="{38A07AFD-497B-465D-B2B4-8ADCCDAE8732}">
      <text>
        <r>
          <rPr>
            <b/>
            <sz val="9"/>
            <color indexed="81"/>
            <rFont val="Tahoma"/>
            <family val="2"/>
          </rPr>
          <t>Kubinski, Kenneth R.:</t>
        </r>
        <r>
          <rPr>
            <sz val="9"/>
            <color indexed="81"/>
            <rFont val="Tahoma"/>
            <family val="2"/>
          </rPr>
          <t xml:space="preserve">
D conveyor broke</t>
        </r>
      </text>
    </comment>
    <comment ref="D18" authorId="0" shapeId="0" xr:uid="{1B4CB95D-C69A-4A85-B898-082C1CAB4102}">
      <text>
        <r>
          <rPr>
            <b/>
            <sz val="9"/>
            <color indexed="81"/>
            <rFont val="Tahoma"/>
            <family val="2"/>
          </rPr>
          <t>Kubinski, Kenneth R.:</t>
        </r>
        <r>
          <rPr>
            <sz val="9"/>
            <color indexed="81"/>
            <rFont val="Tahoma"/>
            <family val="2"/>
          </rPr>
          <t xml:space="preserve">
Communication issues</t>
        </r>
      </text>
    </comment>
    <comment ref="D21" authorId="0" shapeId="0" xr:uid="{B5A9E05F-23C0-43C7-BCDF-B48AC8FB73B3}">
      <text>
        <r>
          <rPr>
            <b/>
            <sz val="9"/>
            <color indexed="81"/>
            <rFont val="Tahoma"/>
            <family val="2"/>
          </rPr>
          <t>Kubinski, Kenneth R.:</t>
        </r>
        <r>
          <rPr>
            <sz val="9"/>
            <color indexed="81"/>
            <rFont val="Tahoma"/>
            <family val="2"/>
          </rPr>
          <t xml:space="preserve">
Filler head
E conveyor
7L pump
Transfer pump</t>
        </r>
      </text>
    </comment>
    <comment ref="D22" authorId="0" shapeId="0" xr:uid="{50D61D7A-D712-42E2-83E1-904516B196C4}">
      <text>
        <r>
          <rPr>
            <b/>
            <sz val="9"/>
            <color indexed="81"/>
            <rFont val="Tahoma"/>
            <family val="2"/>
          </rPr>
          <t>Kubinski, Kenneth R.:</t>
        </r>
        <r>
          <rPr>
            <sz val="9"/>
            <color indexed="81"/>
            <rFont val="Tahoma"/>
            <family val="2"/>
          </rPr>
          <t xml:space="preserve">
Microwave, 8S, airhose broke, B2 conveyor</t>
        </r>
      </text>
    </comment>
    <comment ref="D23" authorId="0" shapeId="0" xr:uid="{84AA1CCE-F3EA-4847-92F0-717A570CD38C}">
      <text>
        <r>
          <rPr>
            <b/>
            <sz val="9"/>
            <color indexed="81"/>
            <rFont val="Tahoma"/>
            <family val="2"/>
          </rPr>
          <t>Kubinski, Kenneth R.:</t>
        </r>
        <r>
          <rPr>
            <sz val="9"/>
            <color indexed="81"/>
            <rFont val="Tahoma"/>
            <family val="2"/>
          </rPr>
          <t xml:space="preserve">
B conveyor broke, replaced</t>
        </r>
      </text>
    </comment>
    <comment ref="D29" authorId="0" shapeId="0" xr:uid="{1955AF96-3C8D-4144-AB43-BA633E79DD3D}">
      <text>
        <r>
          <rPr>
            <b/>
            <sz val="9"/>
            <color indexed="81"/>
            <rFont val="Tahoma"/>
            <family val="2"/>
          </rPr>
          <t>Kubinski, Kenneth R.:</t>
        </r>
        <r>
          <rPr>
            <sz val="9"/>
            <color indexed="81"/>
            <rFont val="Tahoma"/>
            <family val="2"/>
          </rPr>
          <t xml:space="preserve">
DS feeder, module, 7S breaker, A2 leaks</t>
        </r>
      </text>
    </comment>
    <comment ref="B33" authorId="0" shapeId="0" xr:uid="{F6A1DEAD-F34A-42E2-9C27-7CE1730CD2C6}">
      <text>
        <r>
          <rPr>
            <b/>
            <sz val="9"/>
            <color indexed="81"/>
            <rFont val="Tahoma"/>
            <family val="2"/>
          </rPr>
          <t>Kubinski, Kenneth R.:</t>
        </r>
        <r>
          <rPr>
            <sz val="9"/>
            <color indexed="81"/>
            <rFont val="Tahoma"/>
            <family val="2"/>
          </rPr>
          <t xml:space="preserve">
operator in training for 4th</t>
        </r>
      </text>
    </comment>
    <comment ref="G33" authorId="0" shapeId="0" xr:uid="{A6AB01AE-FFE7-4FCA-A6A4-F6BFE0767B96}">
      <text>
        <r>
          <rPr>
            <b/>
            <sz val="9"/>
            <color indexed="81"/>
            <rFont val="Tahoma"/>
            <family val="2"/>
          </rPr>
          <t>Kubinski, Kenneth R.:</t>
        </r>
        <r>
          <rPr>
            <sz val="9"/>
            <color indexed="81"/>
            <rFont val="Tahoma"/>
            <family val="2"/>
          </rPr>
          <t xml:space="preserve">
change over to top coat included</t>
        </r>
      </text>
    </comment>
    <comment ref="B41" authorId="0" shapeId="0" xr:uid="{D57F7E57-35B5-4BC7-BB23-A9E9DA750831}">
      <text>
        <r>
          <rPr>
            <b/>
            <sz val="9"/>
            <color indexed="81"/>
            <rFont val="Tahoma"/>
            <family val="2"/>
          </rPr>
          <t>Kubinski, Kenneth R.:</t>
        </r>
        <r>
          <rPr>
            <sz val="9"/>
            <color indexed="81"/>
            <rFont val="Tahoma"/>
            <family val="2"/>
          </rPr>
          <t xml:space="preserve">
not scheduled for full week</t>
        </r>
      </text>
    </comment>
    <comment ref="B42" authorId="0" shapeId="0" xr:uid="{6EA86A23-C428-49AC-B48B-BFB09304FD71}">
      <text>
        <r>
          <rPr>
            <b/>
            <sz val="9"/>
            <color indexed="81"/>
            <rFont val="Tahoma"/>
            <family val="2"/>
          </rPr>
          <t>Kubinski, Kenneth R.:</t>
        </r>
        <r>
          <rPr>
            <sz val="9"/>
            <color indexed="81"/>
            <rFont val="Tahoma"/>
            <family val="2"/>
          </rPr>
          <t xml:space="preserve">
Not scheduled for full week</t>
        </r>
      </text>
    </comment>
    <comment ref="I55" authorId="0" shapeId="0" xr:uid="{BFD7B4F0-0DC5-4891-BFE0-93B914847F6F}">
      <text>
        <r>
          <rPr>
            <b/>
            <sz val="9"/>
            <color indexed="81"/>
            <rFont val="Tahoma"/>
            <family val="2"/>
          </rPr>
          <t>Kubinski, Kenneth R.:</t>
        </r>
        <r>
          <rPr>
            <sz val="9"/>
            <color indexed="81"/>
            <rFont val="Tahoma"/>
            <family val="2"/>
          </rPr>
          <t xml:space="preserve">
lost bolt from e conveyor forced us to run at 1500 pounds per hour</t>
        </r>
      </text>
    </comment>
    <comment ref="D70" authorId="0" shapeId="0" xr:uid="{97AA893F-659F-4224-AE81-6C216F6E1DE8}">
      <text>
        <r>
          <rPr>
            <b/>
            <sz val="9"/>
            <color indexed="81"/>
            <rFont val="Tahoma"/>
            <family val="2"/>
          </rPr>
          <t>Kubinski, Kenneth R.:</t>
        </r>
        <r>
          <rPr>
            <sz val="9"/>
            <color indexed="81"/>
            <rFont val="Tahoma"/>
            <family val="2"/>
          </rPr>
          <t xml:space="preserve">
1s motor, had to be changed</t>
        </r>
      </text>
    </comment>
    <comment ref="K70" authorId="0" shapeId="0" xr:uid="{E704FCBB-BA1A-407F-B783-F4CB3FE7DE39}">
      <text>
        <r>
          <rPr>
            <b/>
            <sz val="9"/>
            <color indexed="81"/>
            <rFont val="Tahoma"/>
            <family val="2"/>
          </rPr>
          <t>Kubinski, Kenneth R.:</t>
        </r>
        <r>
          <rPr>
            <sz val="9"/>
            <color indexed="81"/>
            <rFont val="Tahoma"/>
            <family val="2"/>
          </rPr>
          <t xml:space="preserve">
virtual tour filming</t>
        </r>
      </text>
    </comment>
    <comment ref="D71" authorId="0" shapeId="0" xr:uid="{60FEFD0E-B69D-4C3C-87E3-AB49899366AA}">
      <text>
        <r>
          <rPr>
            <b/>
            <sz val="9"/>
            <color indexed="81"/>
            <rFont val="Tahoma"/>
            <family val="2"/>
          </rPr>
          <t>Kubinski, Kenneth R.:</t>
        </r>
        <r>
          <rPr>
            <sz val="9"/>
            <color indexed="81"/>
            <rFont val="Tahoma"/>
            <family val="2"/>
          </rPr>
          <t xml:space="preserve">
Had to keep cleaning screen, prepolymer</t>
        </r>
      </text>
    </comment>
    <comment ref="B76" authorId="0" shapeId="0" xr:uid="{2479B9F0-2D4E-4711-8DBA-7577677A92D6}">
      <text>
        <r>
          <rPr>
            <b/>
            <sz val="9"/>
            <color indexed="81"/>
            <rFont val="Tahoma"/>
            <family val="2"/>
          </rPr>
          <t>Kubinski, Kenneth R.:</t>
        </r>
        <r>
          <rPr>
            <sz val="9"/>
            <color indexed="81"/>
            <rFont val="Tahoma"/>
            <family val="2"/>
          </rPr>
          <t xml:space="preserve">
1 operator in training</t>
        </r>
      </text>
    </comment>
    <comment ref="I79" authorId="0" shapeId="0" xr:uid="{7F06165B-5AF2-4AF7-88C1-573EA9A4E425}">
      <text>
        <r>
          <rPr>
            <b/>
            <sz val="9"/>
            <color indexed="81"/>
            <rFont val="Tahoma"/>
            <family val="2"/>
          </rPr>
          <t>Kubinski, Kenneth R.:</t>
        </r>
        <r>
          <rPr>
            <sz val="9"/>
            <color indexed="81"/>
            <rFont val="Tahoma"/>
            <family val="2"/>
          </rPr>
          <t xml:space="preserve">
Change over from top coat to base coat</t>
        </r>
      </text>
    </comment>
    <comment ref="D101" authorId="0" shapeId="0" xr:uid="{4B78FA25-6121-49DC-A29E-7530AF4A50AF}">
      <text>
        <r>
          <rPr>
            <b/>
            <sz val="9"/>
            <color indexed="81"/>
            <rFont val="Tahoma"/>
            <family val="2"/>
          </rPr>
          <t>Kubinski, Kenneth R.:</t>
        </r>
        <r>
          <rPr>
            <sz val="9"/>
            <color indexed="81"/>
            <rFont val="Tahoma"/>
            <family val="2"/>
          </rPr>
          <t xml:space="preserve">
outside contractor working on vacuum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Kalal, Philip G.</author>
  </authors>
  <commentList>
    <comment ref="H11" authorId="0" shapeId="0" xr:uid="{160C8379-13F5-463E-9513-10E510B37AC9}">
      <text>
        <r>
          <rPr>
            <b/>
            <sz val="9"/>
            <color indexed="81"/>
            <rFont val="Tahoma"/>
            <family val="2"/>
          </rPr>
          <t>Kalal, Philip G.:</t>
        </r>
        <r>
          <rPr>
            <sz val="9"/>
            <color indexed="81"/>
            <rFont val="Tahoma"/>
            <family val="2"/>
          </rPr>
          <t xml:space="preserve">
- Reworking of drums
- Laylines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Kalal, Philip G.</author>
    <author>Rush, Neil</author>
  </authors>
  <commentList>
    <comment ref="D11" authorId="0" shapeId="0" xr:uid="{25A58E22-9F73-4D2B-93FF-E9B1F6EF9B39}">
      <text>
        <r>
          <rPr>
            <b/>
            <sz val="9"/>
            <color indexed="81"/>
            <rFont val="Tahoma"/>
            <family val="2"/>
          </rPr>
          <t>Kalal, Philip G.:</t>
        </r>
        <r>
          <rPr>
            <sz val="9"/>
            <color indexed="81"/>
            <rFont val="Tahoma"/>
            <family val="2"/>
          </rPr>
          <t xml:space="preserve">
Spilled material</t>
        </r>
      </text>
    </comment>
    <comment ref="F12" authorId="1" shapeId="0" xr:uid="{EC2D052A-E950-4422-888A-B251A76A20B6}">
      <text>
        <r>
          <rPr>
            <b/>
            <sz val="9"/>
            <color indexed="81"/>
            <rFont val="Tahoma"/>
            <family val="2"/>
          </rPr>
          <t xml:space="preserve">Rush, Neil:
</t>
        </r>
        <r>
          <rPr>
            <sz val="9"/>
            <color indexed="81"/>
            <rFont val="Tahoma"/>
            <family val="2"/>
          </rPr>
          <t>MTS = $23,381.02
Film = $8,787.53</t>
        </r>
        <r>
          <rPr>
            <b/>
            <sz val="9"/>
            <color indexed="81"/>
            <rFont val="Tahoma"/>
            <family val="2"/>
          </rPr>
          <t xml:space="preserve">
</t>
        </r>
      </text>
    </comment>
    <comment ref="H12" authorId="1" shapeId="0" xr:uid="{738D65F0-8445-4CE2-BC1D-990746DBCD77}">
      <text>
        <r>
          <rPr>
            <b/>
            <sz val="9"/>
            <color indexed="81"/>
            <rFont val="Tahoma"/>
            <family val="2"/>
          </rPr>
          <t>Rush, Neil:</t>
        </r>
        <r>
          <rPr>
            <sz val="9"/>
            <color indexed="81"/>
            <rFont val="Tahoma"/>
            <family val="2"/>
          </rPr>
          <t xml:space="preserve">
DEV Rolls</t>
        </r>
      </text>
    </comment>
  </commentList>
</comments>
</file>

<file path=xl/sharedStrings.xml><?xml version="1.0" encoding="utf-8"?>
<sst xmlns="http://schemas.openxmlformats.org/spreadsheetml/2006/main" count="3261" uniqueCount="1077">
  <si>
    <t>Date Assigned</t>
  </si>
  <si>
    <t>Category</t>
  </si>
  <si>
    <t>Action from Weekly Mtg</t>
  </si>
  <si>
    <t>Owner</t>
  </si>
  <si>
    <t>Due Date</t>
  </si>
  <si>
    <t>Status</t>
  </si>
  <si>
    <t>Comments</t>
  </si>
  <si>
    <t>Complete</t>
  </si>
  <si>
    <t xml:space="preserve"> </t>
  </si>
  <si>
    <t>Sub Category Metric</t>
  </si>
  <si>
    <t>Unit</t>
  </si>
  <si>
    <t>Description</t>
  </si>
  <si>
    <t>Reporting Owner(s)</t>
  </si>
  <si>
    <t>Current File Location</t>
  </si>
  <si>
    <t>Cadence</t>
  </si>
  <si>
    <t>Injuries</t>
  </si>
  <si>
    <t>Report on any injuries and status of corrective action</t>
  </si>
  <si>
    <t>Quality</t>
  </si>
  <si>
    <t>#</t>
  </si>
  <si>
    <t>TBD</t>
  </si>
  <si>
    <t>Production</t>
  </si>
  <si>
    <t>units actually processed</t>
  </si>
  <si>
    <t>Cost</t>
  </si>
  <si>
    <t>$</t>
  </si>
  <si>
    <t>Zero Based Yield</t>
  </si>
  <si>
    <t>%</t>
  </si>
  <si>
    <t>ZBY / Material Costs</t>
  </si>
  <si>
    <t>Maintenance</t>
  </si>
  <si>
    <t>Capital Project Update</t>
  </si>
  <si>
    <t>KALAL</t>
  </si>
  <si>
    <t>In Process</t>
  </si>
  <si>
    <t>Homogenizer system revival</t>
  </si>
  <si>
    <t>Heckman</t>
  </si>
  <si>
    <t>Shun/Kalal</t>
  </si>
  <si>
    <t>Granule Adhesion</t>
  </si>
  <si>
    <t>g loss</t>
  </si>
  <si>
    <t>Report weekly value</t>
  </si>
  <si>
    <t>K Drive</t>
  </si>
  <si>
    <t>Units</t>
  </si>
  <si>
    <t>Plan Bio</t>
  </si>
  <si>
    <t>Actual Bio</t>
  </si>
  <si>
    <t>Kubinski</t>
  </si>
  <si>
    <t>Plan Felt</t>
  </si>
  <si>
    <t>Actual Felt</t>
  </si>
  <si>
    <t>Kubinski/Rush</t>
  </si>
  <si>
    <t>POV</t>
  </si>
  <si>
    <t>"+/- Dollars"</t>
  </si>
  <si>
    <t>Rush</t>
  </si>
  <si>
    <t>Labor Eff% Roofing</t>
  </si>
  <si>
    <t>hours work vs. hours punched in</t>
  </si>
  <si>
    <t>Downtime Pareto</t>
  </si>
  <si>
    <t>Hours of OT</t>
  </si>
  <si>
    <t>Hrs.</t>
  </si>
  <si>
    <t>Hours of OT and %</t>
  </si>
  <si>
    <t>Both percentage and total</t>
  </si>
  <si>
    <t>Weekly Metrics Page  - Tier III</t>
  </si>
  <si>
    <t>Scrap</t>
  </si>
  <si>
    <t>Dollars of scrapped inventory</t>
  </si>
  <si>
    <t>Cycle Count</t>
  </si>
  <si>
    <t>Dollars of Cycle counted inventory</t>
  </si>
  <si>
    <t>ZBY % Liquids</t>
  </si>
  <si>
    <t>OEE Felt Scheduled</t>
  </si>
  <si>
    <t>Rush/Kubinski</t>
  </si>
  <si>
    <t>ZBY % FELT</t>
  </si>
  <si>
    <t>% and $</t>
  </si>
  <si>
    <t>Felt Scrap as a fuction of Dollars and %</t>
  </si>
  <si>
    <t>OT Spend</t>
  </si>
  <si>
    <t>Kalal/Rice</t>
  </si>
  <si>
    <t>Maintenance &amp; Engineering</t>
  </si>
  <si>
    <t>units to be processed according to the schedule + Schedule adherence</t>
  </si>
  <si>
    <t>MS 168</t>
  </si>
  <si>
    <t>Polisena</t>
  </si>
  <si>
    <t>Felt Line speed eff</t>
  </si>
  <si>
    <t>PMO ACTION LOG (Tier IV)</t>
  </si>
  <si>
    <t>ZBY</t>
  </si>
  <si>
    <t>Average Ply Roll Sheet FY 18</t>
  </si>
  <si>
    <t>Feasibility and cost savings of CaCO3 % increase</t>
  </si>
  <si>
    <t>Carl Polisena</t>
  </si>
  <si>
    <t>800 = 81.3 LBS</t>
  </si>
  <si>
    <t>~$100,000 Potential</t>
  </si>
  <si>
    <t>Dakota</t>
  </si>
  <si>
    <t>Organize and run FIT event in CLVD</t>
  </si>
  <si>
    <t>Quality Related Returns/ Complaints</t>
  </si>
  <si>
    <t>Downtime Pareto (Not captured)</t>
  </si>
  <si>
    <t>Monday</t>
  </si>
  <si>
    <t>HRS./$</t>
  </si>
  <si>
    <t>Data</t>
  </si>
  <si>
    <t>Bogus</t>
  </si>
  <si>
    <t>Daily Numbers</t>
  </si>
  <si>
    <t>KPI's</t>
  </si>
  <si>
    <t>Date</t>
  </si>
  <si>
    <t>Product(s)</t>
  </si>
  <si>
    <t>Total Rolls Produced</t>
  </si>
  <si>
    <t>Total Good Rolls Produced</t>
  </si>
  <si>
    <t>Total Scrap Rolls Produced</t>
  </si>
  <si>
    <t>Theoretical Rolls Per Batch</t>
  </si>
  <si>
    <t>Number Batches</t>
  </si>
  <si>
    <t>Theoretical Rolls</t>
  </si>
  <si>
    <t>OEE Efficiency Consumed</t>
  </si>
  <si>
    <t>Total Production vs. Theoretical</t>
  </si>
  <si>
    <t>Good Production vs. Theoretical</t>
  </si>
  <si>
    <t>Scrap %</t>
  </si>
  <si>
    <t>Cost Per Roll</t>
  </si>
  <si>
    <t>Scrap $</t>
  </si>
  <si>
    <t>Daily Average Target</t>
  </si>
  <si>
    <t>Add mixer weights to DAQ (ROOFING)</t>
  </si>
  <si>
    <t>PMO_Project number</t>
  </si>
  <si>
    <t>Sub Project ID</t>
  </si>
  <si>
    <t xml:space="preserve"> Item</t>
  </si>
  <si>
    <t>Project</t>
  </si>
  <si>
    <t>Sub Category</t>
  </si>
  <si>
    <t>Color Codes</t>
  </si>
  <si>
    <t>Update Weekly</t>
  </si>
  <si>
    <t>Update AS NEEDED</t>
  </si>
  <si>
    <t>Do Not Change</t>
  </si>
  <si>
    <t>One Time Cost</t>
  </si>
  <si>
    <t>Expected Start Date</t>
  </si>
  <si>
    <t>Actual Start Date</t>
  </si>
  <si>
    <t># Weeks</t>
  </si>
  <si>
    <t>Quadrant</t>
  </si>
  <si>
    <t>Resources / Support</t>
  </si>
  <si>
    <t>Notes</t>
  </si>
  <si>
    <t>Comments and next step</t>
  </si>
  <si>
    <t>Next Step Due Date</t>
  </si>
  <si>
    <t>Engineering</t>
  </si>
  <si>
    <t>On Track</t>
  </si>
  <si>
    <t>OBE</t>
  </si>
  <si>
    <t>CLEVELAND MAP</t>
  </si>
  <si>
    <t>Zero Based Yield Calculations</t>
  </si>
  <si>
    <t>Baselines</t>
  </si>
  <si>
    <t>FY 17</t>
  </si>
  <si>
    <t>FY 18</t>
  </si>
  <si>
    <t>Q1 FY 19</t>
  </si>
  <si>
    <t>Q2 FY19</t>
  </si>
  <si>
    <t>Q3 FY19</t>
  </si>
  <si>
    <t>Sept FY19</t>
  </si>
  <si>
    <t>Oct FY19</t>
  </si>
  <si>
    <t>Nov FY19</t>
  </si>
  <si>
    <t>Dec FY19</t>
  </si>
  <si>
    <t>Jan FY19</t>
  </si>
  <si>
    <t>Feb FY19</t>
  </si>
  <si>
    <t>Apr FY19</t>
  </si>
  <si>
    <t>May FY19</t>
  </si>
  <si>
    <t>Material Costs (000)</t>
  </si>
  <si>
    <t>Standard Yield Loss $</t>
  </si>
  <si>
    <t xml:space="preserve">   1.   _____</t>
  </si>
  <si>
    <t xml:space="preserve">   2.   _____</t>
  </si>
  <si>
    <t>Material Usage Variance</t>
  </si>
  <si>
    <t xml:space="preserve">   1.   Total Mtl Var - POV</t>
  </si>
  <si>
    <t>Cycle Count Adjustments</t>
  </si>
  <si>
    <t xml:space="preserve">   1.   Raw</t>
  </si>
  <si>
    <t xml:space="preserve">   2.   WIP</t>
  </si>
  <si>
    <t xml:space="preserve">   3.   PKG</t>
  </si>
  <si>
    <t xml:space="preserve">   4.   FG</t>
  </si>
  <si>
    <t>Rework Accounts</t>
  </si>
  <si>
    <t xml:space="preserve">   1.  RM/WIP/FG Scrap</t>
  </si>
  <si>
    <t xml:space="preserve">   3.   _____</t>
  </si>
  <si>
    <t>Return / Reject Accounts</t>
  </si>
  <si>
    <t>Total ZBY</t>
  </si>
  <si>
    <t>ZBY %</t>
  </si>
  <si>
    <t>ZBY % by subcategory</t>
  </si>
  <si>
    <t>Jun FY19</t>
  </si>
  <si>
    <t>Jul FY19</t>
  </si>
  <si>
    <t>Aug FY19</t>
  </si>
  <si>
    <t>Mar FY19</t>
  </si>
  <si>
    <t>Week</t>
  </si>
  <si>
    <t>OT Hours</t>
  </si>
  <si>
    <t>DT Hours</t>
  </si>
  <si>
    <t>Total Hours</t>
  </si>
  <si>
    <t>% OT</t>
  </si>
  <si>
    <t>Total $ Spend</t>
  </si>
  <si>
    <t>Total</t>
  </si>
  <si>
    <t>Amount</t>
  </si>
  <si>
    <t xml:space="preserve">Week (End Date) </t>
  </si>
  <si>
    <t>Running Total</t>
  </si>
  <si>
    <t>Maintenance/Eng</t>
  </si>
  <si>
    <t>Roofing Office Demo</t>
  </si>
  <si>
    <t>Not Started</t>
  </si>
  <si>
    <t>Determine where to move QJ line</t>
  </si>
  <si>
    <t>Bogus/Heckman</t>
  </si>
  <si>
    <t>OEE/OBE/ZBY</t>
  </si>
  <si>
    <t>HiHi Level Castor Oil</t>
  </si>
  <si>
    <t>Bogus/Heckman/Carl</t>
  </si>
  <si>
    <t xml:space="preserve">MS 168 </t>
  </si>
  <si>
    <t>Metric Bio Production vs Plan is loaded into Tier III</t>
  </si>
  <si>
    <t>Add return inventory to Tier III</t>
  </si>
  <si>
    <t>Mineo</t>
  </si>
  <si>
    <r>
      <t xml:space="preserve">Add Labor </t>
    </r>
    <r>
      <rPr>
        <i/>
        <sz val="10"/>
        <rFont val="GE Inspira"/>
      </rPr>
      <t xml:space="preserve">Eff </t>
    </r>
    <r>
      <rPr>
        <sz val="10"/>
        <rFont val="GE Inspira"/>
      </rPr>
      <t>to MS 168</t>
    </r>
  </si>
  <si>
    <t>NR and PK to develop Schedule adherance metric</t>
  </si>
  <si>
    <t>RUSH</t>
  </si>
  <si>
    <t>KK and PB to add ZBY liquids to Tier III</t>
  </si>
  <si>
    <t>Carl/Ken/Luther to discuss data integrity</t>
  </si>
  <si>
    <t>Week of Date</t>
  </si>
  <si>
    <t>Actual Labor Hours</t>
  </si>
  <si>
    <t>Auto Sum of Good and Scrap</t>
  </si>
  <si>
    <t>Average Line Speed (ft/min)</t>
  </si>
  <si>
    <t>Standard Line Speed</t>
  </si>
  <si>
    <t>Averge Line Eff</t>
  </si>
  <si>
    <t>Run Time (Min)</t>
  </si>
  <si>
    <t>Monthly Weighted Average</t>
  </si>
  <si>
    <t>Reg Hours</t>
  </si>
  <si>
    <t>DT Spend</t>
  </si>
  <si>
    <t>Unscheduled Time</t>
  </si>
  <si>
    <t>Theoretical Min/Rol</t>
  </si>
  <si>
    <t>Avail loss</t>
  </si>
  <si>
    <t>Perform Loss</t>
  </si>
  <si>
    <t>Qual loss</t>
  </si>
  <si>
    <t>Where to from here? Valve on offload line.</t>
  </si>
  <si>
    <t>Next step, Build reduced wall, Sprinkler removal</t>
  </si>
  <si>
    <t>South Tank Farm revitalization</t>
  </si>
  <si>
    <t>Kalal</t>
  </si>
  <si>
    <t>Ridgid pumping for tank farm</t>
  </si>
  <si>
    <t>Install 3-way valve for rework</t>
  </si>
  <si>
    <t>Engineering/Planning</t>
  </si>
  <si>
    <t>Sand brush test</t>
  </si>
  <si>
    <t>Sand speed test</t>
  </si>
  <si>
    <t>Pareto's for OBE non-conformance/downtime codes</t>
  </si>
  <si>
    <t>MS168</t>
  </si>
  <si>
    <t>OEE</t>
  </si>
  <si>
    <t>Discuss 3rd batch MB, due to EOS downtime</t>
  </si>
  <si>
    <t>Kalal/Polisena</t>
  </si>
  <si>
    <t>Add maintenance KPIs to MS168</t>
  </si>
  <si>
    <t>Heckman/Kalal</t>
  </si>
  <si>
    <t>Scheduling</t>
  </si>
  <si>
    <t>Heckman/Bogus/Hurley</t>
  </si>
  <si>
    <t>Find downtime for TKM RFID CHIP Installation</t>
  </si>
  <si>
    <t>Other</t>
  </si>
  <si>
    <t>New Product</t>
  </si>
  <si>
    <t>ZBY Improvement</t>
  </si>
  <si>
    <t>ZBY Correction</t>
  </si>
  <si>
    <t>Cost Avoidance</t>
  </si>
  <si>
    <t>Capacity</t>
  </si>
  <si>
    <t>Efficiency</t>
  </si>
  <si>
    <t>Challenge</t>
  </si>
  <si>
    <t>Slipping</t>
  </si>
  <si>
    <t>BIO Cycle Times</t>
  </si>
  <si>
    <t>BIO Work Cell</t>
  </si>
  <si>
    <t>Benefit Savings Avg</t>
  </si>
  <si>
    <t>Supersacks for bulk powders</t>
  </si>
  <si>
    <t>Supersack Trials with TiO2, SB336 and PCC</t>
  </si>
  <si>
    <t>Scope CapEx for Talc Supersacks</t>
  </si>
  <si>
    <t>Implement Talc Supersacks</t>
  </si>
  <si>
    <t>CapEx Expansion on Bulk Powder Batching</t>
  </si>
  <si>
    <t>Tricia B</t>
  </si>
  <si>
    <t>"Swish it Around" Method</t>
  </si>
  <si>
    <t>Scale Up Batching in 1000 gal myers</t>
  </si>
  <si>
    <t>Bigger Castor Oil Pump</t>
  </si>
  <si>
    <t>Project Status</t>
  </si>
  <si>
    <t>Total Projects</t>
  </si>
  <si>
    <t>Completed</t>
  </si>
  <si>
    <t>Status By FIT Area</t>
  </si>
  <si>
    <t>TOTAL</t>
  </si>
  <si>
    <t>Total:</t>
  </si>
  <si>
    <t>Project Status by Category</t>
  </si>
  <si>
    <t>HiHi Level Castor Oil tie to a hard stop</t>
  </si>
  <si>
    <t>Not started</t>
  </si>
  <si>
    <t>From above, is there a potential harm to tanker?</t>
  </si>
  <si>
    <t>"old method" &amp; reason codes</t>
  </si>
  <si>
    <t>On going, going well</t>
  </si>
  <si>
    <t>Make some progress this week</t>
  </si>
  <si>
    <t>Parts list together</t>
  </si>
  <si>
    <t>Hardware has arrived, pending implementation</t>
  </si>
  <si>
    <t>Run BCPHT Trial</t>
  </si>
  <si>
    <t>CH to discuss final options with PK</t>
  </si>
  <si>
    <t>MicroStop/Stop Sheet at Winder</t>
  </si>
  <si>
    <t>Kubinski/Meek/Polisena</t>
  </si>
  <si>
    <t>Sheet made, needs implemented</t>
  </si>
  <si>
    <t>Roofing OBE needs launched</t>
  </si>
  <si>
    <t>Kubinski/Meek/Bogus/Hurley</t>
  </si>
  <si>
    <t>Maintenacne</t>
  </si>
  <si>
    <t>Re-code Palletizer</t>
  </si>
  <si>
    <t>Issue is defined</t>
  </si>
  <si>
    <t>Create backup stakeholders for Tier Data</t>
  </si>
  <si>
    <t>Add OT hours from payroll</t>
  </si>
  <si>
    <t>Plastic Glycol tank</t>
  </si>
  <si>
    <t>Felt RM Cost Savings</t>
  </si>
  <si>
    <t>Ask Medina about cycle count variations with PG58-28 asphalt</t>
  </si>
  <si>
    <t>Spot check asphalt tanker level, look inside to determine heel volume, and determine scrap</t>
  </si>
  <si>
    <t>Determine asphalt mass meter overshoot</t>
  </si>
  <si>
    <t>Reinforce need to accurately record adjusted, split, part or changed batches asphalt quantities</t>
  </si>
  <si>
    <t>Have asphalt vendors weigh empty tankers</t>
  </si>
  <si>
    <t>Conduct 2 week survey of asphalt use (careful WIP calculation)</t>
  </si>
  <si>
    <t>Asphalt Cycle Count Accuracy Improvement</t>
  </si>
  <si>
    <t>Carl P</t>
  </si>
  <si>
    <t>Investigate effect of line speed on roll weight</t>
  </si>
  <si>
    <t>Determine if operators are using splice button to adjust roll weight</t>
  </si>
  <si>
    <t>Fine tune roll weight adjustment when using splice button</t>
  </si>
  <si>
    <t>Adjust/replace thickness gage scraper during third shift</t>
  </si>
  <si>
    <t>Recalibrate winder scale and determine why tare does not work properly</t>
  </si>
  <si>
    <t>Add taring winder scale to winder operator responsibility</t>
  </si>
  <si>
    <t>Add an audible alarm if several rolls are heavy</t>
  </si>
  <si>
    <t>Determine effect of 85 lb high roll weight spec on scrap rate of Composite Ply HT</t>
  </si>
  <si>
    <t>Install high accuracy thickness gage</t>
  </si>
  <si>
    <t>Expand rear accumulator to reduce line speed slow downs during splicing</t>
  </si>
  <si>
    <t>Target Roll Weight Accuracy</t>
  </si>
  <si>
    <t>Determine consistency of batch sampling technique and accuracy of test method</t>
  </si>
  <si>
    <t xml:space="preserve">Run trial at 37 wt% solids </t>
  </si>
  <si>
    <t>Test rolls at 37 wt% solids vs control for continuous lay</t>
  </si>
  <si>
    <t>Develop batch adjustment matrix for following different coatings and for different batch sizes</t>
  </si>
  <si>
    <t>Make sure sample tubes are not used more than twice</t>
  </si>
  <si>
    <t>Determine effect of adding extra filler on batch cycle times and ultimately cost</t>
  </si>
  <si>
    <t>Modify Horizontal Mixer hatch grate with wider cross pattern to allow easier sampling</t>
  </si>
  <si>
    <t>Add standpipe to Horizontal Mixer hatch grate to prevent plugging with asphalt</t>
  </si>
  <si>
    <t>PM ventilation system more often to ease batch sampling</t>
  </si>
  <si>
    <t>Modify Horizontal Mixer filler scale to prevent plugging with asphalt</t>
  </si>
  <si>
    <t>Modify Horizontal Mixer filler entry to prevent filler spills</t>
  </si>
  <si>
    <t>Ply Sheet Solids Spec Accuracy and Increase</t>
  </si>
  <si>
    <t>CP</t>
  </si>
  <si>
    <t>JM</t>
  </si>
  <si>
    <t>SM</t>
  </si>
  <si>
    <t>No issues found</t>
  </si>
  <si>
    <t>Good drain, waste of less than 5 gal</t>
  </si>
  <si>
    <t>10 lbs</t>
  </si>
  <si>
    <t>Supervisors</t>
  </si>
  <si>
    <t>NR</t>
  </si>
  <si>
    <t>2.2 lbs drop going from 225 to 130 fpm</t>
  </si>
  <si>
    <t>Being used</t>
  </si>
  <si>
    <t>Need to determine in maint or prod task</t>
  </si>
  <si>
    <t>Need to call Brechbueler</t>
  </si>
  <si>
    <t>Need to contact South Shore for programming</t>
  </si>
  <si>
    <t>Consider if higher weight spec approved</t>
  </si>
  <si>
    <t>Large capital project - shutdown required</t>
  </si>
  <si>
    <t>Trial run successfully</t>
  </si>
  <si>
    <t>RO</t>
  </si>
  <si>
    <t>Instructions need to be posted</t>
  </si>
  <si>
    <t>Maint</t>
  </si>
  <si>
    <t>Consider slower mix speed or raising scale</t>
  </si>
  <si>
    <t>Contractor</t>
  </si>
  <si>
    <t>CP/Contractor</t>
  </si>
  <si>
    <t>Consistent &amp; accurate when performed properly</t>
  </si>
  <si>
    <t>Consider if wider grate not successful</t>
  </si>
  <si>
    <t>Remove Heat Requirement on Base Coat</t>
  </si>
  <si>
    <t>First batch was a success. Senidng samples to R&amp;D to make sure rxn with part B isn't affected by change</t>
  </si>
  <si>
    <t>Tricia / 1st Shift Operator / R&amp;D</t>
  </si>
  <si>
    <t>Install Rework Line</t>
  </si>
  <si>
    <t>Fit "0"</t>
  </si>
  <si>
    <t>Batches Schedule</t>
  </si>
  <si>
    <t>Downtime</t>
  </si>
  <si>
    <t>Customer Service</t>
  </si>
  <si>
    <t>Raw Materials</t>
  </si>
  <si>
    <t>Overall Compliance</t>
  </si>
  <si>
    <t>Misses</t>
  </si>
  <si>
    <t>Next Steps</t>
  </si>
  <si>
    <t xml:space="preserve">Hard stop investigation </t>
  </si>
  <si>
    <t>Contact Truckingline about hard stop</t>
  </si>
  <si>
    <t>Trial a Batch of QJ in TSE reactor</t>
  </si>
  <si>
    <t>Need to run out TSE order demand before QJ</t>
  </si>
  <si>
    <r>
      <rPr>
        <b/>
        <sz val="10"/>
        <rFont val="GE Inspira"/>
      </rPr>
      <t>ON HOLD</t>
    </r>
    <r>
      <rPr>
        <sz val="10"/>
        <rFont val="GE Inspira"/>
        <family val="2"/>
      </rPr>
      <t xml:space="preserve"> Audit QJ/AGMTSPP - modify conditions and there should be a work-around</t>
    </r>
  </si>
  <si>
    <t>Carrier at plant, mIlliken 7/23</t>
  </si>
  <si>
    <t>Schedule needs to accommodate, has not happened yet, maybe same day as above</t>
  </si>
  <si>
    <t>Tie back to homogenizer action item, do not get good at doing something you should have to do in the first place, too high of anxiety</t>
  </si>
  <si>
    <t>How many Old chips?</t>
  </si>
  <si>
    <t>Meek</t>
  </si>
  <si>
    <t>Above in audit status</t>
  </si>
  <si>
    <t>In process</t>
  </si>
  <si>
    <t>Add in Weekly Savings Update PMO</t>
  </si>
  <si>
    <t>UV Coating Filter</t>
  </si>
  <si>
    <t>Heckman/Polisena</t>
  </si>
  <si>
    <t>Has not been prioritized</t>
  </si>
  <si>
    <t>DAQ for Vacuum</t>
  </si>
  <si>
    <t>Cost Reduction</t>
  </si>
  <si>
    <t>re-establish Small K meeting</t>
  </si>
  <si>
    <t>Hourly Felt Line Monitor</t>
  </si>
  <si>
    <t>Install Larger Sand/Granule Separator</t>
  </si>
  <si>
    <t>Install New RFID Chip Dispenser</t>
  </si>
  <si>
    <t>Repair Oil Line Insulation</t>
  </si>
  <si>
    <t>New Carrier Position and Sheet Weight Sensor</t>
  </si>
  <si>
    <t>Waiting for R&amp;D to test samples</t>
  </si>
  <si>
    <t>Phil K</t>
  </si>
  <si>
    <t>complete</t>
  </si>
  <si>
    <t>Management</t>
  </si>
  <si>
    <t>Sustain and improve FY20</t>
  </si>
  <si>
    <t>FY19 Existing ZBY projects (Scheduleing, proper processes, training)</t>
  </si>
  <si>
    <t>FY19 Existing OEE projects (Scheduleing, Labor fluidity, x-training, margin impact reduction)</t>
  </si>
  <si>
    <t>FY20 Existing ZBY projects (Scheduleing, proper processes, training)</t>
  </si>
  <si>
    <t>FY20 Existing OEE projects (Scheduleing, Labor fluidity, x-training, margin impact reduction)</t>
  </si>
  <si>
    <t>Taking risk, betting on sales growth, will not pay off until Q4</t>
  </si>
  <si>
    <t>FY20YTD</t>
  </si>
  <si>
    <t>Q2 FY20</t>
  </si>
  <si>
    <t>Q3 FY20</t>
  </si>
  <si>
    <t>Q4 FY20</t>
  </si>
  <si>
    <t xml:space="preserve">Q4 FY19 </t>
  </si>
  <si>
    <t>FY19</t>
  </si>
  <si>
    <t>Hurley</t>
  </si>
  <si>
    <t>Rush/Kalal</t>
  </si>
  <si>
    <t>16K as of 7/12</t>
  </si>
  <si>
    <t>Sheet made, implemented, in audit status</t>
  </si>
  <si>
    <t>Scheduled for 7/20, done</t>
  </si>
  <si>
    <t>MS168 ZBY</t>
  </si>
  <si>
    <t>Milliken data feedback</t>
  </si>
  <si>
    <t>Immediately in audit staus, Tier II topic</t>
  </si>
  <si>
    <t>Jun FY20</t>
  </si>
  <si>
    <t>Jul FY20</t>
  </si>
  <si>
    <t>Trial</t>
  </si>
  <si>
    <t>Horizontal Mixer Speed Control</t>
  </si>
  <si>
    <t>Replace Felt Line Cooling Water Lines</t>
  </si>
  <si>
    <t>Waiting for felt downtime</t>
  </si>
  <si>
    <t>Shutdown project</t>
  </si>
  <si>
    <t>Need to reevaluate need due to shifting product mix</t>
  </si>
  <si>
    <t>South Shore quote received</t>
  </si>
  <si>
    <t>Hose is ordered for line, 7-29 update: here to install, LHKM to install</t>
  </si>
  <si>
    <t>Sheet implemented 7/12/2019; Analyze data for boards</t>
  </si>
  <si>
    <t>STDFR</t>
  </si>
  <si>
    <t>STDFR speed trial - scheduling capability</t>
  </si>
  <si>
    <t>Inspect Profile of failed batch</t>
  </si>
  <si>
    <t>Capability analysis of specification WPG BIO</t>
  </si>
  <si>
    <t>BIO</t>
  </si>
  <si>
    <t>Solids test for BIO</t>
  </si>
  <si>
    <t>Modify the batch card to 4 steps (BIO)</t>
  </si>
  <si>
    <t>Filling Strategy</t>
  </si>
  <si>
    <t>Kineysis</t>
  </si>
  <si>
    <t>Ideal</t>
  </si>
  <si>
    <t>Crimp stations</t>
  </si>
  <si>
    <t>Holding Tank</t>
  </si>
  <si>
    <t>Add to Sup. Standard work</t>
  </si>
  <si>
    <t>Neil to add to Kanban</t>
  </si>
  <si>
    <t>Add to third shift sup. Leader std work (audit)</t>
  </si>
  <si>
    <t>Add winder scale cleaning to third shift line preparation (audit leader std work)</t>
  </si>
  <si>
    <t>Make sure sample tubes are added to kanban list</t>
  </si>
  <si>
    <t>alt to above</t>
  </si>
  <si>
    <t>Capability analysis of temperature of comp ply coating</t>
  </si>
  <si>
    <t>is it vacuum? Test</t>
  </si>
  <si>
    <t>Twin Screw</t>
  </si>
  <si>
    <t>Optimize Dust Collection on BBU's</t>
  </si>
  <si>
    <t>Move Slide Gate of 4S for Flush Line</t>
  </si>
  <si>
    <t>Dust Collector Buckets</t>
  </si>
  <si>
    <t>Felt (general)</t>
  </si>
  <si>
    <t>Project Department</t>
  </si>
  <si>
    <t>Slide Gate on Zeolite Feeder</t>
  </si>
  <si>
    <t>Vacuum Hose on feeder for powder rework</t>
  </si>
  <si>
    <t>Project Breakdown by Department</t>
  </si>
  <si>
    <t>Old pump specs have been found. Next discussion is what new output should be.</t>
  </si>
  <si>
    <t>TB</t>
  </si>
  <si>
    <t>Kinesys requested additional information should be completed by 8/14/19</t>
  </si>
  <si>
    <t>Ideal provided literature and is requesting additional information. Should be completed by 8/14/19</t>
  </si>
  <si>
    <t>TB/CH/Maint</t>
  </si>
  <si>
    <t>New Crimp stations are at facility and are awaiting install</t>
  </si>
  <si>
    <t>Bigger 502 Bags</t>
  </si>
  <si>
    <t>Ken K</t>
  </si>
  <si>
    <t>Heat traced metal arnox pump</t>
  </si>
  <si>
    <t>Holding Tanks</t>
  </si>
  <si>
    <t>Arnox</t>
  </si>
  <si>
    <t>The rest of them</t>
  </si>
  <si>
    <t>ZE90 Diverter Valve</t>
  </si>
  <si>
    <t>Put Microwave on Load Cells</t>
  </si>
  <si>
    <t>Metal Arnox pump was to be installed with Arnox holding tank. Metal Arnox pump since then moved up in priotity. Parts have been ordered. Still not installed due to scheduling issues</t>
  </si>
  <si>
    <t>Still not installed due to scheduling/manpower issues</t>
  </si>
  <si>
    <t>Move 1S and 2S into the side feeder</t>
  </si>
  <si>
    <t>Add Time Not Scheduled &amp; manpower to Non-Maintenance</t>
  </si>
  <si>
    <t>Need to find oportune time - Tentatively next week 8-8, installed almost ready</t>
  </si>
  <si>
    <t>ON HOLD</t>
  </si>
  <si>
    <t>CMs completed</t>
  </si>
  <si>
    <t>Safety CMs Completed</t>
  </si>
  <si>
    <t>Safety PMs completed</t>
  </si>
  <si>
    <t>Started</t>
  </si>
  <si>
    <t xml:space="preserve">Kalal/Bogus/Carl </t>
  </si>
  <si>
    <t>BIO Base Coat/Endure - complete, spec change</t>
  </si>
  <si>
    <t>Move Castor Oil Pump Controls to PLC</t>
  </si>
  <si>
    <t>Upgrade DAS PLC to include castor oil with room for more IO</t>
  </si>
  <si>
    <t>Create a batching system on PLC</t>
  </si>
  <si>
    <t>Select valves that will be automated for batching program</t>
  </si>
  <si>
    <t>Integrate powders batching</t>
  </si>
  <si>
    <t>Upgrade Scales to ethernet based system to tie into PLC</t>
  </si>
  <si>
    <t>Pudshed further back due to large order volumes and tank scale issues</t>
  </si>
  <si>
    <t>To Begin mid-September</t>
  </si>
  <si>
    <t>Batch Card has been updated and procedure has been changed as of 7/25/19</t>
  </si>
  <si>
    <t>Add time to QC sample</t>
  </si>
  <si>
    <t>Polisena/Bogus/Heckaman</t>
  </si>
  <si>
    <t>MS168 OEE</t>
  </si>
  <si>
    <t>Gather maintanence &amp; engineering Items</t>
  </si>
  <si>
    <t xml:space="preserve">MS168 </t>
  </si>
  <si>
    <t>Training on Lay Line scrap differentiation</t>
  </si>
  <si>
    <t>Polsena/Kubinski/Meek</t>
  </si>
  <si>
    <t>Retrain Sanding area on diverter</t>
  </si>
  <si>
    <t>Polisena/Kubinski</t>
  </si>
  <si>
    <t>OSD</t>
  </si>
  <si>
    <t>Scrap OSD action items</t>
  </si>
  <si>
    <t>IO List generated per Frank Lyon</t>
  </si>
  <si>
    <t>Valves and limit switches need purchased before IO can be utilized</t>
  </si>
  <si>
    <t>Project being scoped per Frank Lyon. Proposal to be submitted</t>
  </si>
  <si>
    <t>Submit CAR once proposal is in</t>
  </si>
  <si>
    <t>Project being scoped per Pneuveyor. In information gathering stage of project scope</t>
  </si>
  <si>
    <t>Extra measurements required by pneuveyor -- is head space above QJ mixer available?</t>
  </si>
  <si>
    <t>Incompatible equipment in TSE caused unsuccessful trials of supersack additions to bio. Better applications are being developed.</t>
  </si>
  <si>
    <t>20# bags delivered 50# bags to be delivered</t>
  </si>
  <si>
    <t>50# bags are to be trialed/used as soon as remaining inventory of 10# and 20# bags are used up. If desirable and feasible by the supplier, 50# bags will be then implemented permanently</t>
  </si>
  <si>
    <t>Ayreshire about 5/8 done with DEMO 7/15, complete by EOM, pipe now in place, 7-29: down to contratrace, Finished besides insulation 8-5-2019 - Few insulation lines required</t>
  </si>
  <si>
    <t>Training</t>
  </si>
  <si>
    <t>Policena</t>
  </si>
  <si>
    <t>^Conference with the hourly staff on third shift item (8)</t>
  </si>
  <si>
    <t>Audit Above action</t>
  </si>
  <si>
    <t>K drive - data storage</t>
  </si>
  <si>
    <t>5 gallon bucket - is it 5 gallons</t>
  </si>
  <si>
    <t>Total Cost</t>
  </si>
  <si>
    <t>Continuous</t>
  </si>
  <si>
    <t>KK completed with 1.25'' outage in bucket</t>
  </si>
  <si>
    <t>Investigate MTS Litho's</t>
  </si>
  <si>
    <t>PMs Completed (goal &gt;=90%)</t>
  </si>
  <si>
    <t>LSW</t>
  </si>
  <si>
    <t>Moisture capability analysis MTSTC Powders</t>
  </si>
  <si>
    <t>faint vs. bold, missing paint lines DOE</t>
  </si>
  <si>
    <t>STDFR Rubber trial - LCT 3537</t>
  </si>
  <si>
    <t>Bonar polyester 2PM product replacement</t>
  </si>
  <si>
    <t>Miss</t>
  </si>
  <si>
    <t>Equipment Downtime</t>
  </si>
  <si>
    <t>Added to Maint &amp; Eng List</t>
  </si>
  <si>
    <t>AUG FY20</t>
  </si>
  <si>
    <t>Q1 FY 20</t>
  </si>
  <si>
    <t>FY18</t>
  </si>
  <si>
    <t>June</t>
  </si>
  <si>
    <t>July</t>
  </si>
  <si>
    <t>Aug</t>
  </si>
  <si>
    <t>Sept</t>
  </si>
  <si>
    <t>Add 902 amine test to RMTP</t>
  </si>
  <si>
    <t>Wood Finishes Update</t>
  </si>
  <si>
    <t>Polisena/Kalal</t>
  </si>
  <si>
    <t/>
  </si>
  <si>
    <t>.</t>
  </si>
  <si>
    <t>FY20</t>
  </si>
  <si>
    <t>800 - Trails Complete, still need to post rec.; Procedures Posted</t>
  </si>
  <si>
    <t>Total Rolls:</t>
  </si>
  <si>
    <t>Total CP Rolls</t>
  </si>
  <si>
    <t>Total MB Rolls</t>
  </si>
  <si>
    <t>CP Scrap</t>
  </si>
  <si>
    <t>MB Scrap</t>
  </si>
  <si>
    <t>CP %</t>
  </si>
  <si>
    <t>MB%</t>
  </si>
  <si>
    <t>CP Total Scrap Cost</t>
  </si>
  <si>
    <t>MB Total Scrap Cost</t>
  </si>
  <si>
    <t>Total DT Cost</t>
  </si>
  <si>
    <t>CP 13 Week Average</t>
  </si>
  <si>
    <t>MB 13 Week Average</t>
  </si>
  <si>
    <t>Total Cost 13 Week Average</t>
  </si>
  <si>
    <t>Data needs cleaned - 6 weeks of data - to be input (in test mode)</t>
  </si>
  <si>
    <t>Gemba Walk standard work needs built</t>
  </si>
  <si>
    <t>RUSH/MINEO</t>
  </si>
  <si>
    <t>PK to be trained</t>
  </si>
  <si>
    <t>Conditionally Format the ZBY Liquids Tab</t>
  </si>
  <si>
    <t>Maintenance Gemba Walk</t>
  </si>
  <si>
    <t>TSE OEE &amp; Labor EFF KPIs</t>
  </si>
  <si>
    <t>No thought as of yet</t>
  </si>
  <si>
    <t>Oct</t>
  </si>
  <si>
    <t>BIO - no progress 9/9, 9/16/2019 - have samples. ECR in process -- Open one, one to R&amp;D - Shelf issue in meantime - changed spec, no need to conduct experiment at current time (10/21/2019)</t>
  </si>
  <si>
    <t>Compare all three LSW_10-07-2019 - 10_9_2019 (leave open) In audit mode - PK (10/21/2019)</t>
  </si>
  <si>
    <t>Escalation Plan/Process</t>
  </si>
  <si>
    <t>(notes on standard OBE and Scrap/Downtime counters)</t>
  </si>
  <si>
    <t>(Brenton to update PK before departure 10/25)</t>
  </si>
  <si>
    <t>Bogus/Rush</t>
  </si>
  <si>
    <t>MTS Litho Pails update</t>
  </si>
  <si>
    <t>Stitched 17681 carrier</t>
  </si>
  <si>
    <t>Trial rubbers testing 2.0</t>
  </si>
  <si>
    <t>Polisena/Rush</t>
  </si>
  <si>
    <t>Kubinski//Bogus/Hurley</t>
  </si>
  <si>
    <t>Kubinski/Hurley</t>
  </si>
  <si>
    <t>Win/Loss record for shifts/days</t>
  </si>
  <si>
    <t>EUCO Chemical Larger Bucket</t>
  </si>
  <si>
    <t>Nov</t>
  </si>
  <si>
    <t>R&amp;D qualifying (Paint arrived this AM) - Trial Planned for Friday 10/18/2019, 10/21/2019 trial, (brighter ink coming 10/22), Awaiting update (11_4_2019), 11/11/2019 - no update, Carl P to call</t>
  </si>
  <si>
    <t>(Product Management) Details to follow corporate meeting with Unican  - 11/11/2019 going through approval process</t>
  </si>
  <si>
    <t>second leg of trial being conducted, $ amount for cost savings, $40K with current sales - 11/11/2019 ECR data currently being tested, then new ECR</t>
  </si>
  <si>
    <t>(larger bucket? Bigger Pump?) 11/11/2019 - Rush reached out to bucket company - two concerns (racking and customer perception)</t>
  </si>
  <si>
    <t>Kubinski/Hurley/Polisena</t>
  </si>
  <si>
    <t>Kubinski/Bogus/Hurley II</t>
  </si>
  <si>
    <t>Awaiting FM approval on softening point spec</t>
  </si>
  <si>
    <t>Growth</t>
  </si>
  <si>
    <t>Make next week</t>
  </si>
  <si>
    <t>Better strech film</t>
  </si>
  <si>
    <t>more strength and strech</t>
  </si>
  <si>
    <t>More sheets are filled out, not same across the board, little headway in prior week - Jack's been compiling 8-5-2019 - 9/9 update: getting better -- Progressing satisfactory 9_25_2019 10/09/2019 - Progressing satisfactorly (11/4/2019, disscussion surrounding value add/ non-value add) (12_2_2019) New Boards are in, new data to be collected. Going to hour by hour</t>
  </si>
  <si>
    <t>Evolve OBE sheets into hour by hour for true DT tracking</t>
  </si>
  <si>
    <t>Wait until we come back up in twin screw</t>
  </si>
  <si>
    <t>Heckman/Bogus</t>
  </si>
  <si>
    <t>Shutdown Plan</t>
  </si>
  <si>
    <t>Kubinski/Kalal</t>
  </si>
  <si>
    <t>Ms168</t>
  </si>
  <si>
    <t>Payout vac and PTO days</t>
  </si>
  <si>
    <t>Kalal/Riggen</t>
  </si>
  <si>
    <t>Rush/Sadowski</t>
  </si>
  <si>
    <t>Meet to discuss scrap with Milliken</t>
  </si>
  <si>
    <t>Big QJ Batch</t>
  </si>
  <si>
    <t>Analyze engineered assembly scrap of QJ</t>
  </si>
  <si>
    <t>Pre-Milliken Meeting on Scrap due to quality</t>
  </si>
  <si>
    <t>Rush/Kalal/Polisena</t>
  </si>
  <si>
    <t>Remarks</t>
  </si>
  <si>
    <t>Dec</t>
  </si>
  <si>
    <t>Schedule Atlas Industrial in to move reactor</t>
  </si>
  <si>
    <t>Electricians to move conduit before Atlas</t>
  </si>
  <si>
    <t>No engineered assembly scrap</t>
  </si>
  <si>
    <t>scheduled</t>
  </si>
  <si>
    <t>Rush/kubinski</t>
  </si>
  <si>
    <t>Downtime $</t>
  </si>
  <si>
    <t>Jan</t>
  </si>
  <si>
    <t>On-going, Tiers II &amp; III are in steady state &amp; MS-168 compliant. (12-16-19)Tier IV to be audited by MG to complie gap analysis vs MS168 Standards</t>
  </si>
  <si>
    <t>Carl to add audit (of report) to LSW</t>
  </si>
  <si>
    <t>Kubinski/Hurley/Bogus</t>
  </si>
  <si>
    <t>5s multiple areas during shutdown period</t>
  </si>
  <si>
    <t>Paint and supplies are in</t>
  </si>
  <si>
    <t>Ensure LEL log  is re-established</t>
  </si>
  <si>
    <t>Track</t>
  </si>
  <si>
    <t>Train operators on hour/-by-hour boards</t>
  </si>
  <si>
    <t>Create Scoreboard/Schedule for operater engagement</t>
  </si>
  <si>
    <t>Trish &amp; Chuck Support</t>
  </si>
  <si>
    <r>
      <t>Define tier</t>
    </r>
    <r>
      <rPr>
        <sz val="10"/>
        <color theme="1"/>
        <rFont val="GE Inspira"/>
      </rPr>
      <t xml:space="preserve"> II, III</t>
    </r>
    <r>
      <rPr>
        <sz val="10"/>
        <rFont val="GE Inspira"/>
        <family val="2"/>
      </rPr>
      <t>, IV, V/VI criteria &amp; KPIs</t>
    </r>
  </si>
  <si>
    <t>Become the backup for tier data</t>
  </si>
  <si>
    <r>
      <rPr>
        <b/>
        <sz val="10"/>
        <rFont val="GE Inspira"/>
      </rPr>
      <t xml:space="preserve">SHELVING AS OF 12_2_2019 </t>
    </r>
    <r>
      <rPr>
        <sz val="10"/>
        <rFont val="GE Inspira"/>
        <family val="2"/>
      </rPr>
      <t>BIO - Unsucessful attempt at solids test - equipment spec'd needs ordered 9/9/2019, 9/16/2019 - materials in - 9_25_2019, Test material #2 found, nees ordered 10_9_2019 - 10/14/2019 Ordered, awaiting arrival - 11/11/2019 paper arrived 11/8, test to be conducted this week - Test does not seem to yeild reasonable results - 1-13-2020 ( Carl and kate discussed filtration under vacuum as potential test method)</t>
    </r>
  </si>
  <si>
    <t>5s</t>
  </si>
  <si>
    <t>Replace shadow board tools</t>
  </si>
  <si>
    <t>Bogus/ Prod. Supervisors</t>
  </si>
  <si>
    <t>Trish and Ken to work through</t>
  </si>
  <si>
    <t>Escalation policy finalization</t>
  </si>
  <si>
    <t>Adding Drum openers to TSE &amp; Roofing Boards</t>
  </si>
  <si>
    <t>Audit Drum openers to TSE &amp; Roofing Boards</t>
  </si>
  <si>
    <t>Inventory</t>
  </si>
  <si>
    <t>Sort Green Single/Double bung drums</t>
  </si>
  <si>
    <t>Starting Drum Campaign 2-3-2020</t>
  </si>
  <si>
    <t>KPI</t>
  </si>
  <si>
    <t>Available Time</t>
  </si>
  <si>
    <t>Scrap Weight per Roll, lbs</t>
  </si>
  <si>
    <t>Scrap Weight, lbs</t>
  </si>
  <si>
    <t>First Shift Start-up Time</t>
  </si>
  <si>
    <t>Scrap, %</t>
  </si>
  <si>
    <t>Non-Maint Non-Carrier Downtime, %</t>
  </si>
  <si>
    <t>Scrap + Downtime Cost, $</t>
  </si>
  <si>
    <t>Line Speed Efficiency, %</t>
  </si>
  <si>
    <r>
      <rPr>
        <b/>
        <sz val="14"/>
        <color theme="1"/>
        <rFont val="Calibri"/>
        <family val="2"/>
        <scheme val="minor"/>
      </rPr>
      <t xml:space="preserve">OEE   </t>
    </r>
    <r>
      <rPr>
        <sz val="14"/>
        <color theme="1"/>
        <rFont val="Calibri"/>
        <family val="2"/>
        <scheme val="minor"/>
      </rPr>
      <t xml:space="preserve">     </t>
    </r>
  </si>
  <si>
    <t>Feb</t>
  </si>
  <si>
    <t>Riggen</t>
  </si>
  <si>
    <t>EHS</t>
  </si>
  <si>
    <t>Other incidents</t>
  </si>
  <si>
    <t>Discuss P&amp;CA, and assign to LSWZ</t>
  </si>
  <si>
    <t>Design created, looking to replicate for Tier II; Wait fro Felt Line Start-up (2_17_2020 - Operators selfmotivating, felt department also engaged)</t>
  </si>
  <si>
    <t>Input new data into new graphics</t>
  </si>
  <si>
    <t>Charge of Rework (lt gray) To orders</t>
  </si>
  <si>
    <t>Bogus/Shpaner</t>
  </si>
  <si>
    <t>Moisture capability analysis MTSBC Powders</t>
  </si>
  <si>
    <t>Spray on anvil roller - and engagement of scrapper on slate roller</t>
  </si>
  <si>
    <t>11 drums of Bio bAse coat?</t>
  </si>
  <si>
    <t>Operators ave been informed the sheet will be changing; Need to determine timing of training 2_17_2020 (bugs in the process - working through) 2-24-2020 (modified spreadsheet for better data input) (3_2_2020 - starting to get good data, must see how it tracks once graphed</t>
  </si>
  <si>
    <t>12_2_2019 Artwork has been approved, awaiting next steps (external), 12/16/2019 - NR to follow up on progress - Product manager is out for the time being ( maintaining status quo 1_27_2020 - Product manager back in office to investigate (2_10_2020 - crikets from product management) (2_17_2020 Pail artwork aproved need to finalize with vendor) (3_2_2020 - still with vendor, will shake tree again)</t>
  </si>
  <si>
    <t>Final warning about rework</t>
  </si>
  <si>
    <t>Mar</t>
  </si>
  <si>
    <t>Cause of scrap on 2/11/2020 (Train hourly and add to gemba walk) (Still need to update electronic version and update SAP docs); Add to Gemba Walk (3/9)</t>
  </si>
  <si>
    <t>Just need to get it done - discussion with all operators</t>
  </si>
  <si>
    <t>April</t>
  </si>
  <si>
    <t>Apr</t>
  </si>
  <si>
    <t>May</t>
  </si>
  <si>
    <t>Shpaner</t>
  </si>
  <si>
    <t>1</t>
  </si>
  <si>
    <t>FY21</t>
  </si>
  <si>
    <t>Kubinski/Holmes/Hurley</t>
  </si>
  <si>
    <t>Shift Supervisors to cover escalation policy at T1's with respective crews</t>
  </si>
  <si>
    <t>Add to Gemba walk - ensure shower curtains are closed on Coating tank and sand system</t>
  </si>
  <si>
    <t>Result of an Audit</t>
  </si>
  <si>
    <t>Rework</t>
  </si>
  <si>
    <t>ISO/MS168</t>
  </si>
  <si>
    <t>Escalation Policy needs posted in various locations</t>
  </si>
  <si>
    <t>Train to the standard</t>
  </si>
  <si>
    <t>PK to add audit to LSW</t>
  </si>
  <si>
    <t>Plug in the roster/positiuon on line per operator</t>
  </si>
  <si>
    <t>Stop log needs better attention to data</t>
  </si>
  <si>
    <t>Bio TC rework drum? Reach out to R&amp;D fr perspective.</t>
  </si>
  <si>
    <t>Kalal/Bogus</t>
  </si>
  <si>
    <t>Theoretical Hours</t>
  </si>
  <si>
    <t>% Eff</t>
  </si>
  <si>
    <t>Lbs Produced</t>
  </si>
  <si>
    <t>%OEE</t>
  </si>
  <si>
    <t>Labor Hours</t>
  </si>
  <si>
    <t>Lb/Man Hour</t>
  </si>
  <si>
    <t>Pails Filled</t>
  </si>
  <si>
    <t>Pails/Man Hour</t>
  </si>
  <si>
    <t xml:space="preserve">%OEE </t>
  </si>
  <si>
    <t>Twin Screw Daily OEE</t>
  </si>
  <si>
    <t>Twin Screw Weekly OEE</t>
  </si>
  <si>
    <r>
      <t xml:space="preserve"> Total Downtime, %    </t>
    </r>
    <r>
      <rPr>
        <sz val="14"/>
        <color theme="1"/>
        <rFont val="Calibri"/>
        <family val="2"/>
        <scheme val="minor"/>
      </rPr>
      <t>(Maint + Non-maint)</t>
    </r>
  </si>
  <si>
    <r>
      <rPr>
        <b/>
        <sz val="14"/>
        <color theme="1"/>
        <rFont val="Calibri"/>
        <family val="2"/>
        <scheme val="minor"/>
      </rPr>
      <t>Uptime, %</t>
    </r>
    <r>
      <rPr>
        <sz val="14"/>
        <color theme="1"/>
        <rFont val="Calibri"/>
        <family val="2"/>
        <scheme val="minor"/>
      </rPr>
      <t xml:space="preserve"> (Run Time/Scheduled Time)</t>
    </r>
  </si>
  <si>
    <r>
      <t xml:space="preserve">Throughput Act/Theor, % </t>
    </r>
    <r>
      <rPr>
        <sz val="14"/>
        <color theme="1"/>
        <rFont val="Calibri"/>
        <family val="2"/>
        <scheme val="minor"/>
      </rPr>
      <t xml:space="preserve">(Theoretical OEE) </t>
    </r>
    <r>
      <rPr>
        <b/>
        <sz val="14"/>
        <color theme="1"/>
        <rFont val="Calibri"/>
        <family val="2"/>
        <scheme val="minor"/>
      </rPr>
      <t xml:space="preserve">  </t>
    </r>
  </si>
  <si>
    <t>Month End</t>
  </si>
  <si>
    <t>UV Coating System</t>
  </si>
  <si>
    <t>Raws: 22314 (freight delay); 200 (timing)</t>
  </si>
  <si>
    <t>Batch Card standard ( lot#'s for raws - Actual Weights)</t>
  </si>
  <si>
    <t>~70% effective</t>
  </si>
  <si>
    <t>follow up on roster filling out</t>
  </si>
  <si>
    <t>Kalal - Hurley/holmes/kubinski</t>
  </si>
  <si>
    <t>Labor</t>
  </si>
  <si>
    <t>Need temps for 1st/2nd shift</t>
  </si>
  <si>
    <t>Sert up internal meeting about approaching Milliken w/ Scrap</t>
  </si>
  <si>
    <t>Safety</t>
  </si>
  <si>
    <t>Include safety metrics on T3</t>
  </si>
  <si>
    <t>Ball catch for shaker to T4</t>
  </si>
  <si>
    <t>Logic changes for asphalt overfolw to T4</t>
  </si>
  <si>
    <t>Early high temp warning in MCC to T4</t>
  </si>
  <si>
    <t>More offline testing with ink</t>
  </si>
  <si>
    <t>SIOP</t>
  </si>
  <si>
    <t>Neil back on Bio A meeting</t>
  </si>
  <si>
    <t>Service Levels - SKU (Neil to learn from TW)</t>
  </si>
  <si>
    <t>Maintenance downtime</t>
  </si>
  <si>
    <t>Making powers</t>
  </si>
  <si>
    <t>Total minutes</t>
  </si>
  <si>
    <t>Making prepolymer</t>
  </si>
  <si>
    <t>Startup</t>
  </si>
  <si>
    <t>Lunch and breaks</t>
  </si>
  <si>
    <t>Twin Screw Downtime in Minutes</t>
  </si>
  <si>
    <t xml:space="preserve">Pounds produced </t>
  </si>
  <si>
    <t>Pails filled</t>
  </si>
  <si>
    <t>No of operators</t>
  </si>
  <si>
    <t>N/A Shelved</t>
  </si>
  <si>
    <t>Remount the boards with new graphics</t>
  </si>
  <si>
    <t>Eng -&gt; production</t>
  </si>
  <si>
    <t>Add DOI to weekly forecast update</t>
  </si>
  <si>
    <t>~70% effective - 7/20 Standards developed for the batch card data - Carl Polisena (felt just needs trained) + training log sheet</t>
  </si>
  <si>
    <t>Complete, but continuing to monitor - 7/20 seems to have improvement</t>
  </si>
  <si>
    <t>Procurement to negotiate with Milliken</t>
  </si>
  <si>
    <t>Kalal/Carlos F.</t>
  </si>
  <si>
    <t>7/20 - Follow up on adding Neil to Bio "A" team meeting</t>
  </si>
  <si>
    <t>7/20 - meeting scheduled 7/24 afternoon</t>
  </si>
  <si>
    <t>Pull Sample from Bio TC rework drums for R&amp;D</t>
  </si>
  <si>
    <t>Audit by minute tracking for Labor Eff%</t>
  </si>
  <si>
    <t>Carl to audit carrier logs (is the good news true?)</t>
  </si>
  <si>
    <t>Holmes</t>
  </si>
  <si>
    <t>15679 (314)</t>
  </si>
  <si>
    <t>360 (200)</t>
  </si>
  <si>
    <t>Made 3.4 batches 800.  7 min DT for broken carrier may not be correct, no scrap for Milliken carrier problems.  No notes on carrier logs.  Seems like good news is true.</t>
  </si>
  <si>
    <t>216 (120)</t>
  </si>
  <si>
    <t>16566 (331)</t>
  </si>
  <si>
    <t>2188 (44)</t>
  </si>
  <si>
    <t>STD and STSM Rolls</t>
  </si>
  <si>
    <t>RFID Chips</t>
  </si>
  <si>
    <t>Bio TC return rework (w/o catalyst) - specail procedure for QC</t>
  </si>
  <si>
    <t>Interview operators from coating tank 7/23</t>
  </si>
  <si>
    <t>45 selvedge, was it mis categorized?</t>
  </si>
  <si>
    <t>Denote scrap return $ &amp; % along with PFR's</t>
  </si>
  <si>
    <t>Lots of 555 &amp; 551's</t>
  </si>
  <si>
    <t>Orders Missed</t>
  </si>
  <si>
    <t>15992 (320)</t>
  </si>
  <si>
    <t>10016 (200)</t>
  </si>
  <si>
    <t>252 (140)</t>
  </si>
  <si>
    <t>1509 (30)</t>
  </si>
  <si>
    <t>36 /180 (60)</t>
  </si>
  <si>
    <t>Customer Returns</t>
  </si>
  <si>
    <t>Spoiled Batch</t>
  </si>
  <si>
    <t>Month</t>
  </si>
  <si>
    <t>August</t>
  </si>
  <si>
    <t>September</t>
  </si>
  <si>
    <t>October</t>
  </si>
  <si>
    <t>November</t>
  </si>
  <si>
    <t>December</t>
  </si>
  <si>
    <t>January</t>
  </si>
  <si>
    <t>February</t>
  </si>
  <si>
    <t>March</t>
  </si>
  <si>
    <t>kubinski /holmes</t>
  </si>
  <si>
    <t>Liquid Nitrogen Consumption</t>
  </si>
  <si>
    <r>
      <t>Approx Cost, $/100 ft</t>
    </r>
    <r>
      <rPr>
        <vertAlign val="superscript"/>
        <sz val="11"/>
        <color theme="1"/>
        <rFont val="Calibri"/>
        <family val="2"/>
        <scheme val="minor"/>
      </rPr>
      <t>3</t>
    </r>
  </si>
  <si>
    <t>Cost, $</t>
  </si>
  <si>
    <t>Use</t>
  </si>
  <si>
    <r>
      <t>MM ft</t>
    </r>
    <r>
      <rPr>
        <vertAlign val="superscript"/>
        <sz val="11"/>
        <color theme="1"/>
        <rFont val="Calibri"/>
        <family val="2"/>
        <scheme val="minor"/>
      </rPr>
      <t>3</t>
    </r>
  </si>
  <si>
    <t>Moving Yearly</t>
  </si>
  <si>
    <r>
      <t>Total, MM ft</t>
    </r>
    <r>
      <rPr>
        <vertAlign val="superscript"/>
        <sz val="11"/>
        <color theme="1"/>
        <rFont val="Calibri"/>
        <family val="2"/>
        <scheme val="minor"/>
      </rPr>
      <t>3</t>
    </r>
  </si>
  <si>
    <t xml:space="preserve">Sand </t>
  </si>
  <si>
    <t>Did not run the week ending 8/8</t>
  </si>
  <si>
    <t>10500 (210)</t>
  </si>
  <si>
    <t>Coach operators on logging downtimes and scrap</t>
  </si>
  <si>
    <t>Efficency</t>
  </si>
  <si>
    <t>8500 (170)</t>
  </si>
  <si>
    <t>108 (60)</t>
  </si>
  <si>
    <t>20470 (409)</t>
  </si>
  <si>
    <t>8055 (161)</t>
  </si>
  <si>
    <t>11146 (223)</t>
  </si>
  <si>
    <t>36 (20)</t>
  </si>
  <si>
    <t>Did not run the Week Ending 8/7</t>
  </si>
  <si>
    <t>Week of</t>
  </si>
  <si>
    <t>Corrected open items</t>
  </si>
  <si>
    <t>Near Misses</t>
  </si>
  <si>
    <t>Guard extension VM1P - Fireworks Near Miss</t>
  </si>
  <si>
    <t>Need to utilize DT for line optimization - In process (8/10- enough data to get us started.) (8-17-2020 - Complete)</t>
  </si>
  <si>
    <t>Audit EHS KPIs for something better</t>
  </si>
  <si>
    <t>CF</t>
  </si>
  <si>
    <t>Add reworked Bio TC to process orders (August)</t>
  </si>
  <si>
    <t>KK</t>
  </si>
  <si>
    <t>QC</t>
  </si>
  <si>
    <t>Tremco Branded Strapping Tape</t>
  </si>
  <si>
    <t>15667 (314)</t>
  </si>
  <si>
    <t>12182 (244)</t>
  </si>
  <si>
    <t>4000 (80)</t>
  </si>
  <si>
    <t>72 (40)</t>
  </si>
  <si>
    <t>18860 (377)</t>
  </si>
  <si>
    <t>TSE under review</t>
  </si>
  <si>
    <t>Discontinued / Obsolete</t>
  </si>
  <si>
    <t>Kalal / Kubinski</t>
  </si>
  <si>
    <t>14840 (297)</t>
  </si>
  <si>
    <t>9167 (183)</t>
  </si>
  <si>
    <t>6750 (135)</t>
  </si>
  <si>
    <t>144 (80)</t>
  </si>
  <si>
    <t>17873 (358)</t>
  </si>
  <si>
    <t>COVID19</t>
  </si>
  <si>
    <t xml:space="preserve">COVID19 </t>
  </si>
  <si>
    <t>13 Employees out due to possible Covid-19 exposure</t>
  </si>
  <si>
    <t>in R&amp;D hands discussing (8/10 - dirt pickup resistance testing underway) (8/31 - Can rework drums, do not want to pul bottom 2'' from Drum)</t>
  </si>
  <si>
    <t>7/20 - 6 in the pipeline (7/27-bringing one on board) (8/17/2020 - new temp service announcement that HR is working through) (8/31/2020 - 1st is onboarded, 2nd is interviewing today)</t>
  </si>
  <si>
    <t>ad 12 pails per batch (8/10 - first batches have been successful) (8/17/2020 - rework taking place. Needs to be key'd in properly) (8/31/2020 - not many batches - therefore minimal rework)</t>
  </si>
  <si>
    <t>Chuck Whittmore SAP Access</t>
  </si>
  <si>
    <t xml:space="preserve">Waiting on counts - </t>
  </si>
  <si>
    <t>(8/31/2020 on order should see early next week)</t>
  </si>
  <si>
    <t>AlphaGrade needs to be shipped to MEDI</t>
  </si>
  <si>
    <t>NR/KK</t>
  </si>
  <si>
    <t>10190 (203)</t>
  </si>
  <si>
    <t>288 (160)</t>
  </si>
  <si>
    <t>Inv Accts&gt;Tank Detail &gt; Click Tank # &gt; View Monthly Volume</t>
  </si>
  <si>
    <t>13509 (270)</t>
  </si>
  <si>
    <t>15329 (307)</t>
  </si>
  <si>
    <t>13430 (269)</t>
  </si>
  <si>
    <t>Same at Month End</t>
  </si>
  <si>
    <t>Fed Ex Freight Claim</t>
  </si>
  <si>
    <t>Freight Claims</t>
  </si>
  <si>
    <t>365400 &amp; 605950</t>
  </si>
  <si>
    <t>148646 (297)</t>
  </si>
  <si>
    <t>236 (230)</t>
  </si>
  <si>
    <t>8318  (166)</t>
  </si>
  <si>
    <t>9238 (185)</t>
  </si>
  <si>
    <t>10745 (215)</t>
  </si>
  <si>
    <t>4570 (91)</t>
  </si>
  <si>
    <t>180 (100)</t>
  </si>
  <si>
    <t>6908 (138)</t>
  </si>
  <si>
    <t>10351 (207)</t>
  </si>
  <si>
    <t>4933 (99)</t>
  </si>
  <si>
    <t>ELS Wintergrade</t>
  </si>
  <si>
    <t>Admin</t>
  </si>
  <si>
    <t>New comupter for utility</t>
  </si>
  <si>
    <t>Run Speeds need to be brought up at T1</t>
  </si>
  <si>
    <t>Stop log and carrier log need more information, bring up at T1</t>
  </si>
  <si>
    <t>carlxy63</t>
  </si>
  <si>
    <t>Start up this week - (3_2_2020 drier with more dry time) - 10 sample show no difference in dry versus not drying (8-17-2020 - Addressed in T1 - check back in a week for improvement or not?) (Let's get before and after powder 10/12/2020)</t>
  </si>
  <si>
    <t>T1 layline on granulated spray are granule spray scrap</t>
  </si>
  <si>
    <t>did not run</t>
  </si>
  <si>
    <t>complete 10/13</t>
  </si>
  <si>
    <t>6691 (134)</t>
  </si>
  <si>
    <t>16815 (336)</t>
  </si>
  <si>
    <t>13446 (269)</t>
  </si>
  <si>
    <t>20518 (410)</t>
  </si>
  <si>
    <t>sop</t>
  </si>
  <si>
    <t>shut down procedures weekend manufactoring</t>
  </si>
  <si>
    <t>14031 (280)</t>
  </si>
  <si>
    <t>13000 (260)</t>
  </si>
  <si>
    <t>14051 (281)</t>
  </si>
  <si>
    <t>360 (180)</t>
  </si>
  <si>
    <t>Felt was down for the week</t>
  </si>
  <si>
    <t>Plant Usage / Clean Up</t>
  </si>
  <si>
    <t>Did not run the week ending 10/30</t>
  </si>
  <si>
    <t>KK/PH</t>
  </si>
  <si>
    <t>14029 (280)</t>
  </si>
  <si>
    <t>180 (90)</t>
  </si>
  <si>
    <t>11800 (236)</t>
  </si>
  <si>
    <t>15573 (311)</t>
  </si>
  <si>
    <t>12496 (250)</t>
  </si>
  <si>
    <t>324 (180)</t>
  </si>
  <si>
    <t>Shipping and Receiving SOP's</t>
  </si>
  <si>
    <t>12463 (250)</t>
  </si>
  <si>
    <t>7873 (158)</t>
  </si>
  <si>
    <t>11/13/2020 - FRIDAY</t>
  </si>
  <si>
    <t>Schedule COVID-19 Testing Monday after Thanksgiving &amp; Jan 4th</t>
  </si>
  <si>
    <t>PK/SR</t>
  </si>
  <si>
    <t>Should be done by EOB today</t>
  </si>
  <si>
    <t>Send out invite</t>
  </si>
  <si>
    <t>Restart T-5 second Tuesday</t>
  </si>
  <si>
    <t>Carl to tie in Bob, Kurt, Jim, ect… on E200FR complaint</t>
  </si>
  <si>
    <t>No Milliken Carrier Issues for the W/E 11/20 &amp; 11/27</t>
  </si>
  <si>
    <t>7711 (154)</t>
  </si>
  <si>
    <t>15116 (302)</t>
  </si>
  <si>
    <t>108800 601</t>
  </si>
  <si>
    <t>10920 (218)</t>
  </si>
  <si>
    <t>38 rolls of scrap on E100FR</t>
  </si>
  <si>
    <t>10/12/2020 KK to follow up - 10/19/2020 request has been completed - 11/9/2020 (email sent to JP in IT questioning where?) 12/7/2020 - Been received - waiting on HDMI cable</t>
  </si>
  <si>
    <t>Add Patrick to Monday review meetings</t>
  </si>
  <si>
    <t>PK</t>
  </si>
  <si>
    <t>Weird heat welding job - 12/8 rolls will be sent out</t>
  </si>
  <si>
    <t>12000 (240)</t>
  </si>
  <si>
    <t>PH to start joining T3 after 1st of the year</t>
  </si>
  <si>
    <t>Felt Line Down Starting 12/23/2020</t>
  </si>
  <si>
    <t>Sutdown</t>
  </si>
  <si>
    <t>Coverage on the Felt Line</t>
  </si>
  <si>
    <t>KK/PH/LH</t>
  </si>
  <si>
    <t>P67-62 Pallets</t>
  </si>
  <si>
    <t>Felt Start Up</t>
  </si>
  <si>
    <t>Closed Friday (5 batches) due to Covid</t>
  </si>
  <si>
    <t>Tracking</t>
  </si>
  <si>
    <t>STSM (Sold over forecast - Sealants)</t>
  </si>
  <si>
    <t>108165 (Sold over forecast - S/O 3202993)</t>
  </si>
  <si>
    <t>MS168 - OEE</t>
  </si>
  <si>
    <t>CP/LH</t>
  </si>
  <si>
    <t>Schedule R&amp;D</t>
  </si>
  <si>
    <t>Run 28#ers - trial first thing</t>
  </si>
  <si>
    <t>To be scheduled next week</t>
  </si>
  <si>
    <t>Splicer SOP to engineering from PH</t>
  </si>
  <si>
    <t>PH</t>
  </si>
  <si>
    <t>Carl to audit</t>
  </si>
  <si>
    <t>For the Union Meeting - GL Note</t>
  </si>
  <si>
    <t>Add to 3rd shift felt list ("pump on") for ink</t>
  </si>
  <si>
    <t>SAP versus actual inventory for 351710A850</t>
  </si>
  <si>
    <t>TO be counted by KK and adjusted by KS/NR</t>
  </si>
  <si>
    <t>R-O BEING REWORKED 12-PAILS PER BATCH</t>
  </si>
  <si>
    <t>PP DRUMS need received</t>
  </si>
  <si>
    <t>KK/NR</t>
  </si>
  <si>
    <t>DNR -&gt;</t>
  </si>
  <si>
    <t>restart 2/15/2021</t>
  </si>
  <si>
    <t>Incidents</t>
  </si>
  <si>
    <t>Audit items</t>
  </si>
  <si>
    <t>Particulate</t>
  </si>
  <si>
    <t>W1</t>
  </si>
  <si>
    <t>W2</t>
  </si>
  <si>
    <t>W3</t>
  </si>
  <si>
    <t>W4</t>
  </si>
  <si>
    <t>none</t>
  </si>
  <si>
    <t>Bio Top Coat Rework</t>
  </si>
  <si>
    <t>200 Asphalt (weather)</t>
  </si>
  <si>
    <t>fe 15</t>
  </si>
  <si>
    <t>Spicer SOP Audit by engineering</t>
  </si>
  <si>
    <t>Winder SOP Audit by engineering</t>
  </si>
  <si>
    <t>CP/LH to be emailed by PK (2/23/2021IT applied to get LH access to modify documents)</t>
  </si>
  <si>
    <t xml:space="preserve">When PP drums arrived - why not received? - Can be reworked into one batch (17 drums) </t>
  </si>
  <si>
    <t>Incident = roofing bio spill</t>
  </si>
  <si>
    <t>HazWaste (lbs)</t>
  </si>
  <si>
    <t>NHWaste (lbs)</t>
  </si>
  <si>
    <t>Landfill</t>
  </si>
  <si>
    <t>Agenda</t>
  </si>
  <si>
    <t>Ken/Patrick to report root causes for top 5 scrap events per week</t>
  </si>
  <si>
    <t>To begin week of 3/1/2021</t>
  </si>
  <si>
    <t>Rust-Oleum inventory RCBC41005P</t>
  </si>
  <si>
    <t>Fire doors</t>
  </si>
  <si>
    <t>8400 (168)</t>
  </si>
  <si>
    <t>Roofing OT</t>
  </si>
  <si>
    <t>Twinscrew OT</t>
  </si>
  <si>
    <t>Felt OT</t>
  </si>
  <si>
    <t>6888 (138)</t>
  </si>
  <si>
    <t>Power Outage</t>
  </si>
  <si>
    <t>on 2/23 the roll was not recorded for delam</t>
  </si>
  <si>
    <t>Power Outage Re-start checklist update</t>
  </si>
  <si>
    <t>12 pails per batch - audit and add to batch cards PRINT OUT ON BATCHCARD</t>
  </si>
  <si>
    <t>To begin adding rework line items to process orders (3/1/2021 - Audit inventory)</t>
  </si>
  <si>
    <t>fire doors=clearance kept for closing per emergency egress</t>
  </si>
  <si>
    <t>Trial/R&amp;D</t>
  </si>
  <si>
    <t>8572 (171)</t>
  </si>
  <si>
    <t>2770 (55)</t>
  </si>
  <si>
    <t>5570 (111)</t>
  </si>
  <si>
    <t>160 yds</t>
  </si>
  <si>
    <t>PEL Ammonia, fit testing scheduled</t>
  </si>
  <si>
    <t>9178 (183)</t>
  </si>
  <si>
    <t>7 (140)</t>
  </si>
  <si>
    <t>11650 (233)</t>
  </si>
  <si>
    <t>4 (80)</t>
  </si>
  <si>
    <t>Totals</t>
  </si>
  <si>
    <t>MS168 - ZBY</t>
  </si>
  <si>
    <t>Alternative solvent usage</t>
  </si>
  <si>
    <t>CP/NR</t>
  </si>
  <si>
    <t>Sand service outage and Customer service</t>
  </si>
  <si>
    <t>11478 (230)</t>
  </si>
  <si>
    <t>8045 (161)</t>
  </si>
  <si>
    <t>7769 (155)</t>
  </si>
  <si>
    <t>9641 (193)</t>
  </si>
  <si>
    <t>1991 (40)</t>
  </si>
  <si>
    <t>14200 (284)</t>
  </si>
  <si>
    <t>14542 (291)</t>
  </si>
  <si>
    <t>Warehouse / Plant Damage</t>
  </si>
  <si>
    <t>(3/8/2021 - M-Butly acatate , butyl acetate, eastman "solvent") (3/15 - M-Butyl Acetate not sufficent - eastman EP next)</t>
  </si>
  <si>
    <t>Temps</t>
  </si>
  <si>
    <t>SR</t>
  </si>
  <si>
    <t>19300 (386)</t>
  </si>
  <si>
    <t>10000 (200)</t>
  </si>
  <si>
    <t>14472 (289)</t>
  </si>
  <si>
    <t>20491 (410)</t>
  </si>
  <si>
    <t>first aid roofing</t>
  </si>
  <si>
    <t>Enviroserve disposal</t>
  </si>
  <si>
    <t>140 yds</t>
  </si>
  <si>
    <t>14523 (290)</t>
  </si>
  <si>
    <t>9880 (197)</t>
  </si>
  <si>
    <t>(8/17/2020 - Issuelog submitted last week. Awaiting account set up) (8/31/2020 - Chuck Whittmore request is in) (11/2/2020 - Computers not in yet) 2/23/2021 - (to contact Rick O. from  IT) (3/1/2021 - Rick responded today chuck will need set up in the system) (3/8/2021 rick provided Patrick with all required docs for completeion) (Logged in on email (Thursday 3/11) - SAP to be set up now) 3/22/2021</t>
  </si>
  <si>
    <t>Neil/PH</t>
  </si>
  <si>
    <t>Selvedge &amp; water spray for rubber press roller added to SOP for sandman upon restarts (must tag)</t>
  </si>
  <si>
    <t xml:space="preserve">ISO </t>
  </si>
  <si>
    <t>Controlled copies on the floor replaced</t>
  </si>
  <si>
    <t>LH</t>
  </si>
  <si>
    <t>Cost reduction</t>
  </si>
  <si>
    <t>Add water filtration to the T4</t>
  </si>
  <si>
    <t>Ordered via Brown and O'Malley</t>
  </si>
  <si>
    <t xml:space="preserve">STD in leiu of 2PM (Friday) </t>
  </si>
  <si>
    <t>Reliability</t>
  </si>
  <si>
    <t>2ndary source of sand (Oland &amp; Sidley) - Crushed limestone?</t>
  </si>
  <si>
    <t>10633 (213)</t>
  </si>
  <si>
    <t>9562 (191)</t>
  </si>
  <si>
    <t>18356 (367)</t>
  </si>
  <si>
    <t>18359 (367)</t>
  </si>
  <si>
    <t>short week observations (2days)</t>
  </si>
  <si>
    <t>8986 (180)</t>
  </si>
  <si>
    <t>12825 (256)</t>
  </si>
  <si>
    <t>108165 in leiu of 108800</t>
  </si>
  <si>
    <t>Lack of cure - Reach out to Arnette - preventative test - Close, highly repeatable procedure, not sure correalation with Arnette's - technical contact, received not -  forwarded to B Mineo - Need to send Arnette infor to B Mineo (PKalal) - 12_2_2019 (test method recieved) to implement - 12/9/2019 to start testing for  repeatability - 1-13-2020 awaiting twin screw start up for RMTP (KK to train operators on sampling) 2-24-2020 (no new sample as of yet) (3_2_2020 - to ensure Kate gets sample) 6-15-2020 issues running test K McCormick @ Mameco can be a resource 7-6-2020 Need to aquire more samples to complete testing - 7/20/2020 Bogus to get sample to lab - 7/27/2020 established a testable procedure - 8/31 continued testing - 10/12/2020 restarting the screw, will sample 902 (10/19/2020 another sample request) Building a baseline on 902 specification - next step to discuss with Engineering and potentially R&amp;D/Arnette (11/16/2020 - Send sample prior to shipment) (12-7-2020 communicated to the vendor) 3/15/2021 - (To start sampling this week) (week of 3/22/2021) (3/29/2021 - new sample from each lot)</t>
  </si>
  <si>
    <t>Andrew Sadowski to take negotiation to vendor (8/10 - no update) (8/17/2020 NR to reach out to Andrew Sadowski for update) (8/31/2020 - Neil's weekly reminder to remind Andrew of importance) (3/1/2021 - record keeping still imperfect) (3/15/2021 - good week of data recording) (3/29 - catching items on double checks)</t>
  </si>
  <si>
    <t>3rd shift line prep</t>
  </si>
  <si>
    <t>25016 (500)</t>
  </si>
  <si>
    <t>432 (240)</t>
  </si>
  <si>
    <t>25606 (512)</t>
  </si>
  <si>
    <t>17602 (352)</t>
  </si>
  <si>
    <t>540 (300)</t>
  </si>
  <si>
    <t>120 yds</t>
  </si>
  <si>
    <t>25003 (501)</t>
  </si>
  <si>
    <t>walkways,random totes, non labelled drums,clear access eyewash/spill kits,egress clear,PPE</t>
  </si>
  <si>
    <t>Bio Top / Base Coat Rework</t>
  </si>
  <si>
    <r>
      <t xml:space="preserve">Complete - </t>
    </r>
    <r>
      <rPr>
        <sz val="10"/>
        <color rgb="FFFF0000"/>
        <rFont val="GE Inspira"/>
      </rPr>
      <t>Carl Audited</t>
    </r>
  </si>
  <si>
    <t>24339 (487)</t>
  </si>
  <si>
    <t>468 (260)</t>
  </si>
  <si>
    <t>13800 (276)</t>
  </si>
  <si>
    <t>12018 (240)</t>
  </si>
  <si>
    <t>walkways,non labelled drums,lids at unloading area,egress clear,PPE,signage at waste areas, storing flammables,housekeeping indoors/outdoors,</t>
  </si>
  <si>
    <t>Enviroserve flash point on roofing cement &amp; trash. Disposal pickup/drum delivery 4/15.</t>
  </si>
  <si>
    <t>17756 (355)</t>
  </si>
  <si>
    <t>7525 (151)</t>
  </si>
  <si>
    <t>walkways,housekeeping,flash point &lt;140/determination,phone/eating plant,mineral spirit drum,onloading area</t>
  </si>
  <si>
    <t>0 determination classification</t>
  </si>
  <si>
    <t>enviroserve reschedule for 4/23</t>
  </si>
  <si>
    <t>Corrections Required (BIO Drums)</t>
  </si>
  <si>
    <t>036E200FR on 4/12</t>
  </si>
  <si>
    <t>W5</t>
  </si>
  <si>
    <t>CPR/FA/AED/BBP training, Felt line ventilation,Enviroserve disposal,Orientation</t>
  </si>
  <si>
    <t xml:space="preserve">PPE,Signage,grounding/bonding cable mineral spirits, </t>
  </si>
  <si>
    <t>HDSM and 108800 on 4/19</t>
  </si>
  <si>
    <t>036E100FR601</t>
  </si>
  <si>
    <t>7752 (155)</t>
  </si>
  <si>
    <t>Train operators on receiving - expense items</t>
  </si>
  <si>
    <t>1761 (30)</t>
  </si>
  <si>
    <r>
      <t xml:space="preserve"> Note to add to CORE Need to better conttrol selvedge &amp; water spray on restarts 2/15/2021 ( after the winder SOP) PH next work instruction - 2/23/2021 Also need monitoring guidelines for selvedge; </t>
    </r>
    <r>
      <rPr>
        <b/>
        <sz val="10"/>
        <rFont val="GE Inspira"/>
      </rPr>
      <t>Pat is finishing the SOP</t>
    </r>
  </si>
  <si>
    <t>15329 (306)</t>
  </si>
  <si>
    <t>22684 (454)</t>
  </si>
  <si>
    <t>21820 (437)</t>
  </si>
  <si>
    <t>7405 (148)</t>
  </si>
  <si>
    <t>288 (160)_</t>
  </si>
  <si>
    <t>21553 (431)</t>
  </si>
  <si>
    <t>20511 (410)</t>
  </si>
  <si>
    <t>18808 (376)</t>
  </si>
  <si>
    <t>housekeeping, access/egress</t>
  </si>
  <si>
    <t>Power outage (external cuasation)</t>
  </si>
  <si>
    <t>walkways,PPE</t>
  </si>
  <si>
    <t>31596 (632)</t>
  </si>
  <si>
    <t>504 (280)</t>
  </si>
  <si>
    <t>26790 (536)</t>
  </si>
  <si>
    <t>32255 (645)</t>
  </si>
  <si>
    <t>612 (340)</t>
  </si>
  <si>
    <t>25805 (516)</t>
  </si>
  <si>
    <r>
      <t xml:space="preserve">7/20 - Next steps with Tom Lewis (R&amp;D) (8/17/2020 - Passed to T4) (11/2/2020 - new system to be delivered - also will have scale up aparatus) 2/15/2021 - ((Tests with thinning, anti-floccuation - next is new solvent (TAIL SOLVENT) - Additionally B. Knight working on ink with these new CTQ apects in mind - Pannier will also communicate cure rate issues with their supplier as well ) (Next step run tail solvents in production w/ T.Lewis' recomendations - 2/23/2021) (3/1/2021 Pennier new needles and different processing conditions - follow up with Tom Lewis about trail solvent) (3/8/2021 BK - starting to test M-butyl acetate) (3/15 - looking at trialing ~Wednesday for new ink) (3/22/2021 - M-Butyl Acetate, no help, Eastman EP solvent also not successful / re-trial "dull </t>
    </r>
    <r>
      <rPr>
        <sz val="10"/>
        <rFont val="GE Inspira"/>
      </rPr>
      <t>WFG ink" BK is also still working on a 3 MOL WT acrylic version) (3/29/2021 - NR WFG to have arrive 4/5. Nordson could spray withut plugging in Norsdon equipment. If it looks reasonible we may substitute tips) 4/5/21 - WF ink arrived to be tested starting 4/5.  If successful, 1 gallon square cans would be preferred and new part number needed; Received new one gallon cans - waiting on running results (4/19); Did not run will Saturday, 4/24 - Need to do more investigation.</t>
    </r>
    <r>
      <rPr>
        <sz val="10"/>
        <color rgb="FFFF0000"/>
        <rFont val="GE Inspira"/>
      </rPr>
      <t xml:space="preserve"> 5/5/21 - Still waiting for R&amp;D to investigate WF ink solvent blend. </t>
    </r>
    <r>
      <rPr>
        <sz val="10"/>
        <rFont val="GE Inspira"/>
        <family val="2"/>
      </rPr>
      <t>-5/17 (no update)</t>
    </r>
  </si>
  <si>
    <r>
      <t xml:space="preserve">Tentative plan 11_14_2019, will run 11_14_2019 - (7/27 - plan continues) (8/10/20 - trial roll in plant may experiment by EOM) (Ran trial 8/25 - failure due to other things not carrier) (8/31 - Milliken will make another roll, increasing the tensile 7 yarns per inch, increasing stiffness wioth SBR binder) 11/9/2020 - Milliken adjusting their procedures to cut out more around their stop marks (milliken splices) (11-16-2020 Failure to manufacture on Milliken's end. New binder trial was positive, Milliken to cut out more material around their splicing/stops) LTL'd to us at week of 12/14 (2/15 - to be run prior to 3/1) (2/23 - plan is to run this today, looking for continuous lay property) (3/1/2021 - ran product, need to test elephant foot testing, need to do continuous lay testing as well) (3/9/20201, no update on testing results from R&amp;D thus far +3-4 days in hot box - no elephant footing) (3/15 - continuous lay testing looked good - ridge testing next from R&amp;D - samples were hit in hot box - so test restarted) (3/22 - no elephant footing evident in hot box (10 days))(3/29/2021 - 3 week oven test showed no elephant footing, ridge test to be completed this week) 4/5/21 - Ridge test comparable to 108800, still need to compare to old Composite Ply.; All results good - need deck and field trial - new sku set up (4/19). </t>
    </r>
    <r>
      <rPr>
        <sz val="10"/>
        <color rgb="FFFF0000"/>
        <rFont val="GE Inspira"/>
      </rPr>
      <t>5/5/21 - no progress.  Milliken asked about producing as meter wide.</t>
    </r>
    <r>
      <rPr>
        <sz val="10"/>
        <rFont val="GE Inspira"/>
      </rPr>
      <t xml:space="preserve"> </t>
    </r>
    <r>
      <rPr>
        <sz val="10"/>
        <color rgb="FFFF0000"/>
        <rFont val="GE Inspira"/>
      </rPr>
      <t>5/17 Need RM Certification Form</t>
    </r>
  </si>
  <si>
    <r>
      <t xml:space="preserve">(11-2-2020) - Weekend Shutdown SOP to be developed and trained (11-16-2020) - Software in place to make sure equipment is turned off (11/30 update - should be done &amp; software in place/tested) 12/7/2020 - CP to review weekend shutdown procedure - 2/15 ( Not Complete) - KK to work on Shutdown procedure by 2/22/2021 (NOtes taken need formatted and submitted to Carl by next Monday (3-1-2021 - submitted to Patrick from Ken) (Carl P. to audit); </t>
    </r>
    <r>
      <rPr>
        <sz val="10"/>
        <color rgb="FFFF0000"/>
        <rFont val="GE Inspira"/>
      </rPr>
      <t>5/17 Waiting on Pat</t>
    </r>
  </si>
  <si>
    <r>
      <t xml:space="preserve">12/7/2020 - NR says progress 12/14/2020 - NR completed in PH's hands for audit 2/15/2021 ( CW ghinea pig for SOP usability dependant on action item 117) (3/8/2021 - still waiting in chuck's SAP access)(3/22/2021 - starting the process of testing SOP) (3/29/2021 - 313 movements); Need to load into SAP _Neil (5/3/2021 - SOP is functional); </t>
    </r>
    <r>
      <rPr>
        <sz val="10"/>
        <color rgb="FFFF0000"/>
        <rFont val="GE Inspira"/>
      </rPr>
      <t>Need to load it into SAP and train to it</t>
    </r>
  </si>
  <si>
    <r>
      <t xml:space="preserve">Need new update - existing is out of date.  </t>
    </r>
    <r>
      <rPr>
        <sz val="10"/>
        <color rgb="FFFF0000"/>
        <rFont val="GE Inspira"/>
      </rPr>
      <t>5/5/21 - Carl updated Felt Section.  Forwarded to Trish for Twin Screw and Roofing update; 5/17 -Carl to Finalize and Load into SAP</t>
    </r>
  </si>
  <si>
    <r>
      <t xml:space="preserve">Recruiting to handle; New start today (4/19); Working on a second (4/19) - application process; Should start 5/10; </t>
    </r>
    <r>
      <rPr>
        <sz val="10"/>
        <color rgb="FFFF0000"/>
        <rFont val="GE Inspira"/>
      </rPr>
      <t>5/17: We have 3 working on a 4th</t>
    </r>
  </si>
  <si>
    <r>
      <t xml:space="preserve">(3/29 - expexting sample from sidley. Oland did not have much that would be successful) Still waiting for Sidley sample; Sample Analyzed - did not meet spec.  Sidley to come back with new sample (4/19). </t>
    </r>
    <r>
      <rPr>
        <sz val="10"/>
        <color rgb="FFFF0000"/>
        <rFont val="GE Inspira"/>
      </rPr>
      <t>5/5/21 - Sidley cannot provide sand that meets our requirement.</t>
    </r>
    <r>
      <rPr>
        <sz val="10"/>
        <rFont val="GE Inspira"/>
      </rPr>
      <t xml:space="preserve">; </t>
    </r>
    <r>
      <rPr>
        <sz val="10"/>
        <color rgb="FFFF0000"/>
        <rFont val="GE Inspira"/>
      </rPr>
      <t>5/17 New sample delivered (under desk at Utility)</t>
    </r>
  </si>
  <si>
    <r>
      <t xml:space="preserve">Train to deliver receipts and receive receipts for expense items </t>
    </r>
    <r>
      <rPr>
        <sz val="10"/>
        <color rgb="FFFF0000"/>
        <rFont val="GE Inspira"/>
      </rPr>
      <t>(Waiting on line 140)</t>
    </r>
  </si>
  <si>
    <t>6665 (133)</t>
  </si>
  <si>
    <t>36509 (730)</t>
  </si>
  <si>
    <t>12850 (257)</t>
  </si>
  <si>
    <t>28233 (565)</t>
  </si>
  <si>
    <t>stacking,spill</t>
  </si>
  <si>
    <t>Enviroserve review for 5/25 pick up</t>
  </si>
  <si>
    <t>May. 17</t>
  </si>
  <si>
    <t>0362PM601</t>
  </si>
  <si>
    <t>May. 18</t>
  </si>
  <si>
    <t>May. 19</t>
  </si>
  <si>
    <t>036E100SM601</t>
  </si>
  <si>
    <t>036E300SM601</t>
  </si>
  <si>
    <t>May. 20</t>
  </si>
  <si>
    <t>108175 601</t>
  </si>
  <si>
    <t>036E300FR601</t>
  </si>
  <si>
    <t>May. 21</t>
  </si>
  <si>
    <t>May. 22</t>
  </si>
  <si>
    <t>036HDSM601A</t>
  </si>
  <si>
    <t>May. 23</t>
  </si>
  <si>
    <t>347028 601</t>
  </si>
  <si>
    <t>not updated for 5/17, 5/18, 5/22, 5/23</t>
  </si>
  <si>
    <t>21237 (425)</t>
  </si>
  <si>
    <t>160yds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</si>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</sst>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7" formatCode="&quot;$&quot;#,##0.00_);\(&quot;$&quot;#,##0.00\)"/>
    <numFmt numFmtId="44" formatCode="_(&quot;$&quot;* #,##0.00_);_(&quot;$&quot;* \(#,##0.00\);_(&quot;$&quot;* &quot;-&quot;??_);_(@_)"/>
    <numFmt numFmtId="43" formatCode="_(* #,##0.00_);_(* \(#,##0.00\);_(* &quot;-&quot;??_);_(@_)"/>
    <numFmt numFmtId="164" formatCode="0.0"/>
    <numFmt numFmtId="165" formatCode="0.0%"/>
    <numFmt numFmtId="166" formatCode="&quot;$&quot;#,##0"/>
    <numFmt numFmtId="167" formatCode="m/d/yy;@"/>
    <numFmt numFmtId="168" formatCode="_(&quot;$&quot;* #,##0_);_(&quot;$&quot;* \(#,##0\);_(&quot;$&quot;* &quot;-&quot;??_);_(@_)"/>
    <numFmt numFmtId="169" formatCode="&quot;$&quot;#,##0.00"/>
    <numFmt numFmtId="170" formatCode="_-* #,##0.00_-;\-* #,##0.00_-;_-* &quot;-&quot;??_-;_-@_-"/>
    <numFmt numFmtId="171" formatCode="#,##0.0_);\(#,##0.0\)"/>
    <numFmt numFmtId="172" formatCode="[$-409]h:mm\ AM/PM;@"/>
  </numFmts>
  <fonts count="73">
    <font>
      <sz val="11"/>
      <color theme="1"/>
      <name val="Calibri"/>
      <family val="2"/>
      <scheme val="minor"/>
    </font>
    <font>
      <sz val="11"/>
      <color theme="1"/>
      <name val="Calibri"/>
      <family val="2"/>
      <scheme val="minor"/>
    </font>
    <font>
      <b/>
      <sz val="11"/>
      <color theme="1"/>
      <name val="Calibri"/>
      <family val="2"/>
      <scheme val="minor"/>
    </font>
    <font>
      <sz val="10"/>
      <name val="GE Inspira"/>
      <family val="2"/>
    </font>
    <font>
      <b/>
      <sz val="10"/>
      <name val="GE Inspira"/>
    </font>
    <font>
      <sz val="10"/>
      <name val="Arial"/>
      <family val="2"/>
    </font>
    <font>
      <b/>
      <sz val="10"/>
      <name val="Arial"/>
      <family val="2"/>
    </font>
    <font>
      <b/>
      <sz val="14"/>
      <color theme="1"/>
      <name val="Calibri"/>
      <family val="2"/>
      <scheme val="minor"/>
    </font>
    <font>
      <b/>
      <sz val="9"/>
      <color indexed="81"/>
      <name val="Tahoma"/>
      <family val="2"/>
    </font>
    <font>
      <sz val="9"/>
      <color indexed="81"/>
      <name val="Tahoma"/>
      <family val="2"/>
    </font>
    <font>
      <sz val="14"/>
      <color theme="1"/>
      <name val="Calibri"/>
      <family val="2"/>
      <scheme val="minor"/>
    </font>
    <font>
      <sz val="12"/>
      <color theme="1"/>
      <name val="Calibri"/>
      <family val="2"/>
      <scheme val="minor"/>
    </font>
    <font>
      <sz val="11"/>
      <color rgb="FF006100"/>
      <name val="Calibri"/>
      <family val="2"/>
      <scheme val="minor"/>
    </font>
    <font>
      <sz val="11"/>
      <color rgb="FFFF0000"/>
      <name val="Calibri"/>
      <family val="2"/>
      <scheme val="minor"/>
    </font>
    <font>
      <b/>
      <sz val="12"/>
      <color theme="1"/>
      <name val="Calibri"/>
      <family val="2"/>
      <scheme val="minor"/>
    </font>
    <font>
      <b/>
      <sz val="14"/>
      <color theme="0"/>
      <name val="Calibri"/>
      <family val="2"/>
      <scheme val="minor"/>
    </font>
    <font>
      <b/>
      <sz val="14"/>
      <color rgb="FFFFFFFF"/>
      <name val="Calibri"/>
      <family val="2"/>
      <scheme val="minor"/>
    </font>
    <font>
      <sz val="14"/>
      <name val="Calibri"/>
      <family val="2"/>
      <scheme val="minor"/>
    </font>
    <font>
      <b/>
      <sz val="14"/>
      <name val="Calibri"/>
      <family val="2"/>
      <scheme val="minor"/>
    </font>
    <font>
      <b/>
      <sz val="14"/>
      <color rgb="FF000000"/>
      <name val="Calibri"/>
      <family val="2"/>
      <scheme val="minor"/>
    </font>
    <font>
      <sz val="14"/>
      <color rgb="FF006100"/>
      <name val="Calibri"/>
      <family val="2"/>
      <scheme val="minor"/>
    </font>
    <font>
      <sz val="14"/>
      <color rgb="FFFF0000"/>
      <name val="Calibri"/>
      <family val="2"/>
      <scheme val="minor"/>
    </font>
    <font>
      <sz val="14"/>
      <color rgb="FF000000"/>
      <name val="Calibri"/>
      <family val="2"/>
      <scheme val="minor"/>
    </font>
    <font>
      <i/>
      <sz val="14"/>
      <color rgb="FFFF0000"/>
      <name val="Calibri"/>
      <family val="2"/>
      <scheme val="minor"/>
    </font>
    <font>
      <sz val="12"/>
      <color theme="1"/>
      <name val="Arial Black"/>
      <family val="2"/>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b/>
      <sz val="18"/>
      <color theme="3"/>
      <name val="Calibri Light"/>
      <family val="2"/>
      <scheme val="major"/>
    </font>
    <font>
      <sz val="11"/>
      <color rgb="FF9C6500"/>
      <name val="Calibri"/>
      <family val="2"/>
      <scheme val="minor"/>
    </font>
    <font>
      <sz val="10"/>
      <name val="GE Inspira"/>
    </font>
    <font>
      <i/>
      <sz val="10"/>
      <name val="GE Inspira"/>
    </font>
    <font>
      <b/>
      <sz val="18"/>
      <color theme="0"/>
      <name val="Calibri"/>
      <family val="2"/>
      <scheme val="minor"/>
    </font>
    <font>
      <b/>
      <sz val="20"/>
      <color theme="0"/>
      <name val="Calibri"/>
      <family val="2"/>
      <scheme val="minor"/>
    </font>
    <font>
      <sz val="18"/>
      <color theme="1"/>
      <name val="Calibri"/>
      <family val="2"/>
      <scheme val="minor"/>
    </font>
    <font>
      <b/>
      <sz val="10"/>
      <color indexed="81"/>
      <name val="Arial Narrow"/>
      <family val="2"/>
    </font>
    <font>
      <sz val="10"/>
      <color indexed="81"/>
      <name val="Arial Narrow"/>
      <family val="2"/>
    </font>
    <font>
      <sz val="11"/>
      <name val="Calibri"/>
      <family val="2"/>
      <scheme val="minor"/>
    </font>
    <font>
      <b/>
      <sz val="12"/>
      <color theme="1"/>
      <name val="Times New Roman"/>
      <family val="1"/>
    </font>
    <font>
      <b/>
      <sz val="12"/>
      <name val="Calibri"/>
      <family val="2"/>
      <scheme val="minor"/>
    </font>
    <font>
      <sz val="12"/>
      <name val="Calibri"/>
      <family val="2"/>
      <scheme val="minor"/>
    </font>
    <font>
      <sz val="12"/>
      <color rgb="FFFF0000"/>
      <name val="Calibri"/>
      <family val="2"/>
      <scheme val="minor"/>
    </font>
    <font>
      <sz val="10"/>
      <name val="Calibri"/>
      <family val="2"/>
      <scheme val="minor"/>
    </font>
    <font>
      <b/>
      <sz val="14"/>
      <color theme="1"/>
      <name val="Arial Black"/>
      <family val="2"/>
    </font>
    <font>
      <sz val="11"/>
      <color theme="1"/>
      <name val="Arial Black"/>
      <family val="2"/>
    </font>
    <font>
      <sz val="11"/>
      <color theme="1"/>
      <name val="Arial"/>
      <family val="2"/>
    </font>
    <font>
      <sz val="9"/>
      <name val="Calibri"/>
      <family val="2"/>
      <scheme val="minor"/>
    </font>
    <font>
      <b/>
      <sz val="11"/>
      <color theme="1"/>
      <name val="Arial"/>
      <family val="2"/>
    </font>
    <font>
      <sz val="10"/>
      <color theme="1"/>
      <name val="GE Inspira"/>
    </font>
    <font>
      <sz val="12"/>
      <color indexed="81"/>
      <name val="Tahoma"/>
      <family val="2"/>
    </font>
    <font>
      <sz val="12"/>
      <color theme="1"/>
      <name val="Arial"/>
      <family val="2"/>
    </font>
    <font>
      <sz val="16"/>
      <color theme="1"/>
      <name val="Calibri"/>
      <family val="2"/>
      <scheme val="minor"/>
    </font>
    <font>
      <sz val="9"/>
      <color indexed="8"/>
      <name val="Tahoma"/>
      <family val="2"/>
    </font>
    <font>
      <b/>
      <u/>
      <sz val="11"/>
      <color theme="1"/>
      <name val="Calibri"/>
      <family val="2"/>
      <scheme val="minor"/>
    </font>
    <font>
      <sz val="8"/>
      <name val="Calibri"/>
      <family val="2"/>
      <scheme val="minor"/>
    </font>
    <font>
      <sz val="18"/>
      <color theme="3"/>
      <name val="Calibri Light"/>
      <family val="2"/>
      <scheme val="major"/>
    </font>
    <font>
      <sz val="11"/>
      <color rgb="FF9C5700"/>
      <name val="Calibri"/>
      <family val="2"/>
      <scheme val="minor"/>
    </font>
    <font>
      <vertAlign val="superscript"/>
      <sz val="11"/>
      <color theme="1"/>
      <name val="Calibri"/>
      <family val="2"/>
      <scheme val="minor"/>
    </font>
    <font>
      <sz val="10"/>
      <color theme="1"/>
      <name val="Calibri"/>
      <family val="2"/>
      <scheme val="minor"/>
    </font>
    <font>
      <b/>
      <sz val="11"/>
      <color theme="1"/>
      <name val="Arial Black"/>
      <family val="2"/>
    </font>
    <font>
      <sz val="10"/>
      <color rgb="FFFF0000"/>
      <name val="GE Inspira"/>
    </font>
    <font>
      <sz val="36"/>
      <color theme="1"/>
      <name val="Calibri"/>
      <family val="2"/>
      <scheme val="minor"/>
    </font>
    <font>
      <sz val="9"/>
      <color indexed="81"/>
      <name val="Tahoma"/>
      <charset val="1"/>
    </font>
    <font>
      <b/>
      <sz val="9"/>
      <color indexed="81"/>
      <name val="Tahoma"/>
      <charset val="1"/>
    </font>
  </fonts>
  <fills count="52">
    <fill>
      <patternFill patternType="none"/>
    </fill>
    <fill>
      <patternFill patternType="gray125"/>
    </fill>
    <fill>
      <patternFill patternType="solid">
        <fgColor theme="2" tint="-0.249977111117893"/>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FFFCC"/>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C6EFCE"/>
      </patternFill>
    </fill>
    <fill>
      <patternFill patternType="solid">
        <fgColor rgb="FFFFEB9C"/>
      </patternFill>
    </fill>
    <fill>
      <patternFill patternType="solid">
        <fgColor theme="4" tint="-0.499984740745262"/>
        <bgColor indexed="64"/>
      </patternFill>
    </fill>
    <fill>
      <patternFill patternType="solid">
        <fgColor rgb="FFED7D31"/>
        <bgColor indexed="64"/>
      </patternFill>
    </fill>
    <fill>
      <patternFill patternType="solid">
        <fgColor rgb="FFFFE699"/>
        <bgColor indexed="64"/>
      </patternFill>
    </fill>
    <fill>
      <patternFill patternType="solid">
        <fgColor theme="5"/>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rgb="FFFFC000"/>
        <bgColor indexed="64"/>
      </patternFill>
    </fill>
    <fill>
      <patternFill patternType="solid">
        <fgColor rgb="FF00B050"/>
        <bgColor indexed="64"/>
      </patternFill>
    </fill>
    <fill>
      <patternFill patternType="solid">
        <fgColor theme="4" tint="0.79998168889431442"/>
        <bgColor indexed="64"/>
      </patternFill>
    </fill>
    <fill>
      <patternFill patternType="solid">
        <fgColor rgb="FFFFFFCC"/>
        <bgColor indexed="64"/>
      </patternFill>
    </fill>
    <fill>
      <patternFill patternType="solid">
        <fgColor theme="5" tint="0.79998168889431442"/>
        <bgColor indexed="64"/>
      </patternFill>
    </fill>
    <fill>
      <patternFill patternType="solid">
        <fgColor theme="0"/>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indexed="64"/>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theme="0" tint="-0.499984740745262"/>
      </left>
      <right/>
      <top style="thin">
        <color theme="0" tint="-0.499984740745262"/>
      </top>
      <bottom style="thin">
        <color indexed="64"/>
      </bottom>
      <diagonal/>
    </border>
    <border>
      <left/>
      <right/>
      <top style="thin">
        <color theme="0" tint="-0.499984740745262"/>
      </top>
      <bottom style="thin">
        <color indexed="64"/>
      </bottom>
      <diagonal/>
    </border>
    <border>
      <left/>
      <right style="thin">
        <color theme="0" tint="-0.499984740745262"/>
      </right>
      <top style="thin">
        <color theme="0" tint="-0.499984740745262"/>
      </top>
      <bottom style="thin">
        <color indexed="64"/>
      </bottom>
      <diagonal/>
    </border>
    <border>
      <left style="thin">
        <color rgb="FFB2B2B2"/>
      </left>
      <right style="thin">
        <color rgb="FFB2B2B2"/>
      </right>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thin">
        <color rgb="FFB2B2B2"/>
      </bottom>
      <diagonal/>
    </border>
  </borders>
  <cellStyleXfs count="89">
    <xf numFmtId="0" fontId="0" fillId="0" borderId="0"/>
    <xf numFmtId="44" fontId="1" fillId="0" borderId="0" applyFont="0" applyFill="0" applyBorder="0" applyAlignment="0" applyProtection="0"/>
    <xf numFmtId="0" fontId="3" fillId="0" borderId="0"/>
    <xf numFmtId="9" fontId="1" fillId="0" borderId="0" applyFont="0" applyFill="0" applyBorder="0" applyAlignment="0" applyProtection="0"/>
    <xf numFmtId="0" fontId="12" fillId="9" borderId="0" applyNumberFormat="0" applyBorder="0" applyAlignment="0" applyProtection="0"/>
    <xf numFmtId="0" fontId="25" fillId="0" borderId="31" applyNumberFormat="0" applyFill="0" applyAlignment="0" applyProtection="0"/>
    <xf numFmtId="0" fontId="26" fillId="0" borderId="32" applyNumberFormat="0" applyFill="0" applyAlignment="0" applyProtection="0"/>
    <xf numFmtId="0" fontId="27" fillId="0" borderId="33" applyNumberFormat="0" applyFill="0" applyAlignment="0" applyProtection="0"/>
    <xf numFmtId="0" fontId="27" fillId="0" borderId="0" applyNumberFormat="0" applyFill="0" applyBorder="0" applyAlignment="0" applyProtection="0"/>
    <xf numFmtId="0" fontId="28" fillId="15" borderId="0" applyNumberFormat="0" applyBorder="0" applyAlignment="0" applyProtection="0"/>
    <xf numFmtId="0" fontId="29" fillId="16" borderId="34" applyNumberFormat="0" applyAlignment="0" applyProtection="0"/>
    <xf numFmtId="0" fontId="30" fillId="17" borderId="35" applyNumberFormat="0" applyAlignment="0" applyProtection="0"/>
    <xf numFmtId="0" fontId="31" fillId="17" borderId="34" applyNumberFormat="0" applyAlignment="0" applyProtection="0"/>
    <xf numFmtId="0" fontId="32" fillId="0" borderId="36" applyNumberFormat="0" applyFill="0" applyAlignment="0" applyProtection="0"/>
    <xf numFmtId="0" fontId="33" fillId="18" borderId="37" applyNumberFormat="0" applyAlignment="0" applyProtection="0"/>
    <xf numFmtId="0" fontId="13" fillId="0" borderId="0" applyNumberFormat="0" applyFill="0" applyBorder="0" applyAlignment="0" applyProtection="0"/>
    <xf numFmtId="0" fontId="34" fillId="0" borderId="0" applyNumberFormat="0" applyFill="0" applyBorder="0" applyAlignment="0" applyProtection="0"/>
    <xf numFmtId="0" fontId="2" fillId="0" borderId="38" applyNumberFormat="0" applyFill="0" applyAlignment="0" applyProtection="0"/>
    <xf numFmtId="0" fontId="3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5"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35"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36" fillId="0" borderId="0"/>
    <xf numFmtId="170" fontId="5" fillId="0" borderId="0" applyFont="0" applyFill="0" applyBorder="0" applyAlignment="0" applyProtection="0"/>
    <xf numFmtId="9" fontId="5" fillId="0" borderId="0" applyFont="0" applyFill="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40"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41" borderId="0" applyNumberFormat="0" applyBorder="0" applyAlignment="0" applyProtection="0"/>
    <xf numFmtId="0" fontId="1" fillId="5" borderId="8" applyNumberFormat="0" applyFont="0" applyAlignment="0" applyProtection="0"/>
    <xf numFmtId="44" fontId="5" fillId="0" borderId="0" applyFont="0" applyFill="0" applyBorder="0" applyAlignment="0" applyProtection="0"/>
    <xf numFmtId="0" fontId="37" fillId="0" borderId="0" applyNumberFormat="0" applyFill="0" applyBorder="0" applyAlignment="0" applyProtection="0"/>
    <xf numFmtId="0" fontId="38" fillId="10" borderId="0" applyNumberFormat="0" applyBorder="0" applyAlignment="0" applyProtection="0"/>
    <xf numFmtId="0" fontId="35" fillId="22" borderId="0" applyNumberFormat="0" applyBorder="0" applyAlignment="0" applyProtection="0"/>
    <xf numFmtId="0" fontId="35" fillId="26" borderId="0" applyNumberFormat="0" applyBorder="0" applyAlignment="0" applyProtection="0"/>
    <xf numFmtId="0" fontId="35" fillId="30" borderId="0" applyNumberFormat="0" applyBorder="0" applyAlignment="0" applyProtection="0"/>
    <xf numFmtId="0" fontId="35" fillId="34" borderId="0" applyNumberFormat="0" applyBorder="0" applyAlignment="0" applyProtection="0"/>
    <xf numFmtId="0" fontId="35" fillId="38" borderId="0" applyNumberFormat="0" applyBorder="0" applyAlignment="0" applyProtection="0"/>
    <xf numFmtId="0" fontId="35" fillId="42" borderId="0" applyNumberFormat="0" applyBorder="0" applyAlignment="0" applyProtection="0"/>
    <xf numFmtId="0" fontId="1" fillId="0" borderId="0"/>
    <xf numFmtId="44" fontId="1" fillId="0" borderId="0" applyFont="0" applyFill="0" applyBorder="0" applyAlignment="0" applyProtection="0"/>
    <xf numFmtId="0" fontId="1" fillId="5" borderId="8" applyNumberFormat="0" applyFont="0" applyAlignment="0" applyProtection="0"/>
    <xf numFmtId="0" fontId="1" fillId="5" borderId="8" applyNumberFormat="0" applyFont="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43" fontId="1" fillId="0" borderId="0" applyFont="0" applyFill="0" applyBorder="0" applyAlignment="0" applyProtection="0"/>
    <xf numFmtId="0" fontId="1" fillId="0" borderId="0"/>
    <xf numFmtId="0" fontId="5" fillId="0" borderId="0"/>
    <xf numFmtId="0" fontId="64" fillId="0" borderId="0" applyNumberFormat="0" applyFill="0" applyBorder="0" applyAlignment="0" applyProtection="0"/>
    <xf numFmtId="0" fontId="65" fillId="10" borderId="0" applyNumberFormat="0" applyBorder="0" applyAlignment="0" applyProtection="0"/>
    <xf numFmtId="0" fontId="1" fillId="5" borderId="8" applyNumberFormat="0" applyFont="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cellStyleXfs>
  <cellXfs count="498">
    <xf numFmtId="0" fontId="0" fillId="0" borderId="0" xfId="0"/>
    <xf numFmtId="0" fontId="3" fillId="0" borderId="0" xfId="2"/>
    <xf numFmtId="14" fontId="4" fillId="0" borderId="0" xfId="2" applyNumberFormat="1" applyFont="1"/>
    <xf numFmtId="0" fontId="3" fillId="0" borderId="0" xfId="2" applyAlignment="1">
      <alignment wrapText="1"/>
    </xf>
    <xf numFmtId="0" fontId="4" fillId="2" borderId="1" xfId="2" applyFont="1" applyFill="1" applyBorder="1" applyAlignment="1">
      <alignment horizontal="center" vertical="center" wrapText="1"/>
    </xf>
    <xf numFmtId="0" fontId="3" fillId="0" borderId="0" xfId="2" applyAlignment="1">
      <alignment horizontal="center" wrapText="1"/>
    </xf>
    <xf numFmtId="16" fontId="3" fillId="0" borderId="1" xfId="2" applyNumberFormat="1" applyBorder="1" applyAlignment="1">
      <alignment vertical="top"/>
    </xf>
    <xf numFmtId="0" fontId="3" fillId="0" borderId="1" xfId="2" applyBorder="1" applyAlignment="1">
      <alignment vertical="top"/>
    </xf>
    <xf numFmtId="0" fontId="3" fillId="0" borderId="1" xfId="2" applyBorder="1" applyAlignment="1">
      <alignment vertical="top" wrapText="1"/>
    </xf>
    <xf numFmtId="16" fontId="3" fillId="0" borderId="1" xfId="2" applyNumberFormat="1" applyBorder="1" applyAlignment="1">
      <alignment vertical="top" wrapText="1"/>
    </xf>
    <xf numFmtId="0" fontId="3" fillId="0" borderId="2" xfId="2" applyBorder="1"/>
    <xf numFmtId="0" fontId="3" fillId="0" borderId="3" xfId="2" applyBorder="1"/>
    <xf numFmtId="0" fontId="4" fillId="0" borderId="0" xfId="2" applyFont="1"/>
    <xf numFmtId="0" fontId="5" fillId="0" borderId="0" xfId="2" applyFont="1"/>
    <xf numFmtId="0" fontId="5" fillId="0" borderId="3" xfId="2" applyFont="1" applyBorder="1"/>
    <xf numFmtId="0" fontId="5" fillId="0" borderId="5" xfId="2" applyFont="1" applyBorder="1"/>
    <xf numFmtId="0" fontId="6" fillId="0" borderId="0" xfId="2" applyFont="1"/>
    <xf numFmtId="0" fontId="6" fillId="0" borderId="5" xfId="2" applyFont="1" applyBorder="1"/>
    <xf numFmtId="0" fontId="5" fillId="0" borderId="0" xfId="2" applyFont="1" applyAlignment="1">
      <alignment horizontal="center"/>
    </xf>
    <xf numFmtId="0" fontId="5" fillId="0" borderId="0" xfId="2" applyFont="1" applyAlignment="1">
      <alignment horizontal="left"/>
    </xf>
    <xf numFmtId="0" fontId="6" fillId="3" borderId="0" xfId="2" applyFont="1" applyFill="1" applyAlignment="1">
      <alignment horizontal="center"/>
    </xf>
    <xf numFmtId="0" fontId="6" fillId="3" borderId="6" xfId="2" applyFont="1" applyFill="1" applyBorder="1" applyAlignment="1">
      <alignment horizontal="center"/>
    </xf>
    <xf numFmtId="0" fontId="6" fillId="3" borderId="6" xfId="2" applyFont="1" applyFill="1" applyBorder="1"/>
    <xf numFmtId="0" fontId="6" fillId="3" borderId="7" xfId="2" applyFont="1" applyFill="1" applyBorder="1"/>
    <xf numFmtId="0" fontId="0" fillId="0" borderId="0" xfId="0" applyAlignment="1">
      <alignment horizontal="center"/>
    </xf>
    <xf numFmtId="16" fontId="0" fillId="0" borderId="0" xfId="0" applyNumberFormat="1"/>
    <xf numFmtId="0" fontId="5" fillId="4" borderId="4" xfId="2" applyFont="1" applyFill="1" applyBorder="1"/>
    <xf numFmtId="0" fontId="5" fillId="4" borderId="3" xfId="2" applyFont="1" applyFill="1" applyBorder="1"/>
    <xf numFmtId="0" fontId="3" fillId="4" borderId="3" xfId="2" applyFill="1" applyBorder="1"/>
    <xf numFmtId="0" fontId="3" fillId="4" borderId="3" xfId="2" applyFill="1" applyBorder="1" applyAlignment="1">
      <alignment wrapText="1"/>
    </xf>
    <xf numFmtId="0" fontId="3" fillId="4" borderId="2" xfId="2" applyFill="1" applyBorder="1"/>
    <xf numFmtId="0" fontId="3" fillId="4" borderId="0" xfId="2" applyFill="1"/>
    <xf numFmtId="0" fontId="5" fillId="4" borderId="0" xfId="2" applyFont="1" applyFill="1"/>
    <xf numFmtId="0" fontId="5" fillId="4" borderId="3" xfId="2" applyFont="1" applyFill="1" applyBorder="1" applyAlignment="1">
      <alignment horizontal="left"/>
    </xf>
    <xf numFmtId="0" fontId="3" fillId="4" borderId="4" xfId="2" applyFill="1" applyBorder="1"/>
    <xf numFmtId="0" fontId="0" fillId="0" borderId="0" xfId="0" applyAlignment="1">
      <alignment wrapText="1"/>
    </xf>
    <xf numFmtId="0" fontId="5" fillId="0" borderId="0" xfId="2" applyFont="1" applyBorder="1"/>
    <xf numFmtId="0" fontId="4" fillId="0" borderId="4" xfId="2" applyFont="1" applyBorder="1"/>
    <xf numFmtId="0" fontId="10" fillId="0" borderId="0" xfId="0" applyFont="1" applyAlignment="1">
      <alignment horizontal="center" vertical="center"/>
    </xf>
    <xf numFmtId="0" fontId="15" fillId="11"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10" fillId="0" borderId="0" xfId="0" applyFont="1" applyAlignment="1" applyProtection="1">
      <alignment horizontal="center" vertical="center"/>
      <protection locked="0"/>
    </xf>
    <xf numFmtId="0" fontId="10" fillId="0" borderId="0" xfId="0" applyFont="1" applyAlignment="1" applyProtection="1">
      <alignment horizontal="center" vertical="center" wrapText="1"/>
      <protection locked="0"/>
    </xf>
    <xf numFmtId="0" fontId="17" fillId="0" borderId="0" xfId="0" applyFont="1" applyAlignment="1" applyProtection="1">
      <alignment horizontal="center" vertical="center"/>
      <protection locked="0"/>
    </xf>
    <xf numFmtId="166" fontId="10" fillId="0" borderId="0" xfId="1" applyNumberFormat="1" applyFont="1" applyAlignment="1" applyProtection="1">
      <alignment horizontal="center" vertical="center"/>
      <protection locked="0"/>
    </xf>
    <xf numFmtId="9" fontId="10" fillId="0" borderId="0" xfId="3" applyFont="1" applyAlignment="1" applyProtection="1">
      <alignment horizontal="center" vertical="center"/>
      <protection locked="0"/>
    </xf>
    <xf numFmtId="166" fontId="7" fillId="0" borderId="0" xfId="1" applyNumberFormat="1" applyFont="1" applyAlignment="1" applyProtection="1">
      <alignment horizontal="center" vertical="center"/>
      <protection locked="0"/>
    </xf>
    <xf numFmtId="0" fontId="19" fillId="13" borderId="1" xfId="0" applyFont="1" applyFill="1" applyBorder="1" applyAlignment="1" applyProtection="1">
      <alignment horizontal="center" vertical="center" wrapText="1"/>
      <protection locked="0"/>
    </xf>
    <xf numFmtId="0" fontId="15" fillId="11" borderId="1" xfId="0" applyFont="1" applyFill="1" applyBorder="1" applyAlignment="1" applyProtection="1">
      <alignment horizontal="center" vertical="center" wrapText="1"/>
      <protection locked="0"/>
    </xf>
    <xf numFmtId="0" fontId="18" fillId="13" borderId="1" xfId="0" applyFont="1" applyFill="1" applyBorder="1" applyAlignment="1" applyProtection="1">
      <alignment horizontal="center" vertical="center"/>
      <protection locked="0"/>
    </xf>
    <xf numFmtId="0" fontId="15" fillId="14" borderId="1" xfId="0" applyFont="1" applyFill="1" applyBorder="1" applyAlignment="1" applyProtection="1">
      <alignment horizontal="center" vertical="center"/>
      <protection locked="0"/>
    </xf>
    <xf numFmtId="14" fontId="10" fillId="0" borderId="0" xfId="0" applyNumberFormat="1" applyFont="1" applyAlignment="1" applyProtection="1">
      <alignment horizontal="center" vertical="center"/>
      <protection locked="0"/>
    </xf>
    <xf numFmtId="0" fontId="17" fillId="0" borderId="1" xfId="4" applyFont="1" applyFill="1" applyBorder="1" applyAlignment="1">
      <alignment horizontal="center" vertical="center"/>
    </xf>
    <xf numFmtId="0" fontId="17" fillId="0" borderId="1" xfId="0" applyFont="1" applyBorder="1" applyAlignment="1" applyProtection="1">
      <alignment horizontal="center" vertical="center"/>
      <protection locked="0"/>
    </xf>
    <xf numFmtId="14" fontId="10" fillId="0" borderId="1" xfId="0" applyNumberFormat="1" applyFont="1" applyBorder="1" applyAlignment="1" applyProtection="1">
      <alignment horizontal="center" vertical="center" wrapText="1"/>
      <protection locked="0"/>
    </xf>
    <xf numFmtId="0" fontId="17" fillId="0" borderId="11" xfId="4" applyFont="1" applyFill="1" applyBorder="1" applyAlignment="1">
      <alignment horizontal="center" vertical="center"/>
    </xf>
    <xf numFmtId="0" fontId="17" fillId="0" borderId="9" xfId="4" applyFont="1" applyFill="1" applyBorder="1" applyAlignment="1">
      <alignment horizontal="center" vertical="center"/>
    </xf>
    <xf numFmtId="0" fontId="17" fillId="0" borderId="15" xfId="0" applyFont="1" applyBorder="1" applyAlignment="1" applyProtection="1">
      <alignment horizontal="center" vertical="center"/>
      <protection locked="0"/>
    </xf>
    <xf numFmtId="0" fontId="17" fillId="0" borderId="9" xfId="0" applyFont="1" applyBorder="1" applyAlignment="1" applyProtection="1">
      <alignment horizontal="center" vertical="center"/>
      <protection locked="0"/>
    </xf>
    <xf numFmtId="14" fontId="10" fillId="0" borderId="9" xfId="0" applyNumberFormat="1" applyFont="1" applyBorder="1" applyAlignment="1" applyProtection="1">
      <alignment horizontal="center" vertical="center" wrapText="1"/>
      <protection locked="0"/>
    </xf>
    <xf numFmtId="0" fontId="17" fillId="0" borderId="1" xfId="0" applyFont="1" applyBorder="1" applyAlignment="1">
      <alignment horizontal="center" vertical="center"/>
    </xf>
    <xf numFmtId="0" fontId="15" fillId="14" borderId="9" xfId="0" applyFont="1" applyFill="1" applyBorder="1" applyAlignment="1" applyProtection="1">
      <alignment horizontal="center" vertical="center" wrapText="1"/>
      <protection locked="0"/>
    </xf>
    <xf numFmtId="0" fontId="7" fillId="0" borderId="0" xfId="0" applyFont="1" applyBorder="1" applyAlignment="1" applyProtection="1">
      <alignment horizontal="center" vertical="center"/>
      <protection locked="0"/>
    </xf>
    <xf numFmtId="0" fontId="15" fillId="11" borderId="9" xfId="0" applyFont="1" applyFill="1" applyBorder="1" applyAlignment="1">
      <alignment horizontal="center" vertical="center"/>
    </xf>
    <xf numFmtId="0" fontId="2" fillId="3" borderId="0" xfId="0" applyFont="1" applyFill="1"/>
    <xf numFmtId="0" fontId="2" fillId="3" borderId="0" xfId="0" applyFont="1" applyFill="1" applyAlignment="1">
      <alignment horizontal="center"/>
    </xf>
    <xf numFmtId="0" fontId="2" fillId="7" borderId="21" xfId="0" applyFont="1" applyFill="1" applyBorder="1" applyAlignment="1">
      <alignment horizontal="center"/>
    </xf>
    <xf numFmtId="0" fontId="2" fillId="7" borderId="22" xfId="0" applyFont="1" applyFill="1" applyBorder="1" applyAlignment="1">
      <alignment horizontal="center"/>
    </xf>
    <xf numFmtId="0" fontId="2" fillId="7" borderId="23" xfId="0" applyFont="1" applyFill="1" applyBorder="1" applyAlignment="1">
      <alignment horizontal="center"/>
    </xf>
    <xf numFmtId="167" fontId="0" fillId="0" borderId="0" xfId="0" applyNumberFormat="1"/>
    <xf numFmtId="0" fontId="0" fillId="3" borderId="0" xfId="0" applyFill="1"/>
    <xf numFmtId="0" fontId="0" fillId="7" borderId="24" xfId="0" applyFill="1" applyBorder="1"/>
    <xf numFmtId="0" fontId="0" fillId="7" borderId="0" xfId="0" applyFill="1" applyBorder="1"/>
    <xf numFmtId="0" fontId="0" fillId="7" borderId="25" xfId="0" applyFill="1" applyBorder="1"/>
    <xf numFmtId="0" fontId="0" fillId="0" borderId="26" xfId="0" applyBorder="1"/>
    <xf numFmtId="168" fontId="0" fillId="0" borderId="27" xfId="1" applyNumberFormat="1" applyFont="1" applyBorder="1"/>
    <xf numFmtId="168" fontId="0" fillId="0" borderId="24" xfId="1" applyNumberFormat="1" applyFont="1" applyBorder="1"/>
    <xf numFmtId="168" fontId="0" fillId="0" borderId="0" xfId="1" applyNumberFormat="1" applyFont="1"/>
    <xf numFmtId="168" fontId="0" fillId="0" borderId="0" xfId="1" applyNumberFormat="1" applyFont="1" applyBorder="1"/>
    <xf numFmtId="168" fontId="0" fillId="0" borderId="25" xfId="1" applyNumberFormat="1" applyFont="1" applyBorder="1"/>
    <xf numFmtId="168" fontId="0" fillId="0" borderId="28" xfId="1" applyNumberFormat="1" applyFont="1" applyBorder="1"/>
    <xf numFmtId="2" fontId="0" fillId="0" borderId="27" xfId="0" applyNumberFormat="1" applyBorder="1"/>
    <xf numFmtId="164" fontId="0" fillId="0" borderId="0" xfId="0" applyNumberFormat="1"/>
    <xf numFmtId="10" fontId="0" fillId="0" borderId="0" xfId="0" applyNumberFormat="1"/>
    <xf numFmtId="10" fontId="13" fillId="0" borderId="0" xfId="0" applyNumberFormat="1" applyFont="1"/>
    <xf numFmtId="44" fontId="0" fillId="0" borderId="24" xfId="1" applyNumberFormat="1" applyFont="1" applyBorder="1"/>
    <xf numFmtId="44" fontId="0" fillId="0" borderId="0" xfId="1" applyNumberFormat="1" applyFont="1" applyBorder="1"/>
    <xf numFmtId="2" fontId="2" fillId="3" borderId="0" xfId="0" applyNumberFormat="1" applyFont="1" applyFill="1" applyAlignment="1">
      <alignment horizontal="center"/>
    </xf>
    <xf numFmtId="10" fontId="2" fillId="3" borderId="0" xfId="0" applyNumberFormat="1" applyFont="1" applyFill="1" applyAlignment="1">
      <alignment horizontal="center"/>
    </xf>
    <xf numFmtId="2" fontId="0" fillId="0" borderId="0" xfId="0" applyNumberFormat="1" applyAlignment="1">
      <alignment horizontal="center"/>
    </xf>
    <xf numFmtId="10" fontId="0" fillId="0" borderId="0" xfId="0" applyNumberFormat="1" applyAlignment="1">
      <alignment horizontal="center"/>
    </xf>
    <xf numFmtId="4" fontId="2" fillId="3" borderId="0" xfId="0" applyNumberFormat="1" applyFont="1" applyFill="1" applyAlignment="1">
      <alignment horizontal="center"/>
    </xf>
    <xf numFmtId="4" fontId="0" fillId="0" borderId="0" xfId="0" applyNumberFormat="1" applyAlignment="1">
      <alignment horizontal="center"/>
    </xf>
    <xf numFmtId="0" fontId="24" fillId="0" borderId="0" xfId="0" applyFont="1"/>
    <xf numFmtId="14" fontId="24" fillId="0" borderId="0" xfId="0" applyNumberFormat="1" applyFont="1"/>
    <xf numFmtId="14" fontId="0" fillId="0" borderId="0" xfId="0" applyNumberFormat="1"/>
    <xf numFmtId="169" fontId="24" fillId="0" borderId="0" xfId="0" applyNumberFormat="1" applyFont="1"/>
    <xf numFmtId="169" fontId="0" fillId="0" borderId="0" xfId="0" applyNumberFormat="1"/>
    <xf numFmtId="168" fontId="0" fillId="0" borderId="26" xfId="1" applyNumberFormat="1" applyFont="1" applyBorder="1"/>
    <xf numFmtId="168" fontId="0" fillId="0" borderId="30" xfId="1" applyNumberFormat="1" applyFont="1" applyBorder="1"/>
    <xf numFmtId="2" fontId="0" fillId="0" borderId="26" xfId="0" applyNumberFormat="1" applyBorder="1"/>
    <xf numFmtId="2" fontId="0" fillId="0" borderId="30" xfId="0" applyNumberFormat="1" applyBorder="1"/>
    <xf numFmtId="168" fontId="0" fillId="0" borderId="29" xfId="1" applyNumberFormat="1" applyFont="1" applyBorder="1"/>
    <xf numFmtId="168" fontId="0" fillId="0" borderId="39" xfId="1" applyNumberFormat="1" applyFont="1" applyBorder="1"/>
    <xf numFmtId="44" fontId="0" fillId="0" borderId="25" xfId="1" applyNumberFormat="1" applyFont="1" applyBorder="1"/>
    <xf numFmtId="37" fontId="36" fillId="0" borderId="0" xfId="36" applyNumberFormat="1"/>
    <xf numFmtId="37" fontId="36" fillId="0" borderId="26" xfId="36" applyNumberFormat="1" applyBorder="1"/>
    <xf numFmtId="37" fontId="36" fillId="0" borderId="27" xfId="36" applyNumberFormat="1" applyBorder="1"/>
    <xf numFmtId="37" fontId="36" fillId="0" borderId="30" xfId="36" applyNumberFormat="1" applyBorder="1"/>
    <xf numFmtId="168" fontId="0" fillId="0" borderId="40" xfId="1" applyNumberFormat="1" applyFont="1" applyBorder="1"/>
    <xf numFmtId="0" fontId="2" fillId="0" borderId="0" xfId="0" applyFont="1" applyAlignment="1">
      <alignment horizontal="center"/>
    </xf>
    <xf numFmtId="0" fontId="2" fillId="0" borderId="0" xfId="0" applyFont="1" applyAlignment="1">
      <alignment horizontal="center" wrapText="1"/>
    </xf>
    <xf numFmtId="0" fontId="0" fillId="0" borderId="0" xfId="0" applyBorder="1"/>
    <xf numFmtId="2" fontId="2" fillId="0" borderId="0" xfId="0" applyNumberFormat="1" applyFont="1" applyFill="1" applyAlignment="1">
      <alignment horizontal="center"/>
    </xf>
    <xf numFmtId="0" fontId="0" fillId="0" borderId="0" xfId="0" applyFill="1" applyAlignment="1">
      <alignment horizontal="center"/>
    </xf>
    <xf numFmtId="4" fontId="2" fillId="0" borderId="0" xfId="0" applyNumberFormat="1" applyFont="1" applyFill="1" applyAlignment="1">
      <alignment horizontal="center"/>
    </xf>
    <xf numFmtId="14" fontId="0" fillId="0" borderId="0" xfId="0" applyNumberFormat="1" applyAlignment="1">
      <alignment horizontal="center"/>
    </xf>
    <xf numFmtId="0" fontId="18" fillId="0" borderId="0" xfId="0" applyFont="1" applyFill="1" applyBorder="1" applyAlignment="1" applyProtection="1">
      <alignment horizontal="center" vertical="center"/>
      <protection locked="0"/>
    </xf>
    <xf numFmtId="0" fontId="18" fillId="0" borderId="0" xfId="0" applyFont="1" applyFill="1" applyAlignment="1" applyProtection="1">
      <alignment horizontal="center" vertical="center"/>
      <protection locked="0"/>
    </xf>
    <xf numFmtId="166" fontId="17" fillId="0" borderId="1" xfId="1" applyNumberFormat="1" applyFont="1" applyBorder="1" applyAlignment="1" applyProtection="1">
      <alignment horizontal="center" vertical="center"/>
      <protection locked="0"/>
    </xf>
    <xf numFmtId="166" fontId="17" fillId="0" borderId="15" xfId="1" applyNumberFormat="1" applyFont="1" applyBorder="1" applyAlignment="1" applyProtection="1">
      <alignment horizontal="center" vertical="center"/>
      <protection locked="0"/>
    </xf>
    <xf numFmtId="166" fontId="17" fillId="0" borderId="2" xfId="1" applyNumberFormat="1" applyFont="1" applyBorder="1" applyAlignment="1" applyProtection="1">
      <alignment horizontal="center" vertical="center"/>
      <protection locked="0"/>
    </xf>
    <xf numFmtId="166" fontId="17" fillId="0" borderId="9" xfId="1" applyNumberFormat="1" applyFont="1" applyBorder="1" applyAlignment="1" applyProtection="1">
      <alignment horizontal="center" vertical="center"/>
      <protection locked="0"/>
    </xf>
    <xf numFmtId="0" fontId="7" fillId="0" borderId="0" xfId="0" applyFont="1" applyBorder="1" applyAlignment="1">
      <alignment horizontal="center" vertical="center"/>
    </xf>
    <xf numFmtId="0" fontId="46" fillId="0" borderId="0" xfId="0" applyFont="1" applyAlignment="1">
      <alignment horizontal="center"/>
    </xf>
    <xf numFmtId="0" fontId="20" fillId="0" borderId="1" xfId="4" applyFont="1" applyFill="1" applyBorder="1" applyAlignment="1" applyProtection="1">
      <alignment horizontal="center" vertical="center"/>
      <protection locked="0"/>
    </xf>
    <xf numFmtId="0" fontId="20" fillId="0" borderId="3" xfId="4" applyFont="1" applyFill="1" applyBorder="1" applyAlignment="1" applyProtection="1">
      <alignment horizontal="center" vertical="center"/>
      <protection locked="0"/>
    </xf>
    <xf numFmtId="0" fontId="20" fillId="0" borderId="18" xfId="4" applyFont="1" applyFill="1" applyBorder="1" applyAlignment="1" applyProtection="1">
      <alignment horizontal="center" vertical="center"/>
      <protection locked="0"/>
    </xf>
    <xf numFmtId="0" fontId="20" fillId="0" borderId="0" xfId="4" applyFont="1" applyFill="1" applyBorder="1" applyAlignment="1" applyProtection="1">
      <alignment horizontal="center" vertical="center"/>
      <protection locked="0"/>
    </xf>
    <xf numFmtId="0" fontId="20" fillId="0" borderId="15" xfId="4" applyFont="1" applyFill="1" applyBorder="1" applyAlignment="1" applyProtection="1">
      <alignment horizontal="center" vertical="center"/>
      <protection locked="0"/>
    </xf>
    <xf numFmtId="0" fontId="20" fillId="0" borderId="9" xfId="4" applyFont="1" applyFill="1" applyBorder="1" applyAlignment="1" applyProtection="1">
      <alignment horizontal="center" vertical="center"/>
      <protection locked="0"/>
    </xf>
    <xf numFmtId="0" fontId="0" fillId="0" borderId="0" xfId="0" applyFont="1" applyAlignment="1">
      <alignment horizontal="center"/>
    </xf>
    <xf numFmtId="166" fontId="17" fillId="0" borderId="16" xfId="1" applyNumberFormat="1" applyFont="1" applyBorder="1" applyAlignment="1" applyProtection="1">
      <alignment horizontal="center" vertical="center"/>
      <protection locked="0"/>
    </xf>
    <xf numFmtId="166" fontId="17" fillId="0" borderId="10" xfId="1" applyNumberFormat="1" applyFont="1" applyBorder="1" applyAlignment="1" applyProtection="1">
      <alignment horizontal="center" vertical="center"/>
      <protection locked="0"/>
    </xf>
    <xf numFmtId="0" fontId="17" fillId="0" borderId="10" xfId="0" applyFont="1" applyBorder="1" applyAlignment="1" applyProtection="1">
      <alignment horizontal="center" vertical="center"/>
      <protection locked="0"/>
    </xf>
    <xf numFmtId="14" fontId="10" fillId="0" borderId="15" xfId="0" applyNumberFormat="1" applyFont="1" applyBorder="1" applyAlignment="1" applyProtection="1">
      <alignment horizontal="center" vertical="center"/>
      <protection locked="0"/>
    </xf>
    <xf numFmtId="166" fontId="17" fillId="0" borderId="17" xfId="1" applyNumberFormat="1" applyFont="1" applyBorder="1" applyAlignment="1" applyProtection="1">
      <alignment horizontal="center" vertical="center"/>
      <protection locked="0"/>
    </xf>
    <xf numFmtId="0" fontId="17" fillId="0" borderId="12" xfId="0" applyFont="1" applyBorder="1" applyAlignment="1" applyProtection="1">
      <alignment horizontal="center" vertical="center"/>
      <protection locked="0"/>
    </xf>
    <xf numFmtId="0" fontId="17" fillId="0" borderId="17" xfId="0" applyFont="1" applyBorder="1" applyAlignment="1" applyProtection="1">
      <alignment horizontal="center" vertical="center"/>
      <protection locked="0"/>
    </xf>
    <xf numFmtId="14" fontId="10" fillId="0" borderId="19" xfId="0" applyNumberFormat="1" applyFont="1" applyBorder="1" applyAlignment="1" applyProtection="1">
      <alignment horizontal="center" vertical="center"/>
      <protection locked="0"/>
    </xf>
    <xf numFmtId="166" fontId="17" fillId="0" borderId="14" xfId="1" applyNumberFormat="1" applyFont="1" applyBorder="1" applyAlignment="1" applyProtection="1">
      <alignment horizontal="center" vertical="center"/>
      <protection locked="0"/>
    </xf>
    <xf numFmtId="0" fontId="17" fillId="0" borderId="19" xfId="0" applyFont="1" applyBorder="1" applyAlignment="1" applyProtection="1">
      <alignment horizontal="center" vertical="center"/>
      <protection locked="0"/>
    </xf>
    <xf numFmtId="164" fontId="15" fillId="11" borderId="9" xfId="0" applyNumberFormat="1" applyFont="1" applyFill="1" applyBorder="1" applyAlignment="1">
      <alignment horizontal="center" vertical="center" wrapText="1"/>
    </xf>
    <xf numFmtId="0" fontId="15" fillId="11" borderId="9" xfId="0" applyFont="1" applyFill="1" applyBorder="1" applyAlignment="1">
      <alignment horizontal="center" vertical="center" wrapText="1"/>
    </xf>
    <xf numFmtId="164" fontId="15" fillId="11" borderId="9" xfId="0" applyNumberFormat="1" applyFont="1" applyFill="1" applyBorder="1" applyAlignment="1">
      <alignment horizontal="center" vertical="center"/>
    </xf>
    <xf numFmtId="0" fontId="14" fillId="0" borderId="0" xfId="0" applyFont="1" applyAlignment="1">
      <alignment horizontal="center" vertical="center"/>
    </xf>
    <xf numFmtId="0" fontId="7" fillId="0" borderId="0" xfId="0" applyFont="1" applyAlignment="1">
      <alignment horizontal="center" vertical="center"/>
    </xf>
    <xf numFmtId="164" fontId="18" fillId="0" borderId="0" xfId="0" applyNumberFormat="1" applyFont="1" applyAlignment="1">
      <alignment horizontal="center" vertical="center" wrapText="1"/>
    </xf>
    <xf numFmtId="0" fontId="18" fillId="0" borderId="0" xfId="0" applyFont="1" applyAlignment="1">
      <alignment horizontal="center" vertical="center" wrapText="1"/>
    </xf>
    <xf numFmtId="0" fontId="11" fillId="0" borderId="0" xfId="0" applyFont="1" applyBorder="1" applyAlignment="1">
      <alignment horizontal="center" vertical="center"/>
    </xf>
    <xf numFmtId="0" fontId="14" fillId="0" borderId="0" xfId="0" applyFont="1" applyBorder="1" applyAlignment="1">
      <alignment horizontal="center" vertical="center"/>
    </xf>
    <xf numFmtId="0" fontId="48" fillId="0" borderId="0" xfId="0" applyFont="1" applyBorder="1" applyAlignment="1">
      <alignment horizontal="center" vertical="center" wrapText="1"/>
    </xf>
    <xf numFmtId="0" fontId="7" fillId="0" borderId="0" xfId="0" applyFont="1" applyAlignment="1" applyProtection="1">
      <alignment horizontal="center" vertical="center" wrapText="1"/>
      <protection locked="0"/>
    </xf>
    <xf numFmtId="0" fontId="18" fillId="0" borderId="0" xfId="0" applyFont="1" applyAlignment="1" applyProtection="1">
      <alignment horizontal="center" vertical="center"/>
      <protection locked="0"/>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wrapText="1"/>
      <protection locked="0"/>
    </xf>
    <xf numFmtId="0" fontId="7" fillId="0" borderId="1" xfId="0" applyFont="1" applyBorder="1" applyAlignment="1">
      <alignment horizontal="center" vertical="center"/>
    </xf>
    <xf numFmtId="0" fontId="10" fillId="0" borderId="1" xfId="0" applyFont="1" applyBorder="1" applyAlignment="1" applyProtection="1">
      <alignment horizontal="center" vertical="center" wrapText="1"/>
      <protection locked="0"/>
    </xf>
    <xf numFmtId="0" fontId="10" fillId="0" borderId="15" xfId="0" applyFont="1" applyBorder="1" applyAlignment="1" applyProtection="1">
      <alignment horizontal="center" vertical="center" wrapText="1"/>
      <protection locked="0"/>
    </xf>
    <xf numFmtId="0" fontId="10" fillId="0" borderId="12" xfId="0" applyFont="1" applyBorder="1" applyAlignment="1" applyProtection="1">
      <alignment horizontal="center" vertical="center" wrapText="1"/>
      <protection locked="0"/>
    </xf>
    <xf numFmtId="0" fontId="10" fillId="0" borderId="17" xfId="0" applyFont="1" applyBorder="1" applyAlignment="1" applyProtection="1">
      <alignment horizontal="center" vertical="center" wrapText="1"/>
      <protection locked="0"/>
    </xf>
    <xf numFmtId="0" fontId="21" fillId="0" borderId="13" xfId="0" applyFont="1" applyBorder="1" applyAlignment="1" applyProtection="1">
      <alignment horizontal="center" vertical="center" wrapText="1"/>
      <protection locked="0"/>
    </xf>
    <xf numFmtId="0" fontId="22" fillId="0" borderId="1" xfId="0" applyFont="1" applyBorder="1" applyAlignment="1" applyProtection="1">
      <alignment horizontal="center" vertical="center" wrapText="1"/>
      <protection locked="0"/>
    </xf>
    <xf numFmtId="0" fontId="23" fillId="0" borderId="1" xfId="0" applyFont="1" applyBorder="1" applyAlignment="1" applyProtection="1">
      <alignment horizontal="center" vertical="center" wrapText="1"/>
      <protection locked="0"/>
    </xf>
    <xf numFmtId="0" fontId="0" fillId="0" borderId="0" xfId="0" applyAlignment="1">
      <alignment horizontal="center"/>
    </xf>
    <xf numFmtId="1" fontId="47" fillId="0" borderId="0" xfId="0" applyNumberFormat="1" applyFont="1" applyAlignment="1">
      <alignment horizontal="center" vertical="center"/>
    </xf>
    <xf numFmtId="1" fontId="15" fillId="11" borderId="9" xfId="0" applyNumberFormat="1" applyFont="1" applyFill="1" applyBorder="1" applyAlignment="1">
      <alignment horizontal="center" vertical="center" wrapText="1"/>
    </xf>
    <xf numFmtId="1" fontId="17" fillId="0" borderId="14" xfId="0" applyNumberFormat="1" applyFont="1" applyBorder="1" applyAlignment="1">
      <alignment horizontal="center" vertical="center"/>
    </xf>
    <xf numFmtId="1" fontId="17" fillId="0" borderId="9" xfId="0" applyNumberFormat="1" applyFont="1" applyBorder="1" applyAlignment="1">
      <alignment horizontal="center" vertical="center"/>
    </xf>
    <xf numFmtId="1" fontId="17" fillId="0" borderId="1" xfId="0" applyNumberFormat="1" applyFont="1" applyBorder="1" applyAlignment="1">
      <alignment horizontal="center" vertical="center"/>
    </xf>
    <xf numFmtId="1" fontId="47" fillId="0" borderId="0" xfId="0" applyNumberFormat="1" applyFont="1" applyAlignment="1">
      <alignment horizontal="center"/>
    </xf>
    <xf numFmtId="1" fontId="47" fillId="0" borderId="0" xfId="0" applyNumberFormat="1" applyFont="1" applyBorder="1" applyAlignment="1">
      <alignment horizontal="center" vertical="center"/>
    </xf>
    <xf numFmtId="0" fontId="11" fillId="0" borderId="1" xfId="0" applyFont="1" applyBorder="1"/>
    <xf numFmtId="0" fontId="49" fillId="0" borderId="10" xfId="0" applyFont="1" applyBorder="1" applyAlignment="1">
      <alignment horizontal="left" vertical="center" wrapText="1"/>
    </xf>
    <xf numFmtId="0" fontId="49" fillId="0" borderId="9" xfId="4" applyFont="1" applyFill="1" applyBorder="1" applyAlignment="1">
      <alignment horizontal="left" vertical="center" wrapText="1"/>
    </xf>
    <xf numFmtId="0" fontId="49" fillId="0" borderId="1" xfId="4" applyFont="1" applyFill="1" applyBorder="1" applyAlignment="1">
      <alignment horizontal="left" vertical="center" wrapText="1"/>
    </xf>
    <xf numFmtId="0" fontId="49" fillId="0" borderId="1" xfId="0" applyFont="1" applyBorder="1" applyAlignment="1">
      <alignment horizontal="left" vertical="center" wrapText="1"/>
    </xf>
    <xf numFmtId="0" fontId="13" fillId="0" borderId="1" xfId="0" applyFont="1" applyBorder="1" applyAlignment="1">
      <alignment horizontal="center"/>
    </xf>
    <xf numFmtId="0" fontId="50" fillId="0" borderId="15" xfId="0" applyFont="1" applyBorder="1" applyAlignment="1">
      <alignment horizontal="center" vertical="center" wrapText="1"/>
    </xf>
    <xf numFmtId="0" fontId="50" fillId="0" borderId="1" xfId="4" applyFont="1" applyFill="1" applyBorder="1" applyAlignment="1">
      <alignment horizontal="center" vertical="center" wrapText="1"/>
    </xf>
    <xf numFmtId="0" fontId="10" fillId="0" borderId="1" xfId="0" applyFont="1" applyBorder="1" applyAlignment="1">
      <alignment horizontal="center" vertical="center"/>
    </xf>
    <xf numFmtId="0" fontId="10" fillId="0" borderId="4" xfId="0" applyFont="1" applyBorder="1" applyAlignment="1">
      <alignment horizontal="center" vertical="center"/>
    </xf>
    <xf numFmtId="0" fontId="21" fillId="0" borderId="1" xfId="0" applyFont="1" applyBorder="1" applyAlignment="1">
      <alignment horizontal="center" vertical="center"/>
    </xf>
    <xf numFmtId="0" fontId="22" fillId="0" borderId="1" xfId="0" applyFont="1" applyBorder="1" applyAlignment="1">
      <alignment horizontal="center" vertical="center"/>
    </xf>
    <xf numFmtId="0" fontId="23" fillId="0" borderId="1" xfId="0" applyFont="1" applyBorder="1" applyAlignment="1">
      <alignment horizontal="center" vertical="center"/>
    </xf>
    <xf numFmtId="0" fontId="50" fillId="0" borderId="1" xfId="0" applyFont="1" applyBorder="1" applyAlignment="1">
      <alignment horizontal="center"/>
    </xf>
    <xf numFmtId="167" fontId="17" fillId="0" borderId="1" xfId="0" applyNumberFormat="1" applyFont="1" applyBorder="1" applyAlignment="1" applyProtection="1">
      <alignment horizontal="center" vertical="center" wrapText="1"/>
      <protection locked="0"/>
    </xf>
    <xf numFmtId="167" fontId="17" fillId="0" borderId="10" xfId="0" applyNumberFormat="1" applyFont="1" applyBorder="1" applyAlignment="1" applyProtection="1">
      <alignment horizontal="center" vertical="center" wrapText="1"/>
      <protection locked="0"/>
    </xf>
    <xf numFmtId="167" fontId="17" fillId="0" borderId="12" xfId="0" applyNumberFormat="1" applyFont="1" applyBorder="1" applyAlignment="1" applyProtection="1">
      <alignment horizontal="center" vertical="center" wrapText="1"/>
      <protection locked="0"/>
    </xf>
    <xf numFmtId="167" fontId="17" fillId="0" borderId="17" xfId="0" applyNumberFormat="1" applyFont="1" applyBorder="1" applyAlignment="1" applyProtection="1">
      <alignment horizontal="center" vertical="center" wrapText="1"/>
      <protection locked="0"/>
    </xf>
    <xf numFmtId="167" fontId="17" fillId="0" borderId="15" xfId="0" applyNumberFormat="1" applyFont="1" applyBorder="1" applyAlignment="1" applyProtection="1">
      <alignment horizontal="center" vertical="center" wrapText="1"/>
      <protection locked="0"/>
    </xf>
    <xf numFmtId="167" fontId="17" fillId="0" borderId="19" xfId="0" applyNumberFormat="1" applyFont="1" applyBorder="1" applyAlignment="1" applyProtection="1">
      <alignment horizontal="center" vertical="center" wrapText="1"/>
      <protection locked="0"/>
    </xf>
    <xf numFmtId="167" fontId="17" fillId="0" borderId="9" xfId="0" applyNumberFormat="1" applyFont="1" applyBorder="1" applyAlignment="1" applyProtection="1">
      <alignment horizontal="center" vertical="center" wrapText="1"/>
      <protection locked="0"/>
    </xf>
    <xf numFmtId="0" fontId="0" fillId="0" borderId="1" xfId="0" applyBorder="1" applyAlignment="1">
      <alignment horizontal="center"/>
    </xf>
    <xf numFmtId="0" fontId="0" fillId="0" borderId="23" xfId="0" applyBorder="1"/>
    <xf numFmtId="0" fontId="0" fillId="0" borderId="24" xfId="0" applyBorder="1"/>
    <xf numFmtId="0" fontId="0" fillId="0" borderId="25" xfId="0" applyBorder="1"/>
    <xf numFmtId="9" fontId="0" fillId="0" borderId="25" xfId="3" applyFont="1" applyBorder="1"/>
    <xf numFmtId="0" fontId="0" fillId="0" borderId="39" xfId="0" applyBorder="1"/>
    <xf numFmtId="0" fontId="0" fillId="0" borderId="28" xfId="0" applyBorder="1"/>
    <xf numFmtId="9" fontId="0" fillId="0" borderId="29" xfId="3" applyFont="1" applyBorder="1"/>
    <xf numFmtId="0" fontId="0" fillId="0" borderId="21" xfId="0" applyBorder="1" applyAlignment="1">
      <alignment vertical="center" wrapText="1"/>
    </xf>
    <xf numFmtId="0" fontId="0" fillId="0" borderId="22" xfId="0" applyBorder="1" applyAlignment="1">
      <alignment vertical="center" wrapText="1"/>
    </xf>
    <xf numFmtId="0" fontId="0" fillId="0" borderId="23" xfId="0" applyBorder="1" applyAlignment="1">
      <alignment vertical="center" wrapText="1"/>
    </xf>
    <xf numFmtId="0" fontId="0" fillId="0" borderId="24" xfId="0" applyBorder="1" applyAlignment="1">
      <alignment vertical="center" wrapText="1"/>
    </xf>
    <xf numFmtId="0" fontId="0" fillId="0" borderId="0" xfId="0" applyBorder="1" applyAlignment="1">
      <alignment vertical="center" wrapText="1"/>
    </xf>
    <xf numFmtId="0" fontId="0" fillId="0" borderId="25" xfId="0" applyBorder="1" applyAlignment="1">
      <alignment vertical="center" wrapText="1"/>
    </xf>
    <xf numFmtId="9" fontId="0" fillId="0" borderId="0" xfId="3" applyFont="1" applyBorder="1" applyAlignment="1">
      <alignment vertical="center" wrapText="1"/>
    </xf>
    <xf numFmtId="0" fontId="0" fillId="0" borderId="39" xfId="0" applyBorder="1" applyAlignment="1">
      <alignment vertical="center" wrapText="1"/>
    </xf>
    <xf numFmtId="9" fontId="0" fillId="0" borderId="28" xfId="3" applyFont="1" applyBorder="1" applyAlignment="1">
      <alignment vertical="center" wrapText="1"/>
    </xf>
    <xf numFmtId="0" fontId="0" fillId="0" borderId="29" xfId="0" applyBorder="1"/>
    <xf numFmtId="9" fontId="0" fillId="0" borderId="0" xfId="3" applyFont="1" applyBorder="1"/>
    <xf numFmtId="9" fontId="0" fillId="0" borderId="28" xfId="3" applyFont="1" applyBorder="1"/>
    <xf numFmtId="0" fontId="51" fillId="0" borderId="1" xfId="0" applyFont="1" applyBorder="1" applyAlignment="1" applyProtection="1">
      <alignment horizontal="left" vertical="center" wrapText="1"/>
      <protection locked="0"/>
    </xf>
    <xf numFmtId="0" fontId="51" fillId="0" borderId="14" xfId="0" applyFont="1" applyBorder="1" applyAlignment="1" applyProtection="1">
      <alignment horizontal="left" vertical="center" wrapText="1"/>
      <protection locked="0"/>
    </xf>
    <xf numFmtId="0" fontId="51" fillId="0" borderId="20" xfId="0" applyFont="1" applyBorder="1" applyAlignment="1" applyProtection="1">
      <alignment horizontal="left" vertical="center" wrapText="1"/>
      <protection locked="0"/>
    </xf>
    <xf numFmtId="0" fontId="51" fillId="0" borderId="15" xfId="0" applyFont="1" applyBorder="1" applyAlignment="1" applyProtection="1">
      <alignment horizontal="left" vertical="center" wrapText="1"/>
      <protection locked="0"/>
    </xf>
    <xf numFmtId="0" fontId="51" fillId="0" borderId="9" xfId="0" applyFont="1" applyBorder="1" applyAlignment="1" applyProtection="1">
      <alignment horizontal="left" vertical="center" wrapText="1"/>
      <protection locked="0"/>
    </xf>
    <xf numFmtId="0" fontId="51" fillId="0" borderId="0" xfId="0" applyFont="1" applyAlignment="1">
      <alignment horizontal="center"/>
    </xf>
    <xf numFmtId="14" fontId="10" fillId="0" borderId="1" xfId="0" applyNumberFormat="1" applyFont="1" applyBorder="1" applyAlignment="1">
      <alignment horizontal="center" vertical="center" wrapText="1"/>
    </xf>
    <xf numFmtId="14" fontId="22" fillId="0" borderId="12" xfId="0" applyNumberFormat="1" applyFont="1" applyBorder="1" applyAlignment="1">
      <alignment horizontal="center" vertical="center" wrapText="1"/>
    </xf>
    <xf numFmtId="14" fontId="10" fillId="0" borderId="15" xfId="0" applyNumberFormat="1" applyFont="1" applyBorder="1" applyAlignment="1">
      <alignment horizontal="center" vertical="center" wrapText="1"/>
    </xf>
    <xf numFmtId="14" fontId="10" fillId="0" borderId="9" xfId="0" applyNumberFormat="1" applyFont="1" applyBorder="1" applyAlignment="1">
      <alignment horizontal="center" vertical="center" wrapText="1"/>
    </xf>
    <xf numFmtId="0" fontId="50" fillId="0" borderId="1" xfId="0" applyFont="1" applyBorder="1" applyAlignment="1">
      <alignment horizontal="center" vertical="center"/>
    </xf>
    <xf numFmtId="0" fontId="43" fillId="5" borderId="8" xfId="64" applyFont="1"/>
    <xf numFmtId="1" fontId="43" fillId="5" borderId="8" xfId="64" applyNumberFormat="1" applyFont="1"/>
    <xf numFmtId="165" fontId="43" fillId="5" borderId="8" xfId="64" applyNumberFormat="1" applyFont="1"/>
    <xf numFmtId="0" fontId="53" fillId="0" borderId="0" xfId="0" applyFont="1"/>
    <xf numFmtId="0" fontId="54" fillId="0" borderId="0" xfId="0" applyFont="1"/>
    <xf numFmtId="0" fontId="52" fillId="0" borderId="0" xfId="0" applyFont="1" applyAlignment="1">
      <alignment horizontal="center" wrapText="1"/>
    </xf>
    <xf numFmtId="1" fontId="52" fillId="0" borderId="0" xfId="0" applyNumberFormat="1" applyFont="1" applyAlignment="1">
      <alignment horizontal="center" vertical="center" wrapText="1"/>
    </xf>
    <xf numFmtId="14" fontId="52" fillId="0" borderId="0" xfId="0" applyNumberFormat="1" applyFont="1" applyAlignment="1">
      <alignment horizontal="center" vertical="center" wrapText="1"/>
    </xf>
    <xf numFmtId="14" fontId="54" fillId="0" borderId="0" xfId="0" applyNumberFormat="1" applyFont="1" applyAlignment="1">
      <alignment horizontal="center" vertical="center"/>
    </xf>
    <xf numFmtId="1" fontId="54" fillId="0" borderId="0" xfId="0" applyNumberFormat="1" applyFont="1" applyAlignment="1">
      <alignment horizontal="center" vertical="center"/>
    </xf>
    <xf numFmtId="1" fontId="53" fillId="0" borderId="0" xfId="0" applyNumberFormat="1" applyFont="1" applyAlignment="1">
      <alignment horizontal="center" vertical="center"/>
    </xf>
    <xf numFmtId="9" fontId="52" fillId="0" borderId="0" xfId="0" applyNumberFormat="1" applyFont="1" applyAlignment="1">
      <alignment horizontal="center" vertical="center" wrapText="1"/>
    </xf>
    <xf numFmtId="9" fontId="54" fillId="0" borderId="0" xfId="0" applyNumberFormat="1" applyFont="1" applyAlignment="1">
      <alignment horizontal="center" vertical="center"/>
    </xf>
    <xf numFmtId="9" fontId="53" fillId="0" borderId="0" xfId="0" applyNumberFormat="1" applyFont="1" applyAlignment="1">
      <alignment horizontal="center" vertical="center"/>
    </xf>
    <xf numFmtId="0" fontId="3" fillId="0" borderId="1" xfId="2" applyBorder="1" applyAlignment="1">
      <alignment horizontal="right" vertical="top" wrapText="1"/>
    </xf>
    <xf numFmtId="0" fontId="39" fillId="0" borderId="1" xfId="2" applyFont="1" applyBorder="1" applyAlignment="1">
      <alignment vertical="top" wrapText="1"/>
    </xf>
    <xf numFmtId="16" fontId="0" fillId="0" borderId="0" xfId="0" applyNumberFormat="1" applyAlignment="1">
      <alignment horizontal="center"/>
    </xf>
    <xf numFmtId="10" fontId="46" fillId="0" borderId="0" xfId="0" applyNumberFormat="1" applyFont="1"/>
    <xf numFmtId="0" fontId="0" fillId="3" borderId="0" xfId="0" applyFill="1" applyAlignment="1">
      <alignment wrapText="1"/>
    </xf>
    <xf numFmtId="37" fontId="5" fillId="0" borderId="27" xfId="36" applyNumberFormat="1" applyFont="1" applyBorder="1"/>
    <xf numFmtId="0" fontId="2" fillId="7" borderId="0" xfId="0" applyFont="1" applyFill="1"/>
    <xf numFmtId="0" fontId="2" fillId="7" borderId="0" xfId="0" applyFont="1" applyFill="1" applyAlignment="1">
      <alignment horizontal="center"/>
    </xf>
    <xf numFmtId="0" fontId="0" fillId="7" borderId="0" xfId="0" applyFill="1"/>
    <xf numFmtId="0" fontId="0" fillId="0" borderId="0" xfId="0" applyAlignment="1">
      <alignment horizontal="center" wrapText="1"/>
    </xf>
    <xf numFmtId="9" fontId="0" fillId="0" borderId="0" xfId="3" applyFont="1" applyAlignment="1">
      <alignment horizontal="center" wrapText="1"/>
    </xf>
    <xf numFmtId="1" fontId="52" fillId="0" borderId="0" xfId="0" applyNumberFormat="1" applyFont="1" applyAlignment="1">
      <alignment horizontal="center" vertical="center" wrapText="1"/>
    </xf>
    <xf numFmtId="167" fontId="55" fillId="0" borderId="1" xfId="0" applyNumberFormat="1" applyFont="1" applyBorder="1" applyAlignment="1" applyProtection="1">
      <alignment horizontal="center" vertical="center" wrapText="1"/>
      <protection locked="0"/>
    </xf>
    <xf numFmtId="9" fontId="0" fillId="0" borderId="25" xfId="3" applyFont="1" applyBorder="1" applyAlignment="1">
      <alignment vertical="center" wrapText="1"/>
    </xf>
    <xf numFmtId="0" fontId="0" fillId="0" borderId="41" xfId="0" applyBorder="1"/>
    <xf numFmtId="0" fontId="0" fillId="0" borderId="42" xfId="0" applyBorder="1"/>
    <xf numFmtId="0" fontId="0" fillId="0" borderId="5" xfId="0" applyFill="1" applyBorder="1" applyAlignment="1">
      <alignment vertical="center" wrapText="1"/>
    </xf>
    <xf numFmtId="9" fontId="0" fillId="0" borderId="43" xfId="3" applyFont="1" applyBorder="1"/>
    <xf numFmtId="0" fontId="0" fillId="0" borderId="5" xfId="0" applyBorder="1"/>
    <xf numFmtId="0" fontId="0" fillId="0" borderId="7" xfId="0" applyBorder="1"/>
    <xf numFmtId="9" fontId="0" fillId="0" borderId="13" xfId="3" applyFont="1" applyBorder="1"/>
    <xf numFmtId="0" fontId="17" fillId="0" borderId="0" xfId="0" applyFont="1" applyAlignment="1" applyProtection="1">
      <alignment horizontal="center" vertical="center" wrapText="1"/>
      <protection locked="0"/>
    </xf>
    <xf numFmtId="0" fontId="18" fillId="14" borderId="1" xfId="0" applyFont="1" applyFill="1" applyBorder="1" applyAlignment="1" applyProtection="1">
      <alignment horizontal="center" vertical="center" wrapText="1"/>
      <protection locked="0"/>
    </xf>
    <xf numFmtId="0" fontId="17" fillId="0" borderId="1" xfId="0" applyFont="1" applyBorder="1" applyAlignment="1" applyProtection="1">
      <alignment horizontal="center" vertical="center" wrapText="1"/>
      <protection locked="0"/>
    </xf>
    <xf numFmtId="0" fontId="17" fillId="0" borderId="15" xfId="0" applyFont="1" applyBorder="1" applyAlignment="1" applyProtection="1">
      <alignment horizontal="center" vertical="center" wrapText="1"/>
      <protection locked="0"/>
    </xf>
    <xf numFmtId="0" fontId="17" fillId="0" borderId="12" xfId="0" applyFont="1" applyBorder="1" applyAlignment="1" applyProtection="1">
      <alignment horizontal="center" vertical="center" wrapText="1"/>
      <protection locked="0"/>
    </xf>
    <xf numFmtId="0" fontId="17" fillId="0" borderId="20" xfId="0" applyFont="1" applyBorder="1" applyAlignment="1" applyProtection="1">
      <alignment horizontal="center" vertical="center" wrapText="1"/>
      <protection locked="0"/>
    </xf>
    <xf numFmtId="0" fontId="17" fillId="0" borderId="10" xfId="0" applyFont="1" applyBorder="1" applyAlignment="1" applyProtection="1">
      <alignment horizontal="center" vertical="center" wrapText="1"/>
      <protection locked="0"/>
    </xf>
    <xf numFmtId="0" fontId="17" fillId="0" borderId="9" xfId="0" applyFont="1" applyBorder="1" applyAlignment="1" applyProtection="1">
      <alignment horizontal="center" vertical="center" wrapText="1"/>
      <protection locked="0"/>
    </xf>
    <xf numFmtId="0" fontId="11" fillId="0" borderId="1" xfId="0" applyFont="1" applyBorder="1" applyAlignment="1">
      <alignment horizontal="left"/>
    </xf>
    <xf numFmtId="0" fontId="4" fillId="0" borderId="1" xfId="2" applyFont="1" applyBorder="1" applyAlignment="1">
      <alignment horizontal="left" vertical="top" wrapText="1"/>
    </xf>
    <xf numFmtId="0" fontId="4" fillId="0" borderId="1" xfId="2" applyFont="1" applyBorder="1" applyAlignment="1">
      <alignment vertical="top" wrapText="1"/>
    </xf>
    <xf numFmtId="4" fontId="0" fillId="0" borderId="0" xfId="0" applyNumberFormat="1"/>
    <xf numFmtId="4" fontId="24" fillId="0" borderId="0" xfId="0" applyNumberFormat="1" applyFont="1"/>
    <xf numFmtId="166" fontId="0" fillId="0" borderId="0" xfId="0" applyNumberFormat="1"/>
    <xf numFmtId="49" fontId="24" fillId="0" borderId="0" xfId="0" applyNumberFormat="1" applyFont="1" applyAlignment="1">
      <alignment horizontal="center"/>
    </xf>
    <xf numFmtId="16" fontId="3" fillId="46" borderId="1" xfId="2" applyNumberFormat="1" applyFill="1" applyBorder="1" applyAlignment="1">
      <alignment vertical="top"/>
    </xf>
    <xf numFmtId="165" fontId="43" fillId="5" borderId="8" xfId="3" applyNumberFormat="1" applyFont="1" applyFill="1" applyBorder="1"/>
    <xf numFmtId="3" fontId="0" fillId="0" borderId="0" xfId="0" applyNumberFormat="1"/>
    <xf numFmtId="3" fontId="24" fillId="0" borderId="0" xfId="0" applyNumberFormat="1" applyFont="1"/>
    <xf numFmtId="0" fontId="24" fillId="0" borderId="0" xfId="0" applyFont="1" applyAlignment="1">
      <alignment horizontal="center" vertical="center" wrapText="1"/>
    </xf>
    <xf numFmtId="169" fontId="52" fillId="0" borderId="0" xfId="0" applyNumberFormat="1" applyFont="1" applyAlignment="1">
      <alignment horizontal="center" vertical="center" wrapText="1"/>
    </xf>
    <xf numFmtId="3" fontId="52" fillId="0" borderId="0" xfId="0" applyNumberFormat="1" applyFont="1" applyAlignment="1">
      <alignment horizontal="center" vertical="center" wrapText="1"/>
    </xf>
    <xf numFmtId="10" fontId="52" fillId="0" borderId="0" xfId="0" applyNumberFormat="1" applyFont="1" applyAlignment="1">
      <alignment horizontal="center" vertical="center" wrapText="1"/>
    </xf>
    <xf numFmtId="10" fontId="24" fillId="0" borderId="0" xfId="0" applyNumberFormat="1" applyFont="1"/>
    <xf numFmtId="9" fontId="56" fillId="0" borderId="0" xfId="0" applyNumberFormat="1" applyFont="1" applyAlignment="1">
      <alignment horizontal="center" vertical="center"/>
    </xf>
    <xf numFmtId="0" fontId="56" fillId="0" borderId="0" xfId="0" applyFont="1"/>
    <xf numFmtId="44" fontId="10" fillId="5" borderId="8" xfId="1" applyFont="1" applyFill="1" applyBorder="1"/>
    <xf numFmtId="1" fontId="52" fillId="0" borderId="0" xfId="0" applyNumberFormat="1" applyFont="1" applyAlignment="1">
      <alignment horizontal="center" vertical="center" wrapText="1"/>
    </xf>
    <xf numFmtId="0" fontId="41" fillId="43" borderId="45" xfId="0" applyFont="1" applyFill="1" applyBorder="1" applyAlignment="1" applyProtection="1">
      <alignment vertical="center"/>
      <protection locked="0"/>
    </xf>
    <xf numFmtId="0" fontId="41" fillId="43" borderId="46" xfId="0" applyFont="1" applyFill="1" applyBorder="1" applyAlignment="1" applyProtection="1">
      <alignment vertical="center"/>
      <protection locked="0"/>
    </xf>
    <xf numFmtId="0" fontId="42" fillId="44" borderId="44" xfId="0" applyFont="1" applyFill="1" applyBorder="1" applyAlignment="1" applyProtection="1">
      <alignment vertical="center"/>
      <protection locked="0"/>
    </xf>
    <xf numFmtId="0" fontId="42" fillId="44" borderId="45" xfId="0" applyFont="1" applyFill="1" applyBorder="1" applyAlignment="1" applyProtection="1">
      <alignment vertical="center"/>
      <protection locked="0"/>
    </xf>
    <xf numFmtId="0" fontId="7" fillId="8" borderId="1" xfId="0" applyFont="1" applyFill="1" applyBorder="1" applyAlignment="1" applyProtection="1">
      <alignment horizontal="center" wrapText="1"/>
      <protection locked="0"/>
    </xf>
    <xf numFmtId="0" fontId="10" fillId="8" borderId="1" xfId="0" applyFont="1" applyFill="1" applyBorder="1" applyAlignment="1" applyProtection="1">
      <alignment horizontal="center" wrapText="1"/>
      <protection locked="0"/>
    </xf>
    <xf numFmtId="0" fontId="43" fillId="5" borderId="8" xfId="64" applyNumberFormat="1" applyFont="1"/>
    <xf numFmtId="3" fontId="52" fillId="0" borderId="43" xfId="0" applyNumberFormat="1" applyFont="1" applyBorder="1" applyAlignment="1">
      <alignment horizontal="center" vertical="center" wrapText="1"/>
    </xf>
    <xf numFmtId="3" fontId="0" fillId="0" borderId="43" xfId="0" applyNumberFormat="1" applyBorder="1"/>
    <xf numFmtId="3" fontId="24" fillId="0" borderId="43" xfId="0" applyNumberFormat="1" applyFont="1" applyBorder="1"/>
    <xf numFmtId="14" fontId="52" fillId="0" borderId="0" xfId="0" applyNumberFormat="1" applyFont="1" applyBorder="1" applyAlignment="1">
      <alignment horizontal="center" vertical="center" wrapText="1"/>
    </xf>
    <xf numFmtId="4" fontId="24" fillId="0" borderId="0" xfId="0" applyNumberFormat="1" applyFont="1" applyBorder="1"/>
    <xf numFmtId="4" fontId="0" fillId="0" borderId="0" xfId="0" applyNumberFormat="1" applyBorder="1"/>
    <xf numFmtId="169" fontId="52" fillId="0" borderId="43" xfId="0" applyNumberFormat="1" applyFont="1" applyBorder="1" applyAlignment="1">
      <alignment horizontal="center" vertical="center" wrapText="1"/>
    </xf>
    <xf numFmtId="169" fontId="0" fillId="0" borderId="43" xfId="0" applyNumberFormat="1" applyBorder="1"/>
    <xf numFmtId="169" fontId="24" fillId="0" borderId="43" xfId="0" applyNumberFormat="1" applyFont="1" applyBorder="1"/>
    <xf numFmtId="172" fontId="43" fillId="5" borderId="47" xfId="64" applyNumberFormat="1" applyFont="1" applyBorder="1"/>
    <xf numFmtId="165" fontId="43" fillId="5" borderId="47" xfId="64" applyNumberFormat="1" applyFont="1" applyBorder="1"/>
    <xf numFmtId="44" fontId="43" fillId="5" borderId="47" xfId="1" applyFont="1" applyFill="1" applyBorder="1"/>
    <xf numFmtId="169" fontId="24" fillId="0" borderId="0" xfId="0" applyNumberFormat="1" applyFont="1" applyAlignment="1">
      <alignment horizontal="center" vertical="center" wrapText="1"/>
    </xf>
    <xf numFmtId="1" fontId="52" fillId="0" borderId="0" xfId="0" applyNumberFormat="1" applyFont="1" applyAlignment="1">
      <alignment horizontal="center" vertical="center" wrapText="1"/>
    </xf>
    <xf numFmtId="49" fontId="59" fillId="0" borderId="0" xfId="0" applyNumberFormat="1" applyFont="1" applyAlignment="1">
      <alignment horizontal="center"/>
    </xf>
    <xf numFmtId="14" fontId="24" fillId="0" borderId="0" xfId="0" applyNumberFormat="1" applyFont="1" applyAlignment="1">
      <alignment horizontal="center"/>
    </xf>
    <xf numFmtId="14" fontId="59" fillId="0" borderId="0" xfId="0" applyNumberFormat="1" applyFont="1" applyAlignment="1">
      <alignment horizontal="center"/>
    </xf>
    <xf numFmtId="169" fontId="24" fillId="0" borderId="0" xfId="0" applyNumberFormat="1" applyFont="1" applyAlignment="1">
      <alignment horizontal="center"/>
    </xf>
    <xf numFmtId="169" fontId="59" fillId="0" borderId="0" xfId="0" applyNumberFormat="1" applyFont="1" applyAlignment="1">
      <alignment horizontal="center"/>
    </xf>
    <xf numFmtId="44" fontId="60" fillId="5" borderId="8" xfId="1" applyFont="1" applyFill="1" applyBorder="1"/>
    <xf numFmtId="9" fontId="0" fillId="47" borderId="0" xfId="0" applyNumberFormat="1" applyFill="1"/>
    <xf numFmtId="9" fontId="0" fillId="0" borderId="0" xfId="3" applyFont="1"/>
    <xf numFmtId="1" fontId="0" fillId="0" borderId="0" xfId="0" applyNumberFormat="1"/>
    <xf numFmtId="0" fontId="62" fillId="0" borderId="0" xfId="0" applyFont="1" applyAlignment="1">
      <alignment horizontal="center"/>
    </xf>
    <xf numFmtId="9" fontId="62" fillId="0" borderId="0" xfId="3" applyFont="1" applyAlignment="1">
      <alignment horizontal="center"/>
    </xf>
    <xf numFmtId="9" fontId="2" fillId="0" borderId="0" xfId="3" applyFont="1" applyAlignment="1">
      <alignment horizontal="center"/>
    </xf>
    <xf numFmtId="9" fontId="0" fillId="47" borderId="0" xfId="0" applyNumberFormat="1" applyFill="1"/>
    <xf numFmtId="0" fontId="10" fillId="0" borderId="4" xfId="0" applyFont="1" applyBorder="1" applyAlignment="1" applyProtection="1">
      <alignment horizontal="center" wrapText="1"/>
      <protection locked="0"/>
    </xf>
    <xf numFmtId="0" fontId="10" fillId="0" borderId="3" xfId="0" applyFont="1" applyBorder="1" applyAlignment="1" applyProtection="1">
      <alignment horizontal="center" wrapText="1"/>
      <protection locked="0"/>
    </xf>
    <xf numFmtId="0" fontId="10" fillId="6" borderId="3" xfId="0" applyFont="1" applyFill="1" applyBorder="1" applyAlignment="1" applyProtection="1">
      <alignment horizontal="center" wrapText="1"/>
      <protection locked="0"/>
    </xf>
    <xf numFmtId="44" fontId="10" fillId="0" borderId="3" xfId="1" applyFont="1" applyBorder="1" applyAlignment="1" applyProtection="1">
      <alignment horizontal="center" wrapText="1"/>
      <protection locked="0"/>
    </xf>
    <xf numFmtId="166" fontId="10" fillId="0" borderId="3" xfId="1" applyNumberFormat="1" applyFont="1" applyBorder="1" applyAlignment="1" applyProtection="1">
      <alignment horizontal="center" wrapText="1"/>
      <protection locked="0"/>
    </xf>
    <xf numFmtId="166" fontId="10" fillId="0" borderId="1" xfId="0" applyNumberFormat="1" applyFont="1" applyBorder="1" applyAlignment="1" applyProtection="1">
      <alignment horizontal="center" wrapText="1"/>
      <protection locked="0"/>
    </xf>
    <xf numFmtId="164" fontId="10" fillId="0" borderId="3" xfId="1" applyNumberFormat="1" applyFont="1" applyBorder="1" applyAlignment="1" applyProtection="1">
      <alignment horizontal="center" wrapText="1"/>
      <protection locked="0"/>
    </xf>
    <xf numFmtId="9" fontId="2" fillId="0" borderId="0" xfId="3" applyFont="1" applyAlignment="1">
      <alignment horizontal="center" wrapText="1"/>
    </xf>
    <xf numFmtId="0" fontId="2" fillId="0" borderId="0" xfId="0" applyFont="1" applyBorder="1" applyAlignment="1">
      <alignment horizontal="center" wrapText="1"/>
    </xf>
    <xf numFmtId="0" fontId="2" fillId="45" borderId="0" xfId="0" applyFont="1" applyFill="1" applyBorder="1" applyAlignment="1">
      <alignment horizontal="center" wrapText="1"/>
    </xf>
    <xf numFmtId="9" fontId="2" fillId="45" borderId="0" xfId="3" applyFont="1" applyFill="1" applyBorder="1" applyAlignment="1">
      <alignment horizontal="center" wrapText="1"/>
    </xf>
    <xf numFmtId="0" fontId="7" fillId="6" borderId="0" xfId="0" applyFont="1" applyFill="1" applyAlignment="1">
      <alignment horizontal="center"/>
    </xf>
    <xf numFmtId="0" fontId="0" fillId="6" borderId="0" xfId="0" applyFill="1"/>
    <xf numFmtId="0" fontId="2" fillId="48" borderId="0" xfId="0" applyFont="1" applyFill="1" applyBorder="1" applyAlignment="1">
      <alignment horizontal="center" vertical="center"/>
    </xf>
    <xf numFmtId="0" fontId="2" fillId="45" borderId="0" xfId="0" applyFont="1" applyFill="1" applyBorder="1" applyAlignment="1">
      <alignment horizontal="center" vertical="center"/>
    </xf>
    <xf numFmtId="0" fontId="0" fillId="0" borderId="0" xfId="0" applyFill="1" applyBorder="1"/>
    <xf numFmtId="0" fontId="0" fillId="0" borderId="0" xfId="0" applyFont="1" applyBorder="1" applyAlignment="1">
      <alignment horizontal="right" wrapText="1"/>
    </xf>
    <xf numFmtId="0" fontId="10" fillId="0" borderId="0" xfId="0" applyFont="1"/>
    <xf numFmtId="0" fontId="0" fillId="49" borderId="48" xfId="0" applyFill="1" applyBorder="1" applyAlignment="1">
      <alignment horizontal="center"/>
    </xf>
    <xf numFmtId="2" fontId="0" fillId="0" borderId="1" xfId="0" applyNumberFormat="1" applyFont="1" applyBorder="1" applyAlignment="1">
      <alignment horizontal="center" wrapText="1"/>
    </xf>
    <xf numFmtId="17" fontId="0" fillId="0" borderId="1" xfId="0" applyNumberFormat="1" applyFont="1" applyBorder="1" applyAlignment="1">
      <alignment horizontal="center" wrapText="1"/>
    </xf>
    <xf numFmtId="0" fontId="0" fillId="0" borderId="0" xfId="0" applyFont="1"/>
    <xf numFmtId="7" fontId="0" fillId="0" borderId="0" xfId="1" applyNumberFormat="1" applyFont="1"/>
    <xf numFmtId="0" fontId="0" fillId="49" borderId="9" xfId="0" applyFill="1" applyBorder="1" applyAlignment="1">
      <alignment horizontal="center"/>
    </xf>
    <xf numFmtId="166" fontId="0" fillId="0" borderId="1" xfId="0" applyNumberFormat="1" applyFont="1" applyBorder="1" applyAlignment="1">
      <alignment horizontal="center" wrapText="1"/>
    </xf>
    <xf numFmtId="0" fontId="0" fillId="0" borderId="0" xfId="0"/>
    <xf numFmtId="0" fontId="67" fillId="0" borderId="0" xfId="0" applyFont="1" applyAlignment="1">
      <alignment horizontal="center"/>
    </xf>
    <xf numFmtId="169" fontId="0" fillId="0" borderId="0" xfId="0" applyNumberFormat="1" applyFont="1"/>
    <xf numFmtId="1" fontId="68" fillId="0" borderId="0" xfId="0" applyNumberFormat="1" applyFont="1" applyAlignment="1">
      <alignment horizontal="center" vertical="center"/>
    </xf>
    <xf numFmtId="0" fontId="2" fillId="0" borderId="0" xfId="0" applyFont="1" applyAlignment="1">
      <alignment horizontal="center" vertical="center" wrapText="1"/>
    </xf>
    <xf numFmtId="169" fontId="2" fillId="0" borderId="0" xfId="0" applyNumberFormat="1" applyFont="1" applyAlignment="1">
      <alignment horizontal="center" vertical="center" wrapText="1"/>
    </xf>
    <xf numFmtId="2" fontId="0" fillId="0" borderId="1" xfId="0" applyNumberFormat="1" applyBorder="1" applyAlignment="1">
      <alignment horizontal="center"/>
    </xf>
    <xf numFmtId="16" fontId="0" fillId="0" borderId="0" xfId="0" applyNumberFormat="1" applyAlignment="1">
      <alignment horizontal="center" wrapText="1"/>
    </xf>
    <xf numFmtId="9" fontId="0" fillId="0" borderId="0" xfId="0" applyNumberFormat="1"/>
    <xf numFmtId="1" fontId="24" fillId="0" borderId="0" xfId="0" applyNumberFormat="1" applyFont="1" applyAlignment="1">
      <alignment horizontal="center"/>
    </xf>
    <xf numFmtId="1" fontId="52" fillId="0" borderId="0" xfId="0" applyNumberFormat="1" applyFont="1" applyAlignment="1">
      <alignment horizontal="center" vertical="center" wrapText="1"/>
    </xf>
    <xf numFmtId="0" fontId="0" fillId="0" borderId="0" xfId="0" applyAlignment="1">
      <alignment horizontal="left"/>
    </xf>
    <xf numFmtId="1" fontId="0" fillId="0" borderId="0" xfId="0" applyNumberFormat="1" applyAlignment="1">
      <alignment horizontal="center"/>
    </xf>
    <xf numFmtId="1" fontId="52" fillId="0" borderId="0" xfId="0" applyNumberFormat="1" applyFont="1" applyAlignment="1">
      <alignment horizontal="center" vertical="center" wrapText="1"/>
    </xf>
    <xf numFmtId="0" fontId="52" fillId="0" borderId="0" xfId="0" applyFont="1" applyAlignment="1">
      <alignment horizontal="left" wrapText="1"/>
    </xf>
    <xf numFmtId="0" fontId="54" fillId="0" borderId="0" xfId="0" applyFont="1" applyAlignment="1">
      <alignment horizontal="left"/>
    </xf>
    <xf numFmtId="1" fontId="68" fillId="0" borderId="0" xfId="0" applyNumberFormat="1" applyFont="1" applyAlignment="1">
      <alignment horizontal="left" vertical="center"/>
    </xf>
    <xf numFmtId="0" fontId="53" fillId="0" borderId="0" xfId="0" applyFont="1" applyAlignment="1">
      <alignment horizontal="left"/>
    </xf>
    <xf numFmtId="0" fontId="11" fillId="45" borderId="51" xfId="3" applyNumberFormat="1" applyFont="1" applyFill="1" applyBorder="1" applyProtection="1"/>
    <xf numFmtId="0" fontId="11" fillId="6" borderId="51" xfId="3" applyNumberFormat="1" applyFont="1" applyFill="1" applyBorder="1" applyProtection="1"/>
    <xf numFmtId="0" fontId="11" fillId="45" borderId="53" xfId="3" applyNumberFormat="1" applyFont="1" applyFill="1" applyBorder="1" applyProtection="1"/>
    <xf numFmtId="0" fontId="11" fillId="45" borderId="51" xfId="1" applyNumberFormat="1" applyFont="1" applyFill="1" applyBorder="1" applyProtection="1"/>
    <xf numFmtId="164" fontId="11" fillId="45" borderId="51" xfId="1" applyNumberFormat="1" applyFont="1" applyFill="1" applyBorder="1" applyProtection="1"/>
    <xf numFmtId="165" fontId="11" fillId="45" borderId="51" xfId="3" applyNumberFormat="1" applyFont="1" applyFill="1" applyBorder="1" applyProtection="1"/>
    <xf numFmtId="165" fontId="11" fillId="50" borderId="51" xfId="3" applyNumberFormat="1" applyFont="1" applyFill="1" applyBorder="1" applyProtection="1"/>
    <xf numFmtId="44" fontId="11" fillId="45" borderId="51" xfId="1" applyFont="1" applyFill="1" applyBorder="1" applyProtection="1"/>
    <xf numFmtId="171" fontId="11" fillId="45" borderId="51" xfId="1" applyNumberFormat="1" applyFont="1" applyFill="1" applyBorder="1" applyAlignment="1" applyProtection="1">
      <alignment horizontal="center"/>
    </xf>
    <xf numFmtId="0" fontId="11" fillId="51" borderId="51" xfId="0" applyFont="1" applyFill="1" applyBorder="1" applyProtection="1">
      <protection locked="0"/>
    </xf>
    <xf numFmtId="1" fontId="11" fillId="51" borderId="51" xfId="0" applyNumberFormat="1" applyFont="1" applyFill="1" applyBorder="1" applyProtection="1">
      <protection locked="0"/>
    </xf>
    <xf numFmtId="0" fontId="11" fillId="51" borderId="51" xfId="3" applyNumberFormat="1" applyFont="1" applyFill="1" applyBorder="1" applyProtection="1">
      <protection locked="0"/>
    </xf>
    <xf numFmtId="0" fontId="11" fillId="51" borderId="52" xfId="3" applyNumberFormat="1" applyFont="1" applyFill="1" applyBorder="1" applyProtection="1">
      <protection locked="0"/>
    </xf>
    <xf numFmtId="0" fontId="11" fillId="51" borderId="53" xfId="3" applyNumberFormat="1" applyFont="1" applyFill="1" applyBorder="1" applyProtection="1">
      <protection locked="0"/>
    </xf>
    <xf numFmtId="166" fontId="11" fillId="51" borderId="54" xfId="1" applyNumberFormat="1" applyFont="1" applyFill="1" applyBorder="1" applyProtection="1"/>
    <xf numFmtId="0" fontId="11" fillId="51" borderId="57" xfId="0" applyFont="1" applyFill="1" applyBorder="1" applyProtection="1">
      <protection locked="0"/>
    </xf>
    <xf numFmtId="1" fontId="11" fillId="51" borderId="57" xfId="0" applyNumberFormat="1" applyFont="1" applyFill="1" applyBorder="1" applyProtection="1">
      <protection locked="0"/>
    </xf>
    <xf numFmtId="0" fontId="11" fillId="51" borderId="57" xfId="3" applyNumberFormat="1" applyFont="1" applyFill="1" applyBorder="1" applyProtection="1">
      <protection locked="0"/>
    </xf>
    <xf numFmtId="0" fontId="11" fillId="51" borderId="54" xfId="3" applyNumberFormat="1" applyFont="1" applyFill="1" applyBorder="1" applyProtection="1">
      <protection locked="0"/>
    </xf>
    <xf numFmtId="0" fontId="11" fillId="51" borderId="58" xfId="3" applyNumberFormat="1" applyFont="1" applyFill="1" applyBorder="1" applyProtection="1">
      <protection locked="0"/>
    </xf>
    <xf numFmtId="14" fontId="56" fillId="0" borderId="0" xfId="0" applyNumberFormat="1" applyFont="1" applyAlignment="1">
      <alignment horizontal="center" vertical="center"/>
    </xf>
    <xf numFmtId="1" fontId="56" fillId="0" borderId="0" xfId="0" applyNumberFormat="1" applyFont="1" applyAlignment="1">
      <alignment horizontal="center" vertical="center"/>
    </xf>
    <xf numFmtId="0" fontId="2" fillId="0" borderId="0" xfId="0" applyFont="1"/>
    <xf numFmtId="164" fontId="0" fillId="0" borderId="0" xfId="0" applyNumberFormat="1" applyAlignment="1">
      <alignment horizontal="center"/>
    </xf>
    <xf numFmtId="0" fontId="0" fillId="51" borderId="51" xfId="0" applyFill="1" applyBorder="1" applyProtection="1">
      <protection locked="0"/>
    </xf>
    <xf numFmtId="1" fontId="0" fillId="51" borderId="51" xfId="0" applyNumberFormat="1" applyFill="1" applyBorder="1" applyProtection="1">
      <protection locked="0"/>
    </xf>
    <xf numFmtId="0" fontId="0" fillId="51" borderId="51" xfId="3" applyNumberFormat="1" applyFont="1" applyFill="1" applyBorder="1" applyProtection="1">
      <protection locked="0"/>
    </xf>
    <xf numFmtId="0" fontId="0" fillId="45" borderId="51" xfId="3" applyNumberFormat="1" applyFont="1" applyFill="1" applyBorder="1" applyProtection="1"/>
    <xf numFmtId="0" fontId="0" fillId="6" borderId="51" xfId="3" applyNumberFormat="1" applyFont="1" applyFill="1" applyBorder="1" applyProtection="1"/>
    <xf numFmtId="0" fontId="0" fillId="51" borderId="52" xfId="3" applyNumberFormat="1" applyFont="1" applyFill="1" applyBorder="1" applyProtection="1">
      <protection locked="0"/>
    </xf>
    <xf numFmtId="0" fontId="0" fillId="51" borderId="53" xfId="3" applyNumberFormat="1" applyFont="1" applyFill="1" applyBorder="1" applyProtection="1">
      <protection locked="0"/>
    </xf>
    <xf numFmtId="0" fontId="0" fillId="45" borderId="53" xfId="3" applyNumberFormat="1" applyFont="1" applyFill="1" applyBorder="1" applyProtection="1"/>
    <xf numFmtId="0" fontId="0" fillId="45" borderId="51" xfId="1" applyNumberFormat="1" applyFont="1" applyFill="1" applyBorder="1" applyProtection="1"/>
    <xf numFmtId="164" fontId="0" fillId="45" borderId="51" xfId="1" applyNumberFormat="1" applyFont="1" applyFill="1" applyBorder="1" applyProtection="1"/>
    <xf numFmtId="165" fontId="0" fillId="45" borderId="51" xfId="3" applyNumberFormat="1" applyFont="1" applyFill="1" applyBorder="1" applyProtection="1"/>
    <xf numFmtId="165" fontId="0" fillId="50" borderId="51" xfId="3" applyNumberFormat="1" applyFont="1" applyFill="1" applyBorder="1" applyProtection="1"/>
    <xf numFmtId="44" fontId="0" fillId="45" borderId="51" xfId="1" applyFont="1" applyFill="1" applyBorder="1" applyProtection="1"/>
    <xf numFmtId="166" fontId="0" fillId="51" borderId="54" xfId="1" applyNumberFormat="1" applyFont="1" applyFill="1" applyBorder="1" applyProtection="1"/>
    <xf numFmtId="171" fontId="0" fillId="45" borderId="51" xfId="1" applyNumberFormat="1" applyFont="1" applyFill="1" applyBorder="1" applyAlignment="1" applyProtection="1">
      <alignment horizontal="center"/>
    </xf>
    <xf numFmtId="0" fontId="0" fillId="51" borderId="57" xfId="0" applyFill="1" applyBorder="1" applyProtection="1">
      <protection locked="0"/>
    </xf>
    <xf numFmtId="1" fontId="0" fillId="51" borderId="57" xfId="0" applyNumberFormat="1" applyFill="1" applyBorder="1" applyProtection="1">
      <protection locked="0"/>
    </xf>
    <xf numFmtId="0" fontId="0" fillId="51" borderId="57" xfId="3" applyNumberFormat="1" applyFont="1" applyFill="1" applyBorder="1" applyProtection="1">
      <protection locked="0"/>
    </xf>
    <xf numFmtId="0" fontId="0" fillId="51" borderId="54" xfId="3" applyNumberFormat="1" applyFont="1" applyFill="1" applyBorder="1" applyProtection="1">
      <protection locked="0"/>
    </xf>
    <xf numFmtId="0" fontId="0" fillId="51" borderId="58" xfId="3" applyNumberFormat="1" applyFont="1" applyFill="1" applyBorder="1" applyProtection="1">
      <protection locked="0"/>
    </xf>
    <xf numFmtId="0" fontId="0" fillId="45" borderId="51" xfId="0" applyFill="1" applyBorder="1" applyProtection="1">
      <protection locked="0"/>
    </xf>
    <xf numFmtId="1" fontId="0" fillId="45" borderId="51" xfId="0" applyNumberFormat="1" applyFill="1" applyBorder="1" applyProtection="1">
      <protection locked="0"/>
    </xf>
    <xf numFmtId="0" fontId="0" fillId="45" borderId="51" xfId="3" applyNumberFormat="1" applyFont="1" applyFill="1" applyBorder="1" applyProtection="1">
      <protection locked="0"/>
    </xf>
    <xf numFmtId="0" fontId="0" fillId="45" borderId="52" xfId="3" applyNumberFormat="1" applyFont="1" applyFill="1" applyBorder="1" applyProtection="1">
      <protection locked="0"/>
    </xf>
    <xf numFmtId="0" fontId="0" fillId="45" borderId="53" xfId="3" applyNumberFormat="1" applyFont="1" applyFill="1" applyBorder="1" applyProtection="1">
      <protection locked="0"/>
    </xf>
    <xf numFmtId="166" fontId="0" fillId="45" borderId="54" xfId="1" applyNumberFormat="1" applyFont="1" applyFill="1" applyBorder="1" applyProtection="1"/>
    <xf numFmtId="0" fontId="0" fillId="45" borderId="57" xfId="0" applyFill="1" applyBorder="1" applyProtection="1">
      <protection locked="0"/>
    </xf>
    <xf numFmtId="1" fontId="0" fillId="45" borderId="57" xfId="0" applyNumberFormat="1" applyFill="1" applyBorder="1" applyProtection="1">
      <protection locked="0"/>
    </xf>
    <xf numFmtId="0" fontId="0" fillId="45" borderId="57" xfId="3" applyNumberFormat="1" applyFont="1" applyFill="1" applyBorder="1" applyProtection="1">
      <protection locked="0"/>
    </xf>
    <xf numFmtId="0" fontId="0" fillId="45" borderId="54" xfId="3" applyNumberFormat="1" applyFont="1" applyFill="1" applyBorder="1" applyProtection="1">
      <protection locked="0"/>
    </xf>
    <xf numFmtId="0" fontId="0" fillId="45" borderId="58" xfId="3" applyNumberFormat="1" applyFont="1" applyFill="1" applyBorder="1" applyProtection="1">
      <protection locked="0"/>
    </xf>
    <xf numFmtId="0" fontId="70" fillId="0" borderId="0" xfId="0" applyFont="1"/>
    <xf numFmtId="165" fontId="0" fillId="45" borderId="1" xfId="3" applyNumberFormat="1" applyFont="1" applyFill="1" applyBorder="1" applyAlignment="1" applyProtection="1">
      <alignment horizontal="center" vertical="center"/>
    </xf>
    <xf numFmtId="166" fontId="11" fillId="51" borderId="48" xfId="3" applyNumberFormat="1" applyFont="1" applyFill="1" applyBorder="1" applyAlignment="1" applyProtection="1">
      <alignment horizontal="center" vertical="center"/>
    </xf>
    <xf numFmtId="166" fontId="11" fillId="51" borderId="49" xfId="3" applyNumberFormat="1" applyFont="1" applyFill="1" applyBorder="1" applyAlignment="1" applyProtection="1">
      <alignment horizontal="center" vertical="center"/>
    </xf>
    <xf numFmtId="166" fontId="11" fillId="51" borderId="9" xfId="3" applyNumberFormat="1" applyFont="1" applyFill="1" applyBorder="1" applyAlignment="1" applyProtection="1">
      <alignment horizontal="center" vertical="center"/>
    </xf>
    <xf numFmtId="16" fontId="0" fillId="45" borderId="50" xfId="0" applyNumberFormat="1" applyFill="1" applyBorder="1" applyAlignment="1" applyProtection="1">
      <alignment horizontal="center" vertical="center"/>
      <protection locked="0"/>
    </xf>
    <xf numFmtId="16" fontId="0" fillId="45" borderId="56" xfId="0" applyNumberFormat="1" applyFill="1" applyBorder="1" applyAlignment="1" applyProtection="1">
      <alignment horizontal="center" vertical="center"/>
      <protection locked="0"/>
    </xf>
    <xf numFmtId="16" fontId="0" fillId="45" borderId="51" xfId="0" applyNumberFormat="1" applyFill="1" applyBorder="1" applyAlignment="1" applyProtection="1">
      <alignment horizontal="center" vertical="center"/>
      <protection locked="0"/>
    </xf>
    <xf numFmtId="16" fontId="11" fillId="0" borderId="50" xfId="0" applyNumberFormat="1" applyFont="1" applyBorder="1" applyAlignment="1" applyProtection="1">
      <alignment horizontal="center" vertical="center"/>
      <protection locked="0"/>
    </xf>
    <xf numFmtId="16" fontId="11" fillId="0" borderId="56" xfId="0" applyNumberFormat="1" applyFont="1" applyBorder="1" applyAlignment="1" applyProtection="1">
      <alignment horizontal="center" vertical="center"/>
      <protection locked="0"/>
    </xf>
    <xf numFmtId="16" fontId="11" fillId="0" borderId="51" xfId="0" applyNumberFormat="1" applyFont="1" applyBorder="1" applyAlignment="1" applyProtection="1">
      <alignment horizontal="center" vertical="center"/>
      <protection locked="0"/>
    </xf>
    <xf numFmtId="166" fontId="0" fillId="45" borderId="1" xfId="3" applyNumberFormat="1" applyFont="1" applyFill="1" applyBorder="1" applyAlignment="1" applyProtection="1">
      <alignment horizontal="center" vertical="center"/>
    </xf>
    <xf numFmtId="165" fontId="0" fillId="45" borderId="48" xfId="3" applyNumberFormat="1" applyFont="1" applyFill="1" applyBorder="1" applyAlignment="1" applyProtection="1">
      <alignment horizontal="center" vertical="center"/>
    </xf>
    <xf numFmtId="165" fontId="0" fillId="45" borderId="49" xfId="3" applyNumberFormat="1" applyFont="1" applyFill="1" applyBorder="1" applyAlignment="1" applyProtection="1">
      <alignment horizontal="center" vertical="center"/>
    </xf>
    <xf numFmtId="165" fontId="0" fillId="45" borderId="9" xfId="3" applyNumberFormat="1" applyFont="1" applyFill="1" applyBorder="1" applyAlignment="1" applyProtection="1">
      <alignment horizontal="center" vertical="center"/>
    </xf>
    <xf numFmtId="172" fontId="0" fillId="45" borderId="48" xfId="3" applyNumberFormat="1" applyFont="1" applyFill="1" applyBorder="1" applyAlignment="1" applyProtection="1">
      <alignment horizontal="center" vertical="center"/>
      <protection locked="0"/>
    </xf>
    <xf numFmtId="172" fontId="0" fillId="45" borderId="49" xfId="3" applyNumberFormat="1" applyFont="1" applyFill="1" applyBorder="1" applyAlignment="1" applyProtection="1">
      <alignment horizontal="center" vertical="center"/>
      <protection locked="0"/>
    </xf>
    <xf numFmtId="172" fontId="0" fillId="45" borderId="9" xfId="3" applyNumberFormat="1" applyFont="1" applyFill="1" applyBorder="1" applyAlignment="1" applyProtection="1">
      <alignment horizontal="center" vertical="center"/>
      <protection locked="0"/>
    </xf>
    <xf numFmtId="3" fontId="0" fillId="45" borderId="55" xfId="3" applyNumberFormat="1" applyFont="1" applyFill="1" applyBorder="1" applyAlignment="1" applyProtection="1">
      <alignment horizontal="center" vertical="center"/>
    </xf>
    <xf numFmtId="3" fontId="0" fillId="45" borderId="59" xfId="3" applyNumberFormat="1" applyFont="1" applyFill="1" applyBorder="1" applyAlignment="1" applyProtection="1">
      <alignment horizontal="center" vertical="center"/>
    </xf>
    <xf numFmtId="3" fontId="0" fillId="45" borderId="52" xfId="3" applyNumberFormat="1" applyFont="1" applyFill="1" applyBorder="1" applyAlignment="1" applyProtection="1">
      <alignment horizontal="center" vertical="center"/>
    </xf>
    <xf numFmtId="165" fontId="11" fillId="51" borderId="1" xfId="3" applyNumberFormat="1" applyFont="1" applyFill="1" applyBorder="1" applyAlignment="1" applyProtection="1">
      <alignment horizontal="center" vertical="center"/>
    </xf>
    <xf numFmtId="166" fontId="11" fillId="51" borderId="1" xfId="3" applyNumberFormat="1" applyFont="1" applyFill="1" applyBorder="1" applyAlignment="1" applyProtection="1">
      <alignment horizontal="center" vertical="center"/>
    </xf>
    <xf numFmtId="165" fontId="11" fillId="0" borderId="48" xfId="3" applyNumberFormat="1" applyFont="1" applyFill="1" applyBorder="1" applyAlignment="1" applyProtection="1">
      <alignment horizontal="center" vertical="center"/>
    </xf>
    <xf numFmtId="165" fontId="11" fillId="0" borderId="49" xfId="3" applyNumberFormat="1" applyFont="1" applyFill="1" applyBorder="1" applyAlignment="1" applyProtection="1">
      <alignment horizontal="center" vertical="center"/>
    </xf>
    <xf numFmtId="165" fontId="11" fillId="0" borderId="9" xfId="3" applyNumberFormat="1" applyFont="1" applyFill="1" applyBorder="1" applyAlignment="1" applyProtection="1">
      <alignment horizontal="center" vertical="center"/>
    </xf>
    <xf numFmtId="165" fontId="11" fillId="0" borderId="1" xfId="3" applyNumberFormat="1" applyFont="1" applyFill="1" applyBorder="1" applyAlignment="1" applyProtection="1">
      <alignment horizontal="center" vertical="center"/>
    </xf>
    <xf numFmtId="172" fontId="11" fillId="51" borderId="48" xfId="3" applyNumberFormat="1" applyFont="1" applyFill="1" applyBorder="1" applyAlignment="1" applyProtection="1">
      <alignment horizontal="center" vertical="center"/>
      <protection locked="0"/>
    </xf>
    <xf numFmtId="172" fontId="11" fillId="51" borderId="49" xfId="3" applyNumberFormat="1" applyFont="1" applyFill="1" applyBorder="1" applyAlignment="1" applyProtection="1">
      <alignment horizontal="center" vertical="center"/>
      <protection locked="0"/>
    </xf>
    <xf numFmtId="172" fontId="11" fillId="51" borderId="9" xfId="3" applyNumberFormat="1" applyFont="1" applyFill="1" applyBorder="1" applyAlignment="1" applyProtection="1">
      <alignment horizontal="center" vertical="center"/>
      <protection locked="0"/>
    </xf>
    <xf numFmtId="3" fontId="11" fillId="51" borderId="55" xfId="3" applyNumberFormat="1" applyFont="1" applyFill="1" applyBorder="1" applyAlignment="1" applyProtection="1">
      <alignment horizontal="center" vertical="center"/>
    </xf>
    <xf numFmtId="3" fontId="11" fillId="51" borderId="59" xfId="3" applyNumberFormat="1" applyFont="1" applyFill="1" applyBorder="1" applyAlignment="1" applyProtection="1">
      <alignment horizontal="center" vertical="center"/>
    </xf>
    <xf numFmtId="165" fontId="2" fillId="45" borderId="1" xfId="3" applyNumberFormat="1" applyFont="1" applyFill="1" applyBorder="1" applyAlignment="1" applyProtection="1">
      <alignment horizontal="center" vertical="center"/>
    </xf>
    <xf numFmtId="165" fontId="14" fillId="45" borderId="1" xfId="3" applyNumberFormat="1" applyFont="1" applyFill="1" applyBorder="1" applyAlignment="1" applyProtection="1">
      <alignment horizontal="center" vertical="center"/>
    </xf>
    <xf numFmtId="0" fontId="11" fillId="51" borderId="50" xfId="3" applyNumberFormat="1" applyFont="1" applyFill="1" applyBorder="1" applyAlignment="1" applyProtection="1">
      <alignment horizontal="center" vertical="center"/>
      <protection locked="0"/>
    </xf>
    <xf numFmtId="0" fontId="11" fillId="51" borderId="56" xfId="3" applyNumberFormat="1" applyFont="1" applyFill="1" applyBorder="1" applyAlignment="1" applyProtection="1">
      <alignment horizontal="center" vertical="center"/>
      <protection locked="0"/>
    </xf>
    <xf numFmtId="0" fontId="11" fillId="51" borderId="60" xfId="3" applyNumberFormat="1" applyFont="1" applyFill="1" applyBorder="1" applyAlignment="1" applyProtection="1">
      <alignment horizontal="center" vertical="center"/>
      <protection locked="0"/>
    </xf>
    <xf numFmtId="0" fontId="0" fillId="45" borderId="50" xfId="3" applyNumberFormat="1" applyFont="1" applyFill="1" applyBorder="1" applyAlignment="1" applyProtection="1">
      <alignment horizontal="center" vertical="center"/>
      <protection locked="0"/>
    </xf>
    <xf numFmtId="0" fontId="0" fillId="45" borderId="56" xfId="3" applyNumberFormat="1" applyFont="1" applyFill="1" applyBorder="1" applyAlignment="1" applyProtection="1">
      <alignment horizontal="center" vertical="center"/>
      <protection locked="0"/>
    </xf>
    <xf numFmtId="0" fontId="0" fillId="45" borderId="51" xfId="3" applyNumberFormat="1" applyFont="1" applyFill="1" applyBorder="1" applyAlignment="1" applyProtection="1">
      <alignment horizontal="center" vertical="center"/>
      <protection locked="0"/>
    </xf>
    <xf numFmtId="165" fontId="2" fillId="45" borderId="1" xfId="3" applyNumberFormat="1" applyFont="1" applyFill="1" applyBorder="1" applyAlignment="1" applyProtection="1">
      <alignment horizontal="center" vertical="center"/>
      <protection locked="0"/>
    </xf>
    <xf numFmtId="16" fontId="0" fillId="0" borderId="50" xfId="0" applyNumberFormat="1" applyBorder="1" applyAlignment="1" applyProtection="1">
      <alignment horizontal="center" vertical="center"/>
      <protection locked="0"/>
    </xf>
    <xf numFmtId="16" fontId="0" fillId="0" borderId="56" xfId="0" applyNumberFormat="1" applyBorder="1" applyAlignment="1" applyProtection="1">
      <alignment horizontal="center" vertical="center"/>
      <protection locked="0"/>
    </xf>
    <xf numFmtId="16" fontId="0" fillId="0" borderId="51" xfId="0" applyNumberFormat="1" applyBorder="1" applyAlignment="1" applyProtection="1">
      <alignment horizontal="center" vertical="center"/>
      <protection locked="0"/>
    </xf>
    <xf numFmtId="166" fontId="0" fillId="51" borderId="1" xfId="3" applyNumberFormat="1" applyFont="1" applyFill="1" applyBorder="1" applyAlignment="1" applyProtection="1">
      <alignment horizontal="center" vertical="center"/>
    </xf>
    <xf numFmtId="3" fontId="0" fillId="51" borderId="55" xfId="3" applyNumberFormat="1" applyFont="1" applyFill="1" applyBorder="1" applyAlignment="1" applyProtection="1">
      <alignment horizontal="center" vertical="center"/>
    </xf>
    <xf numFmtId="3" fontId="0" fillId="51" borderId="59" xfId="3" applyNumberFormat="1" applyFont="1" applyFill="1" applyBorder="1" applyAlignment="1" applyProtection="1">
      <alignment horizontal="center" vertical="center"/>
    </xf>
    <xf numFmtId="172" fontId="0" fillId="51" borderId="48" xfId="3" applyNumberFormat="1" applyFont="1" applyFill="1" applyBorder="1" applyAlignment="1" applyProtection="1">
      <alignment horizontal="center" vertical="center"/>
      <protection locked="0"/>
    </xf>
    <xf numFmtId="172" fontId="0" fillId="51" borderId="49" xfId="3" applyNumberFormat="1" applyFont="1" applyFill="1" applyBorder="1" applyAlignment="1" applyProtection="1">
      <alignment horizontal="center" vertical="center"/>
      <protection locked="0"/>
    </xf>
    <xf numFmtId="172" fontId="0" fillId="51" borderId="9" xfId="3" applyNumberFormat="1" applyFont="1" applyFill="1" applyBorder="1" applyAlignment="1" applyProtection="1">
      <alignment horizontal="center" vertical="center"/>
      <protection locked="0"/>
    </xf>
    <xf numFmtId="0" fontId="0" fillId="51" borderId="50" xfId="3" applyNumberFormat="1" applyFont="1" applyFill="1" applyBorder="1" applyAlignment="1" applyProtection="1">
      <alignment horizontal="center" vertical="center"/>
      <protection locked="0"/>
    </xf>
    <xf numFmtId="0" fontId="0" fillId="51" borderId="56" xfId="3" applyNumberFormat="1" applyFont="1" applyFill="1" applyBorder="1" applyAlignment="1" applyProtection="1">
      <alignment horizontal="center" vertical="center"/>
      <protection locked="0"/>
    </xf>
    <xf numFmtId="165" fontId="0" fillId="0" borderId="1" xfId="3" applyNumberFormat="1" applyFont="1" applyFill="1" applyBorder="1" applyAlignment="1" applyProtection="1">
      <alignment horizontal="center" vertical="center"/>
    </xf>
    <xf numFmtId="165" fontId="0" fillId="0" borderId="48" xfId="3" applyNumberFormat="1" applyFont="1" applyFill="1" applyBorder="1" applyAlignment="1" applyProtection="1">
      <alignment horizontal="center" vertical="center"/>
    </xf>
    <xf numFmtId="165" fontId="0" fillId="0" borderId="49" xfId="3" applyNumberFormat="1" applyFont="1" applyFill="1" applyBorder="1" applyAlignment="1" applyProtection="1">
      <alignment horizontal="center" vertical="center"/>
    </xf>
    <xf numFmtId="165" fontId="0" fillId="0" borderId="9" xfId="3" applyNumberFormat="1" applyFont="1" applyFill="1" applyBorder="1" applyAlignment="1" applyProtection="1">
      <alignment horizontal="center" vertical="center"/>
    </xf>
    <xf numFmtId="165" fontId="0" fillId="51" borderId="1" xfId="3" applyNumberFormat="1" applyFont="1" applyFill="1" applyBorder="1" applyAlignment="1" applyProtection="1">
      <alignment horizontal="center" vertical="center"/>
    </xf>
    <xf numFmtId="0" fontId="41" fillId="43" borderId="44" xfId="0" applyFont="1" applyFill="1" applyBorder="1" applyAlignment="1" applyProtection="1">
      <alignment horizontal="center" vertical="center"/>
      <protection locked="0"/>
    </xf>
    <xf numFmtId="0" fontId="41" fillId="43" borderId="45" xfId="0" applyFont="1" applyFill="1" applyBorder="1" applyAlignment="1" applyProtection="1">
      <alignment horizontal="center" vertical="center"/>
      <protection locked="0"/>
    </xf>
    <xf numFmtId="0" fontId="42" fillId="44" borderId="6" xfId="0" applyFont="1" applyFill="1" applyBorder="1" applyAlignment="1" applyProtection="1">
      <alignment horizontal="center" vertical="center"/>
      <protection locked="0"/>
    </xf>
    <xf numFmtId="165" fontId="2" fillId="51" borderId="1" xfId="3" applyNumberFormat="1" applyFont="1" applyFill="1" applyBorder="1" applyAlignment="1" applyProtection="1">
      <alignment horizontal="center" vertical="center"/>
      <protection locked="0"/>
    </xf>
    <xf numFmtId="165" fontId="2" fillId="51" borderId="1" xfId="3" applyNumberFormat="1" applyFont="1" applyFill="1" applyBorder="1" applyAlignment="1" applyProtection="1">
      <alignment horizontal="center" vertical="center"/>
    </xf>
    <xf numFmtId="165" fontId="14" fillId="51" borderId="1" xfId="3" applyNumberFormat="1" applyFont="1" applyFill="1" applyBorder="1" applyAlignment="1" applyProtection="1">
      <alignment horizontal="center" vertical="center"/>
      <protection locked="0"/>
    </xf>
    <xf numFmtId="165" fontId="14" fillId="51" borderId="1" xfId="3" applyNumberFormat="1" applyFont="1" applyFill="1" applyBorder="1" applyAlignment="1" applyProtection="1">
      <alignment horizontal="center" vertical="center"/>
    </xf>
    <xf numFmtId="0" fontId="0" fillId="7" borderId="0" xfId="0" applyFill="1" applyBorder="1" applyAlignment="1">
      <alignment horizontal="center" wrapText="1"/>
    </xf>
    <xf numFmtId="0" fontId="0" fillId="7" borderId="28" xfId="0" applyFill="1" applyBorder="1" applyAlignment="1">
      <alignment horizontal="center" wrapText="1"/>
    </xf>
    <xf numFmtId="0" fontId="0" fillId="3" borderId="0" xfId="0" applyFill="1" applyBorder="1" applyAlignment="1">
      <alignment horizontal="center" wrapText="1"/>
    </xf>
    <xf numFmtId="0" fontId="0" fillId="3" borderId="28" xfId="0" applyFill="1" applyBorder="1" applyAlignment="1">
      <alignment horizontal="center" wrapText="1"/>
    </xf>
    <xf numFmtId="0" fontId="7" fillId="0" borderId="0" xfId="0" applyFont="1" applyAlignment="1">
      <alignment horizontal="center"/>
    </xf>
    <xf numFmtId="0" fontId="7" fillId="6" borderId="0" xfId="0" applyFont="1" applyFill="1" applyAlignment="1">
      <alignment horizontal="center"/>
    </xf>
    <xf numFmtId="1" fontId="52" fillId="0" borderId="0" xfId="0" applyNumberFormat="1" applyFont="1" applyAlignment="1">
      <alignment horizontal="center" vertical="center" wrapText="1"/>
    </xf>
    <xf numFmtId="0" fontId="0" fillId="0" borderId="0" xfId="0" applyAlignment="1">
      <alignment horizontal="center" vertical="center" wrapText="1"/>
    </xf>
    <xf numFmtId="0" fontId="0" fillId="0" borderId="21" xfId="0" applyBorder="1" applyAlignment="1">
      <alignment horizontal="center"/>
    </xf>
    <xf numFmtId="0" fontId="0" fillId="0" borderId="22" xfId="0" applyBorder="1" applyAlignment="1">
      <alignment horizontal="center"/>
    </xf>
    <xf numFmtId="0" fontId="16" fillId="12" borderId="0" xfId="0" applyFont="1" applyFill="1" applyAlignment="1" applyProtection="1">
      <alignment horizontal="center" vertical="center"/>
      <protection locked="0"/>
    </xf>
    <xf numFmtId="0" fontId="10" fillId="13" borderId="0" xfId="0" applyFont="1" applyFill="1" applyAlignment="1" applyProtection="1">
      <alignment horizontal="center" vertical="center"/>
      <protection locked="0"/>
    </xf>
    <xf numFmtId="0" fontId="15" fillId="11" borderId="5" xfId="0" applyFont="1" applyFill="1" applyBorder="1" applyAlignment="1" applyProtection="1">
      <alignment horizontal="center" vertical="center"/>
      <protection locked="0"/>
    </xf>
    <xf numFmtId="0" fontId="15" fillId="11" borderId="0" xfId="0" applyFont="1" applyFill="1" applyAlignment="1" applyProtection="1">
      <alignment horizontal="center" vertical="center"/>
      <protection locked="0"/>
    </xf>
    <xf numFmtId="0" fontId="3" fillId="0" borderId="6" xfId="2" applyBorder="1" applyAlignment="1">
      <alignment horizontal="center"/>
    </xf>
  </cellXfs>
  <cellStyles count="89">
    <cellStyle name="20% - Accent1" xfId="19" builtinId="30" customBuiltin="1"/>
    <cellStyle name="20% - Accent1 2" xfId="39" xr:uid="{00000000-0005-0000-0000-000001000000}"/>
    <cellStyle name="20% - Accent1 3" xfId="65" xr:uid="{00000000-0005-0000-0000-000002000000}"/>
    <cellStyle name="20% - Accent2" xfId="22" builtinId="34" customBuiltin="1"/>
    <cellStyle name="20% - Accent2 2" xfId="40" xr:uid="{00000000-0005-0000-0000-000004000000}"/>
    <cellStyle name="20% - Accent2 3" xfId="67" xr:uid="{00000000-0005-0000-0000-000005000000}"/>
    <cellStyle name="20% - Accent3" xfId="25" builtinId="38" customBuiltin="1"/>
    <cellStyle name="20% - Accent3 2" xfId="41" xr:uid="{00000000-0005-0000-0000-000007000000}"/>
    <cellStyle name="20% - Accent3 3" xfId="69" xr:uid="{00000000-0005-0000-0000-000008000000}"/>
    <cellStyle name="20% - Accent4" xfId="28" builtinId="42" customBuiltin="1"/>
    <cellStyle name="20% - Accent4 2" xfId="42" xr:uid="{00000000-0005-0000-0000-00000A000000}"/>
    <cellStyle name="20% - Accent4 3" xfId="71" xr:uid="{00000000-0005-0000-0000-00000B000000}"/>
    <cellStyle name="20% - Accent5" xfId="31" builtinId="46" customBuiltin="1"/>
    <cellStyle name="20% - Accent5 2" xfId="43" xr:uid="{00000000-0005-0000-0000-00000D000000}"/>
    <cellStyle name="20% - Accent5 3" xfId="73" xr:uid="{00000000-0005-0000-0000-00000E000000}"/>
    <cellStyle name="20% - Accent6" xfId="34" builtinId="50" customBuiltin="1"/>
    <cellStyle name="20% - Accent6 2" xfId="44" xr:uid="{00000000-0005-0000-0000-000010000000}"/>
    <cellStyle name="20% - Accent6 3" xfId="75" xr:uid="{00000000-0005-0000-0000-000011000000}"/>
    <cellStyle name="40% - Accent1" xfId="20" builtinId="31" customBuiltin="1"/>
    <cellStyle name="40% - Accent1 2" xfId="45" xr:uid="{00000000-0005-0000-0000-000013000000}"/>
    <cellStyle name="40% - Accent1 3" xfId="66" xr:uid="{00000000-0005-0000-0000-000014000000}"/>
    <cellStyle name="40% - Accent2" xfId="23" builtinId="35" customBuiltin="1"/>
    <cellStyle name="40% - Accent2 2" xfId="46" xr:uid="{00000000-0005-0000-0000-000016000000}"/>
    <cellStyle name="40% - Accent2 3" xfId="68" xr:uid="{00000000-0005-0000-0000-000017000000}"/>
    <cellStyle name="40% - Accent3" xfId="26" builtinId="39" customBuiltin="1"/>
    <cellStyle name="40% - Accent3 2" xfId="47" xr:uid="{00000000-0005-0000-0000-000019000000}"/>
    <cellStyle name="40% - Accent3 3" xfId="70" xr:uid="{00000000-0005-0000-0000-00001A000000}"/>
    <cellStyle name="40% - Accent4" xfId="29" builtinId="43" customBuiltin="1"/>
    <cellStyle name="40% - Accent4 2" xfId="48" xr:uid="{00000000-0005-0000-0000-00001C000000}"/>
    <cellStyle name="40% - Accent4 3" xfId="72" xr:uid="{00000000-0005-0000-0000-00001D000000}"/>
    <cellStyle name="40% - Accent5" xfId="32" builtinId="47" customBuiltin="1"/>
    <cellStyle name="40% - Accent5 2" xfId="49" xr:uid="{00000000-0005-0000-0000-00001F000000}"/>
    <cellStyle name="40% - Accent5 3" xfId="74" xr:uid="{00000000-0005-0000-0000-000020000000}"/>
    <cellStyle name="40% - Accent6" xfId="35" builtinId="51" customBuiltin="1"/>
    <cellStyle name="40% - Accent6 2" xfId="50" xr:uid="{00000000-0005-0000-0000-000022000000}"/>
    <cellStyle name="40% - Accent6 3" xfId="76" xr:uid="{00000000-0005-0000-0000-000023000000}"/>
    <cellStyle name="60% - Accent1" xfId="83" builtinId="32" customBuiltin="1"/>
    <cellStyle name="60% - Accent1 2" xfId="55" xr:uid="{00000000-0005-0000-0000-000024000000}"/>
    <cellStyle name="60% - Accent2" xfId="84" builtinId="36" customBuiltin="1"/>
    <cellStyle name="60% - Accent2 2" xfId="56" xr:uid="{00000000-0005-0000-0000-000025000000}"/>
    <cellStyle name="60% - Accent3" xfId="85" builtinId="40" customBuiltin="1"/>
    <cellStyle name="60% - Accent3 2" xfId="57" xr:uid="{00000000-0005-0000-0000-000026000000}"/>
    <cellStyle name="60% - Accent4" xfId="86" builtinId="44" customBuiltin="1"/>
    <cellStyle name="60% - Accent4 2" xfId="58" xr:uid="{00000000-0005-0000-0000-000027000000}"/>
    <cellStyle name="60% - Accent5" xfId="87" builtinId="48" customBuiltin="1"/>
    <cellStyle name="60% - Accent5 2" xfId="59" xr:uid="{00000000-0005-0000-0000-000028000000}"/>
    <cellStyle name="60% - Accent6" xfId="88" builtinId="52" customBuiltin="1"/>
    <cellStyle name="60% - Accent6 2" xfId="60" xr:uid="{00000000-0005-0000-0000-000029000000}"/>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9" builtinId="27" customBuiltin="1"/>
    <cellStyle name="Calculation" xfId="12" builtinId="22" customBuiltin="1"/>
    <cellStyle name="Check Cell" xfId="14" builtinId="23" customBuiltin="1"/>
    <cellStyle name="Comma 2" xfId="77" xr:uid="{00000000-0005-0000-0000-000033000000}"/>
    <cellStyle name="Comma 3" xfId="37" xr:uid="{00000000-0005-0000-0000-000034000000}"/>
    <cellStyle name="Currency" xfId="1" builtinId="4"/>
    <cellStyle name="Currency 2" xfId="62" xr:uid="{00000000-0005-0000-0000-000036000000}"/>
    <cellStyle name="Currency 3" xfId="52" xr:uid="{00000000-0005-0000-0000-000037000000}"/>
    <cellStyle name="Explanatory Text" xfId="16" builtinId="53" customBuiltin="1"/>
    <cellStyle name="Good" xfId="4"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0" builtinId="20" customBuiltin="1"/>
    <cellStyle name="Linked Cell" xfId="13" builtinId="24" customBuiltin="1"/>
    <cellStyle name="Neutral" xfId="81" builtinId="28" customBuiltin="1"/>
    <cellStyle name="Neutral 2" xfId="54" xr:uid="{00000000-0005-0000-0000-000041000000}"/>
    <cellStyle name="Normal" xfId="0" builtinId="0"/>
    <cellStyle name="Normal 2" xfId="2" xr:uid="{00000000-0005-0000-0000-000043000000}"/>
    <cellStyle name="Normal 2 2" xfId="61" xr:uid="{00000000-0005-0000-0000-000044000000}"/>
    <cellStyle name="Normal 3" xfId="78" xr:uid="{00000000-0005-0000-0000-000045000000}"/>
    <cellStyle name="Normal 4" xfId="36" xr:uid="{00000000-0005-0000-0000-000046000000}"/>
    <cellStyle name="Normal 4 2" xfId="79" xr:uid="{4263DC28-516E-4952-BB6F-389291655B76}"/>
    <cellStyle name="Note" xfId="82" builtinId="10" customBuiltin="1"/>
    <cellStyle name="Note 2" xfId="51" xr:uid="{00000000-0005-0000-0000-000047000000}"/>
    <cellStyle name="Note 3" xfId="63" xr:uid="{00000000-0005-0000-0000-000048000000}"/>
    <cellStyle name="Note 4" xfId="64" xr:uid="{00000000-0005-0000-0000-000049000000}"/>
    <cellStyle name="Output" xfId="11" builtinId="21" customBuiltin="1"/>
    <cellStyle name="Percent" xfId="3" builtinId="5"/>
    <cellStyle name="Percent 2" xfId="38" xr:uid="{00000000-0005-0000-0000-00004C000000}"/>
    <cellStyle name="Title" xfId="80" builtinId="15" customBuiltin="1"/>
    <cellStyle name="Title 2" xfId="53" xr:uid="{00000000-0005-0000-0000-00004D000000}"/>
    <cellStyle name="Total" xfId="17" builtinId="25" customBuiltin="1"/>
    <cellStyle name="Warning Text" xfId="15" builtinId="11" customBuiltin="1"/>
  </cellStyles>
  <dxfs count="72">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strike val="0"/>
        <color theme="0"/>
      </font>
      <fill>
        <patternFill>
          <bgColor theme="0" tint="-0.34998626667073579"/>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0"/>
      </font>
      <fill>
        <patternFill>
          <bgColor rgb="FF00B0F0"/>
        </patternFill>
      </fill>
    </dxf>
    <dxf>
      <font>
        <strike val="0"/>
        <color theme="0"/>
      </font>
      <fill>
        <patternFill>
          <bgColor theme="0" tint="-0.34998626667073579"/>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0"/>
      </font>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strike val="0"/>
        <color auto="1"/>
      </font>
      <fill>
        <patternFill>
          <bgColor rgb="FFF3BBB7"/>
        </patternFill>
      </fill>
    </dxf>
    <dxf>
      <font>
        <strike val="0"/>
        <color auto="1"/>
      </font>
      <fill>
        <patternFill>
          <bgColor rgb="FFF3BBB7"/>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patternType="solid">
          <fgColor rgb="FFD9E1F2"/>
          <bgColor rgb="FFD9E1F2"/>
        </patternFill>
      </fill>
    </dxf>
    <dxf>
      <fill>
        <patternFill patternType="solid">
          <fgColor rgb="FFD9E1F2"/>
          <bgColor rgb="FFD9E1F2"/>
        </patternFill>
      </fill>
    </dxf>
    <dxf>
      <font>
        <b/>
        <color rgb="FF000000"/>
      </font>
    </dxf>
    <dxf>
      <font>
        <b/>
        <color rgb="FF000000"/>
      </font>
    </dxf>
    <dxf>
      <font>
        <b/>
        <color rgb="FF000000"/>
      </font>
      <border>
        <top style="double">
          <color rgb="FF4472C4"/>
        </top>
      </border>
    </dxf>
    <dxf>
      <font>
        <b/>
        <color rgb="FFFFFFFF"/>
      </font>
      <fill>
        <patternFill patternType="solid">
          <fgColor rgb="FF4472C4"/>
          <bgColor rgb="FF4472C4"/>
        </patternFill>
      </fill>
    </dxf>
    <dxf>
      <font>
        <color rgb="FF000000"/>
      </font>
      <border>
        <left style="thin">
          <color rgb="FF8EA9DB"/>
        </left>
        <right style="thin">
          <color rgb="FF8EA9DB"/>
        </right>
        <top style="thin">
          <color rgb="FF8EA9DB"/>
        </top>
        <bottom style="thin">
          <color rgb="FF8EA9DB"/>
        </bottom>
        <horizontal style="thin">
          <color rgb="FF8EA9DB"/>
        </horizontal>
      </border>
    </dxf>
    <dxf>
      <fill>
        <patternFill patternType="solid">
          <fgColor rgb="FFD9E1F2"/>
          <bgColor rgb="FFD9E1F2"/>
        </patternFill>
      </fill>
    </dxf>
    <dxf>
      <fill>
        <patternFill patternType="solid">
          <fgColor rgb="FFD9E1F2"/>
          <bgColor rgb="FFD9E1F2"/>
        </patternFill>
      </fill>
    </dxf>
    <dxf>
      <font>
        <b/>
        <color rgb="FF000000"/>
      </font>
    </dxf>
    <dxf>
      <font>
        <b/>
        <color rgb="FF000000"/>
      </font>
    </dxf>
    <dxf>
      <font>
        <b/>
        <color rgb="FF000000"/>
      </font>
      <border>
        <top style="double">
          <color rgb="FF4472C4"/>
        </top>
      </border>
    </dxf>
    <dxf>
      <font>
        <b/>
        <color rgb="FFFFFFFF"/>
      </font>
      <fill>
        <patternFill patternType="solid">
          <fgColor rgb="FF4472C4"/>
          <bgColor rgb="FF4472C4"/>
        </patternFill>
      </fill>
    </dxf>
    <dxf>
      <font>
        <color rgb="FF000000"/>
      </font>
      <border>
        <left style="thin">
          <color rgb="FF8EA9DB"/>
        </left>
        <right style="thin">
          <color rgb="FF8EA9DB"/>
        </right>
        <top style="thin">
          <color rgb="FF8EA9DB"/>
        </top>
        <bottom style="thin">
          <color rgb="FF8EA9DB"/>
        </bottom>
        <horizontal style="thin">
          <color rgb="FF8EA9DB"/>
        </horizontal>
      </border>
    </dxf>
  </dxfs>
  <tableStyles count="2" defaultTableStyle="TableStyleMedium2" defaultPivotStyle="PivotStyleLight16">
    <tableStyle name="TableStyleMedium2 2" pivot="0" count="7" xr9:uid="{00000000-0011-0000-FFFF-FFFF00000000}">
      <tableStyleElement type="wholeTable" dxfId="71"/>
      <tableStyleElement type="headerRow" dxfId="70"/>
      <tableStyleElement type="totalRow" dxfId="69"/>
      <tableStyleElement type="firstColumn" dxfId="68"/>
      <tableStyleElement type="lastColumn" dxfId="67"/>
      <tableStyleElement type="firstRowStripe" dxfId="66"/>
      <tableStyleElement type="firstColumnStripe" dxfId="65"/>
    </tableStyle>
    <tableStyle name="TableStyleMedium2 3" pivot="0" count="7" xr9:uid="{00000000-0011-0000-FFFF-FFFF01000000}">
      <tableStyleElement type="wholeTable" dxfId="64"/>
      <tableStyleElement type="headerRow" dxfId="63"/>
      <tableStyleElement type="totalRow" dxfId="62"/>
      <tableStyleElement type="firstColumn" dxfId="61"/>
      <tableStyleElement type="lastColumn" dxfId="60"/>
      <tableStyleElement type="firstRowStripe" dxfId="59"/>
      <tableStyleElement type="firstColumnStripe" dxfId="58"/>
    </tableStyle>
  </tableStyles>
  <colors>
    <mruColors>
      <color rgb="FFFFFFCC"/>
      <color rgb="FFFF6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tyles" Target="styles.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externalLink" Target="externalLinks/externalLink14.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sharedStrings" Target="sharedString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1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1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1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1.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2.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3.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4.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25.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26.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2.xml"/><Relationship Id="rId1" Type="http://schemas.microsoft.com/office/2011/relationships/chartStyle" Target="style12.xml"/></Relationships>
</file>

<file path=xl/charts/_rels/chart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6.xml"/><Relationship Id="rId1" Type="http://schemas.microsoft.com/office/2011/relationships/chartStyle" Target="style16.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Felt Line Speed Efficiency</a:t>
            </a:r>
          </a:p>
          <a:p>
            <a:pPr>
              <a:defRPr b="1">
                <a:solidFill>
                  <a:sysClr val="windowText" lastClr="000000"/>
                </a:solidFill>
              </a:defRPr>
            </a:pPr>
            <a:r>
              <a:rPr lang="en-US" sz="1200" b="1" i="1">
                <a:solidFill>
                  <a:sysClr val="windowText" lastClr="000000"/>
                </a:solidFill>
              </a:rPr>
              <a:t>Line Speed Eff = Average Line Speed /Target Line Speed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8.7226532571470769E-2"/>
          <c:y val="9.3023100505005535E-2"/>
          <c:w val="0.74112938586369548"/>
          <c:h val="0.71120011957309859"/>
        </c:manualLayout>
      </c:layout>
      <c:barChart>
        <c:barDir val="col"/>
        <c:grouping val="clustered"/>
        <c:varyColors val="0"/>
        <c:ser>
          <c:idx val="4"/>
          <c:order val="0"/>
          <c:tx>
            <c:v>FY 18 Baseline</c:v>
          </c:tx>
          <c:spPr>
            <a:solidFill>
              <a:srgbClr val="00B050"/>
            </a:solidFill>
            <a:ln>
              <a:solidFill>
                <a:schemeClr val="tx1"/>
              </a:solidFill>
            </a:ln>
            <a:effectLst/>
          </c:spPr>
          <c:invertIfNegative val="0"/>
          <c:dLbls>
            <c:delete val="1"/>
          </c:dLbls>
          <c:val>
            <c:numRef>
              <c:f>'[12]Summary Data'!$C$62:$K$62</c:f>
              <c:numCache>
                <c:formatCode>General</c:formatCode>
                <c:ptCount val="9"/>
                <c:pt idx="0">
                  <c:v>88.017860647693809</c:v>
                </c:pt>
                <c:pt idx="1">
                  <c:v>1019</c:v>
                </c:pt>
                <c:pt idx="2">
                  <c:v>88.181818181818187</c:v>
                </c:pt>
                <c:pt idx="3">
                  <c:v>350</c:v>
                </c:pt>
                <c:pt idx="5">
                  <c:v>0</c:v>
                </c:pt>
                <c:pt idx="7">
                  <c:v>0</c:v>
                </c:pt>
                <c:pt idx="8">
                  <c:v>100.0327240566038</c:v>
                </c:pt>
              </c:numCache>
            </c:numRef>
          </c:val>
          <c:extLst>
            <c:ext xmlns:c15="http://schemas.microsoft.com/office/drawing/2012/chart" uri="{02D57815-91ED-43cb-92C2-25804820EDAC}">
              <c15:filteredCategoryTitle>
                <c15:cat>
                  <c:numRef>
                    <c:extLst>
                      <c:ext uri="{02D57815-91ED-43cb-92C2-25804820EDAC}">
                        <c15:formulaRef>
                          <c15:sqref>'[12]Summary Data'!$C$61:$K$61</c15:sqref>
                        </c15:formulaRef>
                      </c:ext>
                    </c:extLst>
                    <c:numCache>
                      <c:formatCode>General</c:formatCode>
                      <c:ptCount val="9"/>
                      <c:pt idx="0">
                        <c:v>86.457932535364506</c:v>
                      </c:pt>
                      <c:pt idx="1">
                        <c:v>919</c:v>
                      </c:pt>
                      <c:pt idx="3">
                        <c:v>0</c:v>
                      </c:pt>
                      <c:pt idx="4">
                        <c:v>96.636363636363626</c:v>
                      </c:pt>
                      <c:pt idx="5">
                        <c:v>555</c:v>
                      </c:pt>
                      <c:pt idx="7">
                        <c:v>0</c:v>
                      </c:pt>
                    </c:numCache>
                  </c:numRef>
                </c15:cat>
              </c15:filteredCategoryTitle>
            </c:ext>
            <c:ext xmlns:c16="http://schemas.microsoft.com/office/drawing/2014/chart" uri="{C3380CC4-5D6E-409C-BE32-E72D297353CC}">
              <c16:uniqueId val="{00000000-55D2-4D32-B89B-CB9F89D510D8}"/>
            </c:ext>
          </c:extLst>
        </c:ser>
        <c:ser>
          <c:idx val="3"/>
          <c:order val="1"/>
          <c:tx>
            <c:v>Rolling 13 Week Avg</c:v>
          </c:tx>
          <c:spPr>
            <a:solidFill>
              <a:srgbClr val="0070C0"/>
            </a:solidFill>
            <a:ln>
              <a:solidFill>
                <a:schemeClr val="tx1"/>
              </a:solidFill>
            </a:ln>
            <a:effectLst/>
          </c:spPr>
          <c:invertIfNegative val="0"/>
          <c:dLbls>
            <c:delete val="1"/>
          </c:dLbls>
          <c:val>
            <c:numRef>
              <c:f>'[12]Summary Data'!$C$63:$K$63</c:f>
              <c:numCache>
                <c:formatCode>General</c:formatCode>
                <c:ptCount val="9"/>
                <c:pt idx="0">
                  <c:v>85.876060913705572</c:v>
                </c:pt>
                <c:pt idx="1">
                  <c:v>985</c:v>
                </c:pt>
                <c:pt idx="3">
                  <c:v>0</c:v>
                </c:pt>
                <c:pt idx="4">
                  <c:v>98.72727272727272</c:v>
                </c:pt>
                <c:pt idx="5">
                  <c:v>560</c:v>
                </c:pt>
                <c:pt idx="6">
                  <c:v>99.333333333333343</c:v>
                </c:pt>
                <c:pt idx="7">
                  <c:v>330</c:v>
                </c:pt>
              </c:numCache>
            </c:numRef>
          </c:val>
          <c:extLst>
            <c:ext xmlns:c15="http://schemas.microsoft.com/office/drawing/2012/chart" uri="{02D57815-91ED-43cb-92C2-25804820EDAC}">
              <c15:filteredCategoryTitle>
                <c15:cat>
                  <c:numRef>
                    <c:extLst>
                      <c:ext uri="{02D57815-91ED-43cb-92C2-25804820EDAC}">
                        <c15:formulaRef>
                          <c15:sqref>'[12]Summary Data'!$C$61:$K$61</c15:sqref>
                        </c15:formulaRef>
                      </c:ext>
                    </c:extLst>
                    <c:numCache>
                      <c:formatCode>General</c:formatCode>
                      <c:ptCount val="9"/>
                      <c:pt idx="0">
                        <c:v>86.457932535364506</c:v>
                      </c:pt>
                      <c:pt idx="1">
                        <c:v>919</c:v>
                      </c:pt>
                      <c:pt idx="3">
                        <c:v>0</c:v>
                      </c:pt>
                      <c:pt idx="4">
                        <c:v>96.636363636363626</c:v>
                      </c:pt>
                      <c:pt idx="5">
                        <c:v>555</c:v>
                      </c:pt>
                      <c:pt idx="7">
                        <c:v>0</c:v>
                      </c:pt>
                    </c:numCache>
                  </c:numRef>
                </c15:cat>
              </c15:filteredCategoryTitle>
            </c:ext>
            <c:ext xmlns:c16="http://schemas.microsoft.com/office/drawing/2014/chart" uri="{C3380CC4-5D6E-409C-BE32-E72D297353CC}">
              <c16:uniqueId val="{00000001-55D2-4D32-B89B-CB9F89D510D8}"/>
            </c:ext>
          </c:extLst>
        </c:ser>
        <c:ser>
          <c:idx val="2"/>
          <c:order val="2"/>
          <c:tx>
            <c:strRef>
              <c:f>'[12]Summary Data'!$B$86</c:f>
              <c:strCache>
                <c:ptCount val="1"/>
              </c:strCache>
            </c:strRef>
          </c:tx>
          <c:spPr>
            <a:solidFill>
              <a:schemeClr val="accent3"/>
            </a:solidFill>
            <a:ln>
              <a:noFill/>
            </a:ln>
            <a:effectLst/>
          </c:spPr>
          <c:invertIfNegative val="0"/>
          <c:dLbls>
            <c:delete val="1"/>
          </c:dLbls>
          <c:val>
            <c:numRef>
              <c:f>'[12]Summary Data'!$C$86:$K$86</c:f>
              <c:numCache>
                <c:formatCode>General</c:formatCode>
                <c:ptCount val="9"/>
              </c:numCache>
            </c:numRef>
          </c:val>
          <c:extLst xmlns:c15="http://schemas.microsoft.com/office/drawing/2012/chart">
            <c:ext xmlns:c15="http://schemas.microsoft.com/office/drawing/2012/chart" uri="{02D57815-91ED-43cb-92C2-25804820EDAC}">
              <c15:filteredCategoryTitle>
                <c15:cat>
                  <c:numRef>
                    <c:extLst>
                      <c:ext uri="{02D57815-91ED-43cb-92C2-25804820EDAC}">
                        <c15:formulaRef>
                          <c15:sqref>'[12]Summary Data'!$C$61:$K$61</c15:sqref>
                        </c15:formulaRef>
                      </c:ext>
                    </c:extLst>
                    <c:numCache>
                      <c:formatCode>General</c:formatCode>
                      <c:ptCount val="9"/>
                      <c:pt idx="0">
                        <c:v>86.457932535364506</c:v>
                      </c:pt>
                      <c:pt idx="1">
                        <c:v>919</c:v>
                      </c:pt>
                      <c:pt idx="3">
                        <c:v>0</c:v>
                      </c:pt>
                      <c:pt idx="4">
                        <c:v>96.636363636363626</c:v>
                      </c:pt>
                      <c:pt idx="5">
                        <c:v>555</c:v>
                      </c:pt>
                      <c:pt idx="7">
                        <c:v>0</c:v>
                      </c:pt>
                    </c:numCache>
                  </c:numRef>
                </c15:cat>
              </c15:filteredCategoryTitle>
            </c:ext>
            <c:ext xmlns:c16="http://schemas.microsoft.com/office/drawing/2014/chart" uri="{C3380CC4-5D6E-409C-BE32-E72D297353CC}">
              <c16:uniqueId val="{00000002-55D2-4D32-B89B-CB9F89D510D8}"/>
            </c:ext>
          </c:extLst>
        </c:ser>
        <c:dLbls>
          <c:showLegendKey val="0"/>
          <c:showVal val="1"/>
          <c:showCatName val="0"/>
          <c:showSerName val="0"/>
          <c:showPercent val="0"/>
          <c:showBubbleSize val="0"/>
        </c:dLbls>
        <c:gapWidth val="458"/>
        <c:overlap val="-59"/>
        <c:axId val="685301840"/>
        <c:axId val="685301184"/>
        <c:extLst/>
      </c:barChart>
      <c:catAx>
        <c:axId val="685301840"/>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Product Grouping (Target Line Speed)</a:t>
                </a:r>
              </a:p>
            </c:rich>
          </c:tx>
          <c:layout>
            <c:manualLayout>
              <c:xMode val="edge"/>
              <c:yMode val="edge"/>
              <c:x val="0.34831361752406975"/>
              <c:y val="0.95214643252388287"/>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alpha val="89000"/>
              </a:schemeClr>
            </a:solidFill>
            <a:round/>
          </a:ln>
          <a:effectLst/>
        </c:spPr>
        <c:txPr>
          <a:bodyPr rot="1800000" spcFirstLastPara="1" vertOverflow="ellipsis"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85301184"/>
        <c:crosses val="autoZero"/>
        <c:auto val="1"/>
        <c:lblAlgn val="ctr"/>
        <c:lblOffset val="100"/>
        <c:noMultiLvlLbl val="0"/>
      </c:catAx>
      <c:valAx>
        <c:axId val="685301184"/>
        <c:scaling>
          <c:orientation val="minMax"/>
          <c:min val="5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Line Speed Efficiency, %</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85301840"/>
        <c:crosses val="autoZero"/>
        <c:crossBetween val="between"/>
        <c:minorUnit val="2.5"/>
      </c:valAx>
      <c:spPr>
        <a:noFill/>
        <a:ln>
          <a:solidFill>
            <a:schemeClr val="tx1"/>
          </a:solidFill>
        </a:ln>
        <a:effectLst/>
      </c:spPr>
    </c:plotArea>
    <c:legend>
      <c:legendPos val="r"/>
      <c:layout>
        <c:manualLayout>
          <c:xMode val="edge"/>
          <c:yMode val="edge"/>
          <c:x val="0.83980568961137925"/>
          <c:y val="0.47459890240992597"/>
          <c:w val="0.16019431038862078"/>
          <c:h val="0.11694345025053686"/>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86657917760279"/>
          <c:y val="0.15782407407407409"/>
          <c:w val="0.87539807524059488"/>
          <c:h val="0.66526902887139105"/>
        </c:manualLayout>
      </c:layout>
      <c:barChart>
        <c:barDir val="col"/>
        <c:grouping val="clustered"/>
        <c:varyColors val="0"/>
        <c:ser>
          <c:idx val="0"/>
          <c:order val="0"/>
          <c:tx>
            <c:strRef>
              <c:f>'Twin Screw '!$D$2</c:f>
              <c:strCache>
                <c:ptCount val="1"/>
                <c:pt idx="0">
                  <c:v>Maintenance downtime</c:v>
                </c:pt>
              </c:strCache>
            </c:strRef>
          </c:tx>
          <c:spPr>
            <a:solidFill>
              <a:schemeClr val="accent1"/>
            </a:solidFill>
            <a:ln>
              <a:noFill/>
            </a:ln>
            <a:effectLst/>
          </c:spPr>
          <c:invertIfNegative val="0"/>
          <c:cat>
            <c:numRef>
              <c:f>'Twin Screw '!$A$3:$A$15</c:f>
              <c:numCache>
                <c:formatCode>d\-mmm</c:formatCode>
                <c:ptCount val="13"/>
                <c:pt idx="0">
                  <c:v>44026</c:v>
                </c:pt>
                <c:pt idx="1">
                  <c:v>44027</c:v>
                </c:pt>
                <c:pt idx="2">
                  <c:v>44028</c:v>
                </c:pt>
                <c:pt idx="3">
                  <c:v>44029</c:v>
                </c:pt>
                <c:pt idx="4">
                  <c:v>44032</c:v>
                </c:pt>
                <c:pt idx="5">
                  <c:v>44033</c:v>
                </c:pt>
                <c:pt idx="6">
                  <c:v>44034</c:v>
                </c:pt>
                <c:pt idx="7">
                  <c:v>44035</c:v>
                </c:pt>
                <c:pt idx="8">
                  <c:v>44039</c:v>
                </c:pt>
                <c:pt idx="9">
                  <c:v>44040</c:v>
                </c:pt>
                <c:pt idx="10">
                  <c:v>44041</c:v>
                </c:pt>
                <c:pt idx="11">
                  <c:v>44042</c:v>
                </c:pt>
                <c:pt idx="12">
                  <c:v>44050</c:v>
                </c:pt>
              </c:numCache>
            </c:numRef>
          </c:cat>
          <c:val>
            <c:numRef>
              <c:f>'Twin Screw '!$D$3:$D$15</c:f>
              <c:numCache>
                <c:formatCode>General</c:formatCode>
                <c:ptCount val="13"/>
                <c:pt idx="0">
                  <c:v>120</c:v>
                </c:pt>
                <c:pt idx="3">
                  <c:v>60</c:v>
                </c:pt>
                <c:pt idx="5">
                  <c:v>115</c:v>
                </c:pt>
                <c:pt idx="6">
                  <c:v>75</c:v>
                </c:pt>
                <c:pt idx="7">
                  <c:v>480</c:v>
                </c:pt>
                <c:pt idx="8">
                  <c:v>60</c:v>
                </c:pt>
                <c:pt idx="9">
                  <c:v>150</c:v>
                </c:pt>
                <c:pt idx="10">
                  <c:v>1200</c:v>
                </c:pt>
                <c:pt idx="11">
                  <c:v>1800</c:v>
                </c:pt>
                <c:pt idx="12">
                  <c:v>120</c:v>
                </c:pt>
              </c:numCache>
            </c:numRef>
          </c:val>
          <c:extLst>
            <c:ext xmlns:c16="http://schemas.microsoft.com/office/drawing/2014/chart" uri="{C3380CC4-5D6E-409C-BE32-E72D297353CC}">
              <c16:uniqueId val="{00000000-8B0E-41AF-BC19-805D7A51AA46}"/>
            </c:ext>
          </c:extLst>
        </c:ser>
        <c:dLbls>
          <c:showLegendKey val="0"/>
          <c:showVal val="0"/>
          <c:showCatName val="0"/>
          <c:showSerName val="0"/>
          <c:showPercent val="0"/>
          <c:showBubbleSize val="0"/>
        </c:dLbls>
        <c:gapWidth val="219"/>
        <c:overlap val="-27"/>
        <c:axId val="771039056"/>
        <c:axId val="771039384"/>
      </c:barChart>
      <c:dateAx>
        <c:axId val="77103905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039384"/>
        <c:crosses val="autoZero"/>
        <c:auto val="1"/>
        <c:lblOffset val="100"/>
        <c:baseTimeUnit val="days"/>
      </c:dateAx>
      <c:valAx>
        <c:axId val="771039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03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'Twin Screw '!$L$2</c:f>
              <c:strCache>
                <c:ptCount val="1"/>
                <c:pt idx="0">
                  <c:v>Efficency</c:v>
                </c:pt>
              </c:strCache>
            </c:strRef>
          </c:tx>
          <c:spPr>
            <a:solidFill>
              <a:schemeClr val="accent1"/>
            </a:solidFill>
            <a:ln>
              <a:noFill/>
            </a:ln>
            <a:effectLst/>
          </c:spPr>
          <c:invertIfNegative val="0"/>
          <c:cat>
            <c:numRef>
              <c:f>'Twin Screw '!$A$3:$A$15</c:f>
              <c:numCache>
                <c:formatCode>d\-mmm</c:formatCode>
                <c:ptCount val="13"/>
                <c:pt idx="0">
                  <c:v>44026</c:v>
                </c:pt>
                <c:pt idx="1">
                  <c:v>44027</c:v>
                </c:pt>
                <c:pt idx="2">
                  <c:v>44028</c:v>
                </c:pt>
                <c:pt idx="3">
                  <c:v>44029</c:v>
                </c:pt>
                <c:pt idx="4">
                  <c:v>44032</c:v>
                </c:pt>
                <c:pt idx="5">
                  <c:v>44033</c:v>
                </c:pt>
                <c:pt idx="6">
                  <c:v>44034</c:v>
                </c:pt>
                <c:pt idx="7">
                  <c:v>44035</c:v>
                </c:pt>
                <c:pt idx="8">
                  <c:v>44039</c:v>
                </c:pt>
                <c:pt idx="9">
                  <c:v>44040</c:v>
                </c:pt>
                <c:pt idx="10">
                  <c:v>44041</c:v>
                </c:pt>
                <c:pt idx="11">
                  <c:v>44042</c:v>
                </c:pt>
                <c:pt idx="12">
                  <c:v>44050</c:v>
                </c:pt>
              </c:numCache>
            </c:numRef>
          </c:cat>
          <c:val>
            <c:numRef>
              <c:f>'Twin Screw '!$L$3:$L$15</c:f>
              <c:numCache>
                <c:formatCode>General</c:formatCode>
                <c:ptCount val="13"/>
                <c:pt idx="5">
                  <c:v>80.7</c:v>
                </c:pt>
                <c:pt idx="6">
                  <c:v>73.400000000000006</c:v>
                </c:pt>
                <c:pt idx="7">
                  <c:v>59.6</c:v>
                </c:pt>
                <c:pt idx="8">
                  <c:v>84</c:v>
                </c:pt>
                <c:pt idx="9">
                  <c:v>54</c:v>
                </c:pt>
                <c:pt idx="10">
                  <c:v>43</c:v>
                </c:pt>
                <c:pt idx="11">
                  <c:v>25</c:v>
                </c:pt>
                <c:pt idx="12">
                  <c:v>65</c:v>
                </c:pt>
              </c:numCache>
            </c:numRef>
          </c:val>
          <c:extLst>
            <c:ext xmlns:c16="http://schemas.microsoft.com/office/drawing/2014/chart" uri="{C3380CC4-5D6E-409C-BE32-E72D297353CC}">
              <c16:uniqueId val="{00000000-8D65-4136-9E08-7316F2385AA8}"/>
            </c:ext>
          </c:extLst>
        </c:ser>
        <c:dLbls>
          <c:showLegendKey val="0"/>
          <c:showVal val="0"/>
          <c:showCatName val="0"/>
          <c:showSerName val="0"/>
          <c:showPercent val="0"/>
          <c:showBubbleSize val="0"/>
        </c:dLbls>
        <c:gapWidth val="150"/>
        <c:overlap val="100"/>
        <c:axId val="643139344"/>
        <c:axId val="643138032"/>
      </c:barChart>
      <c:dateAx>
        <c:axId val="6431393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38032"/>
        <c:crosses val="autoZero"/>
        <c:auto val="1"/>
        <c:lblOffset val="100"/>
        <c:baseTimeUnit val="days"/>
      </c:dateAx>
      <c:valAx>
        <c:axId val="64313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3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Monthly Liquid Nitrogen</a:t>
            </a:r>
            <a:r>
              <a:rPr lang="en-US" sz="1100" baseline="0"/>
              <a:t> Use, MM Cubic Feet</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N2</c:v>
          </c:tx>
          <c:spPr>
            <a:solidFill>
              <a:schemeClr val="accent1"/>
            </a:solidFill>
            <a:ln>
              <a:noFill/>
            </a:ln>
            <a:effectLst/>
          </c:spPr>
          <c:invertIfNegative val="0"/>
          <c:cat>
            <c:numRef>
              <c:f>'N2 Use'!$A$6:$A$27</c:f>
              <c:numCache>
                <c:formatCode>mmm\-yy</c:formatCode>
                <c:ptCount val="22"/>
                <c:pt idx="0">
                  <c:v>43647</c:v>
                </c:pt>
                <c:pt idx="1">
                  <c:v>43678</c:v>
                </c:pt>
                <c:pt idx="2">
                  <c:v>43709</c:v>
                </c:pt>
                <c:pt idx="3">
                  <c:v>43739</c:v>
                </c:pt>
                <c:pt idx="4">
                  <c:v>43770</c:v>
                </c:pt>
                <c:pt idx="5">
                  <c:v>43800</c:v>
                </c:pt>
                <c:pt idx="6">
                  <c:v>43831</c:v>
                </c:pt>
                <c:pt idx="7">
                  <c:v>43862</c:v>
                </c:pt>
                <c:pt idx="8">
                  <c:v>43891</c:v>
                </c:pt>
                <c:pt idx="9">
                  <c:v>43922</c:v>
                </c:pt>
                <c:pt idx="10">
                  <c:v>43952</c:v>
                </c:pt>
                <c:pt idx="11">
                  <c:v>43983</c:v>
                </c:pt>
                <c:pt idx="12">
                  <c:v>44013</c:v>
                </c:pt>
                <c:pt idx="13">
                  <c:v>44044</c:v>
                </c:pt>
                <c:pt idx="14">
                  <c:v>44075</c:v>
                </c:pt>
                <c:pt idx="15">
                  <c:v>44105</c:v>
                </c:pt>
                <c:pt idx="16">
                  <c:v>44136</c:v>
                </c:pt>
                <c:pt idx="17">
                  <c:v>44166</c:v>
                </c:pt>
                <c:pt idx="18">
                  <c:v>44197</c:v>
                </c:pt>
                <c:pt idx="19">
                  <c:v>44228</c:v>
                </c:pt>
                <c:pt idx="20">
                  <c:v>44256</c:v>
                </c:pt>
                <c:pt idx="21">
                  <c:v>44287</c:v>
                </c:pt>
              </c:numCache>
            </c:numRef>
          </c:cat>
          <c:val>
            <c:numRef>
              <c:f>'N2 Use'!$B$6:$B$27</c:f>
              <c:numCache>
                <c:formatCode>0.00</c:formatCode>
                <c:ptCount val="22"/>
                <c:pt idx="0">
                  <c:v>1.1698</c:v>
                </c:pt>
                <c:pt idx="1">
                  <c:v>1.033488</c:v>
                </c:pt>
                <c:pt idx="2">
                  <c:v>1.3447</c:v>
                </c:pt>
                <c:pt idx="3">
                  <c:v>1.353</c:v>
                </c:pt>
                <c:pt idx="4">
                  <c:v>0.54959999999999998</c:v>
                </c:pt>
                <c:pt idx="5">
                  <c:v>0.67410000000000003</c:v>
                </c:pt>
                <c:pt idx="6">
                  <c:v>0.54069999999999996</c:v>
                </c:pt>
                <c:pt idx="7">
                  <c:v>0.55859999999999999</c:v>
                </c:pt>
                <c:pt idx="8">
                  <c:v>0.8881</c:v>
                </c:pt>
                <c:pt idx="9">
                  <c:v>0.87539999999999996</c:v>
                </c:pt>
                <c:pt idx="10">
                  <c:v>1.1942999999999999</c:v>
                </c:pt>
                <c:pt idx="11">
                  <c:v>1.4852000000000001</c:v>
                </c:pt>
                <c:pt idx="12">
                  <c:v>1.613397</c:v>
                </c:pt>
                <c:pt idx="13">
                  <c:v>1.49</c:v>
                </c:pt>
                <c:pt idx="14" formatCode="General">
                  <c:v>1.48</c:v>
                </c:pt>
                <c:pt idx="15">
                  <c:v>1.1000000000000001</c:v>
                </c:pt>
                <c:pt idx="16">
                  <c:v>0.85</c:v>
                </c:pt>
                <c:pt idx="17" formatCode="General">
                  <c:v>0.78</c:v>
                </c:pt>
                <c:pt idx="18">
                  <c:v>0.44800000000000001</c:v>
                </c:pt>
                <c:pt idx="19" formatCode="General">
                  <c:v>0.49</c:v>
                </c:pt>
                <c:pt idx="20" formatCode="General">
                  <c:v>0.91</c:v>
                </c:pt>
                <c:pt idx="21" formatCode="General">
                  <c:v>1.0329999999999999</c:v>
                </c:pt>
              </c:numCache>
            </c:numRef>
          </c:val>
          <c:extLst>
            <c:ext xmlns:c16="http://schemas.microsoft.com/office/drawing/2014/chart" uri="{C3380CC4-5D6E-409C-BE32-E72D297353CC}">
              <c16:uniqueId val="{00000002-790F-430E-8221-D92E03CDF540}"/>
            </c:ext>
          </c:extLst>
        </c:ser>
        <c:dLbls>
          <c:showLegendKey val="0"/>
          <c:showVal val="0"/>
          <c:showCatName val="0"/>
          <c:showSerName val="0"/>
          <c:showPercent val="0"/>
          <c:showBubbleSize val="0"/>
        </c:dLbls>
        <c:gapWidth val="219"/>
        <c:overlap val="-27"/>
        <c:axId val="571728968"/>
        <c:axId val="571730280"/>
      </c:barChart>
      <c:dateAx>
        <c:axId val="571728968"/>
        <c:scaling>
          <c:orientation val="minMax"/>
          <c:max val="44287"/>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730280"/>
        <c:crosses val="autoZero"/>
        <c:auto val="1"/>
        <c:lblOffset val="100"/>
        <c:baseTimeUnit val="months"/>
      </c:dateAx>
      <c:valAx>
        <c:axId val="571730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728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POV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POV!$H$1</c:f>
              <c:strCache>
                <c:ptCount val="1"/>
                <c:pt idx="0">
                  <c:v>FY21</c:v>
                </c:pt>
              </c:strCache>
            </c:strRef>
          </c:tx>
          <c:spPr>
            <a:solidFill>
              <a:schemeClr val="accent2"/>
            </a:solidFill>
            <a:ln>
              <a:noFill/>
            </a:ln>
            <a:effectLst/>
          </c:spPr>
          <c:invertIfNegative val="0"/>
          <c:cat>
            <c:strRef>
              <c:f>POV!$F$2:$F$13</c:f>
              <c:strCache>
                <c:ptCount val="12"/>
                <c:pt idx="0">
                  <c:v>June</c:v>
                </c:pt>
                <c:pt idx="1">
                  <c:v>July</c:v>
                </c:pt>
                <c:pt idx="2">
                  <c:v>Aug</c:v>
                </c:pt>
                <c:pt idx="3">
                  <c:v>Sept</c:v>
                </c:pt>
                <c:pt idx="4">
                  <c:v>Oct</c:v>
                </c:pt>
                <c:pt idx="5">
                  <c:v>Nov</c:v>
                </c:pt>
                <c:pt idx="6">
                  <c:v>Dec</c:v>
                </c:pt>
                <c:pt idx="7">
                  <c:v>Jan</c:v>
                </c:pt>
                <c:pt idx="8">
                  <c:v>Feb</c:v>
                </c:pt>
                <c:pt idx="9">
                  <c:v>Mar</c:v>
                </c:pt>
                <c:pt idx="10">
                  <c:v>April</c:v>
                </c:pt>
                <c:pt idx="11">
                  <c:v>May</c:v>
                </c:pt>
              </c:strCache>
            </c:strRef>
          </c:cat>
          <c:val>
            <c:numRef>
              <c:f>POV!$H$2:$H$13</c:f>
              <c:numCache>
                <c:formatCode>"$"#,##0.00</c:formatCode>
                <c:ptCount val="12"/>
                <c:pt idx="0">
                  <c:v>18169.560000000005</c:v>
                </c:pt>
                <c:pt idx="1">
                  <c:v>37829.380000000005</c:v>
                </c:pt>
                <c:pt idx="2">
                  <c:v>33510.03</c:v>
                </c:pt>
                <c:pt idx="3">
                  <c:v>20515.79</c:v>
                </c:pt>
                <c:pt idx="4">
                  <c:v>49404.119999999995</c:v>
                </c:pt>
                <c:pt idx="5">
                  <c:v>166.5</c:v>
                </c:pt>
                <c:pt idx="6">
                  <c:v>18353.97</c:v>
                </c:pt>
                <c:pt idx="7">
                  <c:v>6536.5499999999993</c:v>
                </c:pt>
                <c:pt idx="8">
                  <c:v>43776.01</c:v>
                </c:pt>
                <c:pt idx="9">
                  <c:v>231022.42</c:v>
                </c:pt>
                <c:pt idx="10">
                  <c:v>-31831.320000000003</c:v>
                </c:pt>
                <c:pt idx="11">
                  <c:v>58400.73</c:v>
                </c:pt>
              </c:numCache>
            </c:numRef>
          </c:val>
          <c:extLst>
            <c:ext xmlns:c16="http://schemas.microsoft.com/office/drawing/2014/chart" uri="{C3380CC4-5D6E-409C-BE32-E72D297353CC}">
              <c16:uniqueId val="{00000000-14A7-44D4-8CBB-72563B579D87}"/>
            </c:ext>
          </c:extLst>
        </c:ser>
        <c:dLbls>
          <c:showLegendKey val="0"/>
          <c:showVal val="0"/>
          <c:showCatName val="0"/>
          <c:showSerName val="0"/>
          <c:showPercent val="0"/>
          <c:showBubbleSize val="0"/>
        </c:dLbls>
        <c:gapWidth val="150"/>
        <c:axId val="625180600"/>
        <c:axId val="625179288"/>
      </c:barChart>
      <c:lineChart>
        <c:grouping val="standard"/>
        <c:varyColors val="0"/>
        <c:ser>
          <c:idx val="0"/>
          <c:order val="0"/>
          <c:tx>
            <c:strRef>
              <c:f>POV!$G$1</c:f>
              <c:strCache>
                <c:ptCount val="1"/>
                <c:pt idx="0">
                  <c:v>FY18</c:v>
                </c:pt>
              </c:strCache>
            </c:strRef>
          </c:tx>
          <c:spPr>
            <a:ln w="28575" cap="rnd">
              <a:solidFill>
                <a:schemeClr val="accent1"/>
              </a:solidFill>
              <a:round/>
            </a:ln>
            <a:effectLst/>
          </c:spPr>
          <c:marker>
            <c:symbol val="none"/>
          </c:marker>
          <c:cat>
            <c:strRef>
              <c:f>POV!$F$2:$F$13</c:f>
              <c:strCache>
                <c:ptCount val="12"/>
                <c:pt idx="0">
                  <c:v>June</c:v>
                </c:pt>
                <c:pt idx="1">
                  <c:v>July</c:v>
                </c:pt>
                <c:pt idx="2">
                  <c:v>Aug</c:v>
                </c:pt>
                <c:pt idx="3">
                  <c:v>Sept</c:v>
                </c:pt>
                <c:pt idx="4">
                  <c:v>Oct</c:v>
                </c:pt>
                <c:pt idx="5">
                  <c:v>Nov</c:v>
                </c:pt>
                <c:pt idx="6">
                  <c:v>Dec</c:v>
                </c:pt>
                <c:pt idx="7">
                  <c:v>Jan</c:v>
                </c:pt>
                <c:pt idx="8">
                  <c:v>Feb</c:v>
                </c:pt>
                <c:pt idx="9">
                  <c:v>Mar</c:v>
                </c:pt>
                <c:pt idx="10">
                  <c:v>April</c:v>
                </c:pt>
                <c:pt idx="11">
                  <c:v>May</c:v>
                </c:pt>
              </c:strCache>
            </c:strRef>
          </c:cat>
          <c:val>
            <c:numRef>
              <c:f>POV!$G$2:$G$13</c:f>
              <c:numCache>
                <c:formatCode>"$"#,##0.00</c:formatCode>
                <c:ptCount val="12"/>
                <c:pt idx="0">
                  <c:v>30307.166666666668</c:v>
                </c:pt>
                <c:pt idx="1">
                  <c:v>30307.166666666668</c:v>
                </c:pt>
                <c:pt idx="2">
                  <c:v>30307.166666666668</c:v>
                </c:pt>
                <c:pt idx="3">
                  <c:v>30307.166666666668</c:v>
                </c:pt>
                <c:pt idx="4">
                  <c:v>30307.166666666668</c:v>
                </c:pt>
                <c:pt idx="5">
                  <c:v>30307.166666666668</c:v>
                </c:pt>
                <c:pt idx="6">
                  <c:v>30307.166666666668</c:v>
                </c:pt>
                <c:pt idx="7">
                  <c:v>30307.166666666668</c:v>
                </c:pt>
                <c:pt idx="8">
                  <c:v>30307.166666666668</c:v>
                </c:pt>
                <c:pt idx="9">
                  <c:v>30307.166666666668</c:v>
                </c:pt>
                <c:pt idx="10">
                  <c:v>30307.166666666668</c:v>
                </c:pt>
                <c:pt idx="11">
                  <c:v>30307.166666666668</c:v>
                </c:pt>
              </c:numCache>
            </c:numRef>
          </c:val>
          <c:smooth val="0"/>
          <c:extLst>
            <c:ext xmlns:c16="http://schemas.microsoft.com/office/drawing/2014/chart" uri="{C3380CC4-5D6E-409C-BE32-E72D297353CC}">
              <c16:uniqueId val="{00000000-5D3D-4E20-9F77-F4DB3A3A5ED8}"/>
            </c:ext>
          </c:extLst>
        </c:ser>
        <c:dLbls>
          <c:showLegendKey val="0"/>
          <c:showVal val="0"/>
          <c:showCatName val="0"/>
          <c:showSerName val="0"/>
          <c:showPercent val="0"/>
          <c:showBubbleSize val="0"/>
        </c:dLbls>
        <c:marker val="1"/>
        <c:smooth val="0"/>
        <c:axId val="625180600"/>
        <c:axId val="625179288"/>
      </c:lineChart>
      <c:catAx>
        <c:axId val="625180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79288"/>
        <c:crosses val="autoZero"/>
        <c:auto val="1"/>
        <c:lblAlgn val="ctr"/>
        <c:lblOffset val="100"/>
        <c:noMultiLvlLbl val="0"/>
      </c:catAx>
      <c:valAx>
        <c:axId val="625179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80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Scrap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'INV Scrap'!$H$1</c:f>
              <c:strCache>
                <c:ptCount val="1"/>
                <c:pt idx="0">
                  <c:v>FY21</c:v>
                </c:pt>
              </c:strCache>
            </c:strRef>
          </c:tx>
          <c:spPr>
            <a:solidFill>
              <a:schemeClr val="accent2"/>
            </a:solidFill>
            <a:ln>
              <a:noFill/>
            </a:ln>
            <a:effectLst/>
          </c:spPr>
          <c:invertIfNegative val="0"/>
          <c:cat>
            <c:strRef>
              <c:f>'INV Scrap'!$F$2:$F$13</c:f>
              <c:strCache>
                <c:ptCount val="12"/>
                <c:pt idx="0">
                  <c:v>June</c:v>
                </c:pt>
                <c:pt idx="1">
                  <c:v>July</c:v>
                </c:pt>
                <c:pt idx="2">
                  <c:v>Aug</c:v>
                </c:pt>
                <c:pt idx="3">
                  <c:v>Sept</c:v>
                </c:pt>
                <c:pt idx="4">
                  <c:v>Oct</c:v>
                </c:pt>
                <c:pt idx="5">
                  <c:v>Nov</c:v>
                </c:pt>
                <c:pt idx="6">
                  <c:v>Dec</c:v>
                </c:pt>
                <c:pt idx="7">
                  <c:v>Jan</c:v>
                </c:pt>
                <c:pt idx="8">
                  <c:v>Feb</c:v>
                </c:pt>
                <c:pt idx="9">
                  <c:v>Mar</c:v>
                </c:pt>
                <c:pt idx="10">
                  <c:v>April</c:v>
                </c:pt>
                <c:pt idx="11">
                  <c:v>May</c:v>
                </c:pt>
              </c:strCache>
            </c:strRef>
          </c:cat>
          <c:val>
            <c:numRef>
              <c:f>'INV Scrap'!$H$2:$H$13</c:f>
              <c:numCache>
                <c:formatCode>"$"#,##0.00</c:formatCode>
                <c:ptCount val="12"/>
                <c:pt idx="0">
                  <c:v>40920.62999999999</c:v>
                </c:pt>
                <c:pt idx="1">
                  <c:v>14845.6</c:v>
                </c:pt>
                <c:pt idx="2">
                  <c:v>252.81</c:v>
                </c:pt>
                <c:pt idx="3">
                  <c:v>4894.46</c:v>
                </c:pt>
                <c:pt idx="4">
                  <c:v>11084.97</c:v>
                </c:pt>
                <c:pt idx="5">
                  <c:v>17270.759999999998</c:v>
                </c:pt>
                <c:pt idx="6">
                  <c:v>108</c:v>
                </c:pt>
                <c:pt idx="7">
                  <c:v>8136.36</c:v>
                </c:pt>
                <c:pt idx="8">
                  <c:v>22126.79</c:v>
                </c:pt>
                <c:pt idx="9">
                  <c:v>7164.84</c:v>
                </c:pt>
                <c:pt idx="10">
                  <c:v>63707.9</c:v>
                </c:pt>
                <c:pt idx="11">
                  <c:v>442.01000000000204</c:v>
                </c:pt>
              </c:numCache>
            </c:numRef>
          </c:val>
          <c:extLst>
            <c:ext xmlns:c16="http://schemas.microsoft.com/office/drawing/2014/chart" uri="{C3380CC4-5D6E-409C-BE32-E72D297353CC}">
              <c16:uniqueId val="{00000001-C38F-4D89-A578-08F0AD92D42A}"/>
            </c:ext>
          </c:extLst>
        </c:ser>
        <c:dLbls>
          <c:showLegendKey val="0"/>
          <c:showVal val="0"/>
          <c:showCatName val="0"/>
          <c:showSerName val="0"/>
          <c:showPercent val="0"/>
          <c:showBubbleSize val="0"/>
        </c:dLbls>
        <c:gapWidth val="219"/>
        <c:axId val="625176992"/>
        <c:axId val="625181912"/>
      </c:barChart>
      <c:lineChart>
        <c:grouping val="standard"/>
        <c:varyColors val="0"/>
        <c:ser>
          <c:idx val="0"/>
          <c:order val="0"/>
          <c:tx>
            <c:strRef>
              <c:f>'INV Scrap'!$G$1</c:f>
              <c:strCache>
                <c:ptCount val="1"/>
                <c:pt idx="0">
                  <c:v>FY18</c:v>
                </c:pt>
              </c:strCache>
            </c:strRef>
          </c:tx>
          <c:spPr>
            <a:ln w="28575" cap="rnd">
              <a:solidFill>
                <a:schemeClr val="accent1"/>
              </a:solidFill>
              <a:round/>
            </a:ln>
            <a:effectLst/>
          </c:spPr>
          <c:marker>
            <c:symbol val="none"/>
          </c:marker>
          <c:cat>
            <c:strRef>
              <c:f>'INV Scrap'!$F$2:$F$13</c:f>
              <c:strCache>
                <c:ptCount val="12"/>
                <c:pt idx="0">
                  <c:v>June</c:v>
                </c:pt>
                <c:pt idx="1">
                  <c:v>July</c:v>
                </c:pt>
                <c:pt idx="2">
                  <c:v>Aug</c:v>
                </c:pt>
                <c:pt idx="3">
                  <c:v>Sept</c:v>
                </c:pt>
                <c:pt idx="4">
                  <c:v>Oct</c:v>
                </c:pt>
                <c:pt idx="5">
                  <c:v>Nov</c:v>
                </c:pt>
                <c:pt idx="6">
                  <c:v>Dec</c:v>
                </c:pt>
                <c:pt idx="7">
                  <c:v>Jan</c:v>
                </c:pt>
                <c:pt idx="8">
                  <c:v>Feb</c:v>
                </c:pt>
                <c:pt idx="9">
                  <c:v>Mar</c:v>
                </c:pt>
                <c:pt idx="10">
                  <c:v>April</c:v>
                </c:pt>
                <c:pt idx="11">
                  <c:v>May</c:v>
                </c:pt>
              </c:strCache>
            </c:strRef>
          </c:cat>
          <c:val>
            <c:numRef>
              <c:f>'INV Scrap'!$G$2:$G$13</c:f>
              <c:numCache>
                <c:formatCode>"$"#,##0</c:formatCode>
                <c:ptCount val="12"/>
                <c:pt idx="0">
                  <c:v>34027.666666666664</c:v>
                </c:pt>
                <c:pt idx="1">
                  <c:v>34027.666666666664</c:v>
                </c:pt>
                <c:pt idx="2">
                  <c:v>34027.666666666664</c:v>
                </c:pt>
                <c:pt idx="3">
                  <c:v>34027.666666666664</c:v>
                </c:pt>
                <c:pt idx="4">
                  <c:v>34027.666666666664</c:v>
                </c:pt>
                <c:pt idx="5">
                  <c:v>34027.666666666664</c:v>
                </c:pt>
                <c:pt idx="6">
                  <c:v>34027.666666666664</c:v>
                </c:pt>
                <c:pt idx="7">
                  <c:v>34027.666666666664</c:v>
                </c:pt>
                <c:pt idx="8">
                  <c:v>34027.666666666664</c:v>
                </c:pt>
                <c:pt idx="9">
                  <c:v>34027.666666666664</c:v>
                </c:pt>
                <c:pt idx="10">
                  <c:v>34027.666666666664</c:v>
                </c:pt>
                <c:pt idx="11">
                  <c:v>34027.666666666664</c:v>
                </c:pt>
              </c:numCache>
            </c:numRef>
          </c:val>
          <c:smooth val="0"/>
          <c:extLst>
            <c:ext xmlns:c16="http://schemas.microsoft.com/office/drawing/2014/chart" uri="{C3380CC4-5D6E-409C-BE32-E72D297353CC}">
              <c16:uniqueId val="{00000000-C38F-4D89-A578-08F0AD92D42A}"/>
            </c:ext>
          </c:extLst>
        </c:ser>
        <c:dLbls>
          <c:showLegendKey val="0"/>
          <c:showVal val="0"/>
          <c:showCatName val="0"/>
          <c:showSerName val="0"/>
          <c:showPercent val="0"/>
          <c:showBubbleSize val="0"/>
        </c:dLbls>
        <c:marker val="1"/>
        <c:smooth val="0"/>
        <c:axId val="625176992"/>
        <c:axId val="625181912"/>
      </c:lineChart>
      <c:catAx>
        <c:axId val="62517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81912"/>
        <c:crosses val="autoZero"/>
        <c:auto val="1"/>
        <c:lblAlgn val="ctr"/>
        <c:lblOffset val="100"/>
        <c:noMultiLvlLbl val="0"/>
      </c:catAx>
      <c:valAx>
        <c:axId val="625181912"/>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7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i="0" baseline="0"/>
              <a:t>Scrap Categories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2"/>
          <c:order val="1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16-4C6F-8C13-952B65D6A4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16-4C6F-8C13-952B65D6A4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16-4C6F-8C13-952B65D6A47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16-4C6F-8C13-952B65D6A47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16-4C6F-8C13-952B65D6A47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16-4C6F-8C13-952B65D6A47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10C-4974-912D-03F8BFEA0F7D}"/>
              </c:ext>
            </c:extLst>
          </c:dPt>
          <c:cat>
            <c:strRef>
              <c:f>'Scrap Catagories'!$B$1:$H$1</c:f>
              <c:strCache>
                <c:ptCount val="7"/>
                <c:pt idx="0">
                  <c:v>Customer Returns</c:v>
                </c:pt>
                <c:pt idx="1">
                  <c:v>Spoiled Batch</c:v>
                </c:pt>
                <c:pt idx="2">
                  <c:v>Warehouse / Plant Damage</c:v>
                </c:pt>
                <c:pt idx="3">
                  <c:v>Freight Claims</c:v>
                </c:pt>
                <c:pt idx="4">
                  <c:v>Discontinued / Obsolete</c:v>
                </c:pt>
                <c:pt idx="5">
                  <c:v>Plant Usage / Clean Up</c:v>
                </c:pt>
                <c:pt idx="6">
                  <c:v>Trial/R&amp;D</c:v>
                </c:pt>
              </c:strCache>
            </c:strRef>
          </c:cat>
          <c:val>
            <c:numRef>
              <c:f>'Scrap Catagories'!$B$14:$H$14</c:f>
              <c:numCache>
                <c:formatCode>"$"#,##0.00</c:formatCode>
                <c:ptCount val="7"/>
                <c:pt idx="0">
                  <c:v>77980.73</c:v>
                </c:pt>
                <c:pt idx="1">
                  <c:v>0</c:v>
                </c:pt>
                <c:pt idx="2">
                  <c:v>3004.75</c:v>
                </c:pt>
                <c:pt idx="3">
                  <c:v>1447</c:v>
                </c:pt>
                <c:pt idx="4">
                  <c:v>52912.759999999995</c:v>
                </c:pt>
                <c:pt idx="5">
                  <c:v>20079.599999999999</c:v>
                </c:pt>
                <c:pt idx="6">
                  <c:v>35530.28</c:v>
                </c:pt>
              </c:numCache>
            </c:numRef>
          </c:val>
          <c:extLst>
            <c:ext xmlns:c16="http://schemas.microsoft.com/office/drawing/2014/chart" uri="{C3380CC4-5D6E-409C-BE32-E72D297353CC}">
              <c16:uniqueId val="{00000016-E98F-447B-99DA-3E1483801298}"/>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FF-4623-A57C-418A36AAB0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FF-4623-A57C-418A36AAB0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FF-4623-A57C-418A36AAB0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9FF-4623-A57C-418A36AAB03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CB3-490C-92C9-5D998B81663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4C16-4C6F-8C13-952B65D6A47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010C-4974-912D-03F8BFEA0F7D}"/>
                    </c:ext>
                  </c:extLst>
                </c:dPt>
                <c:cat>
                  <c:strRef>
                    <c:extLst>
                      <c:ext uri="{02D57815-91ED-43cb-92C2-25804820EDAC}">
                        <c15:formulaRef>
                          <c15:sqref>'Scrap Catagories'!$B$1:$H$1</c15:sqref>
                        </c15:formulaRef>
                      </c:ext>
                    </c:extLst>
                    <c:strCache>
                      <c:ptCount val="7"/>
                      <c:pt idx="0">
                        <c:v>Customer Returns</c:v>
                      </c:pt>
                      <c:pt idx="1">
                        <c:v>Spoiled Batch</c:v>
                      </c:pt>
                      <c:pt idx="2">
                        <c:v>Warehouse / Plant Damage</c:v>
                      </c:pt>
                      <c:pt idx="3">
                        <c:v>Freight Claims</c:v>
                      </c:pt>
                      <c:pt idx="4">
                        <c:v>Discontinued / Obsolete</c:v>
                      </c:pt>
                      <c:pt idx="5">
                        <c:v>Plant Usage / Clean Up</c:v>
                      </c:pt>
                      <c:pt idx="6">
                        <c:v>Trial/R&amp;D</c:v>
                      </c:pt>
                    </c:strCache>
                  </c:strRef>
                </c:cat>
                <c:val>
                  <c:numRef>
                    <c:extLst>
                      <c:ext uri="{02D57815-91ED-43cb-92C2-25804820EDAC}">
                        <c15:formulaRef>
                          <c15:sqref>'Scrap Catagories'!$B$2:$H$2</c15:sqref>
                        </c15:formulaRef>
                      </c:ext>
                    </c:extLst>
                    <c:numCache>
                      <c:formatCode>"$"#,##0.00</c:formatCode>
                      <c:ptCount val="7"/>
                      <c:pt idx="0">
                        <c:v>40920.62999999999</c:v>
                      </c:pt>
                      <c:pt idx="1">
                        <c:v>0</c:v>
                      </c:pt>
                      <c:pt idx="2">
                        <c:v>0</c:v>
                      </c:pt>
                      <c:pt idx="3">
                        <c:v>0</c:v>
                      </c:pt>
                      <c:pt idx="4">
                        <c:v>0</c:v>
                      </c:pt>
                      <c:pt idx="5">
                        <c:v>0</c:v>
                      </c:pt>
                      <c:pt idx="6">
                        <c:v>0</c:v>
                      </c:pt>
                    </c:numCache>
                  </c:numRef>
                </c:val>
                <c:extLst>
                  <c:ext xmlns:c16="http://schemas.microsoft.com/office/drawing/2014/chart" uri="{C3380CC4-5D6E-409C-BE32-E72D297353CC}">
                    <c16:uniqueId val="{00000000-A632-4B7E-BF5C-A90F80A93711}"/>
                  </c:ext>
                </c:extLst>
              </c15:ser>
            </c15:filteredPieSeries>
            <c15:filteredPieSeries>
              <c15:ser>
                <c:idx val="1"/>
                <c:order val="1"/>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19-4C16-4C6F-8C13-952B65D6A47E}"/>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B-4C16-4C6F-8C13-952B65D6A47E}"/>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1D-4C16-4C6F-8C13-952B65D6A47E}"/>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1F-4C16-4C6F-8C13-952B65D6A47E}"/>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21-4C16-4C6F-8C13-952B65D6A47E}"/>
                    </c:ext>
                  </c:extLst>
                </c:dPt>
                <c:dPt>
                  <c:idx val="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023-4C16-4C6F-8C13-952B65D6A47E}"/>
                    </c:ext>
                  </c:extLst>
                </c:dPt>
                <c:dPt>
                  <c:idx val="6"/>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29-010C-4974-912D-03F8BFEA0F7D}"/>
                    </c:ext>
                  </c:extLst>
                </c:dPt>
                <c:cat>
                  <c:strRef>
                    <c:extLst xmlns:c15="http://schemas.microsoft.com/office/drawing/2012/chart">
                      <c:ext xmlns:c15="http://schemas.microsoft.com/office/drawing/2012/chart" uri="{02D57815-91ED-43cb-92C2-25804820EDAC}">
                        <c15:formulaRef>
                          <c15:sqref>'Scrap Catagories'!$B$1:$H$1</c15:sqref>
                        </c15:formulaRef>
                      </c:ext>
                    </c:extLst>
                    <c:strCache>
                      <c:ptCount val="7"/>
                      <c:pt idx="0">
                        <c:v>Customer Returns</c:v>
                      </c:pt>
                      <c:pt idx="1">
                        <c:v>Spoiled Batch</c:v>
                      </c:pt>
                      <c:pt idx="2">
                        <c:v>Warehouse / Plant Damage</c:v>
                      </c:pt>
                      <c:pt idx="3">
                        <c:v>Freight Claims</c:v>
                      </c:pt>
                      <c:pt idx="4">
                        <c:v>Discontinued / Obsolete</c:v>
                      </c:pt>
                      <c:pt idx="5">
                        <c:v>Plant Usage / Clean Up</c:v>
                      </c:pt>
                      <c:pt idx="6">
                        <c:v>Trial/R&amp;D</c:v>
                      </c:pt>
                    </c:strCache>
                  </c:strRef>
                </c:cat>
                <c:val>
                  <c:numRef>
                    <c:extLst xmlns:c15="http://schemas.microsoft.com/office/drawing/2012/chart">
                      <c:ext xmlns:c15="http://schemas.microsoft.com/office/drawing/2012/chart" uri="{02D57815-91ED-43cb-92C2-25804820EDAC}">
                        <c15:formulaRef>
                          <c15:sqref>'Scrap Catagories'!$B$3:$H$3</c15:sqref>
                        </c15:formulaRef>
                      </c:ext>
                    </c:extLst>
                    <c:numCache>
                      <c:formatCode>"$"#,##0.00</c:formatCode>
                      <c:ptCount val="7"/>
                      <c:pt idx="0">
                        <c:v>14845.6</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B-E98F-447B-99DA-3E1483801298}"/>
                  </c:ext>
                </c:extLst>
              </c15:ser>
            </c15:filteredPieSeries>
            <c15:filteredPieSeries>
              <c15:ser>
                <c:idx val="2"/>
                <c:order val="2"/>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25-4C16-4C6F-8C13-952B65D6A47E}"/>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27-4C16-4C6F-8C13-952B65D6A47E}"/>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29-4C16-4C6F-8C13-952B65D6A47E}"/>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2B-4C16-4C6F-8C13-952B65D6A47E}"/>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2D-4C16-4C6F-8C13-952B65D6A47E}"/>
                    </c:ext>
                  </c:extLst>
                </c:dPt>
                <c:dPt>
                  <c:idx val="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02F-4C16-4C6F-8C13-952B65D6A47E}"/>
                    </c:ext>
                  </c:extLst>
                </c:dPt>
                <c:dPt>
                  <c:idx val="6"/>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37-010C-4974-912D-03F8BFEA0F7D}"/>
                    </c:ext>
                  </c:extLst>
                </c:dPt>
                <c:cat>
                  <c:strRef>
                    <c:extLst xmlns:c15="http://schemas.microsoft.com/office/drawing/2012/chart">
                      <c:ext xmlns:c15="http://schemas.microsoft.com/office/drawing/2012/chart" uri="{02D57815-91ED-43cb-92C2-25804820EDAC}">
                        <c15:formulaRef>
                          <c15:sqref>'Scrap Catagories'!$B$1:$H$1</c15:sqref>
                        </c15:formulaRef>
                      </c:ext>
                    </c:extLst>
                    <c:strCache>
                      <c:ptCount val="7"/>
                      <c:pt idx="0">
                        <c:v>Customer Returns</c:v>
                      </c:pt>
                      <c:pt idx="1">
                        <c:v>Spoiled Batch</c:v>
                      </c:pt>
                      <c:pt idx="2">
                        <c:v>Warehouse / Plant Damage</c:v>
                      </c:pt>
                      <c:pt idx="3">
                        <c:v>Freight Claims</c:v>
                      </c:pt>
                      <c:pt idx="4">
                        <c:v>Discontinued / Obsolete</c:v>
                      </c:pt>
                      <c:pt idx="5">
                        <c:v>Plant Usage / Clean Up</c:v>
                      </c:pt>
                      <c:pt idx="6">
                        <c:v>Trial/R&amp;D</c:v>
                      </c:pt>
                    </c:strCache>
                  </c:strRef>
                </c:cat>
                <c:val>
                  <c:numRef>
                    <c:extLst xmlns:c15="http://schemas.microsoft.com/office/drawing/2012/chart">
                      <c:ext xmlns:c15="http://schemas.microsoft.com/office/drawing/2012/chart" uri="{02D57815-91ED-43cb-92C2-25804820EDAC}">
                        <c15:formulaRef>
                          <c15:sqref>'Scrap Catagories'!$B$4:$H$4</c15:sqref>
                        </c15:formulaRef>
                      </c:ext>
                    </c:extLst>
                    <c:numCache>
                      <c:formatCode>"$"#,##0.00</c:formatCode>
                      <c:ptCount val="7"/>
                      <c:pt idx="0">
                        <c:v>0</c:v>
                      </c:pt>
                      <c:pt idx="1">
                        <c:v>0</c:v>
                      </c:pt>
                      <c:pt idx="2">
                        <c:v>0</c:v>
                      </c:pt>
                      <c:pt idx="3">
                        <c:v>0</c:v>
                      </c:pt>
                      <c:pt idx="4">
                        <c:v>252.81</c:v>
                      </c:pt>
                      <c:pt idx="5">
                        <c:v>0</c:v>
                      </c:pt>
                      <c:pt idx="6">
                        <c:v>0</c:v>
                      </c:pt>
                    </c:numCache>
                  </c:numRef>
                </c:val>
                <c:extLst xmlns:c15="http://schemas.microsoft.com/office/drawing/2012/chart">
                  <c:ext xmlns:c16="http://schemas.microsoft.com/office/drawing/2014/chart" uri="{C3380CC4-5D6E-409C-BE32-E72D297353CC}">
                    <c16:uniqueId val="{0000000C-E98F-447B-99DA-3E1483801298}"/>
                  </c:ext>
                </c:extLst>
              </c15:ser>
            </c15:filteredPieSeries>
            <c15:filteredPieSeries>
              <c15:ser>
                <c:idx val="3"/>
                <c:order val="3"/>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31-4C16-4C6F-8C13-952B65D6A47E}"/>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33-4C16-4C6F-8C13-952B65D6A47E}"/>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35-4C16-4C6F-8C13-952B65D6A47E}"/>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37-4C16-4C6F-8C13-952B65D6A47E}"/>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39-4C16-4C6F-8C13-952B65D6A47E}"/>
                    </c:ext>
                  </c:extLst>
                </c:dPt>
                <c:dPt>
                  <c:idx val="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03B-4C16-4C6F-8C13-952B65D6A47E}"/>
                    </c:ext>
                  </c:extLst>
                </c:dPt>
                <c:dPt>
                  <c:idx val="6"/>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45-010C-4974-912D-03F8BFEA0F7D}"/>
                    </c:ext>
                  </c:extLst>
                </c:dPt>
                <c:cat>
                  <c:strRef>
                    <c:extLst xmlns:c15="http://schemas.microsoft.com/office/drawing/2012/chart">
                      <c:ext xmlns:c15="http://schemas.microsoft.com/office/drawing/2012/chart" uri="{02D57815-91ED-43cb-92C2-25804820EDAC}">
                        <c15:formulaRef>
                          <c15:sqref>'Scrap Catagories'!$B$1:$H$1</c15:sqref>
                        </c15:formulaRef>
                      </c:ext>
                    </c:extLst>
                    <c:strCache>
                      <c:ptCount val="7"/>
                      <c:pt idx="0">
                        <c:v>Customer Returns</c:v>
                      </c:pt>
                      <c:pt idx="1">
                        <c:v>Spoiled Batch</c:v>
                      </c:pt>
                      <c:pt idx="2">
                        <c:v>Warehouse / Plant Damage</c:v>
                      </c:pt>
                      <c:pt idx="3">
                        <c:v>Freight Claims</c:v>
                      </c:pt>
                      <c:pt idx="4">
                        <c:v>Discontinued / Obsolete</c:v>
                      </c:pt>
                      <c:pt idx="5">
                        <c:v>Plant Usage / Clean Up</c:v>
                      </c:pt>
                      <c:pt idx="6">
                        <c:v>Trial/R&amp;D</c:v>
                      </c:pt>
                    </c:strCache>
                  </c:strRef>
                </c:cat>
                <c:val>
                  <c:numRef>
                    <c:extLst xmlns:c15="http://schemas.microsoft.com/office/drawing/2012/chart">
                      <c:ext xmlns:c15="http://schemas.microsoft.com/office/drawing/2012/chart" uri="{02D57815-91ED-43cb-92C2-25804820EDAC}">
                        <c15:formulaRef>
                          <c15:sqref>'Scrap Catagories'!$B$5:$H$5</c15:sqref>
                        </c15:formulaRef>
                      </c:ext>
                    </c:extLst>
                    <c:numCache>
                      <c:formatCode>"$"#,##0.00</c:formatCode>
                      <c:ptCount val="7"/>
                      <c:pt idx="0">
                        <c:v>0</c:v>
                      </c:pt>
                      <c:pt idx="1">
                        <c:v>0</c:v>
                      </c:pt>
                      <c:pt idx="2">
                        <c:v>0</c:v>
                      </c:pt>
                      <c:pt idx="3">
                        <c:v>1447</c:v>
                      </c:pt>
                      <c:pt idx="4">
                        <c:v>0</c:v>
                      </c:pt>
                      <c:pt idx="5">
                        <c:v>0</c:v>
                      </c:pt>
                      <c:pt idx="6">
                        <c:v>3447.46</c:v>
                      </c:pt>
                    </c:numCache>
                  </c:numRef>
                </c:val>
                <c:extLst xmlns:c15="http://schemas.microsoft.com/office/drawing/2012/chart">
                  <c:ext xmlns:c16="http://schemas.microsoft.com/office/drawing/2014/chart" uri="{C3380CC4-5D6E-409C-BE32-E72D297353CC}">
                    <c16:uniqueId val="{0000000D-E98F-447B-99DA-3E1483801298}"/>
                  </c:ext>
                </c:extLst>
              </c15:ser>
            </c15:filteredPieSeries>
            <c15:filteredPieSeries>
              <c15:ser>
                <c:idx val="4"/>
                <c:order val="4"/>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3D-4C16-4C6F-8C13-952B65D6A47E}"/>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3F-4C16-4C6F-8C13-952B65D6A47E}"/>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41-4C16-4C6F-8C13-952B65D6A47E}"/>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43-4C16-4C6F-8C13-952B65D6A47E}"/>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45-4C16-4C6F-8C13-952B65D6A47E}"/>
                    </c:ext>
                  </c:extLst>
                </c:dPt>
                <c:dPt>
                  <c:idx val="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047-4C16-4C6F-8C13-952B65D6A47E}"/>
                    </c:ext>
                  </c:extLst>
                </c:dPt>
                <c:dPt>
                  <c:idx val="6"/>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53-010C-4974-912D-03F8BFEA0F7D}"/>
                    </c:ext>
                  </c:extLst>
                </c:dPt>
                <c:cat>
                  <c:strRef>
                    <c:extLst xmlns:c15="http://schemas.microsoft.com/office/drawing/2012/chart">
                      <c:ext xmlns:c15="http://schemas.microsoft.com/office/drawing/2012/chart" uri="{02D57815-91ED-43cb-92C2-25804820EDAC}">
                        <c15:formulaRef>
                          <c15:sqref>'Scrap Catagories'!$B$1:$H$1</c15:sqref>
                        </c15:formulaRef>
                      </c:ext>
                    </c:extLst>
                    <c:strCache>
                      <c:ptCount val="7"/>
                      <c:pt idx="0">
                        <c:v>Customer Returns</c:v>
                      </c:pt>
                      <c:pt idx="1">
                        <c:v>Spoiled Batch</c:v>
                      </c:pt>
                      <c:pt idx="2">
                        <c:v>Warehouse / Plant Damage</c:v>
                      </c:pt>
                      <c:pt idx="3">
                        <c:v>Freight Claims</c:v>
                      </c:pt>
                      <c:pt idx="4">
                        <c:v>Discontinued / Obsolete</c:v>
                      </c:pt>
                      <c:pt idx="5">
                        <c:v>Plant Usage / Clean Up</c:v>
                      </c:pt>
                      <c:pt idx="6">
                        <c:v>Trial/R&amp;D</c:v>
                      </c:pt>
                    </c:strCache>
                  </c:strRef>
                </c:cat>
                <c:val>
                  <c:numRef>
                    <c:extLst xmlns:c15="http://schemas.microsoft.com/office/drawing/2012/chart">
                      <c:ext xmlns:c15="http://schemas.microsoft.com/office/drawing/2012/chart" uri="{02D57815-91ED-43cb-92C2-25804820EDAC}">
                        <c15:formulaRef>
                          <c15:sqref>'Scrap Catagories'!$B$6:$H$6</c15:sqref>
                        </c15:formulaRef>
                      </c:ext>
                    </c:extLst>
                    <c:numCache>
                      <c:formatCode>"$"#,##0.00</c:formatCode>
                      <c:ptCount val="7"/>
                      <c:pt idx="0">
                        <c:v>3946.8099999999986</c:v>
                      </c:pt>
                      <c:pt idx="1">
                        <c:v>0</c:v>
                      </c:pt>
                      <c:pt idx="2">
                        <c:v>0</c:v>
                      </c:pt>
                      <c:pt idx="3">
                        <c:v>0</c:v>
                      </c:pt>
                      <c:pt idx="4">
                        <c:v>0</c:v>
                      </c:pt>
                      <c:pt idx="5">
                        <c:v>4921.5600000000004</c:v>
                      </c:pt>
                      <c:pt idx="6">
                        <c:v>2216.6</c:v>
                      </c:pt>
                    </c:numCache>
                  </c:numRef>
                </c:val>
                <c:extLst xmlns:c15="http://schemas.microsoft.com/office/drawing/2012/chart">
                  <c:ext xmlns:c16="http://schemas.microsoft.com/office/drawing/2014/chart" uri="{C3380CC4-5D6E-409C-BE32-E72D297353CC}">
                    <c16:uniqueId val="{0000000E-E98F-447B-99DA-3E1483801298}"/>
                  </c:ext>
                </c:extLst>
              </c15:ser>
            </c15:filteredPieSeries>
            <c15:filteredPieSeries>
              <c15:ser>
                <c:idx val="5"/>
                <c:order val="5"/>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49-4C16-4C6F-8C13-952B65D6A47E}"/>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4B-4C16-4C6F-8C13-952B65D6A47E}"/>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4D-4C16-4C6F-8C13-952B65D6A47E}"/>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4F-4C16-4C6F-8C13-952B65D6A47E}"/>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51-4C16-4C6F-8C13-952B65D6A47E}"/>
                    </c:ext>
                  </c:extLst>
                </c:dPt>
                <c:dPt>
                  <c:idx val="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053-4C16-4C6F-8C13-952B65D6A47E}"/>
                    </c:ext>
                  </c:extLst>
                </c:dPt>
                <c:dPt>
                  <c:idx val="6"/>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61-010C-4974-912D-03F8BFEA0F7D}"/>
                    </c:ext>
                  </c:extLst>
                </c:dPt>
                <c:cat>
                  <c:strRef>
                    <c:extLst xmlns:c15="http://schemas.microsoft.com/office/drawing/2012/chart">
                      <c:ext xmlns:c15="http://schemas.microsoft.com/office/drawing/2012/chart" uri="{02D57815-91ED-43cb-92C2-25804820EDAC}">
                        <c15:formulaRef>
                          <c15:sqref>'Scrap Catagories'!$B$1:$H$1</c15:sqref>
                        </c15:formulaRef>
                      </c:ext>
                    </c:extLst>
                    <c:strCache>
                      <c:ptCount val="7"/>
                      <c:pt idx="0">
                        <c:v>Customer Returns</c:v>
                      </c:pt>
                      <c:pt idx="1">
                        <c:v>Spoiled Batch</c:v>
                      </c:pt>
                      <c:pt idx="2">
                        <c:v>Warehouse / Plant Damage</c:v>
                      </c:pt>
                      <c:pt idx="3">
                        <c:v>Freight Claims</c:v>
                      </c:pt>
                      <c:pt idx="4">
                        <c:v>Discontinued / Obsolete</c:v>
                      </c:pt>
                      <c:pt idx="5">
                        <c:v>Plant Usage / Clean Up</c:v>
                      </c:pt>
                      <c:pt idx="6">
                        <c:v>Trial/R&amp;D</c:v>
                      </c:pt>
                    </c:strCache>
                  </c:strRef>
                </c:cat>
                <c:val>
                  <c:numRef>
                    <c:extLst xmlns:c15="http://schemas.microsoft.com/office/drawing/2012/chart">
                      <c:ext xmlns:c15="http://schemas.microsoft.com/office/drawing/2012/chart" uri="{02D57815-91ED-43cb-92C2-25804820EDAC}">
                        <c15:formulaRef>
                          <c15:sqref>'Scrap Catagories'!$B$7:$H$7</c15:sqref>
                        </c15:formulaRef>
                      </c:ext>
                    </c:extLst>
                    <c:numCache>
                      <c:formatCode>"$"#,##0.00</c:formatCode>
                      <c:ptCount val="7"/>
                      <c:pt idx="0">
                        <c:v>2221.6800000000003</c:v>
                      </c:pt>
                      <c:pt idx="1">
                        <c:v>0</c:v>
                      </c:pt>
                      <c:pt idx="2">
                        <c:v>0</c:v>
                      </c:pt>
                      <c:pt idx="3">
                        <c:v>0</c:v>
                      </c:pt>
                      <c:pt idx="4">
                        <c:v>0</c:v>
                      </c:pt>
                      <c:pt idx="5">
                        <c:v>15049.079999999998</c:v>
                      </c:pt>
                      <c:pt idx="6">
                        <c:v>0</c:v>
                      </c:pt>
                    </c:numCache>
                  </c:numRef>
                </c:val>
                <c:extLst xmlns:c15="http://schemas.microsoft.com/office/drawing/2012/chart">
                  <c:ext xmlns:c16="http://schemas.microsoft.com/office/drawing/2014/chart" uri="{C3380CC4-5D6E-409C-BE32-E72D297353CC}">
                    <c16:uniqueId val="{0000000F-E98F-447B-99DA-3E1483801298}"/>
                  </c:ext>
                </c:extLst>
              </c15:ser>
            </c15:filteredPieSeries>
            <c15:filteredPieSeries>
              <c15:ser>
                <c:idx val="6"/>
                <c:order val="6"/>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55-4C16-4C6F-8C13-952B65D6A47E}"/>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57-4C16-4C6F-8C13-952B65D6A47E}"/>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59-4C16-4C6F-8C13-952B65D6A47E}"/>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5B-4C16-4C6F-8C13-952B65D6A47E}"/>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5D-4C16-4C6F-8C13-952B65D6A47E}"/>
                    </c:ext>
                  </c:extLst>
                </c:dPt>
                <c:dPt>
                  <c:idx val="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05F-4C16-4C6F-8C13-952B65D6A47E}"/>
                    </c:ext>
                  </c:extLst>
                </c:dPt>
                <c:dPt>
                  <c:idx val="6"/>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6F-010C-4974-912D-03F8BFEA0F7D}"/>
                    </c:ext>
                  </c:extLst>
                </c:dPt>
                <c:cat>
                  <c:strRef>
                    <c:extLst xmlns:c15="http://schemas.microsoft.com/office/drawing/2012/chart">
                      <c:ext xmlns:c15="http://schemas.microsoft.com/office/drawing/2012/chart" uri="{02D57815-91ED-43cb-92C2-25804820EDAC}">
                        <c15:formulaRef>
                          <c15:sqref>'Scrap Catagories'!$B$1:$H$1</c15:sqref>
                        </c15:formulaRef>
                      </c:ext>
                    </c:extLst>
                    <c:strCache>
                      <c:ptCount val="7"/>
                      <c:pt idx="0">
                        <c:v>Customer Returns</c:v>
                      </c:pt>
                      <c:pt idx="1">
                        <c:v>Spoiled Batch</c:v>
                      </c:pt>
                      <c:pt idx="2">
                        <c:v>Warehouse / Plant Damage</c:v>
                      </c:pt>
                      <c:pt idx="3">
                        <c:v>Freight Claims</c:v>
                      </c:pt>
                      <c:pt idx="4">
                        <c:v>Discontinued / Obsolete</c:v>
                      </c:pt>
                      <c:pt idx="5">
                        <c:v>Plant Usage / Clean Up</c:v>
                      </c:pt>
                      <c:pt idx="6">
                        <c:v>Trial/R&amp;D</c:v>
                      </c:pt>
                    </c:strCache>
                  </c:strRef>
                </c:cat>
                <c:val>
                  <c:numRef>
                    <c:extLst xmlns:c15="http://schemas.microsoft.com/office/drawing/2012/chart">
                      <c:ext xmlns:c15="http://schemas.microsoft.com/office/drawing/2012/chart" uri="{02D57815-91ED-43cb-92C2-25804820EDAC}">
                        <c15:formulaRef>
                          <c15:sqref>'Scrap Catagories'!$B$8:$H$8</c15:sqref>
                        </c15:formulaRef>
                      </c:ext>
                    </c:extLst>
                    <c:numCache>
                      <c:formatCode>"$"#,##0.00</c:formatCode>
                      <c:ptCount val="7"/>
                      <c:pt idx="0">
                        <c:v>108</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10-E98F-447B-99DA-3E1483801298}"/>
                  </c:ext>
                </c:extLst>
              </c15:ser>
            </c15:filteredPieSeries>
            <c15:filteredPieSeries>
              <c15:ser>
                <c:idx val="7"/>
                <c:order val="7"/>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61-4C16-4C6F-8C13-952B65D6A47E}"/>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63-4C16-4C6F-8C13-952B65D6A47E}"/>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65-4C16-4C6F-8C13-952B65D6A47E}"/>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67-4C16-4C6F-8C13-952B65D6A47E}"/>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69-4C16-4C6F-8C13-952B65D6A47E}"/>
                    </c:ext>
                  </c:extLst>
                </c:dPt>
                <c:dPt>
                  <c:idx val="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06B-4C16-4C6F-8C13-952B65D6A47E}"/>
                    </c:ext>
                  </c:extLst>
                </c:dPt>
                <c:dPt>
                  <c:idx val="6"/>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7D-010C-4974-912D-03F8BFEA0F7D}"/>
                    </c:ext>
                  </c:extLst>
                </c:dPt>
                <c:cat>
                  <c:strRef>
                    <c:extLst xmlns:c15="http://schemas.microsoft.com/office/drawing/2012/chart">
                      <c:ext xmlns:c15="http://schemas.microsoft.com/office/drawing/2012/chart" uri="{02D57815-91ED-43cb-92C2-25804820EDAC}">
                        <c15:formulaRef>
                          <c15:sqref>'Scrap Catagories'!$B$1:$H$1</c15:sqref>
                        </c15:formulaRef>
                      </c:ext>
                    </c:extLst>
                    <c:strCache>
                      <c:ptCount val="7"/>
                      <c:pt idx="0">
                        <c:v>Customer Returns</c:v>
                      </c:pt>
                      <c:pt idx="1">
                        <c:v>Spoiled Batch</c:v>
                      </c:pt>
                      <c:pt idx="2">
                        <c:v>Warehouse / Plant Damage</c:v>
                      </c:pt>
                      <c:pt idx="3">
                        <c:v>Freight Claims</c:v>
                      </c:pt>
                      <c:pt idx="4">
                        <c:v>Discontinued / Obsolete</c:v>
                      </c:pt>
                      <c:pt idx="5">
                        <c:v>Plant Usage / Clean Up</c:v>
                      </c:pt>
                      <c:pt idx="6">
                        <c:v>Trial/R&amp;D</c:v>
                      </c:pt>
                    </c:strCache>
                  </c:strRef>
                </c:cat>
                <c:val>
                  <c:numRef>
                    <c:extLst xmlns:c15="http://schemas.microsoft.com/office/drawing/2012/chart">
                      <c:ext xmlns:c15="http://schemas.microsoft.com/office/drawing/2012/chart" uri="{02D57815-91ED-43cb-92C2-25804820EDAC}">
                        <c15:formulaRef>
                          <c15:sqref>'Scrap Catagories'!$B$9:$H$9</c15:sqref>
                        </c15:formulaRef>
                      </c:ext>
                    </c:extLst>
                    <c:numCache>
                      <c:formatCode>"$"#,##0.00</c:formatCode>
                      <c:ptCount val="7"/>
                      <c:pt idx="0">
                        <c:v>0</c:v>
                      </c:pt>
                      <c:pt idx="1">
                        <c:v>0</c:v>
                      </c:pt>
                      <c:pt idx="2">
                        <c:v>0</c:v>
                      </c:pt>
                      <c:pt idx="3">
                        <c:v>0</c:v>
                      </c:pt>
                      <c:pt idx="4">
                        <c:v>8027.4</c:v>
                      </c:pt>
                      <c:pt idx="5">
                        <c:v>108.96</c:v>
                      </c:pt>
                      <c:pt idx="6">
                        <c:v>0</c:v>
                      </c:pt>
                    </c:numCache>
                  </c:numRef>
                </c:val>
                <c:extLst xmlns:c15="http://schemas.microsoft.com/office/drawing/2012/chart">
                  <c:ext xmlns:c16="http://schemas.microsoft.com/office/drawing/2014/chart" uri="{C3380CC4-5D6E-409C-BE32-E72D297353CC}">
                    <c16:uniqueId val="{00000011-E98F-447B-99DA-3E1483801298}"/>
                  </c:ext>
                </c:extLst>
              </c15:ser>
            </c15:filteredPieSeries>
            <c15:filteredPieSeries>
              <c15:ser>
                <c:idx val="8"/>
                <c:order val="8"/>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6D-4C16-4C6F-8C13-952B65D6A47E}"/>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6F-4C16-4C6F-8C13-952B65D6A47E}"/>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71-4C16-4C6F-8C13-952B65D6A47E}"/>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73-4C16-4C6F-8C13-952B65D6A47E}"/>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75-4C16-4C6F-8C13-952B65D6A47E}"/>
                    </c:ext>
                  </c:extLst>
                </c:dPt>
                <c:dPt>
                  <c:idx val="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077-4C16-4C6F-8C13-952B65D6A47E}"/>
                    </c:ext>
                  </c:extLst>
                </c:dPt>
                <c:dPt>
                  <c:idx val="6"/>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8B-010C-4974-912D-03F8BFEA0F7D}"/>
                    </c:ext>
                  </c:extLst>
                </c:dPt>
                <c:cat>
                  <c:strRef>
                    <c:extLst xmlns:c15="http://schemas.microsoft.com/office/drawing/2012/chart">
                      <c:ext xmlns:c15="http://schemas.microsoft.com/office/drawing/2012/chart" uri="{02D57815-91ED-43cb-92C2-25804820EDAC}">
                        <c15:formulaRef>
                          <c15:sqref>'Scrap Catagories'!$B$1:$H$1</c15:sqref>
                        </c15:formulaRef>
                      </c:ext>
                    </c:extLst>
                    <c:strCache>
                      <c:ptCount val="7"/>
                      <c:pt idx="0">
                        <c:v>Customer Returns</c:v>
                      </c:pt>
                      <c:pt idx="1">
                        <c:v>Spoiled Batch</c:v>
                      </c:pt>
                      <c:pt idx="2">
                        <c:v>Warehouse / Plant Damage</c:v>
                      </c:pt>
                      <c:pt idx="3">
                        <c:v>Freight Claims</c:v>
                      </c:pt>
                      <c:pt idx="4">
                        <c:v>Discontinued / Obsolete</c:v>
                      </c:pt>
                      <c:pt idx="5">
                        <c:v>Plant Usage / Clean Up</c:v>
                      </c:pt>
                      <c:pt idx="6">
                        <c:v>Trial/R&amp;D</c:v>
                      </c:pt>
                    </c:strCache>
                  </c:strRef>
                </c:cat>
                <c:val>
                  <c:numRef>
                    <c:extLst xmlns:c15="http://schemas.microsoft.com/office/drawing/2012/chart">
                      <c:ext xmlns:c15="http://schemas.microsoft.com/office/drawing/2012/chart" uri="{02D57815-91ED-43cb-92C2-25804820EDAC}">
                        <c15:formulaRef>
                          <c15:sqref>'Scrap Catagories'!$B$10:$H$10</c15:sqref>
                        </c15:formulaRef>
                      </c:ext>
                    </c:extLst>
                    <c:numCache>
                      <c:formatCode>"$"#,##0.00</c:formatCode>
                      <c:ptCount val="7"/>
                      <c:pt idx="0">
                        <c:v>5307.6000000000013</c:v>
                      </c:pt>
                      <c:pt idx="1">
                        <c:v>0</c:v>
                      </c:pt>
                      <c:pt idx="2">
                        <c:v>0</c:v>
                      </c:pt>
                      <c:pt idx="3">
                        <c:v>0</c:v>
                      </c:pt>
                      <c:pt idx="4">
                        <c:v>12464</c:v>
                      </c:pt>
                      <c:pt idx="5">
                        <c:v>0</c:v>
                      </c:pt>
                      <c:pt idx="6">
                        <c:v>4355.1899999999996</c:v>
                      </c:pt>
                    </c:numCache>
                  </c:numRef>
                </c:val>
                <c:extLst xmlns:c15="http://schemas.microsoft.com/office/drawing/2012/chart">
                  <c:ext xmlns:c16="http://schemas.microsoft.com/office/drawing/2014/chart" uri="{C3380CC4-5D6E-409C-BE32-E72D297353CC}">
                    <c16:uniqueId val="{00000012-E98F-447B-99DA-3E1483801298}"/>
                  </c:ext>
                </c:extLst>
              </c15:ser>
            </c15:filteredPieSeries>
            <c15:filteredPieSeries>
              <c15:ser>
                <c:idx val="9"/>
                <c:order val="9"/>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79-4C16-4C6F-8C13-952B65D6A47E}"/>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7B-4C16-4C6F-8C13-952B65D6A47E}"/>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7D-4C16-4C6F-8C13-952B65D6A47E}"/>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7F-4C16-4C6F-8C13-952B65D6A47E}"/>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81-4C16-4C6F-8C13-952B65D6A47E}"/>
                    </c:ext>
                  </c:extLst>
                </c:dPt>
                <c:dPt>
                  <c:idx val="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083-4C16-4C6F-8C13-952B65D6A47E}"/>
                    </c:ext>
                  </c:extLst>
                </c:dPt>
                <c:dPt>
                  <c:idx val="6"/>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99-010C-4974-912D-03F8BFEA0F7D}"/>
                    </c:ext>
                  </c:extLst>
                </c:dPt>
                <c:cat>
                  <c:strRef>
                    <c:extLst xmlns:c15="http://schemas.microsoft.com/office/drawing/2012/chart">
                      <c:ext xmlns:c15="http://schemas.microsoft.com/office/drawing/2012/chart" uri="{02D57815-91ED-43cb-92C2-25804820EDAC}">
                        <c15:formulaRef>
                          <c15:sqref>'Scrap Catagories'!$B$1:$H$1</c15:sqref>
                        </c15:formulaRef>
                      </c:ext>
                    </c:extLst>
                    <c:strCache>
                      <c:ptCount val="7"/>
                      <c:pt idx="0">
                        <c:v>Customer Returns</c:v>
                      </c:pt>
                      <c:pt idx="1">
                        <c:v>Spoiled Batch</c:v>
                      </c:pt>
                      <c:pt idx="2">
                        <c:v>Warehouse / Plant Damage</c:v>
                      </c:pt>
                      <c:pt idx="3">
                        <c:v>Freight Claims</c:v>
                      </c:pt>
                      <c:pt idx="4">
                        <c:v>Discontinued / Obsolete</c:v>
                      </c:pt>
                      <c:pt idx="5">
                        <c:v>Plant Usage / Clean Up</c:v>
                      </c:pt>
                      <c:pt idx="6">
                        <c:v>Trial/R&amp;D</c:v>
                      </c:pt>
                    </c:strCache>
                  </c:strRef>
                </c:cat>
                <c:val>
                  <c:numRef>
                    <c:extLst xmlns:c15="http://schemas.microsoft.com/office/drawing/2012/chart">
                      <c:ext xmlns:c15="http://schemas.microsoft.com/office/drawing/2012/chart" uri="{02D57815-91ED-43cb-92C2-25804820EDAC}">
                        <c15:formulaRef>
                          <c15:sqref>'Scrap Catagories'!$B$11:$H$11</c15:sqref>
                        </c15:formulaRef>
                      </c:ext>
                    </c:extLst>
                    <c:numCache>
                      <c:formatCode>"$"#,##0.00</c:formatCode>
                      <c:ptCount val="7"/>
                      <c:pt idx="0">
                        <c:v>4602.09</c:v>
                      </c:pt>
                      <c:pt idx="1">
                        <c:v>0</c:v>
                      </c:pt>
                      <c:pt idx="2">
                        <c:v>2562.75</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13-E98F-447B-99DA-3E1483801298}"/>
                  </c:ext>
                </c:extLst>
              </c15:ser>
            </c15:filteredPieSeries>
            <c15:filteredPieSeries>
              <c15:ser>
                <c:idx val="10"/>
                <c:order val="10"/>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85-4C16-4C6F-8C13-952B65D6A47E}"/>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87-4C16-4C6F-8C13-952B65D6A47E}"/>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89-4C16-4C6F-8C13-952B65D6A47E}"/>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8B-4C16-4C6F-8C13-952B65D6A47E}"/>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8D-4C16-4C6F-8C13-952B65D6A47E}"/>
                    </c:ext>
                  </c:extLst>
                </c:dPt>
                <c:dPt>
                  <c:idx val="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08F-4C16-4C6F-8C13-952B65D6A47E}"/>
                    </c:ext>
                  </c:extLst>
                </c:dPt>
                <c:dPt>
                  <c:idx val="6"/>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A7-010C-4974-912D-03F8BFEA0F7D}"/>
                    </c:ext>
                  </c:extLst>
                </c:dPt>
                <c:cat>
                  <c:strRef>
                    <c:extLst xmlns:c15="http://schemas.microsoft.com/office/drawing/2012/chart">
                      <c:ext xmlns:c15="http://schemas.microsoft.com/office/drawing/2012/chart" uri="{02D57815-91ED-43cb-92C2-25804820EDAC}">
                        <c15:formulaRef>
                          <c15:sqref>'Scrap Catagories'!$B$1:$H$1</c15:sqref>
                        </c15:formulaRef>
                      </c:ext>
                    </c:extLst>
                    <c:strCache>
                      <c:ptCount val="7"/>
                      <c:pt idx="0">
                        <c:v>Customer Returns</c:v>
                      </c:pt>
                      <c:pt idx="1">
                        <c:v>Spoiled Batch</c:v>
                      </c:pt>
                      <c:pt idx="2">
                        <c:v>Warehouse / Plant Damage</c:v>
                      </c:pt>
                      <c:pt idx="3">
                        <c:v>Freight Claims</c:v>
                      </c:pt>
                      <c:pt idx="4">
                        <c:v>Discontinued / Obsolete</c:v>
                      </c:pt>
                      <c:pt idx="5">
                        <c:v>Plant Usage / Clean Up</c:v>
                      </c:pt>
                      <c:pt idx="6">
                        <c:v>Trial/R&amp;D</c:v>
                      </c:pt>
                    </c:strCache>
                  </c:strRef>
                </c:cat>
                <c:val>
                  <c:numRef>
                    <c:extLst xmlns:c15="http://schemas.microsoft.com/office/drawing/2012/chart">
                      <c:ext xmlns:c15="http://schemas.microsoft.com/office/drawing/2012/chart" uri="{02D57815-91ED-43cb-92C2-25804820EDAC}">
                        <c15:formulaRef>
                          <c15:sqref>'Scrap Catagories'!$B$12:$H$12</c15:sqref>
                        </c15:formulaRef>
                      </c:ext>
                    </c:extLst>
                    <c:numCache>
                      <c:formatCode>"$"#,##0.00</c:formatCode>
                      <c:ptCount val="7"/>
                      <c:pt idx="0">
                        <c:v>6028.3200000000033</c:v>
                      </c:pt>
                      <c:pt idx="1">
                        <c:v>0</c:v>
                      </c:pt>
                      <c:pt idx="2">
                        <c:v>0</c:v>
                      </c:pt>
                      <c:pt idx="3">
                        <c:v>0</c:v>
                      </c:pt>
                      <c:pt idx="4">
                        <c:v>32168.55</c:v>
                      </c:pt>
                      <c:pt idx="5">
                        <c:v>0</c:v>
                      </c:pt>
                      <c:pt idx="6">
                        <c:v>25511.03</c:v>
                      </c:pt>
                    </c:numCache>
                  </c:numRef>
                </c:val>
                <c:extLst xmlns:c15="http://schemas.microsoft.com/office/drawing/2012/chart">
                  <c:ext xmlns:c16="http://schemas.microsoft.com/office/drawing/2014/chart" uri="{C3380CC4-5D6E-409C-BE32-E72D297353CC}">
                    <c16:uniqueId val="{00000014-E98F-447B-99DA-3E1483801298}"/>
                  </c:ext>
                </c:extLst>
              </c15:ser>
            </c15:filteredPieSeries>
            <c15:filteredPieSeries>
              <c15:ser>
                <c:idx val="11"/>
                <c:order val="11"/>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91-4C16-4C6F-8C13-952B65D6A47E}"/>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93-4C16-4C6F-8C13-952B65D6A47E}"/>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95-4C16-4C6F-8C13-952B65D6A47E}"/>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97-4C16-4C6F-8C13-952B65D6A47E}"/>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99-4C16-4C6F-8C13-952B65D6A47E}"/>
                    </c:ext>
                  </c:extLst>
                </c:dPt>
                <c:dPt>
                  <c:idx val="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09B-4C16-4C6F-8C13-952B65D6A47E}"/>
                    </c:ext>
                  </c:extLst>
                </c:dPt>
                <c:cat>
                  <c:strRef>
                    <c:extLst xmlns:c15="http://schemas.microsoft.com/office/drawing/2012/chart">
                      <c:ext xmlns:c15="http://schemas.microsoft.com/office/drawing/2012/chart" uri="{02D57815-91ED-43cb-92C2-25804820EDAC}">
                        <c15:formulaRef>
                          <c15:sqref>'Scrap Catagories'!$B$1:$H$1</c15:sqref>
                        </c15:formulaRef>
                      </c:ext>
                    </c:extLst>
                    <c:strCache>
                      <c:ptCount val="7"/>
                      <c:pt idx="0">
                        <c:v>Customer Returns</c:v>
                      </c:pt>
                      <c:pt idx="1">
                        <c:v>Spoiled Batch</c:v>
                      </c:pt>
                      <c:pt idx="2">
                        <c:v>Warehouse / Plant Damage</c:v>
                      </c:pt>
                      <c:pt idx="3">
                        <c:v>Freight Claims</c:v>
                      </c:pt>
                      <c:pt idx="4">
                        <c:v>Discontinued / Obsolete</c:v>
                      </c:pt>
                      <c:pt idx="5">
                        <c:v>Plant Usage / Clean Up</c:v>
                      </c:pt>
                      <c:pt idx="6">
                        <c:v>Trial/R&amp;D</c:v>
                      </c:pt>
                    </c:strCache>
                  </c:strRef>
                </c:cat>
                <c:val>
                  <c:numRef>
                    <c:extLst xmlns:c15="http://schemas.microsoft.com/office/drawing/2012/chart">
                      <c:ext xmlns:c15="http://schemas.microsoft.com/office/drawing/2012/chart" uri="{02D57815-91ED-43cb-92C2-25804820EDAC}">
                        <c15:formulaRef>
                          <c15:sqref>'Scrap Catagories'!$C$13:$H$13</c15:sqref>
                        </c15:formulaRef>
                      </c:ext>
                    </c:extLst>
                    <c:numCache>
                      <c:formatCode>"$"#,##0.00</c:formatCode>
                      <c:ptCount val="6"/>
                      <c:pt idx="0">
                        <c:v>0</c:v>
                      </c:pt>
                      <c:pt idx="1">
                        <c:v>442</c:v>
                      </c:pt>
                      <c:pt idx="2">
                        <c:v>0</c:v>
                      </c:pt>
                      <c:pt idx="3">
                        <c:v>0</c:v>
                      </c:pt>
                      <c:pt idx="4">
                        <c:v>0</c:v>
                      </c:pt>
                    </c:numCache>
                  </c:numRef>
                </c:val>
                <c:extLst xmlns:c15="http://schemas.microsoft.com/office/drawing/2012/chart">
                  <c:ext xmlns:c16="http://schemas.microsoft.com/office/drawing/2014/chart" uri="{C3380CC4-5D6E-409C-BE32-E72D297353CC}">
                    <c16:uniqueId val="{00000015-E98F-447B-99DA-3E1483801298}"/>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Cycle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'Cycle Count'!$H$1</c:f>
              <c:strCache>
                <c:ptCount val="1"/>
                <c:pt idx="0">
                  <c:v>FY20</c:v>
                </c:pt>
              </c:strCache>
            </c:strRef>
          </c:tx>
          <c:spPr>
            <a:solidFill>
              <a:schemeClr val="accent2"/>
            </a:solidFill>
            <a:ln>
              <a:noFill/>
            </a:ln>
            <a:effectLst/>
          </c:spPr>
          <c:invertIfNegative val="0"/>
          <c:cat>
            <c:strRef>
              <c:f>'Cycle Count'!$F$2:$F$13</c:f>
              <c:strCache>
                <c:ptCount val="12"/>
                <c:pt idx="0">
                  <c:v>June</c:v>
                </c:pt>
                <c:pt idx="1">
                  <c:v>July</c:v>
                </c:pt>
                <c:pt idx="2">
                  <c:v>Aug</c:v>
                </c:pt>
                <c:pt idx="3">
                  <c:v>Sept</c:v>
                </c:pt>
                <c:pt idx="4">
                  <c:v>Oct</c:v>
                </c:pt>
                <c:pt idx="5">
                  <c:v>Nov</c:v>
                </c:pt>
                <c:pt idx="6">
                  <c:v>Dec</c:v>
                </c:pt>
                <c:pt idx="7">
                  <c:v>Jan</c:v>
                </c:pt>
                <c:pt idx="8">
                  <c:v>Feb</c:v>
                </c:pt>
                <c:pt idx="9">
                  <c:v>Mar</c:v>
                </c:pt>
                <c:pt idx="10">
                  <c:v>Apr</c:v>
                </c:pt>
                <c:pt idx="11">
                  <c:v>May</c:v>
                </c:pt>
              </c:strCache>
            </c:strRef>
          </c:cat>
          <c:val>
            <c:numRef>
              <c:f>'Cycle Count'!$H$2:$H$13</c:f>
              <c:numCache>
                <c:formatCode>"$"#,##0.00</c:formatCode>
                <c:ptCount val="12"/>
                <c:pt idx="0">
                  <c:v>56208.54</c:v>
                </c:pt>
                <c:pt idx="1">
                  <c:v>-23690.26</c:v>
                </c:pt>
                <c:pt idx="2">
                  <c:v>-6824.66</c:v>
                </c:pt>
                <c:pt idx="3">
                  <c:v>-4628.3899999999994</c:v>
                </c:pt>
                <c:pt idx="4">
                  <c:v>-427.08000000000004</c:v>
                </c:pt>
                <c:pt idx="5">
                  <c:v>-23788.84</c:v>
                </c:pt>
                <c:pt idx="6">
                  <c:v>-15835.06</c:v>
                </c:pt>
                <c:pt idx="7">
                  <c:v>-7775.14</c:v>
                </c:pt>
                <c:pt idx="8">
                  <c:v>-284.99999999999977</c:v>
                </c:pt>
                <c:pt idx="9">
                  <c:v>-1854.9599999999991</c:v>
                </c:pt>
                <c:pt idx="10">
                  <c:v>9953.76</c:v>
                </c:pt>
                <c:pt idx="11">
                  <c:v>-543.26</c:v>
                </c:pt>
              </c:numCache>
            </c:numRef>
          </c:val>
          <c:extLst>
            <c:ext xmlns:c16="http://schemas.microsoft.com/office/drawing/2014/chart" uri="{C3380CC4-5D6E-409C-BE32-E72D297353CC}">
              <c16:uniqueId val="{00000001-5D6B-476B-9129-86EA3ED68F7B}"/>
            </c:ext>
          </c:extLst>
        </c:ser>
        <c:dLbls>
          <c:showLegendKey val="0"/>
          <c:showVal val="0"/>
          <c:showCatName val="0"/>
          <c:showSerName val="0"/>
          <c:showPercent val="0"/>
          <c:showBubbleSize val="0"/>
        </c:dLbls>
        <c:gapWidth val="219"/>
        <c:axId val="443414520"/>
        <c:axId val="443409600"/>
      </c:barChart>
      <c:lineChart>
        <c:grouping val="standard"/>
        <c:varyColors val="0"/>
        <c:ser>
          <c:idx val="0"/>
          <c:order val="0"/>
          <c:tx>
            <c:strRef>
              <c:f>'Cycle Count'!$G$1</c:f>
              <c:strCache>
                <c:ptCount val="1"/>
                <c:pt idx="0">
                  <c:v>FY18</c:v>
                </c:pt>
              </c:strCache>
            </c:strRef>
          </c:tx>
          <c:spPr>
            <a:ln w="28575" cap="rnd">
              <a:solidFill>
                <a:schemeClr val="accent1"/>
              </a:solidFill>
              <a:round/>
            </a:ln>
            <a:effectLst/>
          </c:spPr>
          <c:marker>
            <c:symbol val="none"/>
          </c:marker>
          <c:cat>
            <c:strRef>
              <c:f>'Cycle Count'!$F$2:$F$13</c:f>
              <c:strCache>
                <c:ptCount val="12"/>
                <c:pt idx="0">
                  <c:v>June</c:v>
                </c:pt>
                <c:pt idx="1">
                  <c:v>July</c:v>
                </c:pt>
                <c:pt idx="2">
                  <c:v>Aug</c:v>
                </c:pt>
                <c:pt idx="3">
                  <c:v>Sept</c:v>
                </c:pt>
                <c:pt idx="4">
                  <c:v>Oct</c:v>
                </c:pt>
                <c:pt idx="5">
                  <c:v>Nov</c:v>
                </c:pt>
                <c:pt idx="6">
                  <c:v>Dec</c:v>
                </c:pt>
                <c:pt idx="7">
                  <c:v>Jan</c:v>
                </c:pt>
                <c:pt idx="8">
                  <c:v>Feb</c:v>
                </c:pt>
                <c:pt idx="9">
                  <c:v>Mar</c:v>
                </c:pt>
                <c:pt idx="10">
                  <c:v>Apr</c:v>
                </c:pt>
                <c:pt idx="11">
                  <c:v>May</c:v>
                </c:pt>
              </c:strCache>
            </c:strRef>
          </c:cat>
          <c:val>
            <c:numRef>
              <c:f>'Cycle Count'!$G$2:$G$13</c:f>
              <c:numCache>
                <c:formatCode>"$"#,##0</c:formatCode>
                <c:ptCount val="12"/>
                <c:pt idx="0">
                  <c:v>-38153.5</c:v>
                </c:pt>
                <c:pt idx="1">
                  <c:v>-38153.5</c:v>
                </c:pt>
                <c:pt idx="2">
                  <c:v>-38153.5</c:v>
                </c:pt>
                <c:pt idx="3">
                  <c:v>-38153.5</c:v>
                </c:pt>
                <c:pt idx="4">
                  <c:v>-38153.5</c:v>
                </c:pt>
                <c:pt idx="5">
                  <c:v>-38153.5</c:v>
                </c:pt>
                <c:pt idx="6">
                  <c:v>-38153.5</c:v>
                </c:pt>
                <c:pt idx="7">
                  <c:v>-38153.5</c:v>
                </c:pt>
                <c:pt idx="8">
                  <c:v>-38153.5</c:v>
                </c:pt>
                <c:pt idx="9">
                  <c:v>-38153.5</c:v>
                </c:pt>
                <c:pt idx="10">
                  <c:v>-38153.5</c:v>
                </c:pt>
                <c:pt idx="11">
                  <c:v>-38153.5</c:v>
                </c:pt>
              </c:numCache>
            </c:numRef>
          </c:val>
          <c:smooth val="0"/>
          <c:extLst>
            <c:ext xmlns:c16="http://schemas.microsoft.com/office/drawing/2014/chart" uri="{C3380CC4-5D6E-409C-BE32-E72D297353CC}">
              <c16:uniqueId val="{00000000-5D6B-476B-9129-86EA3ED68F7B}"/>
            </c:ext>
          </c:extLst>
        </c:ser>
        <c:dLbls>
          <c:showLegendKey val="0"/>
          <c:showVal val="0"/>
          <c:showCatName val="0"/>
          <c:showSerName val="0"/>
          <c:showPercent val="0"/>
          <c:showBubbleSize val="0"/>
        </c:dLbls>
        <c:marker val="1"/>
        <c:smooth val="0"/>
        <c:axId val="443414520"/>
        <c:axId val="443409600"/>
      </c:lineChart>
      <c:catAx>
        <c:axId val="443414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09600"/>
        <c:crosses val="autoZero"/>
        <c:auto val="1"/>
        <c:lblAlgn val="ctr"/>
        <c:lblOffset val="100"/>
        <c:noMultiLvlLbl val="0"/>
      </c:catAx>
      <c:valAx>
        <c:axId val="4434096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14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Compliance - Felt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3E-4768-B23F-C02980C2BF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3E-4768-B23F-C02980C2BF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3E-4768-B23F-C02980C2BF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3E-4768-B23F-C02980C2BF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73E-4768-B23F-C02980C2BFDD}"/>
              </c:ext>
            </c:extLst>
          </c:dPt>
          <c:cat>
            <c:strRef>
              <c:f>'Schedule Compliance (Felt)'!$C$2:$G$2</c:f>
              <c:strCache>
                <c:ptCount val="5"/>
                <c:pt idx="0">
                  <c:v>Equipment Downtime</c:v>
                </c:pt>
                <c:pt idx="1">
                  <c:v>Customer Service</c:v>
                </c:pt>
                <c:pt idx="2">
                  <c:v>Raw Materials</c:v>
                </c:pt>
                <c:pt idx="3">
                  <c:v>Trial</c:v>
                </c:pt>
                <c:pt idx="4">
                  <c:v>Miss</c:v>
                </c:pt>
              </c:strCache>
            </c:strRef>
          </c:cat>
          <c:val>
            <c:numRef>
              <c:f>'Schedule Compliance (Felt)'!$C$49:$G$49</c:f>
              <c:numCache>
                <c:formatCode>0</c:formatCode>
                <c:ptCount val="5"/>
                <c:pt idx="0">
                  <c:v>65</c:v>
                </c:pt>
                <c:pt idx="1">
                  <c:v>44</c:v>
                </c:pt>
                <c:pt idx="2">
                  <c:v>21</c:v>
                </c:pt>
                <c:pt idx="3">
                  <c:v>0</c:v>
                </c:pt>
                <c:pt idx="4">
                  <c:v>79</c:v>
                </c:pt>
              </c:numCache>
            </c:numRef>
          </c:val>
          <c:extLst>
            <c:ext xmlns:c16="http://schemas.microsoft.com/office/drawing/2014/chart" uri="{C3380CC4-5D6E-409C-BE32-E72D297353CC}">
              <c16:uniqueId val="{00000000-F72C-4DB8-8B13-6C0F588DA52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Compliance</a:t>
            </a:r>
            <a:r>
              <a:rPr lang="en-US" baseline="0"/>
              <a:t> - Roofing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41-470C-A616-CC50D6CCDF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41-470C-A616-CC50D6CCDF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41-470C-A616-CC50D6CCDF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41-470C-A616-CC50D6CCDF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141-470C-A616-CC50D6CCDFB9}"/>
              </c:ext>
            </c:extLst>
          </c:dPt>
          <c:cat>
            <c:strRef>
              <c:f>'Schedule Compliance (Roofing)'!$C$2:$G$2</c:f>
              <c:strCache>
                <c:ptCount val="5"/>
                <c:pt idx="0">
                  <c:v>Equipment Downtime</c:v>
                </c:pt>
                <c:pt idx="1">
                  <c:v>Customer Service</c:v>
                </c:pt>
                <c:pt idx="2">
                  <c:v>Raw Materials</c:v>
                </c:pt>
                <c:pt idx="3">
                  <c:v>Trial</c:v>
                </c:pt>
                <c:pt idx="4">
                  <c:v>Miss</c:v>
                </c:pt>
              </c:strCache>
            </c:strRef>
          </c:cat>
          <c:val>
            <c:numRef>
              <c:f>'Schedule Compliance (Roofing)'!$C$20:$G$20</c:f>
              <c:numCache>
                <c:formatCode>0</c:formatCode>
                <c:ptCount val="5"/>
                <c:pt idx="0">
                  <c:v>4</c:v>
                </c:pt>
                <c:pt idx="1">
                  <c:v>8</c:v>
                </c:pt>
                <c:pt idx="2">
                  <c:v>2</c:v>
                </c:pt>
                <c:pt idx="3">
                  <c:v>0</c:v>
                </c:pt>
                <c:pt idx="4">
                  <c:v>182</c:v>
                </c:pt>
              </c:numCache>
            </c:numRef>
          </c:val>
          <c:extLst>
            <c:ext xmlns:c16="http://schemas.microsoft.com/office/drawing/2014/chart" uri="{C3380CC4-5D6E-409C-BE32-E72D297353CC}">
              <c16:uniqueId val="{00000000-798F-419A-A098-E49CDF8364C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'Orders Missed'!$F$1</c:f>
              <c:strCache>
                <c:ptCount val="1"/>
                <c:pt idx="0">
                  <c:v>FY20</c:v>
                </c:pt>
              </c:strCache>
            </c:strRef>
          </c:tx>
          <c:spPr>
            <a:solidFill>
              <a:schemeClr val="accent1"/>
            </a:solidFill>
            <a:ln>
              <a:noFill/>
            </a:ln>
            <a:effectLst/>
          </c:spPr>
          <c:invertIfNegative val="0"/>
          <c:cat>
            <c:strRef>
              <c:f>'Orders Missed'!$E$2:$E$13</c:f>
              <c:strCache>
                <c:ptCount val="12"/>
                <c:pt idx="0">
                  <c:v>June</c:v>
                </c:pt>
                <c:pt idx="1">
                  <c:v>July</c:v>
                </c:pt>
                <c:pt idx="2">
                  <c:v>Aug</c:v>
                </c:pt>
                <c:pt idx="3">
                  <c:v>Sept</c:v>
                </c:pt>
                <c:pt idx="4">
                  <c:v>Oct</c:v>
                </c:pt>
                <c:pt idx="5">
                  <c:v>Nov</c:v>
                </c:pt>
                <c:pt idx="6">
                  <c:v>Dec</c:v>
                </c:pt>
                <c:pt idx="7">
                  <c:v>Jan</c:v>
                </c:pt>
                <c:pt idx="8">
                  <c:v>Feb</c:v>
                </c:pt>
                <c:pt idx="9">
                  <c:v>Mar</c:v>
                </c:pt>
                <c:pt idx="10">
                  <c:v>Apr</c:v>
                </c:pt>
                <c:pt idx="11">
                  <c:v>May</c:v>
                </c:pt>
              </c:strCache>
            </c:strRef>
          </c:cat>
          <c:val>
            <c:numRef>
              <c:f>'Orders Missed'!$F$2:$F$13</c:f>
              <c:numCache>
                <c:formatCode>0</c:formatCode>
                <c:ptCount val="12"/>
                <c:pt idx="0">
                  <c:v>0</c:v>
                </c:pt>
                <c:pt idx="1">
                  <c:v>0</c:v>
                </c:pt>
                <c:pt idx="2">
                  <c:v>0</c:v>
                </c:pt>
                <c:pt idx="3">
                  <c:v>0</c:v>
                </c:pt>
                <c:pt idx="4">
                  <c:v>1</c:v>
                </c:pt>
                <c:pt idx="5">
                  <c:v>0</c:v>
                </c:pt>
                <c:pt idx="6">
                  <c:v>0</c:v>
                </c:pt>
                <c:pt idx="7">
                  <c:v>1</c:v>
                </c:pt>
                <c:pt idx="8">
                  <c:v>1</c:v>
                </c:pt>
                <c:pt idx="9">
                  <c:v>0</c:v>
                </c:pt>
                <c:pt idx="10">
                  <c:v>0</c:v>
                </c:pt>
                <c:pt idx="11">
                  <c:v>0</c:v>
                </c:pt>
              </c:numCache>
            </c:numRef>
          </c:val>
          <c:extLst>
            <c:ext xmlns:c16="http://schemas.microsoft.com/office/drawing/2014/chart" uri="{C3380CC4-5D6E-409C-BE32-E72D297353CC}">
              <c16:uniqueId val="{00000000-2E59-441F-9CC7-B360DFE0DCEB}"/>
            </c:ext>
          </c:extLst>
        </c:ser>
        <c:dLbls>
          <c:showLegendKey val="0"/>
          <c:showVal val="0"/>
          <c:showCatName val="0"/>
          <c:showSerName val="0"/>
          <c:showPercent val="0"/>
          <c:showBubbleSize val="0"/>
        </c:dLbls>
        <c:gapWidth val="219"/>
        <c:overlap val="-27"/>
        <c:axId val="382161736"/>
        <c:axId val="382155832"/>
      </c:barChart>
      <c:catAx>
        <c:axId val="38216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55832"/>
        <c:crosses val="autoZero"/>
        <c:auto val="1"/>
        <c:lblAlgn val="ctr"/>
        <c:lblOffset val="100"/>
        <c:noMultiLvlLbl val="0"/>
      </c:catAx>
      <c:valAx>
        <c:axId val="382155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61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Feltline Overview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[4]Graphs!$L$1</c:f>
              <c:strCache>
                <c:ptCount val="1"/>
                <c:pt idx="0">
                  <c:v>FY20</c:v>
                </c:pt>
              </c:strCache>
            </c:strRef>
          </c:tx>
          <c:spPr>
            <a:solidFill>
              <a:srgbClr val="00B0F0"/>
            </a:solidFill>
            <a:ln>
              <a:noFill/>
            </a:ln>
            <a:effectLst/>
          </c:spPr>
          <c:invertIfNegative val="0"/>
          <c:dLbls>
            <c:numFmt formatCode="#,##0.00" sourceLinked="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[4]Graphs!$K$2:$K$4</c:f>
              <c:strCache>
                <c:ptCount val="3"/>
                <c:pt idx="0">
                  <c:v>Felt line scrap</c:v>
                </c:pt>
                <c:pt idx="1">
                  <c:v>Non-Maintenance Downtime</c:v>
                </c:pt>
                <c:pt idx="2">
                  <c:v>Maintenance Downtime</c:v>
                </c:pt>
              </c:strCache>
            </c:strRef>
          </c:cat>
          <c:val>
            <c:numRef>
              <c:f>[4]Graphs!$L$2:$L$4</c:f>
              <c:numCache>
                <c:formatCode>General</c:formatCode>
                <c:ptCount val="3"/>
                <c:pt idx="0">
                  <c:v>5.0142780910624918</c:v>
                </c:pt>
                <c:pt idx="1">
                  <c:v>23.182712312148887</c:v>
                </c:pt>
                <c:pt idx="2">
                  <c:v>7.6149498591293803</c:v>
                </c:pt>
              </c:numCache>
            </c:numRef>
          </c:val>
          <c:extLst>
            <c:ext xmlns:c16="http://schemas.microsoft.com/office/drawing/2014/chart" uri="{C3380CC4-5D6E-409C-BE32-E72D297353CC}">
              <c16:uniqueId val="{00000000-4B1C-4F36-B4A5-16A8DAC3CB67}"/>
            </c:ext>
          </c:extLst>
        </c:ser>
        <c:ser>
          <c:idx val="1"/>
          <c:order val="1"/>
          <c:tx>
            <c:strRef>
              <c:f>[4]Graphs!$M$1</c:f>
              <c:strCache>
                <c:ptCount val="1"/>
                <c:pt idx="0">
                  <c:v>13 Weeks</c:v>
                </c:pt>
              </c:strCache>
            </c:strRef>
          </c:tx>
          <c:spPr>
            <a:solidFill>
              <a:schemeClr val="accent2"/>
            </a:solidFill>
            <a:ln>
              <a:noFill/>
            </a:ln>
            <a:effectLst/>
          </c:spPr>
          <c:invertIfNegative val="0"/>
          <c:dLbls>
            <c:numFmt formatCode="#,##0.00" sourceLinked="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[4]Graphs!$K$2:$K$4</c:f>
              <c:strCache>
                <c:ptCount val="3"/>
                <c:pt idx="0">
                  <c:v>Felt line scrap</c:v>
                </c:pt>
                <c:pt idx="1">
                  <c:v>Non-Maintenance Downtime</c:v>
                </c:pt>
                <c:pt idx="2">
                  <c:v>Maintenance Downtime</c:v>
                </c:pt>
              </c:strCache>
            </c:strRef>
          </c:cat>
          <c:val>
            <c:numRef>
              <c:f>[4]Graphs!$M$2:$M$4</c:f>
              <c:numCache>
                <c:formatCode>General</c:formatCode>
                <c:ptCount val="3"/>
                <c:pt idx="0">
                  <c:v>6.204170061476928</c:v>
                </c:pt>
                <c:pt idx="1">
                  <c:v>21.408614054509986</c:v>
                </c:pt>
                <c:pt idx="2">
                  <c:v>12.056513258474352</c:v>
                </c:pt>
              </c:numCache>
            </c:numRef>
          </c:val>
          <c:extLst>
            <c:ext xmlns:c16="http://schemas.microsoft.com/office/drawing/2014/chart" uri="{C3380CC4-5D6E-409C-BE32-E72D297353CC}">
              <c16:uniqueId val="{00000001-4B1C-4F36-B4A5-16A8DAC3CB67}"/>
            </c:ext>
          </c:extLst>
        </c:ser>
        <c:ser>
          <c:idx val="2"/>
          <c:order val="2"/>
          <c:tx>
            <c:strRef>
              <c:f>[4]Graphs!$N$1</c:f>
              <c:strCache>
                <c:ptCount val="1"/>
                <c:pt idx="0">
                  <c:v>Last Week</c:v>
                </c:pt>
              </c:strCache>
            </c:strRef>
          </c:tx>
          <c:spPr>
            <a:solidFill>
              <a:schemeClr val="accent6"/>
            </a:solidFill>
            <a:ln>
              <a:noFill/>
            </a:ln>
            <a:effectLst/>
          </c:spPr>
          <c:invertIfNegative val="0"/>
          <c:dLbls>
            <c:numFmt formatCode="#,##0.00" sourceLinked="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[4]Graphs!$K$2:$K$4</c:f>
              <c:strCache>
                <c:ptCount val="3"/>
                <c:pt idx="0">
                  <c:v>Felt line scrap</c:v>
                </c:pt>
                <c:pt idx="1">
                  <c:v>Non-Maintenance Downtime</c:v>
                </c:pt>
                <c:pt idx="2">
                  <c:v>Maintenance Downtime</c:v>
                </c:pt>
              </c:strCache>
            </c:strRef>
          </c:cat>
          <c:val>
            <c:numRef>
              <c:f>[4]Graphs!$N$2:$N$4</c:f>
              <c:numCache>
                <c:formatCode>General</c:formatCode>
                <c:ptCount val="3"/>
                <c:pt idx="0">
                  <c:v>9.3971101145989042</c:v>
                </c:pt>
                <c:pt idx="1">
                  <c:v>16.000427533133816</c:v>
                </c:pt>
                <c:pt idx="2">
                  <c:v>13.691748610517315</c:v>
                </c:pt>
              </c:numCache>
            </c:numRef>
          </c:val>
          <c:extLst>
            <c:ext xmlns:c16="http://schemas.microsoft.com/office/drawing/2014/chart" uri="{C3380CC4-5D6E-409C-BE32-E72D297353CC}">
              <c16:uniqueId val="{00000002-4B1C-4F36-B4A5-16A8DAC3CB67}"/>
            </c:ext>
          </c:extLst>
        </c:ser>
        <c:dLbls>
          <c:dLblPos val="outEnd"/>
          <c:showLegendKey val="0"/>
          <c:showVal val="1"/>
          <c:showCatName val="0"/>
          <c:showSerName val="0"/>
          <c:showPercent val="0"/>
          <c:showBubbleSize val="0"/>
        </c:dLbls>
        <c:gapWidth val="219"/>
        <c:overlap val="-27"/>
        <c:axId val="474513648"/>
        <c:axId val="482101824"/>
      </c:barChart>
      <c:catAx>
        <c:axId val="47451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101824"/>
        <c:crosses val="autoZero"/>
        <c:auto val="1"/>
        <c:lblAlgn val="ctr"/>
        <c:lblOffset val="100"/>
        <c:noMultiLvlLbl val="0"/>
      </c:catAx>
      <c:valAx>
        <c:axId val="482101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Scrap,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13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CP</a:t>
            </a:r>
            <a:r>
              <a:rPr lang="en-US" sz="1600" b="1" baseline="0"/>
              <a:t> Scrap</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3"/>
          <c:tx>
            <c:strRef>
              <c:f>'Milliken Carrier FY21'!$E$1</c:f>
              <c:strCache>
                <c:ptCount val="1"/>
                <c:pt idx="0">
                  <c:v>CP %</c:v>
                </c:pt>
              </c:strCache>
            </c:strRef>
          </c:tx>
          <c:spPr>
            <a:solidFill>
              <a:schemeClr val="accent4"/>
            </a:solidFill>
            <a:ln>
              <a:noFill/>
            </a:ln>
            <a:effectLst/>
          </c:spPr>
          <c:invertIfNegative val="0"/>
          <c:cat>
            <c:numRef>
              <c:f>'Milliken Carrier FY21'!$A$2:$A$40</c:f>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f>'Milliken Carrier FY21'!$E$2:$E$40</c:f>
              <c:numCache>
                <c:formatCode>0.00%</c:formatCode>
                <c:ptCount val="39"/>
                <c:pt idx="0">
                  <c:v>1.4884979702300407E-2</c:v>
                </c:pt>
                <c:pt idx="1">
                  <c:v>7.7120822622107968E-3</c:v>
                </c:pt>
                <c:pt idx="2">
                  <c:v>1.2316249503377036E-2</c:v>
                </c:pt>
                <c:pt idx="3">
                  <c:v>1.5178571428571428E-2</c:v>
                </c:pt>
                <c:pt idx="4">
                  <c:v>5.9880239520958087E-3</c:v>
                </c:pt>
                <c:pt idx="5">
                  <c:v>1.5948963317384369E-2</c:v>
                </c:pt>
                <c:pt idx="6">
                  <c:v>0</c:v>
                </c:pt>
                <c:pt idx="7">
                  <c:v>7.29483282674772E-3</c:v>
                </c:pt>
                <c:pt idx="8">
                  <c:v>6.8259385665529011E-3</c:v>
                </c:pt>
                <c:pt idx="9">
                  <c:v>6.8601583113456462E-3</c:v>
                </c:pt>
                <c:pt idx="10">
                  <c:v>2.0746887966804978E-2</c:v>
                </c:pt>
                <c:pt idx="11">
                  <c:v>0</c:v>
                </c:pt>
                <c:pt idx="12">
                  <c:v>7.0224719101123594E-3</c:v>
                </c:pt>
                <c:pt idx="13">
                  <c:v>1.4673913043478261E-2</c:v>
                </c:pt>
                <c:pt idx="14">
                  <c:v>7.5787019043917605E-3</c:v>
                </c:pt>
                <c:pt idx="15">
                  <c:v>1.2192902638762512E-2</c:v>
                </c:pt>
                <c:pt idx="16">
                  <c:v>1.4791336502905442E-2</c:v>
                </c:pt>
                <c:pt idx="17">
                  <c:v>7.1684587813620072E-3</c:v>
                </c:pt>
                <c:pt idx="18">
                  <c:v>1.668806161745828E-2</c:v>
                </c:pt>
                <c:pt idx="19">
                  <c:v>1.9693654266958426E-2</c:v>
                </c:pt>
                <c:pt idx="20">
                  <c:v>1.0027347310847767E-2</c:v>
                </c:pt>
                <c:pt idx="21">
                  <c:v>2.31809401159047E-2</c:v>
                </c:pt>
                <c:pt idx="22">
                  <c:v>1.282051282051282E-2</c:v>
                </c:pt>
                <c:pt idx="23">
                  <c:v>3.7453183520599251E-3</c:v>
                </c:pt>
                <c:pt idx="24">
                  <c:v>2.1390374331550801E-2</c:v>
                </c:pt>
                <c:pt idx="25">
                  <c:v>0</c:v>
                </c:pt>
                <c:pt idx="26">
                  <c:v>7.4766355140186919E-3</c:v>
                </c:pt>
                <c:pt idx="27">
                  <c:v>2.008032128514056E-3</c:v>
                </c:pt>
                <c:pt idx="28">
                  <c:v>3.3039647577092512E-3</c:v>
                </c:pt>
                <c:pt idx="29">
                  <c:v>3.7718057520037718E-3</c:v>
                </c:pt>
                <c:pt idx="30">
                  <c:v>4.4576523031203564E-3</c:v>
                </c:pt>
                <c:pt idx="31">
                  <c:v>7.052186177715092E-3</c:v>
                </c:pt>
                <c:pt idx="32">
                  <c:v>6.41025641025641E-3</c:v>
                </c:pt>
                <c:pt idx="33">
                  <c:v>4.8951048951048955E-3</c:v>
                </c:pt>
                <c:pt idx="34">
                  <c:v>1.7045454545454545E-3</c:v>
                </c:pt>
                <c:pt idx="35">
                  <c:v>1.5847860538827259E-3</c:v>
                </c:pt>
                <c:pt idx="36">
                  <c:v>1.7889087656529517E-3</c:v>
                </c:pt>
                <c:pt idx="37">
                  <c:v>1.1290929619872036E-3</c:v>
                </c:pt>
                <c:pt idx="38">
                  <c:v>2.4630541871921183E-3</c:v>
                </c:pt>
              </c:numCache>
            </c:numRef>
          </c:val>
          <c:extLst xmlns:c15="http://schemas.microsoft.com/office/drawing/2012/chart">
            <c:ext xmlns:c16="http://schemas.microsoft.com/office/drawing/2014/chart" uri="{C3380CC4-5D6E-409C-BE32-E72D297353CC}">
              <c16:uniqueId val="{00000003-5A62-4F13-8264-089989A1751A}"/>
            </c:ext>
          </c:extLst>
        </c:ser>
        <c:dLbls>
          <c:showLegendKey val="0"/>
          <c:showVal val="0"/>
          <c:showCatName val="0"/>
          <c:showSerName val="0"/>
          <c:showPercent val="0"/>
          <c:showBubbleSize val="0"/>
        </c:dLbls>
        <c:gapWidth val="219"/>
        <c:axId val="695316144"/>
        <c:axId val="695316800"/>
        <c:extLst>
          <c:ext xmlns:c15="http://schemas.microsoft.com/office/drawing/2012/chart" uri="{02D57815-91ED-43cb-92C2-25804820EDAC}">
            <c15:filteredBarSeries>
              <c15:ser>
                <c:idx val="0"/>
                <c:order val="0"/>
                <c:tx>
                  <c:strRef>
                    <c:extLst>
                      <c:ext uri="{02D57815-91ED-43cb-92C2-25804820EDAC}">
                        <c15:formulaRef>
                          <c15:sqref>'Milliken Carrier FY21'!$B$1</c15:sqref>
                        </c15:formulaRef>
                      </c:ext>
                    </c:extLst>
                    <c:strCache>
                      <c:ptCount val="1"/>
                      <c:pt idx="0">
                        <c:v>Total Rolls:</c:v>
                      </c:pt>
                    </c:strCache>
                  </c:strRef>
                </c:tx>
                <c:spPr>
                  <a:solidFill>
                    <a:schemeClr val="accent1"/>
                  </a:solidFill>
                  <a:ln>
                    <a:noFill/>
                  </a:ln>
                  <a:effectLst/>
                </c:spPr>
                <c:invertIfNegative val="0"/>
                <c:cat>
                  <c:numRef>
                    <c:extLst>
                      <c:ex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c:ext uri="{02D57815-91ED-43cb-92C2-25804820EDAC}">
                        <c15:formulaRef>
                          <c15:sqref>'Milliken Carrier FY21'!$B$2:$B$40</c15:sqref>
                        </c15:formulaRef>
                      </c:ext>
                    </c:extLst>
                    <c:numCache>
                      <c:formatCode>#,##0</c:formatCode>
                      <c:ptCount val="39"/>
                      <c:pt idx="0">
                        <c:v>2649</c:v>
                      </c:pt>
                      <c:pt idx="1">
                        <c:v>4378</c:v>
                      </c:pt>
                      <c:pt idx="2">
                        <c:v>3549</c:v>
                      </c:pt>
                      <c:pt idx="3">
                        <c:v>2575</c:v>
                      </c:pt>
                      <c:pt idx="4">
                        <c:v>3062</c:v>
                      </c:pt>
                      <c:pt idx="5">
                        <c:v>2459</c:v>
                      </c:pt>
                      <c:pt idx="6">
                        <c:v>2755</c:v>
                      </c:pt>
                      <c:pt idx="7">
                        <c:v>2710</c:v>
                      </c:pt>
                      <c:pt idx="8">
                        <c:v>2602</c:v>
                      </c:pt>
                      <c:pt idx="9">
                        <c:v>1895</c:v>
                      </c:pt>
                      <c:pt idx="10">
                        <c:v>2690</c:v>
                      </c:pt>
                      <c:pt idx="11">
                        <c:v>1074</c:v>
                      </c:pt>
                      <c:pt idx="12">
                        <c:v>3133</c:v>
                      </c:pt>
                      <c:pt idx="13">
                        <c:v>3174</c:v>
                      </c:pt>
                      <c:pt idx="14">
                        <c:v>5146</c:v>
                      </c:pt>
                      <c:pt idx="15">
                        <c:v>5838</c:v>
                      </c:pt>
                      <c:pt idx="16">
                        <c:v>3786</c:v>
                      </c:pt>
                      <c:pt idx="17">
                        <c:v>840</c:v>
                      </c:pt>
                      <c:pt idx="18">
                        <c:v>1960</c:v>
                      </c:pt>
                      <c:pt idx="19">
                        <c:v>457</c:v>
                      </c:pt>
                      <c:pt idx="20">
                        <c:v>2509</c:v>
                      </c:pt>
                      <c:pt idx="21">
                        <c:v>2256</c:v>
                      </c:pt>
                      <c:pt idx="22">
                        <c:v>1878</c:v>
                      </c:pt>
                      <c:pt idx="23">
                        <c:v>2090</c:v>
                      </c:pt>
                      <c:pt idx="24">
                        <c:v>2615</c:v>
                      </c:pt>
                      <c:pt idx="25">
                        <c:v>147</c:v>
                      </c:pt>
                      <c:pt idx="26">
                        <c:v>1070</c:v>
                      </c:pt>
                      <c:pt idx="27">
                        <c:v>498</c:v>
                      </c:pt>
                      <c:pt idx="28">
                        <c:v>908</c:v>
                      </c:pt>
                      <c:pt idx="29">
                        <c:v>2121</c:v>
                      </c:pt>
                      <c:pt idx="30">
                        <c:v>2686</c:v>
                      </c:pt>
                      <c:pt idx="31">
                        <c:v>1418</c:v>
                      </c:pt>
                      <c:pt idx="32">
                        <c:v>3101</c:v>
                      </c:pt>
                      <c:pt idx="33">
                        <c:v>2860</c:v>
                      </c:pt>
                      <c:pt idx="34">
                        <c:v>1760</c:v>
                      </c:pt>
                      <c:pt idx="35">
                        <c:v>2423</c:v>
                      </c:pt>
                      <c:pt idx="36">
                        <c:v>1557</c:v>
                      </c:pt>
                      <c:pt idx="37">
                        <c:v>2657</c:v>
                      </c:pt>
                      <c:pt idx="38">
                        <c:v>2436</c:v>
                      </c:pt>
                    </c:numCache>
                  </c:numRef>
                </c:val>
                <c:extLst>
                  <c:ext xmlns:c16="http://schemas.microsoft.com/office/drawing/2014/chart" uri="{C3380CC4-5D6E-409C-BE32-E72D297353CC}">
                    <c16:uniqueId val="{00000000-5A62-4F13-8264-089989A1751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'Milliken Carrier FY21'!$C$1</c15:sqref>
                        </c15:formulaRef>
                      </c:ext>
                    </c:extLst>
                    <c:strCache>
                      <c:ptCount val="1"/>
                      <c:pt idx="0">
                        <c:v>Total CP Rolls</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xmlns:c15="http://schemas.microsoft.com/office/drawing/2012/chart">
                      <c:ext xmlns:c15="http://schemas.microsoft.com/office/drawing/2012/chart" uri="{02D57815-91ED-43cb-92C2-25804820EDAC}">
                        <c15:formulaRef>
                          <c15:sqref>'Milliken Carrier FY21'!$C$2:$C$40</c15:sqref>
                        </c15:formulaRef>
                      </c:ext>
                    </c:extLst>
                    <c:numCache>
                      <c:formatCode>#,##0</c:formatCode>
                      <c:ptCount val="39"/>
                      <c:pt idx="0">
                        <c:v>1478</c:v>
                      </c:pt>
                      <c:pt idx="1">
                        <c:v>1945</c:v>
                      </c:pt>
                      <c:pt idx="2">
                        <c:v>2517</c:v>
                      </c:pt>
                      <c:pt idx="3">
                        <c:v>1120</c:v>
                      </c:pt>
                      <c:pt idx="4">
                        <c:v>1503</c:v>
                      </c:pt>
                      <c:pt idx="5">
                        <c:v>627</c:v>
                      </c:pt>
                      <c:pt idx="6">
                        <c:v>1873</c:v>
                      </c:pt>
                      <c:pt idx="7">
                        <c:v>1645</c:v>
                      </c:pt>
                      <c:pt idx="8">
                        <c:v>1172</c:v>
                      </c:pt>
                      <c:pt idx="9">
                        <c:v>1895</c:v>
                      </c:pt>
                      <c:pt idx="10">
                        <c:v>482</c:v>
                      </c:pt>
                      <c:pt idx="11">
                        <c:v>809</c:v>
                      </c:pt>
                      <c:pt idx="12">
                        <c:v>1424</c:v>
                      </c:pt>
                      <c:pt idx="13">
                        <c:v>1840</c:v>
                      </c:pt>
                      <c:pt idx="14">
                        <c:v>5146</c:v>
                      </c:pt>
                      <c:pt idx="15">
                        <c:v>5495</c:v>
                      </c:pt>
                      <c:pt idx="16">
                        <c:v>3786</c:v>
                      </c:pt>
                      <c:pt idx="17">
                        <c:v>279</c:v>
                      </c:pt>
                      <c:pt idx="18">
                        <c:v>779</c:v>
                      </c:pt>
                      <c:pt idx="19">
                        <c:v>457</c:v>
                      </c:pt>
                      <c:pt idx="20">
                        <c:v>1097</c:v>
                      </c:pt>
                      <c:pt idx="21">
                        <c:v>1553</c:v>
                      </c:pt>
                      <c:pt idx="22">
                        <c:v>468</c:v>
                      </c:pt>
                      <c:pt idx="23">
                        <c:v>801</c:v>
                      </c:pt>
                      <c:pt idx="24">
                        <c:v>1496</c:v>
                      </c:pt>
                      <c:pt idx="25">
                        <c:v>86</c:v>
                      </c:pt>
                      <c:pt idx="26">
                        <c:v>1070</c:v>
                      </c:pt>
                      <c:pt idx="27">
                        <c:v>498</c:v>
                      </c:pt>
                      <c:pt idx="28">
                        <c:v>908</c:v>
                      </c:pt>
                      <c:pt idx="29">
                        <c:v>2121</c:v>
                      </c:pt>
                      <c:pt idx="30">
                        <c:v>673</c:v>
                      </c:pt>
                      <c:pt idx="31">
                        <c:v>1418</c:v>
                      </c:pt>
                      <c:pt idx="32">
                        <c:v>2340</c:v>
                      </c:pt>
                      <c:pt idx="33">
                        <c:v>2860</c:v>
                      </c:pt>
                      <c:pt idx="34">
                        <c:v>1760</c:v>
                      </c:pt>
                      <c:pt idx="35">
                        <c:v>1262</c:v>
                      </c:pt>
                      <c:pt idx="36">
                        <c:v>559</c:v>
                      </c:pt>
                      <c:pt idx="37">
                        <c:v>2657</c:v>
                      </c:pt>
                      <c:pt idx="38">
                        <c:v>2436</c:v>
                      </c:pt>
                    </c:numCache>
                  </c:numRef>
                </c:val>
                <c:extLst xmlns:c15="http://schemas.microsoft.com/office/drawing/2012/chart">
                  <c:ext xmlns:c16="http://schemas.microsoft.com/office/drawing/2014/chart" uri="{C3380CC4-5D6E-409C-BE32-E72D297353CC}">
                    <c16:uniqueId val="{00000001-5A62-4F13-8264-089989A1751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'Milliken Carrier FY21'!$D$1</c15:sqref>
                        </c15:formulaRef>
                      </c:ext>
                    </c:extLst>
                    <c:strCache>
                      <c:ptCount val="1"/>
                      <c:pt idx="0">
                        <c:v>CP Scrap</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xmlns:c15="http://schemas.microsoft.com/office/drawing/2012/chart">
                      <c:ext xmlns:c15="http://schemas.microsoft.com/office/drawing/2012/chart" uri="{02D57815-91ED-43cb-92C2-25804820EDAC}">
                        <c15:formulaRef>
                          <c15:sqref>'Milliken Carrier FY21'!$D$2:$D$40</c15:sqref>
                        </c15:formulaRef>
                      </c:ext>
                    </c:extLst>
                    <c:numCache>
                      <c:formatCode>#,##0</c:formatCode>
                      <c:ptCount val="39"/>
                      <c:pt idx="0">
                        <c:v>22</c:v>
                      </c:pt>
                      <c:pt idx="1">
                        <c:v>15</c:v>
                      </c:pt>
                      <c:pt idx="2">
                        <c:v>31</c:v>
                      </c:pt>
                      <c:pt idx="3">
                        <c:v>17</c:v>
                      </c:pt>
                      <c:pt idx="4">
                        <c:v>9</c:v>
                      </c:pt>
                      <c:pt idx="5">
                        <c:v>10</c:v>
                      </c:pt>
                      <c:pt idx="6">
                        <c:v>0</c:v>
                      </c:pt>
                      <c:pt idx="7">
                        <c:v>12</c:v>
                      </c:pt>
                      <c:pt idx="8">
                        <c:v>8</c:v>
                      </c:pt>
                      <c:pt idx="9">
                        <c:v>13</c:v>
                      </c:pt>
                      <c:pt idx="10">
                        <c:v>10</c:v>
                      </c:pt>
                      <c:pt idx="11">
                        <c:v>0</c:v>
                      </c:pt>
                      <c:pt idx="12">
                        <c:v>10</c:v>
                      </c:pt>
                      <c:pt idx="13">
                        <c:v>27</c:v>
                      </c:pt>
                      <c:pt idx="14">
                        <c:v>39</c:v>
                      </c:pt>
                      <c:pt idx="15">
                        <c:v>67</c:v>
                      </c:pt>
                      <c:pt idx="16">
                        <c:v>56</c:v>
                      </c:pt>
                      <c:pt idx="17">
                        <c:v>2</c:v>
                      </c:pt>
                      <c:pt idx="18">
                        <c:v>13</c:v>
                      </c:pt>
                      <c:pt idx="19">
                        <c:v>9</c:v>
                      </c:pt>
                      <c:pt idx="20">
                        <c:v>11</c:v>
                      </c:pt>
                      <c:pt idx="21">
                        <c:v>36</c:v>
                      </c:pt>
                      <c:pt idx="22">
                        <c:v>6</c:v>
                      </c:pt>
                      <c:pt idx="23">
                        <c:v>3</c:v>
                      </c:pt>
                      <c:pt idx="24">
                        <c:v>32</c:v>
                      </c:pt>
                      <c:pt idx="25">
                        <c:v>0</c:v>
                      </c:pt>
                      <c:pt idx="26">
                        <c:v>8</c:v>
                      </c:pt>
                      <c:pt idx="27">
                        <c:v>1</c:v>
                      </c:pt>
                      <c:pt idx="28">
                        <c:v>3</c:v>
                      </c:pt>
                      <c:pt idx="29">
                        <c:v>8</c:v>
                      </c:pt>
                      <c:pt idx="30">
                        <c:v>3</c:v>
                      </c:pt>
                      <c:pt idx="31">
                        <c:v>10</c:v>
                      </c:pt>
                      <c:pt idx="32">
                        <c:v>15</c:v>
                      </c:pt>
                      <c:pt idx="33">
                        <c:v>14</c:v>
                      </c:pt>
                      <c:pt idx="34">
                        <c:v>3</c:v>
                      </c:pt>
                      <c:pt idx="35">
                        <c:v>2</c:v>
                      </c:pt>
                      <c:pt idx="36">
                        <c:v>1</c:v>
                      </c:pt>
                      <c:pt idx="37">
                        <c:v>3</c:v>
                      </c:pt>
                      <c:pt idx="38">
                        <c:v>6</c:v>
                      </c:pt>
                    </c:numCache>
                  </c:numRef>
                </c:val>
                <c:extLst xmlns:c15="http://schemas.microsoft.com/office/drawing/2012/chart">
                  <c:ext xmlns:c16="http://schemas.microsoft.com/office/drawing/2014/chart" uri="{C3380CC4-5D6E-409C-BE32-E72D297353CC}">
                    <c16:uniqueId val="{00000002-5A62-4F13-8264-089989A1751A}"/>
                  </c:ext>
                </c:extLst>
              </c15:ser>
            </c15:filteredBarSeries>
          </c:ext>
        </c:extLst>
      </c:barChart>
      <c:lineChart>
        <c:grouping val="standard"/>
        <c:varyColors val="0"/>
        <c:ser>
          <c:idx val="4"/>
          <c:order val="4"/>
          <c:tx>
            <c:strRef>
              <c:f>'Milliken Carrier FY21'!$F$1</c:f>
              <c:strCache>
                <c:ptCount val="1"/>
                <c:pt idx="0">
                  <c:v>CP 13 Week Average</c:v>
                </c:pt>
              </c:strCache>
            </c:strRef>
          </c:tx>
          <c:spPr>
            <a:ln w="28575" cap="rnd">
              <a:solidFill>
                <a:schemeClr val="accent5"/>
              </a:solidFill>
              <a:round/>
            </a:ln>
            <a:effectLst/>
          </c:spPr>
          <c:marker>
            <c:symbol val="none"/>
          </c:marker>
          <c:cat>
            <c:numRef>
              <c:f>'Milliken Carrier FY21'!$A$2:$A$40</c:f>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f>'Milliken Carrier FY21'!$F$2:$F$40</c:f>
              <c:numCache>
                <c:formatCode>0.00%</c:formatCode>
                <c:ptCount val="39"/>
                <c:pt idx="0">
                  <c:v>1.4884979702300407E-2</c:v>
                </c:pt>
                <c:pt idx="1">
                  <c:v>1.1298530982255601E-2</c:v>
                </c:pt>
                <c:pt idx="2">
                  <c:v>1.163777048929608E-2</c:v>
                </c:pt>
                <c:pt idx="3">
                  <c:v>1.2522970724114917E-2</c:v>
                </c:pt>
                <c:pt idx="4">
                  <c:v>1.0298731786563767E-2</c:v>
                </c:pt>
                <c:pt idx="5">
                  <c:v>1.2004811694323306E-2</c:v>
                </c:pt>
                <c:pt idx="6">
                  <c:v>1.0289838595134262E-2</c:v>
                </c:pt>
                <c:pt idx="7">
                  <c:v>9.9154628740859459E-3</c:v>
                </c:pt>
                <c:pt idx="8">
                  <c:v>9.572182395471163E-3</c:v>
                </c:pt>
                <c:pt idx="9">
                  <c:v>9.3009799870586128E-3</c:v>
                </c:pt>
                <c:pt idx="10">
                  <c:v>1.0341517076126462E-2</c:v>
                </c:pt>
                <c:pt idx="11">
                  <c:v>9.479723986449258E-3</c:v>
                </c:pt>
                <c:pt idx="12">
                  <c:v>9.2907045959618045E-3</c:v>
                </c:pt>
                <c:pt idx="13">
                  <c:v>9.2744686991293318E-3</c:v>
                </c:pt>
                <c:pt idx="14">
                  <c:v>9.2642086716047903E-3</c:v>
                </c:pt>
                <c:pt idx="15">
                  <c:v>9.2547204512498267E-3</c:v>
                </c:pt>
                <c:pt idx="16">
                  <c:v>9.2249331492755202E-3</c:v>
                </c:pt>
                <c:pt idx="17">
                  <c:v>9.3157358284498438E-3</c:v>
                </c:pt>
                <c:pt idx="18">
                  <c:v>9.3725895438401437E-3</c:v>
                </c:pt>
                <c:pt idx="19">
                  <c:v>1.0887486025913868E-2</c:v>
                </c:pt>
                <c:pt idx="20">
                  <c:v>1.1097679447767718E-2</c:v>
                </c:pt>
                <c:pt idx="21">
                  <c:v>1.235575649002555E-2</c:v>
                </c:pt>
                <c:pt idx="22">
                  <c:v>1.2814245298423023E-2</c:v>
                </c:pt>
                <c:pt idx="23">
                  <c:v>1.1506432251134945E-2</c:v>
                </c:pt>
                <c:pt idx="24">
                  <c:v>1.3151845661254238E-2</c:v>
                </c:pt>
                <c:pt idx="25">
                  <c:v>1.2611655514322518E-2</c:v>
                </c:pt>
                <c:pt idx="26">
                  <c:v>1.2058018781287165E-2</c:v>
                </c:pt>
                <c:pt idx="27">
                  <c:v>1.1629505721604263E-2</c:v>
                </c:pt>
                <c:pt idx="28">
                  <c:v>1.0945741269215549E-2</c:v>
                </c:pt>
                <c:pt idx="29">
                  <c:v>1.0098085057607731E-2</c:v>
                </c:pt>
                <c:pt idx="30">
                  <c:v>9.8895614823583736E-3</c:v>
                </c:pt>
                <c:pt idx="31">
                  <c:v>9.1483402946858187E-3</c:v>
                </c:pt>
                <c:pt idx="32">
                  <c:v>8.1265404595548957E-3</c:v>
                </c:pt>
                <c:pt idx="33">
                  <c:v>7.7317525814208279E-3</c:v>
                </c:pt>
                <c:pt idx="34">
                  <c:v>6.0797222228547321E-3</c:v>
                </c:pt>
                <c:pt idx="35">
                  <c:v>5.2154355484985713E-3</c:v>
                </c:pt>
                <c:pt idx="36">
                  <c:v>5.0649425033903427E-3</c:v>
                </c:pt>
                <c:pt idx="37">
                  <c:v>3.5063823980392966E-3</c:v>
                </c:pt>
                <c:pt idx="38">
                  <c:v>3.6958481047463824E-3</c:v>
                </c:pt>
              </c:numCache>
            </c:numRef>
          </c:val>
          <c:smooth val="0"/>
          <c:extLst>
            <c:ext xmlns:c16="http://schemas.microsoft.com/office/drawing/2014/chart" uri="{C3380CC4-5D6E-409C-BE32-E72D297353CC}">
              <c16:uniqueId val="{00000004-5A62-4F13-8264-089989A1751A}"/>
            </c:ext>
          </c:extLst>
        </c:ser>
        <c:dLbls>
          <c:showLegendKey val="0"/>
          <c:showVal val="0"/>
          <c:showCatName val="0"/>
          <c:showSerName val="0"/>
          <c:showPercent val="0"/>
          <c:showBubbleSize val="0"/>
        </c:dLbls>
        <c:marker val="1"/>
        <c:smooth val="0"/>
        <c:axId val="695316144"/>
        <c:axId val="695316800"/>
        <c:extLst/>
      </c:lineChart>
      <c:dateAx>
        <c:axId val="69531614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316800"/>
        <c:crosses val="autoZero"/>
        <c:auto val="0"/>
        <c:lblOffset val="100"/>
        <c:baseTimeUnit val="days"/>
      </c:dateAx>
      <c:valAx>
        <c:axId val="695316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316144"/>
        <c:crossesAt val="43987"/>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MB Scrap</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8"/>
          <c:order val="8"/>
          <c:tx>
            <c:strRef>
              <c:f>'Milliken Carrier FY21'!$J$1</c:f>
              <c:strCache>
                <c:ptCount val="1"/>
                <c:pt idx="0">
                  <c:v>MB%</c:v>
                </c:pt>
              </c:strCache>
            </c:strRef>
          </c:tx>
          <c:spPr>
            <a:solidFill>
              <a:schemeClr val="accent3">
                <a:lumMod val="60000"/>
              </a:schemeClr>
            </a:solidFill>
            <a:ln>
              <a:noFill/>
            </a:ln>
            <a:effectLst/>
          </c:spPr>
          <c:invertIfNegative val="0"/>
          <c:cat>
            <c:numRef>
              <c:f>'Milliken Carrier FY21'!$A$2:$A$40</c:f>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f>'Milliken Carrier FY21'!$J$2:$J$40</c:f>
              <c:numCache>
                <c:formatCode>0.00%</c:formatCode>
                <c:ptCount val="39"/>
                <c:pt idx="0">
                  <c:v>9.8468271334792128E-3</c:v>
                </c:pt>
                <c:pt idx="1">
                  <c:v>1.7520805957074025E-3</c:v>
                </c:pt>
                <c:pt idx="2">
                  <c:v>0</c:v>
                </c:pt>
                <c:pt idx="3">
                  <c:v>6.1855670103092781E-3</c:v>
                </c:pt>
                <c:pt idx="4">
                  <c:v>2.982107355864811E-3</c:v>
                </c:pt>
                <c:pt idx="5">
                  <c:v>4.9126637554585155E-3</c:v>
                </c:pt>
                <c:pt idx="6" formatCode="#,##0.00">
                  <c:v>0</c:v>
                </c:pt>
                <c:pt idx="7" formatCode="#,##0.00">
                  <c:v>0</c:v>
                </c:pt>
                <c:pt idx="8">
                  <c:v>3.0769230769230771E-2</c:v>
                </c:pt>
                <c:pt idx="9" formatCode="#,##0.00">
                  <c:v>0</c:v>
                </c:pt>
                <c:pt idx="10">
                  <c:v>1.2681159420289856E-2</c:v>
                </c:pt>
                <c:pt idx="11">
                  <c:v>3.7735849056603774E-3</c:v>
                </c:pt>
                <c:pt idx="12">
                  <c:v>7.6067875950848445E-3</c:v>
                </c:pt>
                <c:pt idx="13">
                  <c:v>8.9955022488755615E-3</c:v>
                </c:pt>
                <c:pt idx="14" formatCode="#,##0.00">
                  <c:v>0</c:v>
                </c:pt>
                <c:pt idx="15">
                  <c:v>5.8309037900874635E-3</c:v>
                </c:pt>
                <c:pt idx="16" formatCode="#,##0.00">
                  <c:v>0</c:v>
                </c:pt>
                <c:pt idx="17">
                  <c:v>1.7825311942959001E-3</c:v>
                </c:pt>
                <c:pt idx="18">
                  <c:v>1.1854360711261643E-2</c:v>
                </c:pt>
                <c:pt idx="19">
                  <c:v>0</c:v>
                </c:pt>
                <c:pt idx="20">
                  <c:v>7.0821529745042494E-3</c:v>
                </c:pt>
                <c:pt idx="21">
                  <c:v>1.849217638691323E-2</c:v>
                </c:pt>
                <c:pt idx="22">
                  <c:v>9.9290780141843976E-3</c:v>
                </c:pt>
                <c:pt idx="23">
                  <c:v>7.7579519006982156E-3</c:v>
                </c:pt>
                <c:pt idx="24">
                  <c:v>1.9660411081322611E-2</c:v>
                </c:pt>
                <c:pt idx="25">
                  <c:v>3.2786885245901641E-2</c:v>
                </c:pt>
                <c:pt idx="26">
                  <c:v>0</c:v>
                </c:pt>
                <c:pt idx="27">
                  <c:v>0</c:v>
                </c:pt>
                <c:pt idx="28">
                  <c:v>0</c:v>
                </c:pt>
                <c:pt idx="29">
                  <c:v>0</c:v>
                </c:pt>
                <c:pt idx="30">
                  <c:v>2.4838549428713363E-3</c:v>
                </c:pt>
                <c:pt idx="31">
                  <c:v>0</c:v>
                </c:pt>
                <c:pt idx="32">
                  <c:v>0</c:v>
                </c:pt>
                <c:pt idx="33">
                  <c:v>0</c:v>
                </c:pt>
                <c:pt idx="34">
                  <c:v>0</c:v>
                </c:pt>
                <c:pt idx="35">
                  <c:v>6.8906115417743325E-3</c:v>
                </c:pt>
                <c:pt idx="36">
                  <c:v>1.002004008016032E-3</c:v>
                </c:pt>
                <c:pt idx="37">
                  <c:v>0</c:v>
                </c:pt>
                <c:pt idx="38">
                  <c:v>0</c:v>
                </c:pt>
              </c:numCache>
            </c:numRef>
          </c:val>
          <c:extLst>
            <c:ext xmlns:c16="http://schemas.microsoft.com/office/drawing/2014/chart" uri="{C3380CC4-5D6E-409C-BE32-E72D297353CC}">
              <c16:uniqueId val="{00000008-B749-4359-BDF6-000016CF6994}"/>
            </c:ext>
          </c:extLst>
        </c:ser>
        <c:dLbls>
          <c:showLegendKey val="0"/>
          <c:showVal val="0"/>
          <c:showCatName val="0"/>
          <c:showSerName val="0"/>
          <c:showPercent val="0"/>
          <c:showBubbleSize val="0"/>
        </c:dLbls>
        <c:gapWidth val="219"/>
        <c:axId val="749456376"/>
        <c:axId val="749451456"/>
        <c:extLst>
          <c:ext xmlns:c15="http://schemas.microsoft.com/office/drawing/2012/chart" uri="{02D57815-91ED-43cb-92C2-25804820EDAC}">
            <c15:filteredBarSeries>
              <c15:ser>
                <c:idx val="0"/>
                <c:order val="0"/>
                <c:tx>
                  <c:strRef>
                    <c:extLst>
                      <c:ext uri="{02D57815-91ED-43cb-92C2-25804820EDAC}">
                        <c15:formulaRef>
                          <c15:sqref>'Milliken Carrier FY21'!$B$1</c15:sqref>
                        </c15:formulaRef>
                      </c:ext>
                    </c:extLst>
                    <c:strCache>
                      <c:ptCount val="1"/>
                      <c:pt idx="0">
                        <c:v>Total Rolls:</c:v>
                      </c:pt>
                    </c:strCache>
                  </c:strRef>
                </c:tx>
                <c:spPr>
                  <a:solidFill>
                    <a:schemeClr val="accent1"/>
                  </a:solidFill>
                  <a:ln>
                    <a:noFill/>
                  </a:ln>
                  <a:effectLst/>
                </c:spPr>
                <c:invertIfNegative val="0"/>
                <c:cat>
                  <c:numRef>
                    <c:extLst>
                      <c:ex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c:ext uri="{02D57815-91ED-43cb-92C2-25804820EDAC}">
                        <c15:formulaRef>
                          <c15:sqref>'Milliken Carrier FY21'!$B$2:$B$40</c15:sqref>
                        </c15:formulaRef>
                      </c:ext>
                    </c:extLst>
                    <c:numCache>
                      <c:formatCode>#,##0</c:formatCode>
                      <c:ptCount val="39"/>
                      <c:pt idx="0">
                        <c:v>2649</c:v>
                      </c:pt>
                      <c:pt idx="1">
                        <c:v>4378</c:v>
                      </c:pt>
                      <c:pt idx="2">
                        <c:v>3549</c:v>
                      </c:pt>
                      <c:pt idx="3">
                        <c:v>2575</c:v>
                      </c:pt>
                      <c:pt idx="4">
                        <c:v>3062</c:v>
                      </c:pt>
                      <c:pt idx="5">
                        <c:v>2459</c:v>
                      </c:pt>
                      <c:pt idx="6">
                        <c:v>2755</c:v>
                      </c:pt>
                      <c:pt idx="7">
                        <c:v>2710</c:v>
                      </c:pt>
                      <c:pt idx="8">
                        <c:v>2602</c:v>
                      </c:pt>
                      <c:pt idx="9">
                        <c:v>1895</c:v>
                      </c:pt>
                      <c:pt idx="10">
                        <c:v>2690</c:v>
                      </c:pt>
                      <c:pt idx="11">
                        <c:v>1074</c:v>
                      </c:pt>
                      <c:pt idx="12">
                        <c:v>3133</c:v>
                      </c:pt>
                      <c:pt idx="13">
                        <c:v>3174</c:v>
                      </c:pt>
                      <c:pt idx="14">
                        <c:v>5146</c:v>
                      </c:pt>
                      <c:pt idx="15">
                        <c:v>5838</c:v>
                      </c:pt>
                      <c:pt idx="16">
                        <c:v>3786</c:v>
                      </c:pt>
                      <c:pt idx="17">
                        <c:v>840</c:v>
                      </c:pt>
                      <c:pt idx="18">
                        <c:v>1960</c:v>
                      </c:pt>
                      <c:pt idx="19">
                        <c:v>457</c:v>
                      </c:pt>
                      <c:pt idx="20">
                        <c:v>2509</c:v>
                      </c:pt>
                      <c:pt idx="21">
                        <c:v>2256</c:v>
                      </c:pt>
                      <c:pt idx="22">
                        <c:v>1878</c:v>
                      </c:pt>
                      <c:pt idx="23">
                        <c:v>2090</c:v>
                      </c:pt>
                      <c:pt idx="24">
                        <c:v>2615</c:v>
                      </c:pt>
                      <c:pt idx="25">
                        <c:v>147</c:v>
                      </c:pt>
                      <c:pt idx="26">
                        <c:v>1070</c:v>
                      </c:pt>
                      <c:pt idx="27">
                        <c:v>498</c:v>
                      </c:pt>
                      <c:pt idx="28">
                        <c:v>908</c:v>
                      </c:pt>
                      <c:pt idx="29">
                        <c:v>2121</c:v>
                      </c:pt>
                      <c:pt idx="30">
                        <c:v>2686</c:v>
                      </c:pt>
                      <c:pt idx="31">
                        <c:v>1418</c:v>
                      </c:pt>
                      <c:pt idx="32">
                        <c:v>3101</c:v>
                      </c:pt>
                      <c:pt idx="33">
                        <c:v>2860</c:v>
                      </c:pt>
                      <c:pt idx="34">
                        <c:v>1760</c:v>
                      </c:pt>
                      <c:pt idx="35">
                        <c:v>2423</c:v>
                      </c:pt>
                      <c:pt idx="36">
                        <c:v>1557</c:v>
                      </c:pt>
                      <c:pt idx="37">
                        <c:v>2657</c:v>
                      </c:pt>
                      <c:pt idx="38">
                        <c:v>2436</c:v>
                      </c:pt>
                    </c:numCache>
                  </c:numRef>
                </c:val>
                <c:extLst>
                  <c:ext xmlns:c16="http://schemas.microsoft.com/office/drawing/2014/chart" uri="{C3380CC4-5D6E-409C-BE32-E72D297353CC}">
                    <c16:uniqueId val="{00000000-B749-4359-BDF6-000016CF699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'Milliken Carrier FY21'!$C$1</c15:sqref>
                        </c15:formulaRef>
                      </c:ext>
                    </c:extLst>
                    <c:strCache>
                      <c:ptCount val="1"/>
                      <c:pt idx="0">
                        <c:v>Total CP Rolls</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xmlns:c15="http://schemas.microsoft.com/office/drawing/2012/chart">
                      <c:ext xmlns:c15="http://schemas.microsoft.com/office/drawing/2012/chart" uri="{02D57815-91ED-43cb-92C2-25804820EDAC}">
                        <c15:formulaRef>
                          <c15:sqref>'Milliken Carrier FY21'!$C$2:$C$40</c15:sqref>
                        </c15:formulaRef>
                      </c:ext>
                    </c:extLst>
                    <c:numCache>
                      <c:formatCode>#,##0</c:formatCode>
                      <c:ptCount val="39"/>
                      <c:pt idx="0">
                        <c:v>1478</c:v>
                      </c:pt>
                      <c:pt idx="1">
                        <c:v>1945</c:v>
                      </c:pt>
                      <c:pt idx="2">
                        <c:v>2517</c:v>
                      </c:pt>
                      <c:pt idx="3">
                        <c:v>1120</c:v>
                      </c:pt>
                      <c:pt idx="4">
                        <c:v>1503</c:v>
                      </c:pt>
                      <c:pt idx="5">
                        <c:v>627</c:v>
                      </c:pt>
                      <c:pt idx="6">
                        <c:v>1873</c:v>
                      </c:pt>
                      <c:pt idx="7">
                        <c:v>1645</c:v>
                      </c:pt>
                      <c:pt idx="8">
                        <c:v>1172</c:v>
                      </c:pt>
                      <c:pt idx="9">
                        <c:v>1895</c:v>
                      </c:pt>
                      <c:pt idx="10">
                        <c:v>482</c:v>
                      </c:pt>
                      <c:pt idx="11">
                        <c:v>809</c:v>
                      </c:pt>
                      <c:pt idx="12">
                        <c:v>1424</c:v>
                      </c:pt>
                      <c:pt idx="13">
                        <c:v>1840</c:v>
                      </c:pt>
                      <c:pt idx="14">
                        <c:v>5146</c:v>
                      </c:pt>
                      <c:pt idx="15">
                        <c:v>5495</c:v>
                      </c:pt>
                      <c:pt idx="16">
                        <c:v>3786</c:v>
                      </c:pt>
                      <c:pt idx="17">
                        <c:v>279</c:v>
                      </c:pt>
                      <c:pt idx="18">
                        <c:v>779</c:v>
                      </c:pt>
                      <c:pt idx="19">
                        <c:v>457</c:v>
                      </c:pt>
                      <c:pt idx="20">
                        <c:v>1097</c:v>
                      </c:pt>
                      <c:pt idx="21">
                        <c:v>1553</c:v>
                      </c:pt>
                      <c:pt idx="22">
                        <c:v>468</c:v>
                      </c:pt>
                      <c:pt idx="23">
                        <c:v>801</c:v>
                      </c:pt>
                      <c:pt idx="24">
                        <c:v>1496</c:v>
                      </c:pt>
                      <c:pt idx="25">
                        <c:v>86</c:v>
                      </c:pt>
                      <c:pt idx="26">
                        <c:v>1070</c:v>
                      </c:pt>
                      <c:pt idx="27">
                        <c:v>498</c:v>
                      </c:pt>
                      <c:pt idx="28">
                        <c:v>908</c:v>
                      </c:pt>
                      <c:pt idx="29">
                        <c:v>2121</c:v>
                      </c:pt>
                      <c:pt idx="30">
                        <c:v>673</c:v>
                      </c:pt>
                      <c:pt idx="31">
                        <c:v>1418</c:v>
                      </c:pt>
                      <c:pt idx="32">
                        <c:v>2340</c:v>
                      </c:pt>
                      <c:pt idx="33">
                        <c:v>2860</c:v>
                      </c:pt>
                      <c:pt idx="34">
                        <c:v>1760</c:v>
                      </c:pt>
                      <c:pt idx="35">
                        <c:v>1262</c:v>
                      </c:pt>
                      <c:pt idx="36">
                        <c:v>559</c:v>
                      </c:pt>
                      <c:pt idx="37">
                        <c:v>2657</c:v>
                      </c:pt>
                      <c:pt idx="38">
                        <c:v>2436</c:v>
                      </c:pt>
                    </c:numCache>
                  </c:numRef>
                </c:val>
                <c:extLst xmlns:c15="http://schemas.microsoft.com/office/drawing/2012/chart">
                  <c:ext xmlns:c16="http://schemas.microsoft.com/office/drawing/2014/chart" uri="{C3380CC4-5D6E-409C-BE32-E72D297353CC}">
                    <c16:uniqueId val="{00000001-B749-4359-BDF6-000016CF699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'Milliken Carrier FY21'!$D$1</c15:sqref>
                        </c15:formulaRef>
                      </c:ext>
                    </c:extLst>
                    <c:strCache>
                      <c:ptCount val="1"/>
                      <c:pt idx="0">
                        <c:v>CP Scrap</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xmlns:c15="http://schemas.microsoft.com/office/drawing/2012/chart">
                      <c:ext xmlns:c15="http://schemas.microsoft.com/office/drawing/2012/chart" uri="{02D57815-91ED-43cb-92C2-25804820EDAC}">
                        <c15:formulaRef>
                          <c15:sqref>'Milliken Carrier FY21'!$D$2:$D$40</c15:sqref>
                        </c15:formulaRef>
                      </c:ext>
                    </c:extLst>
                    <c:numCache>
                      <c:formatCode>#,##0</c:formatCode>
                      <c:ptCount val="39"/>
                      <c:pt idx="0">
                        <c:v>22</c:v>
                      </c:pt>
                      <c:pt idx="1">
                        <c:v>15</c:v>
                      </c:pt>
                      <c:pt idx="2">
                        <c:v>31</c:v>
                      </c:pt>
                      <c:pt idx="3">
                        <c:v>17</c:v>
                      </c:pt>
                      <c:pt idx="4">
                        <c:v>9</c:v>
                      </c:pt>
                      <c:pt idx="5">
                        <c:v>10</c:v>
                      </c:pt>
                      <c:pt idx="6">
                        <c:v>0</c:v>
                      </c:pt>
                      <c:pt idx="7">
                        <c:v>12</c:v>
                      </c:pt>
                      <c:pt idx="8">
                        <c:v>8</c:v>
                      </c:pt>
                      <c:pt idx="9">
                        <c:v>13</c:v>
                      </c:pt>
                      <c:pt idx="10">
                        <c:v>10</c:v>
                      </c:pt>
                      <c:pt idx="11">
                        <c:v>0</c:v>
                      </c:pt>
                      <c:pt idx="12">
                        <c:v>10</c:v>
                      </c:pt>
                      <c:pt idx="13">
                        <c:v>27</c:v>
                      </c:pt>
                      <c:pt idx="14">
                        <c:v>39</c:v>
                      </c:pt>
                      <c:pt idx="15">
                        <c:v>67</c:v>
                      </c:pt>
                      <c:pt idx="16">
                        <c:v>56</c:v>
                      </c:pt>
                      <c:pt idx="17">
                        <c:v>2</c:v>
                      </c:pt>
                      <c:pt idx="18">
                        <c:v>13</c:v>
                      </c:pt>
                      <c:pt idx="19">
                        <c:v>9</c:v>
                      </c:pt>
                      <c:pt idx="20">
                        <c:v>11</c:v>
                      </c:pt>
                      <c:pt idx="21">
                        <c:v>36</c:v>
                      </c:pt>
                      <c:pt idx="22">
                        <c:v>6</c:v>
                      </c:pt>
                      <c:pt idx="23">
                        <c:v>3</c:v>
                      </c:pt>
                      <c:pt idx="24">
                        <c:v>32</c:v>
                      </c:pt>
                      <c:pt idx="25">
                        <c:v>0</c:v>
                      </c:pt>
                      <c:pt idx="26">
                        <c:v>8</c:v>
                      </c:pt>
                      <c:pt idx="27">
                        <c:v>1</c:v>
                      </c:pt>
                      <c:pt idx="28">
                        <c:v>3</c:v>
                      </c:pt>
                      <c:pt idx="29">
                        <c:v>8</c:v>
                      </c:pt>
                      <c:pt idx="30">
                        <c:v>3</c:v>
                      </c:pt>
                      <c:pt idx="31">
                        <c:v>10</c:v>
                      </c:pt>
                      <c:pt idx="32">
                        <c:v>15</c:v>
                      </c:pt>
                      <c:pt idx="33">
                        <c:v>14</c:v>
                      </c:pt>
                      <c:pt idx="34">
                        <c:v>3</c:v>
                      </c:pt>
                      <c:pt idx="35">
                        <c:v>2</c:v>
                      </c:pt>
                      <c:pt idx="36">
                        <c:v>1</c:v>
                      </c:pt>
                      <c:pt idx="37">
                        <c:v>3</c:v>
                      </c:pt>
                      <c:pt idx="38">
                        <c:v>6</c:v>
                      </c:pt>
                    </c:numCache>
                  </c:numRef>
                </c:val>
                <c:extLst xmlns:c15="http://schemas.microsoft.com/office/drawing/2012/chart">
                  <c:ext xmlns:c16="http://schemas.microsoft.com/office/drawing/2014/chart" uri="{C3380CC4-5D6E-409C-BE32-E72D297353CC}">
                    <c16:uniqueId val="{00000002-B749-4359-BDF6-000016CF699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'Milliken Carrier FY21'!$E$1</c15:sqref>
                        </c15:formulaRef>
                      </c:ext>
                    </c:extLst>
                    <c:strCache>
                      <c:ptCount val="1"/>
                      <c:pt idx="0">
                        <c:v>CP %</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xmlns:c15="http://schemas.microsoft.com/office/drawing/2012/chart">
                      <c:ext xmlns:c15="http://schemas.microsoft.com/office/drawing/2012/chart" uri="{02D57815-91ED-43cb-92C2-25804820EDAC}">
                        <c15:formulaRef>
                          <c15:sqref>'Milliken Carrier FY21'!$E$2:$E$40</c15:sqref>
                        </c15:formulaRef>
                      </c:ext>
                    </c:extLst>
                    <c:numCache>
                      <c:formatCode>0.00%</c:formatCode>
                      <c:ptCount val="39"/>
                      <c:pt idx="0">
                        <c:v>1.4884979702300407E-2</c:v>
                      </c:pt>
                      <c:pt idx="1">
                        <c:v>7.7120822622107968E-3</c:v>
                      </c:pt>
                      <c:pt idx="2">
                        <c:v>1.2316249503377036E-2</c:v>
                      </c:pt>
                      <c:pt idx="3">
                        <c:v>1.5178571428571428E-2</c:v>
                      </c:pt>
                      <c:pt idx="4">
                        <c:v>5.9880239520958087E-3</c:v>
                      </c:pt>
                      <c:pt idx="5">
                        <c:v>1.5948963317384369E-2</c:v>
                      </c:pt>
                      <c:pt idx="6">
                        <c:v>0</c:v>
                      </c:pt>
                      <c:pt idx="7">
                        <c:v>7.29483282674772E-3</c:v>
                      </c:pt>
                      <c:pt idx="8">
                        <c:v>6.8259385665529011E-3</c:v>
                      </c:pt>
                      <c:pt idx="9">
                        <c:v>6.8601583113456462E-3</c:v>
                      </c:pt>
                      <c:pt idx="10">
                        <c:v>2.0746887966804978E-2</c:v>
                      </c:pt>
                      <c:pt idx="11">
                        <c:v>0</c:v>
                      </c:pt>
                      <c:pt idx="12">
                        <c:v>7.0224719101123594E-3</c:v>
                      </c:pt>
                      <c:pt idx="13">
                        <c:v>1.4673913043478261E-2</c:v>
                      </c:pt>
                      <c:pt idx="14">
                        <c:v>7.5787019043917605E-3</c:v>
                      </c:pt>
                      <c:pt idx="15">
                        <c:v>1.2192902638762512E-2</c:v>
                      </c:pt>
                      <c:pt idx="16">
                        <c:v>1.4791336502905442E-2</c:v>
                      </c:pt>
                      <c:pt idx="17">
                        <c:v>7.1684587813620072E-3</c:v>
                      </c:pt>
                      <c:pt idx="18">
                        <c:v>1.668806161745828E-2</c:v>
                      </c:pt>
                      <c:pt idx="19">
                        <c:v>1.9693654266958426E-2</c:v>
                      </c:pt>
                      <c:pt idx="20">
                        <c:v>1.0027347310847767E-2</c:v>
                      </c:pt>
                      <c:pt idx="21">
                        <c:v>2.31809401159047E-2</c:v>
                      </c:pt>
                      <c:pt idx="22">
                        <c:v>1.282051282051282E-2</c:v>
                      </c:pt>
                      <c:pt idx="23">
                        <c:v>3.7453183520599251E-3</c:v>
                      </c:pt>
                      <c:pt idx="24">
                        <c:v>2.1390374331550801E-2</c:v>
                      </c:pt>
                      <c:pt idx="25">
                        <c:v>0</c:v>
                      </c:pt>
                      <c:pt idx="26">
                        <c:v>7.4766355140186919E-3</c:v>
                      </c:pt>
                      <c:pt idx="27">
                        <c:v>2.008032128514056E-3</c:v>
                      </c:pt>
                      <c:pt idx="28">
                        <c:v>3.3039647577092512E-3</c:v>
                      </c:pt>
                      <c:pt idx="29">
                        <c:v>3.7718057520037718E-3</c:v>
                      </c:pt>
                      <c:pt idx="30">
                        <c:v>4.4576523031203564E-3</c:v>
                      </c:pt>
                      <c:pt idx="31">
                        <c:v>7.052186177715092E-3</c:v>
                      </c:pt>
                      <c:pt idx="32">
                        <c:v>6.41025641025641E-3</c:v>
                      </c:pt>
                      <c:pt idx="33">
                        <c:v>4.8951048951048955E-3</c:v>
                      </c:pt>
                      <c:pt idx="34">
                        <c:v>1.7045454545454545E-3</c:v>
                      </c:pt>
                      <c:pt idx="35">
                        <c:v>1.5847860538827259E-3</c:v>
                      </c:pt>
                      <c:pt idx="36">
                        <c:v>1.7889087656529517E-3</c:v>
                      </c:pt>
                      <c:pt idx="37">
                        <c:v>1.1290929619872036E-3</c:v>
                      </c:pt>
                      <c:pt idx="38">
                        <c:v>2.4630541871921183E-3</c:v>
                      </c:pt>
                    </c:numCache>
                  </c:numRef>
                </c:val>
                <c:extLst xmlns:c15="http://schemas.microsoft.com/office/drawing/2012/chart">
                  <c:ext xmlns:c16="http://schemas.microsoft.com/office/drawing/2014/chart" uri="{C3380CC4-5D6E-409C-BE32-E72D297353CC}">
                    <c16:uniqueId val="{00000003-B749-4359-BDF6-000016CF6994}"/>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'Milliken Carrier FY21'!$F$1</c15:sqref>
                        </c15:formulaRef>
                      </c:ext>
                    </c:extLst>
                    <c:strCache>
                      <c:ptCount val="1"/>
                      <c:pt idx="0">
                        <c:v>CP 13 Week Average</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xmlns:c15="http://schemas.microsoft.com/office/drawing/2012/chart">
                      <c:ext xmlns:c15="http://schemas.microsoft.com/office/drawing/2012/chart" uri="{02D57815-91ED-43cb-92C2-25804820EDAC}">
                        <c15:formulaRef>
                          <c15:sqref>'Milliken Carrier FY21'!$F$2:$F$40</c15:sqref>
                        </c15:formulaRef>
                      </c:ext>
                    </c:extLst>
                    <c:numCache>
                      <c:formatCode>0.00%</c:formatCode>
                      <c:ptCount val="39"/>
                      <c:pt idx="0">
                        <c:v>1.4884979702300407E-2</c:v>
                      </c:pt>
                      <c:pt idx="1">
                        <c:v>1.1298530982255601E-2</c:v>
                      </c:pt>
                      <c:pt idx="2">
                        <c:v>1.163777048929608E-2</c:v>
                      </c:pt>
                      <c:pt idx="3">
                        <c:v>1.2522970724114917E-2</c:v>
                      </c:pt>
                      <c:pt idx="4">
                        <c:v>1.0298731786563767E-2</c:v>
                      </c:pt>
                      <c:pt idx="5">
                        <c:v>1.2004811694323306E-2</c:v>
                      </c:pt>
                      <c:pt idx="6">
                        <c:v>1.0289838595134262E-2</c:v>
                      </c:pt>
                      <c:pt idx="7">
                        <c:v>9.9154628740859459E-3</c:v>
                      </c:pt>
                      <c:pt idx="8">
                        <c:v>9.572182395471163E-3</c:v>
                      </c:pt>
                      <c:pt idx="9">
                        <c:v>9.3009799870586128E-3</c:v>
                      </c:pt>
                      <c:pt idx="10">
                        <c:v>1.0341517076126462E-2</c:v>
                      </c:pt>
                      <c:pt idx="11">
                        <c:v>9.479723986449258E-3</c:v>
                      </c:pt>
                      <c:pt idx="12">
                        <c:v>9.2907045959618045E-3</c:v>
                      </c:pt>
                      <c:pt idx="13">
                        <c:v>9.2744686991293318E-3</c:v>
                      </c:pt>
                      <c:pt idx="14">
                        <c:v>9.2642086716047903E-3</c:v>
                      </c:pt>
                      <c:pt idx="15">
                        <c:v>9.2547204512498267E-3</c:v>
                      </c:pt>
                      <c:pt idx="16">
                        <c:v>9.2249331492755202E-3</c:v>
                      </c:pt>
                      <c:pt idx="17">
                        <c:v>9.3157358284498438E-3</c:v>
                      </c:pt>
                      <c:pt idx="18">
                        <c:v>9.3725895438401437E-3</c:v>
                      </c:pt>
                      <c:pt idx="19">
                        <c:v>1.0887486025913868E-2</c:v>
                      </c:pt>
                      <c:pt idx="20">
                        <c:v>1.1097679447767718E-2</c:v>
                      </c:pt>
                      <c:pt idx="21">
                        <c:v>1.235575649002555E-2</c:v>
                      </c:pt>
                      <c:pt idx="22">
                        <c:v>1.2814245298423023E-2</c:v>
                      </c:pt>
                      <c:pt idx="23">
                        <c:v>1.1506432251134945E-2</c:v>
                      </c:pt>
                      <c:pt idx="24">
                        <c:v>1.3151845661254238E-2</c:v>
                      </c:pt>
                      <c:pt idx="25">
                        <c:v>1.2611655514322518E-2</c:v>
                      </c:pt>
                      <c:pt idx="26">
                        <c:v>1.2058018781287165E-2</c:v>
                      </c:pt>
                      <c:pt idx="27">
                        <c:v>1.1629505721604263E-2</c:v>
                      </c:pt>
                      <c:pt idx="28">
                        <c:v>1.0945741269215549E-2</c:v>
                      </c:pt>
                      <c:pt idx="29">
                        <c:v>1.0098085057607731E-2</c:v>
                      </c:pt>
                      <c:pt idx="30">
                        <c:v>9.8895614823583736E-3</c:v>
                      </c:pt>
                      <c:pt idx="31">
                        <c:v>9.1483402946858187E-3</c:v>
                      </c:pt>
                      <c:pt idx="32">
                        <c:v>8.1265404595548957E-3</c:v>
                      </c:pt>
                      <c:pt idx="33">
                        <c:v>7.7317525814208279E-3</c:v>
                      </c:pt>
                      <c:pt idx="34">
                        <c:v>6.0797222228547321E-3</c:v>
                      </c:pt>
                      <c:pt idx="35">
                        <c:v>5.2154355484985713E-3</c:v>
                      </c:pt>
                      <c:pt idx="36">
                        <c:v>5.0649425033903427E-3</c:v>
                      </c:pt>
                      <c:pt idx="37">
                        <c:v>3.5063823980392966E-3</c:v>
                      </c:pt>
                      <c:pt idx="38">
                        <c:v>3.6958481047463824E-3</c:v>
                      </c:pt>
                    </c:numCache>
                  </c:numRef>
                </c:val>
                <c:extLst xmlns:c15="http://schemas.microsoft.com/office/drawing/2012/chart">
                  <c:ext xmlns:c16="http://schemas.microsoft.com/office/drawing/2014/chart" uri="{C3380CC4-5D6E-409C-BE32-E72D297353CC}">
                    <c16:uniqueId val="{00000004-B749-4359-BDF6-000016CF699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'Milliken Carrier FY21'!$G$1</c15:sqref>
                        </c15:formulaRef>
                      </c:ext>
                    </c:extLst>
                    <c:strCache>
                      <c:ptCount val="1"/>
                      <c:pt idx="0">
                        <c:v>CP Total Scrap Cost</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xmlns:c15="http://schemas.microsoft.com/office/drawing/2012/chart">
                      <c:ext xmlns:c15="http://schemas.microsoft.com/office/drawing/2012/chart" uri="{02D57815-91ED-43cb-92C2-25804820EDAC}">
                        <c15:formulaRef>
                          <c15:sqref>'Milliken Carrier FY21'!$G$2:$G$40</c15:sqref>
                        </c15:formulaRef>
                      </c:ext>
                    </c:extLst>
                    <c:numCache>
                      <c:formatCode>"$"#,##0.00</c:formatCode>
                      <c:ptCount val="39"/>
                      <c:pt idx="0">
                        <c:v>1213.42</c:v>
                      </c:pt>
                      <c:pt idx="1">
                        <c:v>793.05</c:v>
                      </c:pt>
                      <c:pt idx="2">
                        <c:v>1638.97</c:v>
                      </c:pt>
                      <c:pt idx="3">
                        <c:v>898.79</c:v>
                      </c:pt>
                      <c:pt idx="4">
                        <c:v>499.32</c:v>
                      </c:pt>
                      <c:pt idx="5">
                        <c:v>528.70000000000005</c:v>
                      </c:pt>
                      <c:pt idx="6">
                        <c:v>0</c:v>
                      </c:pt>
                      <c:pt idx="7">
                        <c:v>634.44000000000005</c:v>
                      </c:pt>
                      <c:pt idx="8">
                        <c:v>422.96</c:v>
                      </c:pt>
                      <c:pt idx="9">
                        <c:v>729.21</c:v>
                      </c:pt>
                      <c:pt idx="10">
                        <c:v>528.70000000000005</c:v>
                      </c:pt>
                      <c:pt idx="11">
                        <c:v>0</c:v>
                      </c:pt>
                      <c:pt idx="12">
                        <c:v>528.70000000000005</c:v>
                      </c:pt>
                      <c:pt idx="13">
                        <c:v>1469.39</c:v>
                      </c:pt>
                      <c:pt idx="14">
                        <c:v>2061.9299999999998</c:v>
                      </c:pt>
                      <c:pt idx="15">
                        <c:v>3542.29</c:v>
                      </c:pt>
                      <c:pt idx="16">
                        <c:v>2960.72</c:v>
                      </c:pt>
                      <c:pt idx="17">
                        <c:v>105.74</c:v>
                      </c:pt>
                      <c:pt idx="18">
                        <c:v>687.31</c:v>
                      </c:pt>
                      <c:pt idx="19">
                        <c:v>475.83</c:v>
                      </c:pt>
                      <c:pt idx="20">
                        <c:v>481.57</c:v>
                      </c:pt>
                      <c:pt idx="21">
                        <c:v>1903.32</c:v>
                      </c:pt>
                      <c:pt idx="22">
                        <c:v>317.22000000000003</c:v>
                      </c:pt>
                      <c:pt idx="23">
                        <c:v>158.61000000000001</c:v>
                      </c:pt>
                      <c:pt idx="24">
                        <c:v>1691.84</c:v>
                      </c:pt>
                      <c:pt idx="25">
                        <c:v>0</c:v>
                      </c:pt>
                      <c:pt idx="26">
                        <c:v>431.34</c:v>
                      </c:pt>
                      <c:pt idx="27">
                        <c:v>52.87</c:v>
                      </c:pt>
                      <c:pt idx="28">
                        <c:v>187.56</c:v>
                      </c:pt>
                      <c:pt idx="29">
                        <c:v>422.96</c:v>
                      </c:pt>
                      <c:pt idx="30">
                        <c:v>1589.61</c:v>
                      </c:pt>
                      <c:pt idx="31">
                        <c:v>528.70000000000005</c:v>
                      </c:pt>
                      <c:pt idx="32">
                        <c:v>793.05</c:v>
                      </c:pt>
                      <c:pt idx="33">
                        <c:v>740.18</c:v>
                      </c:pt>
                      <c:pt idx="34">
                        <c:v>158.61000000000001</c:v>
                      </c:pt>
                      <c:pt idx="35">
                        <c:v>105.74</c:v>
                      </c:pt>
                      <c:pt idx="36">
                        <c:v>52.87</c:v>
                      </c:pt>
                      <c:pt idx="37">
                        <c:v>158.61000000000001</c:v>
                      </c:pt>
                      <c:pt idx="38">
                        <c:v>317.22000000000003</c:v>
                      </c:pt>
                    </c:numCache>
                  </c:numRef>
                </c:val>
                <c:extLst xmlns:c15="http://schemas.microsoft.com/office/drawing/2012/chart">
                  <c:ext xmlns:c16="http://schemas.microsoft.com/office/drawing/2014/chart" uri="{C3380CC4-5D6E-409C-BE32-E72D297353CC}">
                    <c16:uniqueId val="{00000005-B749-4359-BDF6-000016CF6994}"/>
                  </c:ext>
                </c:extLst>
              </c15:ser>
            </c15:filteredBarSeries>
          </c:ext>
        </c:extLst>
      </c:barChart>
      <c:lineChart>
        <c:grouping val="standard"/>
        <c:varyColors val="0"/>
        <c:ser>
          <c:idx val="9"/>
          <c:order val="9"/>
          <c:tx>
            <c:strRef>
              <c:f>'Milliken Carrier FY21'!$K$1</c:f>
              <c:strCache>
                <c:ptCount val="1"/>
                <c:pt idx="0">
                  <c:v>MB 13 Week Average</c:v>
                </c:pt>
              </c:strCache>
            </c:strRef>
          </c:tx>
          <c:spPr>
            <a:ln w="28575" cap="rnd">
              <a:solidFill>
                <a:schemeClr val="accent4">
                  <a:lumMod val="60000"/>
                </a:schemeClr>
              </a:solidFill>
              <a:round/>
            </a:ln>
            <a:effectLst/>
          </c:spPr>
          <c:marker>
            <c:symbol val="none"/>
          </c:marker>
          <c:cat>
            <c:numRef>
              <c:f>'Milliken Carrier FY21'!$A$2:$A$40</c:f>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f>'Milliken Carrier FY21'!$K$2:$K$40</c:f>
              <c:numCache>
                <c:formatCode>0.00%</c:formatCode>
                <c:ptCount val="39"/>
                <c:pt idx="0">
                  <c:v>9.8468271334792128E-3</c:v>
                </c:pt>
                <c:pt idx="1">
                  <c:v>5.799453864593308E-3</c:v>
                </c:pt>
                <c:pt idx="2">
                  <c:v>3.8663025763955388E-3</c:v>
                </c:pt>
                <c:pt idx="3">
                  <c:v>4.4461186848739733E-3</c:v>
                </c:pt>
                <c:pt idx="4">
                  <c:v>2.7299387404703728E-3</c:v>
                </c:pt>
                <c:pt idx="5">
                  <c:v>4.2798743084698698E-3</c:v>
                </c:pt>
                <c:pt idx="6">
                  <c:v>3.6684636929741744E-3</c:v>
                </c:pt>
                <c:pt idx="7">
                  <c:v>3.2099057313524026E-3</c:v>
                </c:pt>
                <c:pt idx="8">
                  <c:v>6.2720529577833329E-3</c:v>
                </c:pt>
                <c:pt idx="9">
                  <c:v>5.6448476620049991E-3</c:v>
                </c:pt>
                <c:pt idx="10">
                  <c:v>6.2845123673036232E-3</c:v>
                </c:pt>
                <c:pt idx="11">
                  <c:v>6.0752684121666853E-3</c:v>
                </c:pt>
                <c:pt idx="12">
                  <c:v>6.1930775800834673E-3</c:v>
                </c:pt>
                <c:pt idx="13">
                  <c:v>6.1275910504985705E-3</c:v>
                </c:pt>
                <c:pt idx="14">
                  <c:v>5.9928156200595396E-3</c:v>
                </c:pt>
                <c:pt idx="15">
                  <c:v>6.4413466808354988E-3</c:v>
                </c:pt>
                <c:pt idx="16">
                  <c:v>5.9655338338886303E-3</c:v>
                </c:pt>
                <c:pt idx="17">
                  <c:v>5.873258744537176E-3</c:v>
                </c:pt>
                <c:pt idx="18">
                  <c:v>6.4072354334451095E-3</c:v>
                </c:pt>
                <c:pt idx="19">
                  <c:v>6.4072354334451095E-3</c:v>
                </c:pt>
                <c:pt idx="20">
                  <c:v>6.9520164314838973E-3</c:v>
                </c:pt>
                <c:pt idx="21">
                  <c:v>6.0076276328440877E-3</c:v>
                </c:pt>
                <c:pt idx="22">
                  <c:v>6.7714028647044254E-3</c:v>
                </c:pt>
                <c:pt idx="23">
                  <c:v>6.3926945939666059E-3</c:v>
                </c:pt>
                <c:pt idx="24">
                  <c:v>7.6147581459406243E-3</c:v>
                </c:pt>
                <c:pt idx="25">
                  <c:v>9.5516887344649932E-3</c:v>
                </c:pt>
                <c:pt idx="26">
                  <c:v>8.8597270230130268E-3</c:v>
                </c:pt>
                <c:pt idx="27">
                  <c:v>8.8597270230130268E-3</c:v>
                </c:pt>
                <c:pt idx="28">
                  <c:v>8.4111959622370693E-3</c:v>
                </c:pt>
                <c:pt idx="29">
                  <c:v>8.4111959622370693E-3</c:v>
                </c:pt>
                <c:pt idx="30">
                  <c:v>8.4651439428967169E-3</c:v>
                </c:pt>
                <c:pt idx="31">
                  <c:v>7.5532700420304364E-3</c:v>
                </c:pt>
                <c:pt idx="32">
                  <c:v>7.5532700420304364E-3</c:v>
                </c:pt>
                <c:pt idx="33">
                  <c:v>7.0084890439916486E-3</c:v>
                </c:pt>
                <c:pt idx="34">
                  <c:v>5.5860139373060148E-3</c:v>
                </c:pt>
                <c:pt idx="35">
                  <c:v>5.3522857471206267E-3</c:v>
                </c:pt>
                <c:pt idx="36">
                  <c:v>4.8325974476835353E-3</c:v>
                </c:pt>
                <c:pt idx="37">
                  <c:v>3.3202581337356419E-3</c:v>
                </c:pt>
                <c:pt idx="38">
                  <c:v>7.9819003789705382E-4</c:v>
                </c:pt>
              </c:numCache>
            </c:numRef>
          </c:val>
          <c:smooth val="0"/>
          <c:extLst>
            <c:ext xmlns:c16="http://schemas.microsoft.com/office/drawing/2014/chart" uri="{C3380CC4-5D6E-409C-BE32-E72D297353CC}">
              <c16:uniqueId val="{00000009-B749-4359-BDF6-000016CF6994}"/>
            </c:ext>
          </c:extLst>
        </c:ser>
        <c:dLbls>
          <c:showLegendKey val="0"/>
          <c:showVal val="0"/>
          <c:showCatName val="0"/>
          <c:showSerName val="0"/>
          <c:showPercent val="0"/>
          <c:showBubbleSize val="0"/>
        </c:dLbls>
        <c:marker val="1"/>
        <c:smooth val="0"/>
        <c:axId val="749456376"/>
        <c:axId val="749451456"/>
        <c:extLst>
          <c:ext xmlns:c15="http://schemas.microsoft.com/office/drawing/2012/chart" uri="{02D57815-91ED-43cb-92C2-25804820EDAC}">
            <c15:filteredLineSeries>
              <c15:ser>
                <c:idx val="6"/>
                <c:order val="6"/>
                <c:tx>
                  <c:strRef>
                    <c:extLst>
                      <c:ext uri="{02D57815-91ED-43cb-92C2-25804820EDAC}">
                        <c15:formulaRef>
                          <c15:sqref>'Milliken Carrier FY21'!$H$1</c15:sqref>
                        </c15:formulaRef>
                      </c:ext>
                    </c:extLst>
                    <c:strCache>
                      <c:ptCount val="1"/>
                      <c:pt idx="0">
                        <c:v>Total MB Rolls</c:v>
                      </c:pt>
                    </c:strCache>
                  </c:strRef>
                </c:tx>
                <c:spPr>
                  <a:ln w="28575" cap="rnd">
                    <a:solidFill>
                      <a:schemeClr val="accent1">
                        <a:lumMod val="60000"/>
                      </a:schemeClr>
                    </a:solidFill>
                    <a:round/>
                  </a:ln>
                  <a:effectLst/>
                </c:spPr>
                <c:marker>
                  <c:symbol val="none"/>
                </c:marker>
                <c:cat>
                  <c:numRef>
                    <c:extLst>
                      <c:ex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c:ext uri="{02D57815-91ED-43cb-92C2-25804820EDAC}">
                        <c15:formulaRef>
                          <c15:sqref>'Milliken Carrier FY21'!$H$2:$H$40</c15:sqref>
                        </c15:formulaRef>
                      </c:ext>
                    </c:extLst>
                    <c:numCache>
                      <c:formatCode>#,##0</c:formatCode>
                      <c:ptCount val="39"/>
                      <c:pt idx="0">
                        <c:v>914</c:v>
                      </c:pt>
                      <c:pt idx="1">
                        <c:v>2283</c:v>
                      </c:pt>
                      <c:pt idx="2">
                        <c:v>1032</c:v>
                      </c:pt>
                      <c:pt idx="3">
                        <c:v>1455</c:v>
                      </c:pt>
                      <c:pt idx="4">
                        <c:v>1006</c:v>
                      </c:pt>
                      <c:pt idx="5">
                        <c:v>1832</c:v>
                      </c:pt>
                      <c:pt idx="6">
                        <c:v>882</c:v>
                      </c:pt>
                      <c:pt idx="7">
                        <c:v>1065</c:v>
                      </c:pt>
                      <c:pt idx="8">
                        <c:v>1430</c:v>
                      </c:pt>
                      <c:pt idx="9">
                        <c:v>0</c:v>
                      </c:pt>
                      <c:pt idx="10">
                        <c:v>2208</c:v>
                      </c:pt>
                      <c:pt idx="11">
                        <c:v>265</c:v>
                      </c:pt>
                      <c:pt idx="12">
                        <c:v>1709</c:v>
                      </c:pt>
                      <c:pt idx="13">
                        <c:v>1334</c:v>
                      </c:pt>
                      <c:pt idx="14">
                        <c:v>0</c:v>
                      </c:pt>
                      <c:pt idx="15">
                        <c:v>343</c:v>
                      </c:pt>
                      <c:pt idx="16">
                        <c:v>0</c:v>
                      </c:pt>
                      <c:pt idx="17">
                        <c:v>561</c:v>
                      </c:pt>
                      <c:pt idx="18">
                        <c:v>1181</c:v>
                      </c:pt>
                      <c:pt idx="19">
                        <c:v>0</c:v>
                      </c:pt>
                      <c:pt idx="20">
                        <c:v>1412</c:v>
                      </c:pt>
                      <c:pt idx="21">
                        <c:v>703</c:v>
                      </c:pt>
                      <c:pt idx="22">
                        <c:v>1410</c:v>
                      </c:pt>
                      <c:pt idx="23">
                        <c:v>1289</c:v>
                      </c:pt>
                      <c:pt idx="24">
                        <c:v>1119</c:v>
                      </c:pt>
                      <c:pt idx="25">
                        <c:v>61</c:v>
                      </c:pt>
                      <c:pt idx="26">
                        <c:v>0</c:v>
                      </c:pt>
                      <c:pt idx="27">
                        <c:v>0</c:v>
                      </c:pt>
                      <c:pt idx="28">
                        <c:v>0</c:v>
                      </c:pt>
                      <c:pt idx="29">
                        <c:v>0</c:v>
                      </c:pt>
                      <c:pt idx="30">
                        <c:v>2013</c:v>
                      </c:pt>
                      <c:pt idx="31">
                        <c:v>0</c:v>
                      </c:pt>
                      <c:pt idx="32">
                        <c:v>761</c:v>
                      </c:pt>
                      <c:pt idx="33">
                        <c:v>0</c:v>
                      </c:pt>
                      <c:pt idx="34">
                        <c:v>0</c:v>
                      </c:pt>
                      <c:pt idx="35">
                        <c:v>1161</c:v>
                      </c:pt>
                      <c:pt idx="36">
                        <c:v>998</c:v>
                      </c:pt>
                      <c:pt idx="37">
                        <c:v>0</c:v>
                      </c:pt>
                      <c:pt idx="38">
                        <c:v>0</c:v>
                      </c:pt>
                    </c:numCache>
                  </c:numRef>
                </c:val>
                <c:smooth val="0"/>
                <c:extLst>
                  <c:ext xmlns:c16="http://schemas.microsoft.com/office/drawing/2014/chart" uri="{C3380CC4-5D6E-409C-BE32-E72D297353CC}">
                    <c16:uniqueId val="{00000006-B749-4359-BDF6-000016CF6994}"/>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'Milliken Carrier FY21'!$I$1</c15:sqref>
                        </c15:formulaRef>
                      </c:ext>
                    </c:extLst>
                    <c:strCache>
                      <c:ptCount val="1"/>
                      <c:pt idx="0">
                        <c:v>MB Scrap</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xmlns:c15="http://schemas.microsoft.com/office/drawing/2012/chart">
                      <c:ext xmlns:c15="http://schemas.microsoft.com/office/drawing/2012/chart" uri="{02D57815-91ED-43cb-92C2-25804820EDAC}">
                        <c15:formulaRef>
                          <c15:sqref>'Milliken Carrier FY21'!$I$2:$I$40</c15:sqref>
                        </c15:formulaRef>
                      </c:ext>
                    </c:extLst>
                    <c:numCache>
                      <c:formatCode>#,##0</c:formatCode>
                      <c:ptCount val="39"/>
                      <c:pt idx="0">
                        <c:v>9</c:v>
                      </c:pt>
                      <c:pt idx="1">
                        <c:v>4</c:v>
                      </c:pt>
                      <c:pt idx="2">
                        <c:v>0</c:v>
                      </c:pt>
                      <c:pt idx="3">
                        <c:v>9</c:v>
                      </c:pt>
                      <c:pt idx="4">
                        <c:v>3</c:v>
                      </c:pt>
                      <c:pt idx="5">
                        <c:v>9</c:v>
                      </c:pt>
                      <c:pt idx="6">
                        <c:v>0</c:v>
                      </c:pt>
                      <c:pt idx="7">
                        <c:v>0</c:v>
                      </c:pt>
                      <c:pt idx="8">
                        <c:v>44</c:v>
                      </c:pt>
                      <c:pt idx="9">
                        <c:v>0</c:v>
                      </c:pt>
                      <c:pt idx="10">
                        <c:v>28</c:v>
                      </c:pt>
                      <c:pt idx="11">
                        <c:v>1</c:v>
                      </c:pt>
                      <c:pt idx="12">
                        <c:v>13</c:v>
                      </c:pt>
                      <c:pt idx="13">
                        <c:v>12</c:v>
                      </c:pt>
                      <c:pt idx="14">
                        <c:v>0</c:v>
                      </c:pt>
                      <c:pt idx="15">
                        <c:v>2</c:v>
                      </c:pt>
                      <c:pt idx="16">
                        <c:v>0</c:v>
                      </c:pt>
                      <c:pt idx="17">
                        <c:v>1</c:v>
                      </c:pt>
                      <c:pt idx="18">
                        <c:v>14</c:v>
                      </c:pt>
                      <c:pt idx="19">
                        <c:v>0</c:v>
                      </c:pt>
                      <c:pt idx="20">
                        <c:v>10</c:v>
                      </c:pt>
                      <c:pt idx="21">
                        <c:v>13</c:v>
                      </c:pt>
                      <c:pt idx="22">
                        <c:v>14</c:v>
                      </c:pt>
                      <c:pt idx="23">
                        <c:v>10</c:v>
                      </c:pt>
                      <c:pt idx="24">
                        <c:v>22</c:v>
                      </c:pt>
                      <c:pt idx="25">
                        <c:v>2</c:v>
                      </c:pt>
                      <c:pt idx="26">
                        <c:v>0</c:v>
                      </c:pt>
                      <c:pt idx="27">
                        <c:v>0</c:v>
                      </c:pt>
                      <c:pt idx="28">
                        <c:v>0</c:v>
                      </c:pt>
                      <c:pt idx="29">
                        <c:v>0</c:v>
                      </c:pt>
                      <c:pt idx="30">
                        <c:v>5</c:v>
                      </c:pt>
                      <c:pt idx="31">
                        <c:v>0</c:v>
                      </c:pt>
                      <c:pt idx="32">
                        <c:v>0</c:v>
                      </c:pt>
                      <c:pt idx="33">
                        <c:v>0</c:v>
                      </c:pt>
                      <c:pt idx="34">
                        <c:v>0</c:v>
                      </c:pt>
                      <c:pt idx="35">
                        <c:v>8</c:v>
                      </c:pt>
                      <c:pt idx="36">
                        <c:v>1</c:v>
                      </c:pt>
                      <c:pt idx="37">
                        <c:v>0</c:v>
                      </c:pt>
                      <c:pt idx="38">
                        <c:v>0</c:v>
                      </c:pt>
                    </c:numCache>
                  </c:numRef>
                </c:val>
                <c:smooth val="0"/>
                <c:extLst xmlns:c15="http://schemas.microsoft.com/office/drawing/2012/chart">
                  <c:ext xmlns:c16="http://schemas.microsoft.com/office/drawing/2014/chart" uri="{C3380CC4-5D6E-409C-BE32-E72D297353CC}">
                    <c16:uniqueId val="{00000007-B749-4359-BDF6-000016CF6994}"/>
                  </c:ext>
                </c:extLst>
              </c15:ser>
            </c15:filteredLineSeries>
          </c:ext>
        </c:extLst>
      </c:lineChart>
      <c:dateAx>
        <c:axId val="7494563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451456"/>
        <c:crosses val="autoZero"/>
        <c:auto val="1"/>
        <c:lblOffset val="100"/>
        <c:baseTimeUnit val="days"/>
      </c:dateAx>
      <c:valAx>
        <c:axId val="7494514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456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a:t>
            </a:r>
            <a:r>
              <a:rPr lang="en-US" sz="1600" b="1" baseline="0"/>
              <a:t> Cost</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2"/>
          <c:order val="12"/>
          <c:tx>
            <c:strRef>
              <c:f>'Milliken Carrier FY21'!$N$1</c:f>
              <c:strCache>
                <c:ptCount val="1"/>
                <c:pt idx="0">
                  <c:v>Total Cost</c:v>
                </c:pt>
              </c:strCache>
            </c:strRef>
          </c:tx>
          <c:spPr>
            <a:solidFill>
              <a:schemeClr val="accent1">
                <a:lumMod val="80000"/>
                <a:lumOff val="20000"/>
              </a:schemeClr>
            </a:solidFill>
            <a:ln>
              <a:noFill/>
            </a:ln>
            <a:effectLst/>
          </c:spPr>
          <c:invertIfNegative val="0"/>
          <c:cat>
            <c:numRef>
              <c:f>'Milliken Carrier FY21'!$A$2:$A$40</c:f>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f>'Milliken Carrier FY21'!$N$2:$N$40</c:f>
              <c:numCache>
                <c:formatCode>"$"#,##0.00</c:formatCode>
                <c:ptCount val="39"/>
                <c:pt idx="0">
                  <c:v>2677.28</c:v>
                </c:pt>
                <c:pt idx="1">
                  <c:v>1469.77</c:v>
                </c:pt>
                <c:pt idx="2">
                  <c:v>2164.39</c:v>
                </c:pt>
                <c:pt idx="3">
                  <c:v>1552.88</c:v>
                </c:pt>
                <c:pt idx="4">
                  <c:v>942.84</c:v>
                </c:pt>
                <c:pt idx="5">
                  <c:v>1381.96</c:v>
                </c:pt>
                <c:pt idx="6">
                  <c:v>0</c:v>
                </c:pt>
                <c:pt idx="7">
                  <c:v>1322.49</c:v>
                </c:pt>
                <c:pt idx="8">
                  <c:v>4502.1000000000004</c:v>
                </c:pt>
                <c:pt idx="9">
                  <c:v>1834.26</c:v>
                </c:pt>
                <c:pt idx="10">
                  <c:v>2444.4299999999998</c:v>
                </c:pt>
                <c:pt idx="11">
                  <c:v>423.09000000000003</c:v>
                </c:pt>
                <c:pt idx="12">
                  <c:v>2066.98</c:v>
                </c:pt>
                <c:pt idx="13">
                  <c:v>2392.94</c:v>
                </c:pt>
                <c:pt idx="14">
                  <c:v>2412.21</c:v>
                </c:pt>
                <c:pt idx="15">
                  <c:v>4469.75</c:v>
                </c:pt>
                <c:pt idx="16">
                  <c:v>3540.35</c:v>
                </c:pt>
                <c:pt idx="17">
                  <c:v>282.79999999999995</c:v>
                </c:pt>
                <c:pt idx="18">
                  <c:v>1829.23</c:v>
                </c:pt>
                <c:pt idx="19">
                  <c:v>642.63</c:v>
                </c:pt>
                <c:pt idx="20">
                  <c:v>1192.6499999999999</c:v>
                </c:pt>
                <c:pt idx="21">
                  <c:v>3073.76</c:v>
                </c:pt>
                <c:pt idx="22">
                  <c:v>1447.85</c:v>
                </c:pt>
                <c:pt idx="23">
                  <c:v>1027.99</c:v>
                </c:pt>
                <c:pt idx="24">
                  <c:v>3534.91</c:v>
                </c:pt>
                <c:pt idx="25">
                  <c:v>110.14</c:v>
                </c:pt>
                <c:pt idx="26">
                  <c:v>727.41</c:v>
                </c:pt>
                <c:pt idx="27">
                  <c:v>198.82</c:v>
                </c:pt>
                <c:pt idx="28">
                  <c:v>262.62</c:v>
                </c:pt>
                <c:pt idx="29">
                  <c:v>735.71</c:v>
                </c:pt>
                <c:pt idx="30">
                  <c:v>2383.02</c:v>
                </c:pt>
                <c:pt idx="31">
                  <c:v>799.75</c:v>
                </c:pt>
                <c:pt idx="32">
                  <c:v>1431.06</c:v>
                </c:pt>
                <c:pt idx="33">
                  <c:v>1119.6500000000001</c:v>
                </c:pt>
                <c:pt idx="34">
                  <c:v>354.6</c:v>
                </c:pt>
                <c:pt idx="35">
                  <c:v>1203.33</c:v>
                </c:pt>
                <c:pt idx="36">
                  <c:v>317.47000000000003</c:v>
                </c:pt>
                <c:pt idx="37">
                  <c:v>367.11</c:v>
                </c:pt>
                <c:pt idx="38">
                  <c:v>571.59</c:v>
                </c:pt>
              </c:numCache>
            </c:numRef>
          </c:val>
          <c:extLst>
            <c:ext xmlns:c16="http://schemas.microsoft.com/office/drawing/2014/chart" uri="{C3380CC4-5D6E-409C-BE32-E72D297353CC}">
              <c16:uniqueId val="{0000000C-65C9-455C-9FBD-7434E2AB6663}"/>
            </c:ext>
          </c:extLst>
        </c:ser>
        <c:dLbls>
          <c:showLegendKey val="0"/>
          <c:showVal val="0"/>
          <c:showCatName val="0"/>
          <c:showSerName val="0"/>
          <c:showPercent val="0"/>
          <c:showBubbleSize val="0"/>
        </c:dLbls>
        <c:gapWidth val="219"/>
        <c:axId val="739780568"/>
        <c:axId val="739782536"/>
        <c:extLst>
          <c:ext xmlns:c15="http://schemas.microsoft.com/office/drawing/2012/chart" uri="{02D57815-91ED-43cb-92C2-25804820EDAC}">
            <c15:filteredBarSeries>
              <c15:ser>
                <c:idx val="0"/>
                <c:order val="0"/>
                <c:tx>
                  <c:strRef>
                    <c:extLst>
                      <c:ext uri="{02D57815-91ED-43cb-92C2-25804820EDAC}">
                        <c15:formulaRef>
                          <c15:sqref>'Milliken Carrier FY21'!$B$1</c15:sqref>
                        </c15:formulaRef>
                      </c:ext>
                    </c:extLst>
                    <c:strCache>
                      <c:ptCount val="1"/>
                      <c:pt idx="0">
                        <c:v>Total Rolls:</c:v>
                      </c:pt>
                    </c:strCache>
                  </c:strRef>
                </c:tx>
                <c:spPr>
                  <a:solidFill>
                    <a:schemeClr val="accent1"/>
                  </a:solidFill>
                  <a:ln>
                    <a:noFill/>
                  </a:ln>
                  <a:effectLst/>
                </c:spPr>
                <c:invertIfNegative val="0"/>
                <c:cat>
                  <c:numRef>
                    <c:extLst>
                      <c:ex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c:ext uri="{02D57815-91ED-43cb-92C2-25804820EDAC}">
                        <c15:formulaRef>
                          <c15:sqref>'Milliken Carrier FY21'!$B$2:$B$40</c15:sqref>
                        </c15:formulaRef>
                      </c:ext>
                    </c:extLst>
                    <c:numCache>
                      <c:formatCode>#,##0</c:formatCode>
                      <c:ptCount val="39"/>
                      <c:pt idx="0">
                        <c:v>2649</c:v>
                      </c:pt>
                      <c:pt idx="1">
                        <c:v>4378</c:v>
                      </c:pt>
                      <c:pt idx="2">
                        <c:v>3549</c:v>
                      </c:pt>
                      <c:pt idx="3">
                        <c:v>2575</c:v>
                      </c:pt>
                      <c:pt idx="4">
                        <c:v>3062</c:v>
                      </c:pt>
                      <c:pt idx="5">
                        <c:v>2459</c:v>
                      </c:pt>
                      <c:pt idx="6">
                        <c:v>2755</c:v>
                      </c:pt>
                      <c:pt idx="7">
                        <c:v>2710</c:v>
                      </c:pt>
                      <c:pt idx="8">
                        <c:v>2602</c:v>
                      </c:pt>
                      <c:pt idx="9">
                        <c:v>1895</c:v>
                      </c:pt>
                      <c:pt idx="10">
                        <c:v>2690</c:v>
                      </c:pt>
                      <c:pt idx="11">
                        <c:v>1074</c:v>
                      </c:pt>
                      <c:pt idx="12">
                        <c:v>3133</c:v>
                      </c:pt>
                      <c:pt idx="13">
                        <c:v>3174</c:v>
                      </c:pt>
                      <c:pt idx="14">
                        <c:v>5146</c:v>
                      </c:pt>
                      <c:pt idx="15">
                        <c:v>5838</c:v>
                      </c:pt>
                      <c:pt idx="16">
                        <c:v>3786</c:v>
                      </c:pt>
                      <c:pt idx="17">
                        <c:v>840</c:v>
                      </c:pt>
                      <c:pt idx="18">
                        <c:v>1960</c:v>
                      </c:pt>
                      <c:pt idx="19">
                        <c:v>457</c:v>
                      </c:pt>
                      <c:pt idx="20">
                        <c:v>2509</c:v>
                      </c:pt>
                      <c:pt idx="21">
                        <c:v>2256</c:v>
                      </c:pt>
                      <c:pt idx="22">
                        <c:v>1878</c:v>
                      </c:pt>
                      <c:pt idx="23">
                        <c:v>2090</c:v>
                      </c:pt>
                      <c:pt idx="24">
                        <c:v>2615</c:v>
                      </c:pt>
                      <c:pt idx="25">
                        <c:v>147</c:v>
                      </c:pt>
                      <c:pt idx="26">
                        <c:v>1070</c:v>
                      </c:pt>
                      <c:pt idx="27">
                        <c:v>498</c:v>
                      </c:pt>
                      <c:pt idx="28">
                        <c:v>908</c:v>
                      </c:pt>
                      <c:pt idx="29">
                        <c:v>2121</c:v>
                      </c:pt>
                      <c:pt idx="30">
                        <c:v>2686</c:v>
                      </c:pt>
                      <c:pt idx="31">
                        <c:v>1418</c:v>
                      </c:pt>
                      <c:pt idx="32">
                        <c:v>3101</c:v>
                      </c:pt>
                      <c:pt idx="33">
                        <c:v>2860</c:v>
                      </c:pt>
                      <c:pt idx="34">
                        <c:v>1760</c:v>
                      </c:pt>
                      <c:pt idx="35">
                        <c:v>2423</c:v>
                      </c:pt>
                      <c:pt idx="36">
                        <c:v>1557</c:v>
                      </c:pt>
                      <c:pt idx="37">
                        <c:v>2657</c:v>
                      </c:pt>
                      <c:pt idx="38">
                        <c:v>2436</c:v>
                      </c:pt>
                    </c:numCache>
                  </c:numRef>
                </c:val>
                <c:extLst>
                  <c:ext xmlns:c16="http://schemas.microsoft.com/office/drawing/2014/chart" uri="{C3380CC4-5D6E-409C-BE32-E72D297353CC}">
                    <c16:uniqueId val="{00000000-65C9-455C-9FBD-7434E2AB666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'Milliken Carrier FY21'!$C$1</c15:sqref>
                        </c15:formulaRef>
                      </c:ext>
                    </c:extLst>
                    <c:strCache>
                      <c:ptCount val="1"/>
                      <c:pt idx="0">
                        <c:v>Total CP Rolls</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xmlns:c15="http://schemas.microsoft.com/office/drawing/2012/chart">
                      <c:ext xmlns:c15="http://schemas.microsoft.com/office/drawing/2012/chart" uri="{02D57815-91ED-43cb-92C2-25804820EDAC}">
                        <c15:formulaRef>
                          <c15:sqref>'Milliken Carrier FY21'!$C$2:$C$40</c15:sqref>
                        </c15:formulaRef>
                      </c:ext>
                    </c:extLst>
                    <c:numCache>
                      <c:formatCode>#,##0</c:formatCode>
                      <c:ptCount val="39"/>
                      <c:pt idx="0">
                        <c:v>1478</c:v>
                      </c:pt>
                      <c:pt idx="1">
                        <c:v>1945</c:v>
                      </c:pt>
                      <c:pt idx="2">
                        <c:v>2517</c:v>
                      </c:pt>
                      <c:pt idx="3">
                        <c:v>1120</c:v>
                      </c:pt>
                      <c:pt idx="4">
                        <c:v>1503</c:v>
                      </c:pt>
                      <c:pt idx="5">
                        <c:v>627</c:v>
                      </c:pt>
                      <c:pt idx="6">
                        <c:v>1873</c:v>
                      </c:pt>
                      <c:pt idx="7">
                        <c:v>1645</c:v>
                      </c:pt>
                      <c:pt idx="8">
                        <c:v>1172</c:v>
                      </c:pt>
                      <c:pt idx="9">
                        <c:v>1895</c:v>
                      </c:pt>
                      <c:pt idx="10">
                        <c:v>482</c:v>
                      </c:pt>
                      <c:pt idx="11">
                        <c:v>809</c:v>
                      </c:pt>
                      <c:pt idx="12">
                        <c:v>1424</c:v>
                      </c:pt>
                      <c:pt idx="13">
                        <c:v>1840</c:v>
                      </c:pt>
                      <c:pt idx="14">
                        <c:v>5146</c:v>
                      </c:pt>
                      <c:pt idx="15">
                        <c:v>5495</c:v>
                      </c:pt>
                      <c:pt idx="16">
                        <c:v>3786</c:v>
                      </c:pt>
                      <c:pt idx="17">
                        <c:v>279</c:v>
                      </c:pt>
                      <c:pt idx="18">
                        <c:v>779</c:v>
                      </c:pt>
                      <c:pt idx="19">
                        <c:v>457</c:v>
                      </c:pt>
                      <c:pt idx="20">
                        <c:v>1097</c:v>
                      </c:pt>
                      <c:pt idx="21">
                        <c:v>1553</c:v>
                      </c:pt>
                      <c:pt idx="22">
                        <c:v>468</c:v>
                      </c:pt>
                      <c:pt idx="23">
                        <c:v>801</c:v>
                      </c:pt>
                      <c:pt idx="24">
                        <c:v>1496</c:v>
                      </c:pt>
                      <c:pt idx="25">
                        <c:v>86</c:v>
                      </c:pt>
                      <c:pt idx="26">
                        <c:v>1070</c:v>
                      </c:pt>
                      <c:pt idx="27">
                        <c:v>498</c:v>
                      </c:pt>
                      <c:pt idx="28">
                        <c:v>908</c:v>
                      </c:pt>
                      <c:pt idx="29">
                        <c:v>2121</c:v>
                      </c:pt>
                      <c:pt idx="30">
                        <c:v>673</c:v>
                      </c:pt>
                      <c:pt idx="31">
                        <c:v>1418</c:v>
                      </c:pt>
                      <c:pt idx="32">
                        <c:v>2340</c:v>
                      </c:pt>
                      <c:pt idx="33">
                        <c:v>2860</c:v>
                      </c:pt>
                      <c:pt idx="34">
                        <c:v>1760</c:v>
                      </c:pt>
                      <c:pt idx="35">
                        <c:v>1262</c:v>
                      </c:pt>
                      <c:pt idx="36">
                        <c:v>559</c:v>
                      </c:pt>
                      <c:pt idx="37">
                        <c:v>2657</c:v>
                      </c:pt>
                      <c:pt idx="38">
                        <c:v>2436</c:v>
                      </c:pt>
                    </c:numCache>
                  </c:numRef>
                </c:val>
                <c:extLst xmlns:c15="http://schemas.microsoft.com/office/drawing/2012/chart">
                  <c:ext xmlns:c16="http://schemas.microsoft.com/office/drawing/2014/chart" uri="{C3380CC4-5D6E-409C-BE32-E72D297353CC}">
                    <c16:uniqueId val="{00000001-65C9-455C-9FBD-7434E2AB666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'Milliken Carrier FY21'!$D$1</c15:sqref>
                        </c15:formulaRef>
                      </c:ext>
                    </c:extLst>
                    <c:strCache>
                      <c:ptCount val="1"/>
                      <c:pt idx="0">
                        <c:v>CP Scrap</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xmlns:c15="http://schemas.microsoft.com/office/drawing/2012/chart">
                      <c:ext xmlns:c15="http://schemas.microsoft.com/office/drawing/2012/chart" uri="{02D57815-91ED-43cb-92C2-25804820EDAC}">
                        <c15:formulaRef>
                          <c15:sqref>'Milliken Carrier FY21'!$D$2:$D$40</c15:sqref>
                        </c15:formulaRef>
                      </c:ext>
                    </c:extLst>
                    <c:numCache>
                      <c:formatCode>#,##0</c:formatCode>
                      <c:ptCount val="39"/>
                      <c:pt idx="0">
                        <c:v>22</c:v>
                      </c:pt>
                      <c:pt idx="1">
                        <c:v>15</c:v>
                      </c:pt>
                      <c:pt idx="2">
                        <c:v>31</c:v>
                      </c:pt>
                      <c:pt idx="3">
                        <c:v>17</c:v>
                      </c:pt>
                      <c:pt idx="4">
                        <c:v>9</c:v>
                      </c:pt>
                      <c:pt idx="5">
                        <c:v>10</c:v>
                      </c:pt>
                      <c:pt idx="6">
                        <c:v>0</c:v>
                      </c:pt>
                      <c:pt idx="7">
                        <c:v>12</c:v>
                      </c:pt>
                      <c:pt idx="8">
                        <c:v>8</c:v>
                      </c:pt>
                      <c:pt idx="9">
                        <c:v>13</c:v>
                      </c:pt>
                      <c:pt idx="10">
                        <c:v>10</c:v>
                      </c:pt>
                      <c:pt idx="11">
                        <c:v>0</c:v>
                      </c:pt>
                      <c:pt idx="12">
                        <c:v>10</c:v>
                      </c:pt>
                      <c:pt idx="13">
                        <c:v>27</c:v>
                      </c:pt>
                      <c:pt idx="14">
                        <c:v>39</c:v>
                      </c:pt>
                      <c:pt idx="15">
                        <c:v>67</c:v>
                      </c:pt>
                      <c:pt idx="16">
                        <c:v>56</c:v>
                      </c:pt>
                      <c:pt idx="17">
                        <c:v>2</c:v>
                      </c:pt>
                      <c:pt idx="18">
                        <c:v>13</c:v>
                      </c:pt>
                      <c:pt idx="19">
                        <c:v>9</c:v>
                      </c:pt>
                      <c:pt idx="20">
                        <c:v>11</c:v>
                      </c:pt>
                      <c:pt idx="21">
                        <c:v>36</c:v>
                      </c:pt>
                      <c:pt idx="22">
                        <c:v>6</c:v>
                      </c:pt>
                      <c:pt idx="23">
                        <c:v>3</c:v>
                      </c:pt>
                      <c:pt idx="24">
                        <c:v>32</c:v>
                      </c:pt>
                      <c:pt idx="25">
                        <c:v>0</c:v>
                      </c:pt>
                      <c:pt idx="26">
                        <c:v>8</c:v>
                      </c:pt>
                      <c:pt idx="27">
                        <c:v>1</c:v>
                      </c:pt>
                      <c:pt idx="28">
                        <c:v>3</c:v>
                      </c:pt>
                      <c:pt idx="29">
                        <c:v>8</c:v>
                      </c:pt>
                      <c:pt idx="30">
                        <c:v>3</c:v>
                      </c:pt>
                      <c:pt idx="31">
                        <c:v>10</c:v>
                      </c:pt>
                      <c:pt idx="32">
                        <c:v>15</c:v>
                      </c:pt>
                      <c:pt idx="33">
                        <c:v>14</c:v>
                      </c:pt>
                      <c:pt idx="34">
                        <c:v>3</c:v>
                      </c:pt>
                      <c:pt idx="35">
                        <c:v>2</c:v>
                      </c:pt>
                      <c:pt idx="36">
                        <c:v>1</c:v>
                      </c:pt>
                      <c:pt idx="37">
                        <c:v>3</c:v>
                      </c:pt>
                      <c:pt idx="38">
                        <c:v>6</c:v>
                      </c:pt>
                    </c:numCache>
                  </c:numRef>
                </c:val>
                <c:extLst xmlns:c15="http://schemas.microsoft.com/office/drawing/2012/chart">
                  <c:ext xmlns:c16="http://schemas.microsoft.com/office/drawing/2014/chart" uri="{C3380CC4-5D6E-409C-BE32-E72D297353CC}">
                    <c16:uniqueId val="{00000002-65C9-455C-9FBD-7434E2AB666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'Milliken Carrier FY21'!$E$1</c15:sqref>
                        </c15:formulaRef>
                      </c:ext>
                    </c:extLst>
                    <c:strCache>
                      <c:ptCount val="1"/>
                      <c:pt idx="0">
                        <c:v>CP %</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xmlns:c15="http://schemas.microsoft.com/office/drawing/2012/chart">
                      <c:ext xmlns:c15="http://schemas.microsoft.com/office/drawing/2012/chart" uri="{02D57815-91ED-43cb-92C2-25804820EDAC}">
                        <c15:formulaRef>
                          <c15:sqref>'Milliken Carrier FY21'!$E$2:$E$40</c15:sqref>
                        </c15:formulaRef>
                      </c:ext>
                    </c:extLst>
                    <c:numCache>
                      <c:formatCode>0.00%</c:formatCode>
                      <c:ptCount val="39"/>
                      <c:pt idx="0">
                        <c:v>1.4884979702300407E-2</c:v>
                      </c:pt>
                      <c:pt idx="1">
                        <c:v>7.7120822622107968E-3</c:v>
                      </c:pt>
                      <c:pt idx="2">
                        <c:v>1.2316249503377036E-2</c:v>
                      </c:pt>
                      <c:pt idx="3">
                        <c:v>1.5178571428571428E-2</c:v>
                      </c:pt>
                      <c:pt idx="4">
                        <c:v>5.9880239520958087E-3</c:v>
                      </c:pt>
                      <c:pt idx="5">
                        <c:v>1.5948963317384369E-2</c:v>
                      </c:pt>
                      <c:pt idx="6">
                        <c:v>0</c:v>
                      </c:pt>
                      <c:pt idx="7">
                        <c:v>7.29483282674772E-3</c:v>
                      </c:pt>
                      <c:pt idx="8">
                        <c:v>6.8259385665529011E-3</c:v>
                      </c:pt>
                      <c:pt idx="9">
                        <c:v>6.8601583113456462E-3</c:v>
                      </c:pt>
                      <c:pt idx="10">
                        <c:v>2.0746887966804978E-2</c:v>
                      </c:pt>
                      <c:pt idx="11">
                        <c:v>0</c:v>
                      </c:pt>
                      <c:pt idx="12">
                        <c:v>7.0224719101123594E-3</c:v>
                      </c:pt>
                      <c:pt idx="13">
                        <c:v>1.4673913043478261E-2</c:v>
                      </c:pt>
                      <c:pt idx="14">
                        <c:v>7.5787019043917605E-3</c:v>
                      </c:pt>
                      <c:pt idx="15">
                        <c:v>1.2192902638762512E-2</c:v>
                      </c:pt>
                      <c:pt idx="16">
                        <c:v>1.4791336502905442E-2</c:v>
                      </c:pt>
                      <c:pt idx="17">
                        <c:v>7.1684587813620072E-3</c:v>
                      </c:pt>
                      <c:pt idx="18">
                        <c:v>1.668806161745828E-2</c:v>
                      </c:pt>
                      <c:pt idx="19">
                        <c:v>1.9693654266958426E-2</c:v>
                      </c:pt>
                      <c:pt idx="20">
                        <c:v>1.0027347310847767E-2</c:v>
                      </c:pt>
                      <c:pt idx="21">
                        <c:v>2.31809401159047E-2</c:v>
                      </c:pt>
                      <c:pt idx="22">
                        <c:v>1.282051282051282E-2</c:v>
                      </c:pt>
                      <c:pt idx="23">
                        <c:v>3.7453183520599251E-3</c:v>
                      </c:pt>
                      <c:pt idx="24">
                        <c:v>2.1390374331550801E-2</c:v>
                      </c:pt>
                      <c:pt idx="25">
                        <c:v>0</c:v>
                      </c:pt>
                      <c:pt idx="26">
                        <c:v>7.4766355140186919E-3</c:v>
                      </c:pt>
                      <c:pt idx="27">
                        <c:v>2.008032128514056E-3</c:v>
                      </c:pt>
                      <c:pt idx="28">
                        <c:v>3.3039647577092512E-3</c:v>
                      </c:pt>
                      <c:pt idx="29">
                        <c:v>3.7718057520037718E-3</c:v>
                      </c:pt>
                      <c:pt idx="30">
                        <c:v>4.4576523031203564E-3</c:v>
                      </c:pt>
                      <c:pt idx="31">
                        <c:v>7.052186177715092E-3</c:v>
                      </c:pt>
                      <c:pt idx="32">
                        <c:v>6.41025641025641E-3</c:v>
                      </c:pt>
                      <c:pt idx="33">
                        <c:v>4.8951048951048955E-3</c:v>
                      </c:pt>
                      <c:pt idx="34">
                        <c:v>1.7045454545454545E-3</c:v>
                      </c:pt>
                      <c:pt idx="35">
                        <c:v>1.5847860538827259E-3</c:v>
                      </c:pt>
                      <c:pt idx="36">
                        <c:v>1.7889087656529517E-3</c:v>
                      </c:pt>
                      <c:pt idx="37">
                        <c:v>1.1290929619872036E-3</c:v>
                      </c:pt>
                      <c:pt idx="38">
                        <c:v>2.4630541871921183E-3</c:v>
                      </c:pt>
                    </c:numCache>
                  </c:numRef>
                </c:val>
                <c:extLst xmlns:c15="http://schemas.microsoft.com/office/drawing/2012/chart">
                  <c:ext xmlns:c16="http://schemas.microsoft.com/office/drawing/2014/chart" uri="{C3380CC4-5D6E-409C-BE32-E72D297353CC}">
                    <c16:uniqueId val="{00000003-65C9-455C-9FBD-7434E2AB666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'Milliken Carrier FY21'!$F$1</c15:sqref>
                        </c15:formulaRef>
                      </c:ext>
                    </c:extLst>
                    <c:strCache>
                      <c:ptCount val="1"/>
                      <c:pt idx="0">
                        <c:v>CP 13 Week Average</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xmlns:c15="http://schemas.microsoft.com/office/drawing/2012/chart">
                      <c:ext xmlns:c15="http://schemas.microsoft.com/office/drawing/2012/chart" uri="{02D57815-91ED-43cb-92C2-25804820EDAC}">
                        <c15:formulaRef>
                          <c15:sqref>'Milliken Carrier FY21'!$F$2:$F$40</c15:sqref>
                        </c15:formulaRef>
                      </c:ext>
                    </c:extLst>
                    <c:numCache>
                      <c:formatCode>0.00%</c:formatCode>
                      <c:ptCount val="39"/>
                      <c:pt idx="0">
                        <c:v>1.4884979702300407E-2</c:v>
                      </c:pt>
                      <c:pt idx="1">
                        <c:v>1.1298530982255601E-2</c:v>
                      </c:pt>
                      <c:pt idx="2">
                        <c:v>1.163777048929608E-2</c:v>
                      </c:pt>
                      <c:pt idx="3">
                        <c:v>1.2522970724114917E-2</c:v>
                      </c:pt>
                      <c:pt idx="4">
                        <c:v>1.0298731786563767E-2</c:v>
                      </c:pt>
                      <c:pt idx="5">
                        <c:v>1.2004811694323306E-2</c:v>
                      </c:pt>
                      <c:pt idx="6">
                        <c:v>1.0289838595134262E-2</c:v>
                      </c:pt>
                      <c:pt idx="7">
                        <c:v>9.9154628740859459E-3</c:v>
                      </c:pt>
                      <c:pt idx="8">
                        <c:v>9.572182395471163E-3</c:v>
                      </c:pt>
                      <c:pt idx="9">
                        <c:v>9.3009799870586128E-3</c:v>
                      </c:pt>
                      <c:pt idx="10">
                        <c:v>1.0341517076126462E-2</c:v>
                      </c:pt>
                      <c:pt idx="11">
                        <c:v>9.479723986449258E-3</c:v>
                      </c:pt>
                      <c:pt idx="12">
                        <c:v>9.2907045959618045E-3</c:v>
                      </c:pt>
                      <c:pt idx="13">
                        <c:v>9.2744686991293318E-3</c:v>
                      </c:pt>
                      <c:pt idx="14">
                        <c:v>9.2642086716047903E-3</c:v>
                      </c:pt>
                      <c:pt idx="15">
                        <c:v>9.2547204512498267E-3</c:v>
                      </c:pt>
                      <c:pt idx="16">
                        <c:v>9.2249331492755202E-3</c:v>
                      </c:pt>
                      <c:pt idx="17">
                        <c:v>9.3157358284498438E-3</c:v>
                      </c:pt>
                      <c:pt idx="18">
                        <c:v>9.3725895438401437E-3</c:v>
                      </c:pt>
                      <c:pt idx="19">
                        <c:v>1.0887486025913868E-2</c:v>
                      </c:pt>
                      <c:pt idx="20">
                        <c:v>1.1097679447767718E-2</c:v>
                      </c:pt>
                      <c:pt idx="21">
                        <c:v>1.235575649002555E-2</c:v>
                      </c:pt>
                      <c:pt idx="22">
                        <c:v>1.2814245298423023E-2</c:v>
                      </c:pt>
                      <c:pt idx="23">
                        <c:v>1.1506432251134945E-2</c:v>
                      </c:pt>
                      <c:pt idx="24">
                        <c:v>1.3151845661254238E-2</c:v>
                      </c:pt>
                      <c:pt idx="25">
                        <c:v>1.2611655514322518E-2</c:v>
                      </c:pt>
                      <c:pt idx="26">
                        <c:v>1.2058018781287165E-2</c:v>
                      </c:pt>
                      <c:pt idx="27">
                        <c:v>1.1629505721604263E-2</c:v>
                      </c:pt>
                      <c:pt idx="28">
                        <c:v>1.0945741269215549E-2</c:v>
                      </c:pt>
                      <c:pt idx="29">
                        <c:v>1.0098085057607731E-2</c:v>
                      </c:pt>
                      <c:pt idx="30">
                        <c:v>9.8895614823583736E-3</c:v>
                      </c:pt>
                      <c:pt idx="31">
                        <c:v>9.1483402946858187E-3</c:v>
                      </c:pt>
                      <c:pt idx="32">
                        <c:v>8.1265404595548957E-3</c:v>
                      </c:pt>
                      <c:pt idx="33">
                        <c:v>7.7317525814208279E-3</c:v>
                      </c:pt>
                      <c:pt idx="34">
                        <c:v>6.0797222228547321E-3</c:v>
                      </c:pt>
                      <c:pt idx="35">
                        <c:v>5.2154355484985713E-3</c:v>
                      </c:pt>
                      <c:pt idx="36">
                        <c:v>5.0649425033903427E-3</c:v>
                      </c:pt>
                      <c:pt idx="37">
                        <c:v>3.5063823980392966E-3</c:v>
                      </c:pt>
                      <c:pt idx="38">
                        <c:v>3.6958481047463824E-3</c:v>
                      </c:pt>
                    </c:numCache>
                  </c:numRef>
                </c:val>
                <c:extLst xmlns:c15="http://schemas.microsoft.com/office/drawing/2012/chart">
                  <c:ext xmlns:c16="http://schemas.microsoft.com/office/drawing/2014/chart" uri="{C3380CC4-5D6E-409C-BE32-E72D297353CC}">
                    <c16:uniqueId val="{00000004-65C9-455C-9FBD-7434E2AB666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'Milliken Carrier FY21'!$G$1</c15:sqref>
                        </c15:formulaRef>
                      </c:ext>
                    </c:extLst>
                    <c:strCache>
                      <c:ptCount val="1"/>
                      <c:pt idx="0">
                        <c:v>CP Total Scrap Cost</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xmlns:c15="http://schemas.microsoft.com/office/drawing/2012/chart">
                      <c:ext xmlns:c15="http://schemas.microsoft.com/office/drawing/2012/chart" uri="{02D57815-91ED-43cb-92C2-25804820EDAC}">
                        <c15:formulaRef>
                          <c15:sqref>'Milliken Carrier FY21'!$G$2:$G$40</c15:sqref>
                        </c15:formulaRef>
                      </c:ext>
                    </c:extLst>
                    <c:numCache>
                      <c:formatCode>"$"#,##0.00</c:formatCode>
                      <c:ptCount val="39"/>
                      <c:pt idx="0">
                        <c:v>1213.42</c:v>
                      </c:pt>
                      <c:pt idx="1">
                        <c:v>793.05</c:v>
                      </c:pt>
                      <c:pt idx="2">
                        <c:v>1638.97</c:v>
                      </c:pt>
                      <c:pt idx="3">
                        <c:v>898.79</c:v>
                      </c:pt>
                      <c:pt idx="4">
                        <c:v>499.32</c:v>
                      </c:pt>
                      <c:pt idx="5">
                        <c:v>528.70000000000005</c:v>
                      </c:pt>
                      <c:pt idx="6">
                        <c:v>0</c:v>
                      </c:pt>
                      <c:pt idx="7">
                        <c:v>634.44000000000005</c:v>
                      </c:pt>
                      <c:pt idx="8">
                        <c:v>422.96</c:v>
                      </c:pt>
                      <c:pt idx="9">
                        <c:v>729.21</c:v>
                      </c:pt>
                      <c:pt idx="10">
                        <c:v>528.70000000000005</c:v>
                      </c:pt>
                      <c:pt idx="11">
                        <c:v>0</c:v>
                      </c:pt>
                      <c:pt idx="12">
                        <c:v>528.70000000000005</c:v>
                      </c:pt>
                      <c:pt idx="13">
                        <c:v>1469.39</c:v>
                      </c:pt>
                      <c:pt idx="14">
                        <c:v>2061.9299999999998</c:v>
                      </c:pt>
                      <c:pt idx="15">
                        <c:v>3542.29</c:v>
                      </c:pt>
                      <c:pt idx="16">
                        <c:v>2960.72</c:v>
                      </c:pt>
                      <c:pt idx="17">
                        <c:v>105.74</c:v>
                      </c:pt>
                      <c:pt idx="18">
                        <c:v>687.31</c:v>
                      </c:pt>
                      <c:pt idx="19">
                        <c:v>475.83</c:v>
                      </c:pt>
                      <c:pt idx="20">
                        <c:v>481.57</c:v>
                      </c:pt>
                      <c:pt idx="21">
                        <c:v>1903.32</c:v>
                      </c:pt>
                      <c:pt idx="22">
                        <c:v>317.22000000000003</c:v>
                      </c:pt>
                      <c:pt idx="23">
                        <c:v>158.61000000000001</c:v>
                      </c:pt>
                      <c:pt idx="24">
                        <c:v>1691.84</c:v>
                      </c:pt>
                      <c:pt idx="25">
                        <c:v>0</c:v>
                      </c:pt>
                      <c:pt idx="26">
                        <c:v>431.34</c:v>
                      </c:pt>
                      <c:pt idx="27">
                        <c:v>52.87</c:v>
                      </c:pt>
                      <c:pt idx="28">
                        <c:v>187.56</c:v>
                      </c:pt>
                      <c:pt idx="29">
                        <c:v>422.96</c:v>
                      </c:pt>
                      <c:pt idx="30">
                        <c:v>1589.61</c:v>
                      </c:pt>
                      <c:pt idx="31">
                        <c:v>528.70000000000005</c:v>
                      </c:pt>
                      <c:pt idx="32">
                        <c:v>793.05</c:v>
                      </c:pt>
                      <c:pt idx="33">
                        <c:v>740.18</c:v>
                      </c:pt>
                      <c:pt idx="34">
                        <c:v>158.61000000000001</c:v>
                      </c:pt>
                      <c:pt idx="35">
                        <c:v>105.74</c:v>
                      </c:pt>
                      <c:pt idx="36">
                        <c:v>52.87</c:v>
                      </c:pt>
                      <c:pt idx="37">
                        <c:v>158.61000000000001</c:v>
                      </c:pt>
                      <c:pt idx="38">
                        <c:v>317.22000000000003</c:v>
                      </c:pt>
                    </c:numCache>
                  </c:numRef>
                </c:val>
                <c:extLst xmlns:c15="http://schemas.microsoft.com/office/drawing/2012/chart">
                  <c:ext xmlns:c16="http://schemas.microsoft.com/office/drawing/2014/chart" uri="{C3380CC4-5D6E-409C-BE32-E72D297353CC}">
                    <c16:uniqueId val="{00000005-65C9-455C-9FBD-7434E2AB6663}"/>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'Milliken Carrier FY21'!$H$1</c15:sqref>
                        </c15:formulaRef>
                      </c:ext>
                    </c:extLst>
                    <c:strCache>
                      <c:ptCount val="1"/>
                      <c:pt idx="0">
                        <c:v>Total MB Rolls</c:v>
                      </c:pt>
                    </c:strCache>
                  </c:strRef>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xmlns:c15="http://schemas.microsoft.com/office/drawing/2012/chart">
                      <c:ext xmlns:c15="http://schemas.microsoft.com/office/drawing/2012/chart" uri="{02D57815-91ED-43cb-92C2-25804820EDAC}">
                        <c15:formulaRef>
                          <c15:sqref>'Milliken Carrier FY21'!$H$2:$H$40</c15:sqref>
                        </c15:formulaRef>
                      </c:ext>
                    </c:extLst>
                    <c:numCache>
                      <c:formatCode>#,##0</c:formatCode>
                      <c:ptCount val="39"/>
                      <c:pt idx="0">
                        <c:v>914</c:v>
                      </c:pt>
                      <c:pt idx="1">
                        <c:v>2283</c:v>
                      </c:pt>
                      <c:pt idx="2">
                        <c:v>1032</c:v>
                      </c:pt>
                      <c:pt idx="3">
                        <c:v>1455</c:v>
                      </c:pt>
                      <c:pt idx="4">
                        <c:v>1006</c:v>
                      </c:pt>
                      <c:pt idx="5">
                        <c:v>1832</c:v>
                      </c:pt>
                      <c:pt idx="6">
                        <c:v>882</c:v>
                      </c:pt>
                      <c:pt idx="7">
                        <c:v>1065</c:v>
                      </c:pt>
                      <c:pt idx="8">
                        <c:v>1430</c:v>
                      </c:pt>
                      <c:pt idx="9">
                        <c:v>0</c:v>
                      </c:pt>
                      <c:pt idx="10">
                        <c:v>2208</c:v>
                      </c:pt>
                      <c:pt idx="11">
                        <c:v>265</c:v>
                      </c:pt>
                      <c:pt idx="12">
                        <c:v>1709</c:v>
                      </c:pt>
                      <c:pt idx="13">
                        <c:v>1334</c:v>
                      </c:pt>
                      <c:pt idx="14">
                        <c:v>0</c:v>
                      </c:pt>
                      <c:pt idx="15">
                        <c:v>343</c:v>
                      </c:pt>
                      <c:pt idx="16">
                        <c:v>0</c:v>
                      </c:pt>
                      <c:pt idx="17">
                        <c:v>561</c:v>
                      </c:pt>
                      <c:pt idx="18">
                        <c:v>1181</c:v>
                      </c:pt>
                      <c:pt idx="19">
                        <c:v>0</c:v>
                      </c:pt>
                      <c:pt idx="20">
                        <c:v>1412</c:v>
                      </c:pt>
                      <c:pt idx="21">
                        <c:v>703</c:v>
                      </c:pt>
                      <c:pt idx="22">
                        <c:v>1410</c:v>
                      </c:pt>
                      <c:pt idx="23">
                        <c:v>1289</c:v>
                      </c:pt>
                      <c:pt idx="24">
                        <c:v>1119</c:v>
                      </c:pt>
                      <c:pt idx="25">
                        <c:v>61</c:v>
                      </c:pt>
                      <c:pt idx="26">
                        <c:v>0</c:v>
                      </c:pt>
                      <c:pt idx="27">
                        <c:v>0</c:v>
                      </c:pt>
                      <c:pt idx="28">
                        <c:v>0</c:v>
                      </c:pt>
                      <c:pt idx="29">
                        <c:v>0</c:v>
                      </c:pt>
                      <c:pt idx="30">
                        <c:v>2013</c:v>
                      </c:pt>
                      <c:pt idx="31">
                        <c:v>0</c:v>
                      </c:pt>
                      <c:pt idx="32">
                        <c:v>761</c:v>
                      </c:pt>
                      <c:pt idx="33">
                        <c:v>0</c:v>
                      </c:pt>
                      <c:pt idx="34">
                        <c:v>0</c:v>
                      </c:pt>
                      <c:pt idx="35">
                        <c:v>1161</c:v>
                      </c:pt>
                      <c:pt idx="36">
                        <c:v>998</c:v>
                      </c:pt>
                      <c:pt idx="37">
                        <c:v>0</c:v>
                      </c:pt>
                      <c:pt idx="38">
                        <c:v>0</c:v>
                      </c:pt>
                    </c:numCache>
                  </c:numRef>
                </c:val>
                <c:extLst xmlns:c15="http://schemas.microsoft.com/office/drawing/2012/chart">
                  <c:ext xmlns:c16="http://schemas.microsoft.com/office/drawing/2014/chart" uri="{C3380CC4-5D6E-409C-BE32-E72D297353CC}">
                    <c16:uniqueId val="{00000006-65C9-455C-9FBD-7434E2AB6663}"/>
                  </c:ext>
                </c:extLst>
              </c15:ser>
            </c15:filteredBarSeries>
          </c:ext>
        </c:extLst>
      </c:barChart>
      <c:lineChart>
        <c:grouping val="standard"/>
        <c:varyColors val="0"/>
        <c:ser>
          <c:idx val="13"/>
          <c:order val="13"/>
          <c:tx>
            <c:strRef>
              <c:f>'Milliken Carrier FY21'!$O$1</c:f>
              <c:strCache>
                <c:ptCount val="1"/>
                <c:pt idx="0">
                  <c:v>Total Cost 13 Week Average</c:v>
                </c:pt>
              </c:strCache>
            </c:strRef>
          </c:tx>
          <c:spPr>
            <a:ln w="28575" cap="rnd">
              <a:solidFill>
                <a:schemeClr val="accent2">
                  <a:lumMod val="80000"/>
                  <a:lumOff val="20000"/>
                </a:schemeClr>
              </a:solidFill>
              <a:round/>
            </a:ln>
            <a:effectLst/>
          </c:spPr>
          <c:marker>
            <c:symbol val="none"/>
          </c:marker>
          <c:cat>
            <c:numRef>
              <c:f>'Milliken Carrier FY21'!$A$2:$A$40</c:f>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f>'Milliken Carrier FY21'!$O$2:$O$40</c:f>
              <c:numCache>
                <c:formatCode>"$"#,##0.00</c:formatCode>
                <c:ptCount val="39"/>
                <c:pt idx="0">
                  <c:v>2677.28</c:v>
                </c:pt>
                <c:pt idx="1">
                  <c:v>2073.5250000000001</c:v>
                </c:pt>
                <c:pt idx="2">
                  <c:v>2103.8133333333335</c:v>
                </c:pt>
                <c:pt idx="3">
                  <c:v>1729.0133333333333</c:v>
                </c:pt>
                <c:pt idx="4">
                  <c:v>1553.37</c:v>
                </c:pt>
                <c:pt idx="5">
                  <c:v>1698.1866666666665</c:v>
                </c:pt>
                <c:pt idx="6">
                  <c:v>1455.5885714285712</c:v>
                </c:pt>
                <c:pt idx="7">
                  <c:v>1438.9512499999998</c:v>
                </c:pt>
                <c:pt idx="8">
                  <c:v>1779.3011111111109</c:v>
                </c:pt>
                <c:pt idx="9">
                  <c:v>1784.7969999999998</c:v>
                </c:pt>
                <c:pt idx="10">
                  <c:v>1844.7636363636361</c:v>
                </c:pt>
                <c:pt idx="11">
                  <c:v>1726.2908333333332</c:v>
                </c:pt>
                <c:pt idx="12">
                  <c:v>1752.4976923076922</c:v>
                </c:pt>
                <c:pt idx="13">
                  <c:v>1730.6253846153845</c:v>
                </c:pt>
                <c:pt idx="14">
                  <c:v>1803.1207692307689</c:v>
                </c:pt>
                <c:pt idx="15">
                  <c:v>1980.4561538461539</c:v>
                </c:pt>
                <c:pt idx="16">
                  <c:v>2133.3384615384612</c:v>
                </c:pt>
                <c:pt idx="17">
                  <c:v>2082.5661538461536</c:v>
                </c:pt>
                <c:pt idx="18">
                  <c:v>2116.9715384615383</c:v>
                </c:pt>
                <c:pt idx="19">
                  <c:v>2166.4046153846152</c:v>
                </c:pt>
                <c:pt idx="20">
                  <c:v>2156.416923076923</c:v>
                </c:pt>
                <c:pt idx="21">
                  <c:v>2046.5446153846156</c:v>
                </c:pt>
                <c:pt idx="22">
                  <c:v>2016.8207692307692</c:v>
                </c:pt>
                <c:pt idx="23">
                  <c:v>1907.8638461538467</c:v>
                </c:pt>
                <c:pt idx="24">
                  <c:v>2147.2346153846156</c:v>
                </c:pt>
                <c:pt idx="25">
                  <c:v>1996.7084615384615</c:v>
                </c:pt>
                <c:pt idx="26">
                  <c:v>1868.590769230769</c:v>
                </c:pt>
                <c:pt idx="27">
                  <c:v>1698.3299999999997</c:v>
                </c:pt>
                <c:pt idx="28">
                  <c:v>1374.7046153846152</c:v>
                </c:pt>
                <c:pt idx="29">
                  <c:v>1158.9630769230769</c:v>
                </c:pt>
                <c:pt idx="30">
                  <c:v>1320.5184615384617</c:v>
                </c:pt>
                <c:pt idx="31">
                  <c:v>1241.3276923076921</c:v>
                </c:pt>
                <c:pt idx="32">
                  <c:v>1301.9761538461539</c:v>
                </c:pt>
                <c:pt idx="33">
                  <c:v>1296.3607692307692</c:v>
                </c:pt>
                <c:pt idx="34">
                  <c:v>1087.1946153846152</c:v>
                </c:pt>
                <c:pt idx="35">
                  <c:v>1068.3853846153845</c:v>
                </c:pt>
                <c:pt idx="36">
                  <c:v>1013.7299999999998</c:v>
                </c:pt>
                <c:pt idx="37">
                  <c:v>770.05307692307679</c:v>
                </c:pt>
                <c:pt idx="38">
                  <c:v>805.54923076923069</c:v>
                </c:pt>
              </c:numCache>
            </c:numRef>
          </c:val>
          <c:smooth val="0"/>
          <c:extLst>
            <c:ext xmlns:c16="http://schemas.microsoft.com/office/drawing/2014/chart" uri="{C3380CC4-5D6E-409C-BE32-E72D297353CC}">
              <c16:uniqueId val="{0000000D-65C9-455C-9FBD-7434E2AB6663}"/>
            </c:ext>
          </c:extLst>
        </c:ser>
        <c:dLbls>
          <c:showLegendKey val="0"/>
          <c:showVal val="0"/>
          <c:showCatName val="0"/>
          <c:showSerName val="0"/>
          <c:showPercent val="0"/>
          <c:showBubbleSize val="0"/>
        </c:dLbls>
        <c:marker val="1"/>
        <c:smooth val="0"/>
        <c:axId val="739780568"/>
        <c:axId val="739782536"/>
        <c:extLst>
          <c:ext xmlns:c15="http://schemas.microsoft.com/office/drawing/2012/chart" uri="{02D57815-91ED-43cb-92C2-25804820EDAC}">
            <c15:filteredLineSeries>
              <c15:ser>
                <c:idx val="7"/>
                <c:order val="7"/>
                <c:tx>
                  <c:strRef>
                    <c:extLst>
                      <c:ext uri="{02D57815-91ED-43cb-92C2-25804820EDAC}">
                        <c15:formulaRef>
                          <c15:sqref>'Milliken Carrier FY21'!$I$1</c15:sqref>
                        </c15:formulaRef>
                      </c:ext>
                    </c:extLst>
                    <c:strCache>
                      <c:ptCount val="1"/>
                      <c:pt idx="0">
                        <c:v>MB Scrap</c:v>
                      </c:pt>
                    </c:strCache>
                  </c:strRef>
                </c:tx>
                <c:spPr>
                  <a:ln w="28575" cap="rnd">
                    <a:solidFill>
                      <a:schemeClr val="accent2">
                        <a:lumMod val="60000"/>
                      </a:schemeClr>
                    </a:solidFill>
                    <a:round/>
                  </a:ln>
                  <a:effectLst/>
                </c:spPr>
                <c:marker>
                  <c:symbol val="none"/>
                </c:marker>
                <c:cat>
                  <c:numRef>
                    <c:extLst>
                      <c:ex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c:ext uri="{02D57815-91ED-43cb-92C2-25804820EDAC}">
                        <c15:formulaRef>
                          <c15:sqref>'Milliken Carrier FY21'!$I$2:$I$40</c15:sqref>
                        </c15:formulaRef>
                      </c:ext>
                    </c:extLst>
                    <c:numCache>
                      <c:formatCode>#,##0</c:formatCode>
                      <c:ptCount val="39"/>
                      <c:pt idx="0">
                        <c:v>9</c:v>
                      </c:pt>
                      <c:pt idx="1">
                        <c:v>4</c:v>
                      </c:pt>
                      <c:pt idx="2">
                        <c:v>0</c:v>
                      </c:pt>
                      <c:pt idx="3">
                        <c:v>9</c:v>
                      </c:pt>
                      <c:pt idx="4">
                        <c:v>3</c:v>
                      </c:pt>
                      <c:pt idx="5">
                        <c:v>9</c:v>
                      </c:pt>
                      <c:pt idx="6">
                        <c:v>0</c:v>
                      </c:pt>
                      <c:pt idx="7">
                        <c:v>0</c:v>
                      </c:pt>
                      <c:pt idx="8">
                        <c:v>44</c:v>
                      </c:pt>
                      <c:pt idx="9">
                        <c:v>0</c:v>
                      </c:pt>
                      <c:pt idx="10">
                        <c:v>28</c:v>
                      </c:pt>
                      <c:pt idx="11">
                        <c:v>1</c:v>
                      </c:pt>
                      <c:pt idx="12">
                        <c:v>13</c:v>
                      </c:pt>
                      <c:pt idx="13">
                        <c:v>12</c:v>
                      </c:pt>
                      <c:pt idx="14">
                        <c:v>0</c:v>
                      </c:pt>
                      <c:pt idx="15">
                        <c:v>2</c:v>
                      </c:pt>
                      <c:pt idx="16">
                        <c:v>0</c:v>
                      </c:pt>
                      <c:pt idx="17">
                        <c:v>1</c:v>
                      </c:pt>
                      <c:pt idx="18">
                        <c:v>14</c:v>
                      </c:pt>
                      <c:pt idx="19">
                        <c:v>0</c:v>
                      </c:pt>
                      <c:pt idx="20">
                        <c:v>10</c:v>
                      </c:pt>
                      <c:pt idx="21">
                        <c:v>13</c:v>
                      </c:pt>
                      <c:pt idx="22">
                        <c:v>14</c:v>
                      </c:pt>
                      <c:pt idx="23">
                        <c:v>10</c:v>
                      </c:pt>
                      <c:pt idx="24">
                        <c:v>22</c:v>
                      </c:pt>
                      <c:pt idx="25">
                        <c:v>2</c:v>
                      </c:pt>
                      <c:pt idx="26">
                        <c:v>0</c:v>
                      </c:pt>
                      <c:pt idx="27">
                        <c:v>0</c:v>
                      </c:pt>
                      <c:pt idx="28">
                        <c:v>0</c:v>
                      </c:pt>
                      <c:pt idx="29">
                        <c:v>0</c:v>
                      </c:pt>
                      <c:pt idx="30">
                        <c:v>5</c:v>
                      </c:pt>
                      <c:pt idx="31">
                        <c:v>0</c:v>
                      </c:pt>
                      <c:pt idx="32">
                        <c:v>0</c:v>
                      </c:pt>
                      <c:pt idx="33">
                        <c:v>0</c:v>
                      </c:pt>
                      <c:pt idx="34">
                        <c:v>0</c:v>
                      </c:pt>
                      <c:pt idx="35">
                        <c:v>8</c:v>
                      </c:pt>
                      <c:pt idx="36">
                        <c:v>1</c:v>
                      </c:pt>
                      <c:pt idx="37">
                        <c:v>0</c:v>
                      </c:pt>
                      <c:pt idx="38">
                        <c:v>0</c:v>
                      </c:pt>
                    </c:numCache>
                  </c:numRef>
                </c:val>
                <c:smooth val="0"/>
                <c:extLst>
                  <c:ext xmlns:c16="http://schemas.microsoft.com/office/drawing/2014/chart" uri="{C3380CC4-5D6E-409C-BE32-E72D297353CC}">
                    <c16:uniqueId val="{00000007-65C9-455C-9FBD-7434E2AB6663}"/>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'Milliken Carrier FY21'!$J$1</c15:sqref>
                        </c15:formulaRef>
                      </c:ext>
                    </c:extLst>
                    <c:strCache>
                      <c:ptCount val="1"/>
                      <c:pt idx="0">
                        <c:v>MB%</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xmlns:c15="http://schemas.microsoft.com/office/drawing/2012/chart">
                      <c:ext xmlns:c15="http://schemas.microsoft.com/office/drawing/2012/chart" uri="{02D57815-91ED-43cb-92C2-25804820EDAC}">
                        <c15:formulaRef>
                          <c15:sqref>'Milliken Carrier FY21'!$J$2:$J$40</c15:sqref>
                        </c15:formulaRef>
                      </c:ext>
                    </c:extLst>
                    <c:numCache>
                      <c:formatCode>0.00%</c:formatCode>
                      <c:ptCount val="39"/>
                      <c:pt idx="0">
                        <c:v>9.8468271334792128E-3</c:v>
                      </c:pt>
                      <c:pt idx="1">
                        <c:v>1.7520805957074025E-3</c:v>
                      </c:pt>
                      <c:pt idx="2">
                        <c:v>0</c:v>
                      </c:pt>
                      <c:pt idx="3">
                        <c:v>6.1855670103092781E-3</c:v>
                      </c:pt>
                      <c:pt idx="4">
                        <c:v>2.982107355864811E-3</c:v>
                      </c:pt>
                      <c:pt idx="5">
                        <c:v>4.9126637554585155E-3</c:v>
                      </c:pt>
                      <c:pt idx="6" formatCode="#,##0.00">
                        <c:v>0</c:v>
                      </c:pt>
                      <c:pt idx="7" formatCode="#,##0.00">
                        <c:v>0</c:v>
                      </c:pt>
                      <c:pt idx="8">
                        <c:v>3.0769230769230771E-2</c:v>
                      </c:pt>
                      <c:pt idx="9" formatCode="#,##0.00">
                        <c:v>0</c:v>
                      </c:pt>
                      <c:pt idx="10">
                        <c:v>1.2681159420289856E-2</c:v>
                      </c:pt>
                      <c:pt idx="11">
                        <c:v>3.7735849056603774E-3</c:v>
                      </c:pt>
                      <c:pt idx="12">
                        <c:v>7.6067875950848445E-3</c:v>
                      </c:pt>
                      <c:pt idx="13">
                        <c:v>8.9955022488755615E-3</c:v>
                      </c:pt>
                      <c:pt idx="14" formatCode="#,##0.00">
                        <c:v>0</c:v>
                      </c:pt>
                      <c:pt idx="15">
                        <c:v>5.8309037900874635E-3</c:v>
                      </c:pt>
                      <c:pt idx="16" formatCode="#,##0.00">
                        <c:v>0</c:v>
                      </c:pt>
                      <c:pt idx="17">
                        <c:v>1.7825311942959001E-3</c:v>
                      </c:pt>
                      <c:pt idx="18">
                        <c:v>1.1854360711261643E-2</c:v>
                      </c:pt>
                      <c:pt idx="19">
                        <c:v>0</c:v>
                      </c:pt>
                      <c:pt idx="20">
                        <c:v>7.0821529745042494E-3</c:v>
                      </c:pt>
                      <c:pt idx="21">
                        <c:v>1.849217638691323E-2</c:v>
                      </c:pt>
                      <c:pt idx="22">
                        <c:v>9.9290780141843976E-3</c:v>
                      </c:pt>
                      <c:pt idx="23">
                        <c:v>7.7579519006982156E-3</c:v>
                      </c:pt>
                      <c:pt idx="24">
                        <c:v>1.9660411081322611E-2</c:v>
                      </c:pt>
                      <c:pt idx="25">
                        <c:v>3.2786885245901641E-2</c:v>
                      </c:pt>
                      <c:pt idx="26">
                        <c:v>0</c:v>
                      </c:pt>
                      <c:pt idx="27">
                        <c:v>0</c:v>
                      </c:pt>
                      <c:pt idx="28">
                        <c:v>0</c:v>
                      </c:pt>
                      <c:pt idx="29">
                        <c:v>0</c:v>
                      </c:pt>
                      <c:pt idx="30">
                        <c:v>2.4838549428713363E-3</c:v>
                      </c:pt>
                      <c:pt idx="31">
                        <c:v>0</c:v>
                      </c:pt>
                      <c:pt idx="32">
                        <c:v>0</c:v>
                      </c:pt>
                      <c:pt idx="33">
                        <c:v>0</c:v>
                      </c:pt>
                      <c:pt idx="34">
                        <c:v>0</c:v>
                      </c:pt>
                      <c:pt idx="35">
                        <c:v>6.8906115417743325E-3</c:v>
                      </c:pt>
                      <c:pt idx="36">
                        <c:v>1.002004008016032E-3</c:v>
                      </c:pt>
                      <c:pt idx="37">
                        <c:v>0</c:v>
                      </c:pt>
                      <c:pt idx="38">
                        <c:v>0</c:v>
                      </c:pt>
                    </c:numCache>
                  </c:numRef>
                </c:val>
                <c:smooth val="0"/>
                <c:extLst xmlns:c15="http://schemas.microsoft.com/office/drawing/2012/chart">
                  <c:ext xmlns:c16="http://schemas.microsoft.com/office/drawing/2014/chart" uri="{C3380CC4-5D6E-409C-BE32-E72D297353CC}">
                    <c16:uniqueId val="{00000008-65C9-455C-9FBD-7434E2AB6663}"/>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'Milliken Carrier FY21'!$K$1</c15:sqref>
                        </c15:formulaRef>
                      </c:ext>
                    </c:extLst>
                    <c:strCache>
                      <c:ptCount val="1"/>
                      <c:pt idx="0">
                        <c:v>MB 13 Week Average</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xmlns:c15="http://schemas.microsoft.com/office/drawing/2012/chart">
                      <c:ext xmlns:c15="http://schemas.microsoft.com/office/drawing/2012/chart" uri="{02D57815-91ED-43cb-92C2-25804820EDAC}">
                        <c15:formulaRef>
                          <c15:sqref>'Milliken Carrier FY21'!$K$2:$K$40</c15:sqref>
                        </c15:formulaRef>
                      </c:ext>
                    </c:extLst>
                    <c:numCache>
                      <c:formatCode>0.00%</c:formatCode>
                      <c:ptCount val="39"/>
                      <c:pt idx="0">
                        <c:v>9.8468271334792128E-3</c:v>
                      </c:pt>
                      <c:pt idx="1">
                        <c:v>5.799453864593308E-3</c:v>
                      </c:pt>
                      <c:pt idx="2">
                        <c:v>3.8663025763955388E-3</c:v>
                      </c:pt>
                      <c:pt idx="3">
                        <c:v>4.4461186848739733E-3</c:v>
                      </c:pt>
                      <c:pt idx="4">
                        <c:v>2.7299387404703728E-3</c:v>
                      </c:pt>
                      <c:pt idx="5">
                        <c:v>4.2798743084698698E-3</c:v>
                      </c:pt>
                      <c:pt idx="6">
                        <c:v>3.6684636929741744E-3</c:v>
                      </c:pt>
                      <c:pt idx="7">
                        <c:v>3.2099057313524026E-3</c:v>
                      </c:pt>
                      <c:pt idx="8">
                        <c:v>6.2720529577833329E-3</c:v>
                      </c:pt>
                      <c:pt idx="9">
                        <c:v>5.6448476620049991E-3</c:v>
                      </c:pt>
                      <c:pt idx="10">
                        <c:v>6.2845123673036232E-3</c:v>
                      </c:pt>
                      <c:pt idx="11">
                        <c:v>6.0752684121666853E-3</c:v>
                      </c:pt>
                      <c:pt idx="12">
                        <c:v>6.1930775800834673E-3</c:v>
                      </c:pt>
                      <c:pt idx="13">
                        <c:v>6.1275910504985705E-3</c:v>
                      </c:pt>
                      <c:pt idx="14">
                        <c:v>5.9928156200595396E-3</c:v>
                      </c:pt>
                      <c:pt idx="15">
                        <c:v>6.4413466808354988E-3</c:v>
                      </c:pt>
                      <c:pt idx="16">
                        <c:v>5.9655338338886303E-3</c:v>
                      </c:pt>
                      <c:pt idx="17">
                        <c:v>5.873258744537176E-3</c:v>
                      </c:pt>
                      <c:pt idx="18">
                        <c:v>6.4072354334451095E-3</c:v>
                      </c:pt>
                      <c:pt idx="19">
                        <c:v>6.4072354334451095E-3</c:v>
                      </c:pt>
                      <c:pt idx="20">
                        <c:v>6.9520164314838973E-3</c:v>
                      </c:pt>
                      <c:pt idx="21">
                        <c:v>6.0076276328440877E-3</c:v>
                      </c:pt>
                      <c:pt idx="22">
                        <c:v>6.7714028647044254E-3</c:v>
                      </c:pt>
                      <c:pt idx="23">
                        <c:v>6.3926945939666059E-3</c:v>
                      </c:pt>
                      <c:pt idx="24">
                        <c:v>7.6147581459406243E-3</c:v>
                      </c:pt>
                      <c:pt idx="25">
                        <c:v>9.5516887344649932E-3</c:v>
                      </c:pt>
                      <c:pt idx="26">
                        <c:v>8.8597270230130268E-3</c:v>
                      </c:pt>
                      <c:pt idx="27">
                        <c:v>8.8597270230130268E-3</c:v>
                      </c:pt>
                      <c:pt idx="28">
                        <c:v>8.4111959622370693E-3</c:v>
                      </c:pt>
                      <c:pt idx="29">
                        <c:v>8.4111959622370693E-3</c:v>
                      </c:pt>
                      <c:pt idx="30">
                        <c:v>8.4651439428967169E-3</c:v>
                      </c:pt>
                      <c:pt idx="31">
                        <c:v>7.5532700420304364E-3</c:v>
                      </c:pt>
                      <c:pt idx="32">
                        <c:v>7.5532700420304364E-3</c:v>
                      </c:pt>
                      <c:pt idx="33">
                        <c:v>7.0084890439916486E-3</c:v>
                      </c:pt>
                      <c:pt idx="34">
                        <c:v>5.5860139373060148E-3</c:v>
                      </c:pt>
                      <c:pt idx="35">
                        <c:v>5.3522857471206267E-3</c:v>
                      </c:pt>
                      <c:pt idx="36">
                        <c:v>4.8325974476835353E-3</c:v>
                      </c:pt>
                      <c:pt idx="37">
                        <c:v>3.3202581337356419E-3</c:v>
                      </c:pt>
                      <c:pt idx="38">
                        <c:v>7.9819003789705382E-4</c:v>
                      </c:pt>
                    </c:numCache>
                  </c:numRef>
                </c:val>
                <c:smooth val="0"/>
                <c:extLst xmlns:c15="http://schemas.microsoft.com/office/drawing/2012/chart">
                  <c:ext xmlns:c16="http://schemas.microsoft.com/office/drawing/2014/chart" uri="{C3380CC4-5D6E-409C-BE32-E72D297353CC}">
                    <c16:uniqueId val="{00000009-65C9-455C-9FBD-7434E2AB6663}"/>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'Milliken Carrier FY21'!$L$1</c15:sqref>
                        </c15:formulaRef>
                      </c:ext>
                    </c:extLst>
                    <c:strCache>
                      <c:ptCount val="1"/>
                      <c:pt idx="0">
                        <c:v>MB Total Scrap Cost</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xmlns:c15="http://schemas.microsoft.com/office/drawing/2012/chart">
                      <c:ext xmlns:c15="http://schemas.microsoft.com/office/drawing/2012/chart" uri="{02D57815-91ED-43cb-92C2-25804820EDAC}">
                        <c15:formulaRef>
                          <c15:sqref>'Milliken Carrier FY21'!$L$2:$L$40</c15:sqref>
                        </c15:formulaRef>
                      </c:ext>
                    </c:extLst>
                    <c:numCache>
                      <c:formatCode>"$"#,##0.00</c:formatCode>
                      <c:ptCount val="39"/>
                      <c:pt idx="0">
                        <c:v>805</c:v>
                      </c:pt>
                      <c:pt idx="1">
                        <c:v>322.27</c:v>
                      </c:pt>
                      <c:pt idx="2">
                        <c:v>0</c:v>
                      </c:pt>
                      <c:pt idx="3">
                        <c:v>495.63</c:v>
                      </c:pt>
                      <c:pt idx="4">
                        <c:v>243.36</c:v>
                      </c:pt>
                      <c:pt idx="5">
                        <c:v>598.89</c:v>
                      </c:pt>
                      <c:pt idx="6">
                        <c:v>0</c:v>
                      </c:pt>
                      <c:pt idx="7">
                        <c:v>0</c:v>
                      </c:pt>
                      <c:pt idx="8">
                        <c:v>3645.46</c:v>
                      </c:pt>
                      <c:pt idx="9">
                        <c:v>0</c:v>
                      </c:pt>
                      <c:pt idx="10">
                        <c:v>1769.78</c:v>
                      </c:pt>
                      <c:pt idx="11">
                        <c:v>89.49</c:v>
                      </c:pt>
                      <c:pt idx="12">
                        <c:v>1054.56</c:v>
                      </c:pt>
                      <c:pt idx="13">
                        <c:v>660.84</c:v>
                      </c:pt>
                      <c:pt idx="14">
                        <c:v>0</c:v>
                      </c:pt>
                      <c:pt idx="15">
                        <c:v>110.14</c:v>
                      </c:pt>
                      <c:pt idx="16">
                        <c:v>0</c:v>
                      </c:pt>
                      <c:pt idx="17">
                        <c:v>89.49</c:v>
                      </c:pt>
                      <c:pt idx="18">
                        <c:v>1141.92</c:v>
                      </c:pt>
                      <c:pt idx="19">
                        <c:v>0</c:v>
                      </c:pt>
                      <c:pt idx="20">
                        <c:v>598.49</c:v>
                      </c:pt>
                      <c:pt idx="21">
                        <c:v>715.91</c:v>
                      </c:pt>
                      <c:pt idx="22">
                        <c:v>797.03</c:v>
                      </c:pt>
                      <c:pt idx="23">
                        <c:v>702.58</c:v>
                      </c:pt>
                      <c:pt idx="24">
                        <c:v>1713.8</c:v>
                      </c:pt>
                      <c:pt idx="25">
                        <c:v>110.14</c:v>
                      </c:pt>
                      <c:pt idx="26">
                        <c:v>0</c:v>
                      </c:pt>
                      <c:pt idx="27">
                        <c:v>0</c:v>
                      </c:pt>
                      <c:pt idx="28">
                        <c:v>0</c:v>
                      </c:pt>
                      <c:pt idx="29">
                        <c:v>0</c:v>
                      </c:pt>
                      <c:pt idx="30">
                        <c:v>405.6</c:v>
                      </c:pt>
                      <c:pt idx="31">
                        <c:v>0</c:v>
                      </c:pt>
                      <c:pt idx="32">
                        <c:v>0</c:v>
                      </c:pt>
                      <c:pt idx="33">
                        <c:v>0</c:v>
                      </c:pt>
                      <c:pt idx="34">
                        <c:v>0</c:v>
                      </c:pt>
                      <c:pt idx="35">
                        <c:v>568</c:v>
                      </c:pt>
                      <c:pt idx="36">
                        <c:v>81.12</c:v>
                      </c:pt>
                      <c:pt idx="37">
                        <c:v>0</c:v>
                      </c:pt>
                      <c:pt idx="38">
                        <c:v>0</c:v>
                      </c:pt>
                    </c:numCache>
                  </c:numRef>
                </c:val>
                <c:smooth val="0"/>
                <c:extLst xmlns:c15="http://schemas.microsoft.com/office/drawing/2012/chart">
                  <c:ext xmlns:c16="http://schemas.microsoft.com/office/drawing/2014/chart" uri="{C3380CC4-5D6E-409C-BE32-E72D297353CC}">
                    <c16:uniqueId val="{0000000A-65C9-455C-9FBD-7434E2AB6663}"/>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'Milliken Carrier FY21'!$M$1</c15:sqref>
                        </c15:formulaRef>
                      </c:ext>
                    </c:extLst>
                    <c:strCache>
                      <c:ptCount val="1"/>
                      <c:pt idx="0">
                        <c:v>Total DT Cost</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'Milliken Carrier FY21'!$A$2:$A$40</c15:sqref>
                        </c15:formulaRef>
                      </c:ext>
                    </c:extLst>
                    <c:numCache>
                      <c:formatCode>m/d/yyyy</c:formatCode>
                      <c:ptCount val="39"/>
                      <c:pt idx="0">
                        <c:v>43987</c:v>
                      </c:pt>
                      <c:pt idx="1">
                        <c:v>43994</c:v>
                      </c:pt>
                      <c:pt idx="2">
                        <c:v>44001</c:v>
                      </c:pt>
                      <c:pt idx="3">
                        <c:v>44008</c:v>
                      </c:pt>
                      <c:pt idx="4">
                        <c:v>44015</c:v>
                      </c:pt>
                      <c:pt idx="5">
                        <c:v>44022</c:v>
                      </c:pt>
                      <c:pt idx="6">
                        <c:v>44029</c:v>
                      </c:pt>
                      <c:pt idx="7">
                        <c:v>44036</c:v>
                      </c:pt>
                      <c:pt idx="8">
                        <c:v>44043</c:v>
                      </c:pt>
                      <c:pt idx="9">
                        <c:v>44057</c:v>
                      </c:pt>
                      <c:pt idx="10">
                        <c:v>44064</c:v>
                      </c:pt>
                      <c:pt idx="11">
                        <c:v>44071</c:v>
                      </c:pt>
                      <c:pt idx="12">
                        <c:v>44078</c:v>
                      </c:pt>
                      <c:pt idx="13">
                        <c:v>44085</c:v>
                      </c:pt>
                      <c:pt idx="14">
                        <c:v>44092</c:v>
                      </c:pt>
                      <c:pt idx="15">
                        <c:v>44099</c:v>
                      </c:pt>
                      <c:pt idx="16">
                        <c:v>44106</c:v>
                      </c:pt>
                      <c:pt idx="17">
                        <c:v>44113</c:v>
                      </c:pt>
                      <c:pt idx="18">
                        <c:v>44120</c:v>
                      </c:pt>
                      <c:pt idx="19">
                        <c:v>44127</c:v>
                      </c:pt>
                      <c:pt idx="20">
                        <c:v>44141</c:v>
                      </c:pt>
                      <c:pt idx="21">
                        <c:v>44148</c:v>
                      </c:pt>
                      <c:pt idx="22">
                        <c:v>44169</c:v>
                      </c:pt>
                      <c:pt idx="23">
                        <c:v>44176</c:v>
                      </c:pt>
                      <c:pt idx="24">
                        <c:v>44183</c:v>
                      </c:pt>
                      <c:pt idx="25">
                        <c:v>44190</c:v>
                      </c:pt>
                      <c:pt idx="26">
                        <c:v>44232</c:v>
                      </c:pt>
                      <c:pt idx="27">
                        <c:v>44239</c:v>
                      </c:pt>
                      <c:pt idx="28">
                        <c:v>44246</c:v>
                      </c:pt>
                      <c:pt idx="29">
                        <c:v>44253</c:v>
                      </c:pt>
                      <c:pt idx="30">
                        <c:v>44260</c:v>
                      </c:pt>
                      <c:pt idx="31">
                        <c:v>44267</c:v>
                      </c:pt>
                      <c:pt idx="32">
                        <c:v>44274</c:v>
                      </c:pt>
                      <c:pt idx="33">
                        <c:v>44281</c:v>
                      </c:pt>
                      <c:pt idx="34">
                        <c:v>44288</c:v>
                      </c:pt>
                      <c:pt idx="35">
                        <c:v>44295</c:v>
                      </c:pt>
                      <c:pt idx="36">
                        <c:v>44302</c:v>
                      </c:pt>
                      <c:pt idx="37">
                        <c:v>44309</c:v>
                      </c:pt>
                      <c:pt idx="38">
                        <c:v>44317</c:v>
                      </c:pt>
                    </c:numCache>
                  </c:numRef>
                </c:cat>
                <c:val>
                  <c:numRef>
                    <c:extLst xmlns:c15="http://schemas.microsoft.com/office/drawing/2012/chart">
                      <c:ext xmlns:c15="http://schemas.microsoft.com/office/drawing/2012/chart" uri="{02D57815-91ED-43cb-92C2-25804820EDAC}">
                        <c15:formulaRef>
                          <c15:sqref>'Milliken Carrier FY21'!$M$2:$M$40</c15:sqref>
                        </c15:formulaRef>
                      </c:ext>
                    </c:extLst>
                    <c:numCache>
                      <c:formatCode>"$"#,##0.00</c:formatCode>
                      <c:ptCount val="39"/>
                      <c:pt idx="0">
                        <c:v>658.86</c:v>
                      </c:pt>
                      <c:pt idx="1">
                        <c:v>354.45</c:v>
                      </c:pt>
                      <c:pt idx="2">
                        <c:v>525.41999999999996</c:v>
                      </c:pt>
                      <c:pt idx="3">
                        <c:v>158.46</c:v>
                      </c:pt>
                      <c:pt idx="4">
                        <c:v>200.16</c:v>
                      </c:pt>
                      <c:pt idx="5">
                        <c:v>254.37</c:v>
                      </c:pt>
                      <c:pt idx="6">
                        <c:v>0</c:v>
                      </c:pt>
                      <c:pt idx="7">
                        <c:v>688.05</c:v>
                      </c:pt>
                      <c:pt idx="8">
                        <c:v>433.68</c:v>
                      </c:pt>
                      <c:pt idx="9">
                        <c:v>1105.05</c:v>
                      </c:pt>
                      <c:pt idx="10">
                        <c:v>145.94999999999999</c:v>
                      </c:pt>
                      <c:pt idx="11">
                        <c:v>333.6</c:v>
                      </c:pt>
                      <c:pt idx="12">
                        <c:v>483.72</c:v>
                      </c:pt>
                      <c:pt idx="13">
                        <c:v>262.70999999999998</c:v>
                      </c:pt>
                      <c:pt idx="14">
                        <c:v>350.28</c:v>
                      </c:pt>
                      <c:pt idx="15">
                        <c:v>817.32</c:v>
                      </c:pt>
                      <c:pt idx="16">
                        <c:v>579.63</c:v>
                      </c:pt>
                      <c:pt idx="17">
                        <c:v>87.57</c:v>
                      </c:pt>
                      <c:pt idx="18">
                        <c:v>0</c:v>
                      </c:pt>
                      <c:pt idx="19">
                        <c:v>166.8</c:v>
                      </c:pt>
                      <c:pt idx="20">
                        <c:v>112.59</c:v>
                      </c:pt>
                      <c:pt idx="21">
                        <c:v>454.53</c:v>
                      </c:pt>
                      <c:pt idx="22">
                        <c:v>333.6</c:v>
                      </c:pt>
                      <c:pt idx="23">
                        <c:v>166.8</c:v>
                      </c:pt>
                      <c:pt idx="24">
                        <c:v>129.27000000000001</c:v>
                      </c:pt>
                      <c:pt idx="25">
                        <c:v>0</c:v>
                      </c:pt>
                      <c:pt idx="26">
                        <c:v>296.07</c:v>
                      </c:pt>
                      <c:pt idx="27">
                        <c:v>145.94999999999999</c:v>
                      </c:pt>
                      <c:pt idx="28">
                        <c:v>75.06</c:v>
                      </c:pt>
                      <c:pt idx="29">
                        <c:v>312.75</c:v>
                      </c:pt>
                      <c:pt idx="30">
                        <c:v>387.81</c:v>
                      </c:pt>
                      <c:pt idx="31">
                        <c:v>271.05</c:v>
                      </c:pt>
                      <c:pt idx="32">
                        <c:v>638.01</c:v>
                      </c:pt>
                      <c:pt idx="33">
                        <c:v>379.47</c:v>
                      </c:pt>
                      <c:pt idx="34">
                        <c:v>195.99</c:v>
                      </c:pt>
                      <c:pt idx="35">
                        <c:v>529.59</c:v>
                      </c:pt>
                      <c:pt idx="36">
                        <c:v>183.48</c:v>
                      </c:pt>
                      <c:pt idx="37">
                        <c:v>208.5</c:v>
                      </c:pt>
                      <c:pt idx="38">
                        <c:v>254.37</c:v>
                      </c:pt>
                    </c:numCache>
                  </c:numRef>
                </c:val>
                <c:smooth val="0"/>
                <c:extLst xmlns:c15="http://schemas.microsoft.com/office/drawing/2012/chart">
                  <c:ext xmlns:c16="http://schemas.microsoft.com/office/drawing/2014/chart" uri="{C3380CC4-5D6E-409C-BE32-E72D297353CC}">
                    <c16:uniqueId val="{0000000B-65C9-455C-9FBD-7434E2AB6663}"/>
                  </c:ext>
                </c:extLst>
              </c15:ser>
            </c15:filteredLineSeries>
          </c:ext>
        </c:extLst>
      </c:lineChart>
      <c:dateAx>
        <c:axId val="7397805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782536"/>
        <c:crosses val="autoZero"/>
        <c:auto val="1"/>
        <c:lblOffset val="100"/>
        <c:baseTimeUnit val="days"/>
      </c:dateAx>
      <c:valAx>
        <c:axId val="739782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780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6FE-4158-968E-BADB3F281A9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6FE-4158-968E-BADB3F281A9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6FE-4158-968E-BADB3F281A9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6FE-4158-968E-BADB3F281A92}"/>
              </c:ext>
            </c:extLst>
          </c:dPt>
          <c:dPt>
            <c:idx val="4"/>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6FE-4158-968E-BADB3F281A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'PMO Project Dashboard'!$AE$4:$AE$8</c:f>
              <c:strCache>
                <c:ptCount val="5"/>
                <c:pt idx="0">
                  <c:v>Not Started</c:v>
                </c:pt>
                <c:pt idx="1">
                  <c:v>On Track</c:v>
                </c:pt>
                <c:pt idx="2">
                  <c:v>Slipping</c:v>
                </c:pt>
                <c:pt idx="3">
                  <c:v>Challenge</c:v>
                </c:pt>
                <c:pt idx="4">
                  <c:v>Completed</c:v>
                </c:pt>
              </c:strCache>
            </c:strRef>
          </c:cat>
          <c:val>
            <c:numRef>
              <c:f>'PMO Project Dashboard'!$AG$4:$AG$8</c:f>
              <c:numCache>
                <c:formatCode>0%</c:formatCode>
                <c:ptCount val="5"/>
                <c:pt idx="0">
                  <c:v>0.44444444444444442</c:v>
                </c:pt>
                <c:pt idx="1">
                  <c:v>0.2361111111111111</c:v>
                </c:pt>
                <c:pt idx="2">
                  <c:v>5.5555555555555552E-2</c:v>
                </c:pt>
                <c:pt idx="3">
                  <c:v>6.9444444444444448E-2</c:v>
                </c:pt>
                <c:pt idx="4">
                  <c:v>0.19444444444444445</c:v>
                </c:pt>
              </c:numCache>
            </c:numRef>
          </c:val>
          <c:extLst>
            <c:ext xmlns:c16="http://schemas.microsoft.com/office/drawing/2014/chart" uri="{C3380CC4-5D6E-409C-BE32-E72D297353CC}">
              <c16:uniqueId val="{00000000-5E17-4C00-AE7C-B814853A49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 Status by Project Department</a:t>
            </a:r>
          </a:p>
        </c:rich>
      </c:tx>
      <c:layout>
        <c:manualLayout>
          <c:xMode val="edge"/>
          <c:yMode val="edge"/>
          <c:x val="0.2581469816272966"/>
          <c:y val="3.699136868064118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1576810251659717E-2"/>
          <c:y val="0.17269550021843599"/>
          <c:w val="0.91881534661108533"/>
          <c:h val="0.6260227792626839"/>
        </c:manualLayout>
      </c:layout>
      <c:barChart>
        <c:barDir val="col"/>
        <c:grouping val="stacked"/>
        <c:varyColors val="0"/>
        <c:ser>
          <c:idx val="0"/>
          <c:order val="0"/>
          <c:tx>
            <c:strRef>
              <c:f>'PMO Project Dashboard'!$AE$21</c:f>
              <c:strCache>
                <c:ptCount val="1"/>
                <c:pt idx="0">
                  <c:v>Not Started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'PMO Project Dashboard'!$AF$20:$AK$20</c:f>
              <c:strCache>
                <c:ptCount val="6"/>
                <c:pt idx="0">
                  <c:v>BIO Work Cell</c:v>
                </c:pt>
                <c:pt idx="1">
                  <c:v>BIO Cycle Times</c:v>
                </c:pt>
                <c:pt idx="2">
                  <c:v>Felt RM Cost Savings</c:v>
                </c:pt>
                <c:pt idx="3">
                  <c:v>Fit "0"</c:v>
                </c:pt>
                <c:pt idx="4">
                  <c:v>Twin Screw</c:v>
                </c:pt>
                <c:pt idx="5">
                  <c:v>Felt (general)</c:v>
                </c:pt>
              </c:strCache>
            </c:strRef>
          </c:cat>
          <c:val>
            <c:numRef>
              <c:f>'PMO Project Dashboard'!$AF$21:$AK$21</c:f>
              <c:numCache>
                <c:formatCode>0%</c:formatCode>
                <c:ptCount val="6"/>
                <c:pt idx="0">
                  <c:v>8.3333333333333329E-2</c:v>
                </c:pt>
                <c:pt idx="1">
                  <c:v>0</c:v>
                </c:pt>
                <c:pt idx="2">
                  <c:v>0.375</c:v>
                </c:pt>
                <c:pt idx="3">
                  <c:v>0</c:v>
                </c:pt>
                <c:pt idx="4">
                  <c:v>0.125</c:v>
                </c:pt>
                <c:pt idx="5">
                  <c:v>8.3333333333333329E-2</c:v>
                </c:pt>
              </c:numCache>
            </c:numRef>
          </c:val>
          <c:extLst>
            <c:ext xmlns:c16="http://schemas.microsoft.com/office/drawing/2014/chart" uri="{C3380CC4-5D6E-409C-BE32-E72D297353CC}">
              <c16:uniqueId val="{00000000-AF4F-48E7-B85B-D42842799304}"/>
            </c:ext>
          </c:extLst>
        </c:ser>
        <c:ser>
          <c:idx val="1"/>
          <c:order val="1"/>
          <c:tx>
            <c:strRef>
              <c:f>'PMO Project Dashboard'!$AE$22</c:f>
              <c:strCache>
                <c:ptCount val="1"/>
                <c:pt idx="0">
                  <c:v>On Track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'PMO Project Dashboard'!$AF$20:$AK$20</c:f>
              <c:strCache>
                <c:ptCount val="6"/>
                <c:pt idx="0">
                  <c:v>BIO Work Cell</c:v>
                </c:pt>
                <c:pt idx="1">
                  <c:v>BIO Cycle Times</c:v>
                </c:pt>
                <c:pt idx="2">
                  <c:v>Felt RM Cost Savings</c:v>
                </c:pt>
                <c:pt idx="3">
                  <c:v>Fit "0"</c:v>
                </c:pt>
                <c:pt idx="4">
                  <c:v>Twin Screw</c:v>
                </c:pt>
                <c:pt idx="5">
                  <c:v>Felt (general)</c:v>
                </c:pt>
              </c:strCache>
            </c:strRef>
          </c:cat>
          <c:val>
            <c:numRef>
              <c:f>'PMO Project Dashboard'!$AF$22:$AK$22</c:f>
              <c:numCache>
                <c:formatCode>0%</c:formatCode>
                <c:ptCount val="6"/>
                <c:pt idx="0">
                  <c:v>0.10416666666666667</c:v>
                </c:pt>
                <c:pt idx="1">
                  <c:v>0.10416666666666667</c:v>
                </c:pt>
                <c:pt idx="2">
                  <c:v>6.25E-2</c:v>
                </c:pt>
                <c:pt idx="3">
                  <c:v>4.1666666666666664E-2</c:v>
                </c:pt>
                <c:pt idx="4">
                  <c:v>0</c:v>
                </c:pt>
                <c:pt idx="5">
                  <c:v>4.1666666666666664E-2</c:v>
                </c:pt>
              </c:numCache>
            </c:numRef>
          </c:val>
          <c:extLst>
            <c:ext xmlns:c16="http://schemas.microsoft.com/office/drawing/2014/chart" uri="{C3380CC4-5D6E-409C-BE32-E72D297353CC}">
              <c16:uniqueId val="{00000001-AF4F-48E7-B85B-D42842799304}"/>
            </c:ext>
          </c:extLst>
        </c:ser>
        <c:ser>
          <c:idx val="2"/>
          <c:order val="2"/>
          <c:tx>
            <c:strRef>
              <c:f>'PMO Project Dashboard'!$AE$23</c:f>
              <c:strCache>
                <c:ptCount val="1"/>
                <c:pt idx="0">
                  <c:v>Slipping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'PMO Project Dashboard'!$AF$20:$AK$20</c:f>
              <c:strCache>
                <c:ptCount val="6"/>
                <c:pt idx="0">
                  <c:v>BIO Work Cell</c:v>
                </c:pt>
                <c:pt idx="1">
                  <c:v>BIO Cycle Times</c:v>
                </c:pt>
                <c:pt idx="2">
                  <c:v>Felt RM Cost Savings</c:v>
                </c:pt>
                <c:pt idx="3">
                  <c:v>Fit "0"</c:v>
                </c:pt>
                <c:pt idx="4">
                  <c:v>Twin Screw</c:v>
                </c:pt>
                <c:pt idx="5">
                  <c:v>Felt (general)</c:v>
                </c:pt>
              </c:strCache>
            </c:strRef>
          </c:cat>
          <c:val>
            <c:numRef>
              <c:f>'PMO Project Dashboard'!$AF$23:$AK$23</c:f>
              <c:numCache>
                <c:formatCode>0%</c:formatCode>
                <c:ptCount val="6"/>
                <c:pt idx="0">
                  <c:v>2.0833333333333332E-2</c:v>
                </c:pt>
                <c:pt idx="1">
                  <c:v>0</c:v>
                </c:pt>
                <c:pt idx="2">
                  <c:v>0</c:v>
                </c:pt>
                <c:pt idx="3">
                  <c:v>0</c:v>
                </c:pt>
                <c:pt idx="4">
                  <c:v>6.25E-2</c:v>
                </c:pt>
                <c:pt idx="5">
                  <c:v>0</c:v>
                </c:pt>
              </c:numCache>
            </c:numRef>
          </c:val>
          <c:extLst>
            <c:ext xmlns:c16="http://schemas.microsoft.com/office/drawing/2014/chart" uri="{C3380CC4-5D6E-409C-BE32-E72D297353CC}">
              <c16:uniqueId val="{00000002-AF4F-48E7-B85B-D42842799304}"/>
            </c:ext>
          </c:extLst>
        </c:ser>
        <c:ser>
          <c:idx val="3"/>
          <c:order val="3"/>
          <c:tx>
            <c:strRef>
              <c:f>'PMO Project Dashboard'!$AE$24</c:f>
              <c:strCache>
                <c:ptCount val="1"/>
                <c:pt idx="0">
                  <c:v>Challenge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'PMO Project Dashboard'!$AF$20:$AK$20</c:f>
              <c:strCache>
                <c:ptCount val="6"/>
                <c:pt idx="0">
                  <c:v>BIO Work Cell</c:v>
                </c:pt>
                <c:pt idx="1">
                  <c:v>BIO Cycle Times</c:v>
                </c:pt>
                <c:pt idx="2">
                  <c:v>Felt RM Cost Savings</c:v>
                </c:pt>
                <c:pt idx="3">
                  <c:v>Fit "0"</c:v>
                </c:pt>
                <c:pt idx="4">
                  <c:v>Twin Screw</c:v>
                </c:pt>
                <c:pt idx="5">
                  <c:v>Felt (general)</c:v>
                </c:pt>
              </c:strCache>
            </c:strRef>
          </c:cat>
          <c:val>
            <c:numRef>
              <c:f>'PMO Project Dashboard'!$AF$24:$AK$24</c:f>
              <c:numCache>
                <c:formatCode>0%</c:formatCode>
                <c:ptCount val="6"/>
                <c:pt idx="0">
                  <c:v>0</c:v>
                </c:pt>
                <c:pt idx="1">
                  <c:v>2.0833333333333332E-2</c:v>
                </c:pt>
                <c:pt idx="2">
                  <c:v>0</c:v>
                </c:pt>
                <c:pt idx="3">
                  <c:v>0</c:v>
                </c:pt>
                <c:pt idx="4">
                  <c:v>8.3333333333333329E-2</c:v>
                </c:pt>
                <c:pt idx="5">
                  <c:v>0</c:v>
                </c:pt>
              </c:numCache>
            </c:numRef>
          </c:val>
          <c:extLst>
            <c:ext xmlns:c16="http://schemas.microsoft.com/office/drawing/2014/chart" uri="{C3380CC4-5D6E-409C-BE32-E72D297353CC}">
              <c16:uniqueId val="{00000003-AF4F-48E7-B85B-D42842799304}"/>
            </c:ext>
          </c:extLst>
        </c:ser>
        <c:ser>
          <c:idx val="4"/>
          <c:order val="4"/>
          <c:tx>
            <c:strRef>
              <c:f>'PMO Project Dashboard'!$AE$25</c:f>
              <c:strCache>
                <c:ptCount val="1"/>
                <c:pt idx="0">
                  <c:v>Complete</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'PMO Project Dashboard'!$AF$20:$AK$20</c:f>
              <c:strCache>
                <c:ptCount val="6"/>
                <c:pt idx="0">
                  <c:v>BIO Work Cell</c:v>
                </c:pt>
                <c:pt idx="1">
                  <c:v>BIO Cycle Times</c:v>
                </c:pt>
                <c:pt idx="2">
                  <c:v>Felt RM Cost Savings</c:v>
                </c:pt>
                <c:pt idx="3">
                  <c:v>Fit "0"</c:v>
                </c:pt>
                <c:pt idx="4">
                  <c:v>Twin Screw</c:v>
                </c:pt>
                <c:pt idx="5">
                  <c:v>Felt (general)</c:v>
                </c:pt>
              </c:strCache>
            </c:strRef>
          </c:cat>
          <c:val>
            <c:numRef>
              <c:f>'PMO Project Dashboard'!$AF$25:$AK$25</c:f>
              <c:numCache>
                <c:formatCode>0%</c:formatCode>
                <c:ptCount val="6"/>
                <c:pt idx="0">
                  <c:v>2.0833333333333332E-2</c:v>
                </c:pt>
                <c:pt idx="1">
                  <c:v>4.1666666666666664E-2</c:v>
                </c:pt>
                <c:pt idx="2">
                  <c:v>0.16666666666666666</c:v>
                </c:pt>
                <c:pt idx="3">
                  <c:v>4.1666666666666664E-2</c:v>
                </c:pt>
                <c:pt idx="4">
                  <c:v>0</c:v>
                </c:pt>
                <c:pt idx="5">
                  <c:v>0</c:v>
                </c:pt>
              </c:numCache>
            </c:numRef>
          </c:val>
          <c:extLst>
            <c:ext xmlns:c16="http://schemas.microsoft.com/office/drawing/2014/chart" uri="{C3380CC4-5D6E-409C-BE32-E72D297353CC}">
              <c16:uniqueId val="{00000004-AF4F-48E7-B85B-D42842799304}"/>
            </c:ext>
          </c:extLst>
        </c:ser>
        <c:dLbls>
          <c:showLegendKey val="0"/>
          <c:showVal val="0"/>
          <c:showCatName val="0"/>
          <c:showSerName val="0"/>
          <c:showPercent val="0"/>
          <c:showBubbleSize val="0"/>
        </c:dLbls>
        <c:gapWidth val="150"/>
        <c:overlap val="100"/>
        <c:axId val="749852680"/>
        <c:axId val="749854648"/>
      </c:barChart>
      <c:catAx>
        <c:axId val="749852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854648"/>
        <c:crosses val="autoZero"/>
        <c:auto val="1"/>
        <c:lblAlgn val="ctr"/>
        <c:lblOffset val="100"/>
        <c:noMultiLvlLbl val="0"/>
      </c:catAx>
      <c:valAx>
        <c:axId val="74985464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852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 Status By Category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'PMO Project Dashboard'!$AE$37</c:f>
              <c:strCache>
                <c:ptCount val="1"/>
                <c:pt idx="0">
                  <c:v>Not Started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'PMO Project Dashboard'!$AF$36:$AJ$36</c:f>
              <c:strCache>
                <c:ptCount val="5"/>
                <c:pt idx="0">
                  <c:v>New Product</c:v>
                </c:pt>
                <c:pt idx="1">
                  <c:v>OBE</c:v>
                </c:pt>
                <c:pt idx="2">
                  <c:v>OEE</c:v>
                </c:pt>
                <c:pt idx="3">
                  <c:v>ZBY</c:v>
                </c:pt>
                <c:pt idx="4">
                  <c:v>Other</c:v>
                </c:pt>
              </c:strCache>
            </c:strRef>
          </c:cat>
          <c:val>
            <c:numRef>
              <c:f>'PMO Project Dashboard'!$AF$37:$AJ$37</c:f>
              <c:numCache>
                <c:formatCode>0%</c:formatCode>
                <c:ptCount val="5"/>
                <c:pt idx="0">
                  <c:v>0</c:v>
                </c:pt>
                <c:pt idx="1">
                  <c:v>2.7777777777777776E-2</c:v>
                </c:pt>
                <c:pt idx="2">
                  <c:v>8.3333333333333329E-2</c:v>
                </c:pt>
                <c:pt idx="3">
                  <c:v>0.2638888888888889</c:v>
                </c:pt>
                <c:pt idx="4">
                  <c:v>6.9444444444444448E-2</c:v>
                </c:pt>
              </c:numCache>
            </c:numRef>
          </c:val>
          <c:extLst>
            <c:ext xmlns:c16="http://schemas.microsoft.com/office/drawing/2014/chart" uri="{C3380CC4-5D6E-409C-BE32-E72D297353CC}">
              <c16:uniqueId val="{00000000-9D30-4A16-B5B7-7AF229527FDC}"/>
            </c:ext>
          </c:extLst>
        </c:ser>
        <c:ser>
          <c:idx val="1"/>
          <c:order val="1"/>
          <c:tx>
            <c:strRef>
              <c:f>'PMO Project Dashboard'!$AE$38</c:f>
              <c:strCache>
                <c:ptCount val="1"/>
                <c:pt idx="0">
                  <c:v>On Track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'PMO Project Dashboard'!$AF$36:$AJ$36</c:f>
              <c:strCache>
                <c:ptCount val="5"/>
                <c:pt idx="0">
                  <c:v>New Product</c:v>
                </c:pt>
                <c:pt idx="1">
                  <c:v>OBE</c:v>
                </c:pt>
                <c:pt idx="2">
                  <c:v>OEE</c:v>
                </c:pt>
                <c:pt idx="3">
                  <c:v>ZBY</c:v>
                </c:pt>
                <c:pt idx="4">
                  <c:v>Other</c:v>
                </c:pt>
              </c:strCache>
            </c:strRef>
          </c:cat>
          <c:val>
            <c:numRef>
              <c:f>'PMO Project Dashboard'!$AF$38:$AJ$38</c:f>
              <c:numCache>
                <c:formatCode>0%</c:formatCode>
                <c:ptCount val="5"/>
                <c:pt idx="0">
                  <c:v>0</c:v>
                </c:pt>
                <c:pt idx="1">
                  <c:v>0.1111111111111111</c:v>
                </c:pt>
                <c:pt idx="2">
                  <c:v>5.5555555555555552E-2</c:v>
                </c:pt>
                <c:pt idx="3">
                  <c:v>5.5555555555555552E-2</c:v>
                </c:pt>
                <c:pt idx="4">
                  <c:v>1.3888888888888888E-2</c:v>
                </c:pt>
              </c:numCache>
            </c:numRef>
          </c:val>
          <c:extLst>
            <c:ext xmlns:c16="http://schemas.microsoft.com/office/drawing/2014/chart" uri="{C3380CC4-5D6E-409C-BE32-E72D297353CC}">
              <c16:uniqueId val="{00000001-9D30-4A16-B5B7-7AF229527FDC}"/>
            </c:ext>
          </c:extLst>
        </c:ser>
        <c:ser>
          <c:idx val="2"/>
          <c:order val="2"/>
          <c:tx>
            <c:strRef>
              <c:f>'PMO Project Dashboard'!$AE$39</c:f>
              <c:strCache>
                <c:ptCount val="1"/>
                <c:pt idx="0">
                  <c:v>Slipping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'PMO Project Dashboard'!$AF$36:$AJ$36</c:f>
              <c:strCache>
                <c:ptCount val="5"/>
                <c:pt idx="0">
                  <c:v>New Product</c:v>
                </c:pt>
                <c:pt idx="1">
                  <c:v>OBE</c:v>
                </c:pt>
                <c:pt idx="2">
                  <c:v>OEE</c:v>
                </c:pt>
                <c:pt idx="3">
                  <c:v>ZBY</c:v>
                </c:pt>
                <c:pt idx="4">
                  <c:v>Other</c:v>
                </c:pt>
              </c:strCache>
            </c:strRef>
          </c:cat>
          <c:val>
            <c:numRef>
              <c:f>'PMO Project Dashboard'!$AF$39:$AJ$39</c:f>
              <c:numCache>
                <c:formatCode>0%</c:formatCode>
                <c:ptCount val="5"/>
                <c:pt idx="0">
                  <c:v>0</c:v>
                </c:pt>
                <c:pt idx="1">
                  <c:v>1.3888888888888888E-2</c:v>
                </c:pt>
                <c:pt idx="2">
                  <c:v>0</c:v>
                </c:pt>
                <c:pt idx="3">
                  <c:v>0</c:v>
                </c:pt>
                <c:pt idx="4">
                  <c:v>4.1666666666666664E-2</c:v>
                </c:pt>
              </c:numCache>
            </c:numRef>
          </c:val>
          <c:extLst>
            <c:ext xmlns:c16="http://schemas.microsoft.com/office/drawing/2014/chart" uri="{C3380CC4-5D6E-409C-BE32-E72D297353CC}">
              <c16:uniqueId val="{00000002-9D30-4A16-B5B7-7AF229527FDC}"/>
            </c:ext>
          </c:extLst>
        </c:ser>
        <c:ser>
          <c:idx val="3"/>
          <c:order val="3"/>
          <c:tx>
            <c:strRef>
              <c:f>'PMO Project Dashboard'!$AE$40</c:f>
              <c:strCache>
                <c:ptCount val="1"/>
                <c:pt idx="0">
                  <c:v>Challenge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'PMO Project Dashboard'!$AF$36:$AJ$36</c:f>
              <c:strCache>
                <c:ptCount val="5"/>
                <c:pt idx="0">
                  <c:v>New Product</c:v>
                </c:pt>
                <c:pt idx="1">
                  <c:v>OBE</c:v>
                </c:pt>
                <c:pt idx="2">
                  <c:v>OEE</c:v>
                </c:pt>
                <c:pt idx="3">
                  <c:v>ZBY</c:v>
                </c:pt>
                <c:pt idx="4">
                  <c:v>Other</c:v>
                </c:pt>
              </c:strCache>
            </c:strRef>
          </c:cat>
          <c:val>
            <c:numRef>
              <c:f>'PMO Project Dashboard'!$AF$40:$AJ$40</c:f>
              <c:numCache>
                <c:formatCode>0%</c:formatCode>
                <c:ptCount val="5"/>
                <c:pt idx="0">
                  <c:v>0</c:v>
                </c:pt>
                <c:pt idx="1">
                  <c:v>1.3888888888888888E-2</c:v>
                </c:pt>
                <c:pt idx="2">
                  <c:v>1.3888888888888888E-2</c:v>
                </c:pt>
                <c:pt idx="3">
                  <c:v>0</c:v>
                </c:pt>
                <c:pt idx="4">
                  <c:v>4.1666666666666664E-2</c:v>
                </c:pt>
              </c:numCache>
            </c:numRef>
          </c:val>
          <c:extLst>
            <c:ext xmlns:c16="http://schemas.microsoft.com/office/drawing/2014/chart" uri="{C3380CC4-5D6E-409C-BE32-E72D297353CC}">
              <c16:uniqueId val="{00000003-9D30-4A16-B5B7-7AF229527FDC}"/>
            </c:ext>
          </c:extLst>
        </c:ser>
        <c:ser>
          <c:idx val="4"/>
          <c:order val="4"/>
          <c:tx>
            <c:strRef>
              <c:f>'PMO Project Dashboard'!$AE$41</c:f>
              <c:strCache>
                <c:ptCount val="1"/>
                <c:pt idx="0">
                  <c:v>Complete</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'PMO Project Dashboard'!$AF$36:$AJ$36</c:f>
              <c:strCache>
                <c:ptCount val="5"/>
                <c:pt idx="0">
                  <c:v>New Product</c:v>
                </c:pt>
                <c:pt idx="1">
                  <c:v>OBE</c:v>
                </c:pt>
                <c:pt idx="2">
                  <c:v>OEE</c:v>
                </c:pt>
                <c:pt idx="3">
                  <c:v>ZBY</c:v>
                </c:pt>
                <c:pt idx="4">
                  <c:v>Other</c:v>
                </c:pt>
              </c:strCache>
            </c:strRef>
          </c:cat>
          <c:val>
            <c:numRef>
              <c:f>'PMO Project Dashboard'!$AF$41:$AJ$41</c:f>
              <c:numCache>
                <c:formatCode>0%</c:formatCode>
                <c:ptCount val="5"/>
                <c:pt idx="0">
                  <c:v>0</c:v>
                </c:pt>
                <c:pt idx="1">
                  <c:v>2.7777777777777776E-2</c:v>
                </c:pt>
                <c:pt idx="2">
                  <c:v>4.1666666666666664E-2</c:v>
                </c:pt>
                <c:pt idx="3">
                  <c:v>0.125</c:v>
                </c:pt>
                <c:pt idx="4">
                  <c:v>0</c:v>
                </c:pt>
              </c:numCache>
            </c:numRef>
          </c:val>
          <c:extLst>
            <c:ext xmlns:c16="http://schemas.microsoft.com/office/drawing/2014/chart" uri="{C3380CC4-5D6E-409C-BE32-E72D297353CC}">
              <c16:uniqueId val="{00000004-9D30-4A16-B5B7-7AF229527FDC}"/>
            </c:ext>
          </c:extLst>
        </c:ser>
        <c:dLbls>
          <c:showLegendKey val="0"/>
          <c:showVal val="0"/>
          <c:showCatName val="0"/>
          <c:showSerName val="0"/>
          <c:showPercent val="0"/>
          <c:showBubbleSize val="0"/>
        </c:dLbls>
        <c:gapWidth val="150"/>
        <c:overlap val="100"/>
        <c:axId val="340525432"/>
        <c:axId val="340521824"/>
      </c:barChart>
      <c:catAx>
        <c:axId val="3405254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521824"/>
        <c:crosses val="autoZero"/>
        <c:auto val="1"/>
        <c:lblAlgn val="ctr"/>
        <c:lblOffset val="100"/>
        <c:noMultiLvlLbl val="0"/>
      </c:catAx>
      <c:valAx>
        <c:axId val="34052182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525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a:t>
            </a:r>
            <a:r>
              <a:rPr lang="en-US" baseline="0"/>
              <a:t> Breakdown by Department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772-4C0E-A3F9-FB2E0267E5C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772-4C0E-A3F9-FB2E0267E5C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772-4C0E-A3F9-FB2E0267E5C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772-4C0E-A3F9-FB2E0267E5C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772-4C0E-A3F9-FB2E0267E5C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772-4C0E-A3F9-FB2E0267E5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'PMO Project Dashboard'!$AM$12:$AM$17</c:f>
              <c:strCache>
                <c:ptCount val="6"/>
                <c:pt idx="0">
                  <c:v>BIO Work Cell</c:v>
                </c:pt>
                <c:pt idx="1">
                  <c:v>BIO Cycle Times</c:v>
                </c:pt>
                <c:pt idx="2">
                  <c:v>Felt RM Cost Savings</c:v>
                </c:pt>
                <c:pt idx="3">
                  <c:v>Fit "0"</c:v>
                </c:pt>
                <c:pt idx="4">
                  <c:v>Twin Screw</c:v>
                </c:pt>
                <c:pt idx="5">
                  <c:v>Felt (general)</c:v>
                </c:pt>
              </c:strCache>
            </c:strRef>
          </c:cat>
          <c:val>
            <c:numRef>
              <c:f>'PMO Project Dashboard'!$AN$12:$AN$17</c:f>
              <c:numCache>
                <c:formatCode>0%</c:formatCode>
                <c:ptCount val="6"/>
                <c:pt idx="0">
                  <c:v>0.22916666666666666</c:v>
                </c:pt>
                <c:pt idx="1">
                  <c:v>0.16666666666666666</c:v>
                </c:pt>
                <c:pt idx="2">
                  <c:v>0.60416666666666663</c:v>
                </c:pt>
                <c:pt idx="3">
                  <c:v>8.3333333333333329E-2</c:v>
                </c:pt>
                <c:pt idx="4">
                  <c:v>0.27083333333333331</c:v>
                </c:pt>
                <c:pt idx="5">
                  <c:v>0.125</c:v>
                </c:pt>
              </c:numCache>
            </c:numRef>
          </c:val>
          <c:extLst>
            <c:ext xmlns:c16="http://schemas.microsoft.com/office/drawing/2014/chart" uri="{C3380CC4-5D6E-409C-BE32-E72D297353CC}">
              <c16:uniqueId val="{00000000-B3C2-48A1-8298-1BE48EA3EAF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[13]Graphs!$AG$15</c:f>
          <c:strCache>
            <c:ptCount val="1"/>
            <c:pt idx="0">
              <c:v>Felt Line Stops - 6/1/2020 - 5/23/2021</c:v>
            </c:pt>
          </c:strCache>
        </c:strRef>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443610819794118"/>
          <c:y val="0.12744286955709494"/>
          <c:w val="0.82479256625179898"/>
          <c:h val="0.69796933278077078"/>
        </c:manualLayout>
      </c:layout>
      <c:barChart>
        <c:barDir val="col"/>
        <c:grouping val="clustered"/>
        <c:varyColors val="0"/>
        <c:ser>
          <c:idx val="0"/>
          <c:order val="0"/>
          <c:tx>
            <c:strRef>
              <c:f>'[13]Summary Stats'!$I$4:$I$11</c:f>
              <c:strCache>
                <c:ptCount val="1"/>
                <c:pt idx="0">
                  <c:v>Ply Glass Ply STSM HDSM Sm MB STDFR/STD Gran MB E Gran MB</c:v>
                </c:pt>
              </c:strCache>
            </c:strRef>
          </c:tx>
          <c:spPr>
            <a:solidFill>
              <a:schemeClr val="accent1"/>
            </a:solidFill>
            <a:ln>
              <a:solidFill>
                <a:schemeClr val="tx1"/>
              </a:solidFill>
            </a:ln>
            <a:effectLst/>
          </c:spPr>
          <c:invertIfNegative val="0"/>
          <c:cat>
            <c:strRef>
              <c:f>'[13]Summary Stats'!$I$4:$I$11</c:f>
              <c:strCache>
                <c:ptCount val="8"/>
                <c:pt idx="0">
                  <c:v>Ply</c:v>
                </c:pt>
                <c:pt idx="1">
                  <c:v>Glass Ply</c:v>
                </c:pt>
                <c:pt idx="2">
                  <c:v>STSM</c:v>
                </c:pt>
                <c:pt idx="3">
                  <c:v>HDSM</c:v>
                </c:pt>
                <c:pt idx="4">
                  <c:v>Sm MB</c:v>
                </c:pt>
                <c:pt idx="5">
                  <c:v>STDFR/STD</c:v>
                </c:pt>
                <c:pt idx="6">
                  <c:v>Gran MB</c:v>
                </c:pt>
                <c:pt idx="7">
                  <c:v>E Gran MB</c:v>
                </c:pt>
              </c:strCache>
            </c:strRef>
          </c:cat>
          <c:val>
            <c:numRef>
              <c:f>'[13]Summary Stats'!$M$4:$M$11</c:f>
              <c:numCache>
                <c:formatCode>General</c:formatCode>
                <c:ptCount val="8"/>
                <c:pt idx="0">
                  <c:v>111.1891418563923</c:v>
                </c:pt>
                <c:pt idx="1">
                  <c:v>87.805194805194802</c:v>
                </c:pt>
                <c:pt idx="2">
                  <c:v>205.38775510204081</c:v>
                </c:pt>
                <c:pt idx="3">
                  <c:v>149.11111111111111</c:v>
                </c:pt>
                <c:pt idx="4">
                  <c:v>161.95238095238096</c:v>
                </c:pt>
                <c:pt idx="5">
                  <c:v>254.16091954022988</c:v>
                </c:pt>
                <c:pt idx="6">
                  <c:v>195.48076923076923</c:v>
                </c:pt>
                <c:pt idx="7">
                  <c:v>183.29906542056074</c:v>
                </c:pt>
              </c:numCache>
            </c:numRef>
          </c:val>
          <c:extLst>
            <c:ext xmlns:c16="http://schemas.microsoft.com/office/drawing/2014/chart" uri="{C3380CC4-5D6E-409C-BE32-E72D297353CC}">
              <c16:uniqueId val="{00000000-55F3-49BD-AAC0-C7EC7DB8490B}"/>
            </c:ext>
          </c:extLst>
        </c:ser>
        <c:dLbls>
          <c:showLegendKey val="0"/>
          <c:showVal val="0"/>
          <c:showCatName val="0"/>
          <c:showSerName val="0"/>
          <c:showPercent val="0"/>
          <c:showBubbleSize val="0"/>
        </c:dLbls>
        <c:gapWidth val="219"/>
        <c:axId val="458221272"/>
        <c:axId val="458220944"/>
      </c:barChart>
      <c:lineChart>
        <c:grouping val="standard"/>
        <c:varyColors val="0"/>
        <c:ser>
          <c:idx val="1"/>
          <c:order val="1"/>
          <c:spPr>
            <a:ln w="28575" cap="rnd">
              <a:solidFill>
                <a:srgbClr val="FF0000"/>
              </a:solidFill>
              <a:prstDash val="sysDash"/>
              <a:round/>
            </a:ln>
            <a:effectLst/>
          </c:spPr>
          <c:marker>
            <c:symbol val="none"/>
          </c:marker>
          <c:val>
            <c:numRef>
              <c:f>'[13]Summary Stats'!$O$4:$O$11</c:f>
              <c:numCache>
                <c:formatCode>General</c:formatCode>
                <c:ptCount val="8"/>
                <c:pt idx="0">
                  <c:v>147.3790523690773</c:v>
                </c:pt>
                <c:pt idx="1">
                  <c:v>147.3790523690773</c:v>
                </c:pt>
                <c:pt idx="2">
                  <c:v>147.3790523690773</c:v>
                </c:pt>
                <c:pt idx="3">
                  <c:v>147.3790523690773</c:v>
                </c:pt>
                <c:pt idx="4">
                  <c:v>147.3790523690773</c:v>
                </c:pt>
                <c:pt idx="5">
                  <c:v>147.3790523690773</c:v>
                </c:pt>
                <c:pt idx="6">
                  <c:v>147.3790523690773</c:v>
                </c:pt>
                <c:pt idx="7">
                  <c:v>147.3790523690773</c:v>
                </c:pt>
              </c:numCache>
            </c:numRef>
          </c:val>
          <c:smooth val="0"/>
          <c:extLst>
            <c:ext xmlns:c16="http://schemas.microsoft.com/office/drawing/2014/chart" uri="{C3380CC4-5D6E-409C-BE32-E72D297353CC}">
              <c16:uniqueId val="{00000001-55F3-49BD-AAC0-C7EC7DB8490B}"/>
            </c:ext>
          </c:extLst>
        </c:ser>
        <c:dLbls>
          <c:showLegendKey val="0"/>
          <c:showVal val="0"/>
          <c:showCatName val="0"/>
          <c:showSerName val="0"/>
          <c:showPercent val="0"/>
          <c:showBubbleSize val="0"/>
        </c:dLbls>
        <c:marker val="1"/>
        <c:smooth val="0"/>
        <c:axId val="458221272"/>
        <c:axId val="458220944"/>
      </c:lineChart>
      <c:catAx>
        <c:axId val="458221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8220944"/>
        <c:crosses val="autoZero"/>
        <c:auto val="1"/>
        <c:lblAlgn val="ctr"/>
        <c:lblOffset val="100"/>
        <c:noMultiLvlLbl val="0"/>
      </c:catAx>
      <c:valAx>
        <c:axId val="45822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Total Rolls/Stop</a:t>
                </a:r>
              </a:p>
            </c:rich>
          </c:tx>
          <c:layout>
            <c:manualLayout>
              <c:xMode val="edge"/>
              <c:yMode val="edge"/>
              <c:x val="3.4221110786891135E-2"/>
              <c:y val="0.436557695154622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221272"/>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'[4]Lay lines 13 Weeks'!$Z$5</c:f>
              <c:strCache>
                <c:ptCount val="1"/>
                <c:pt idx="0">
                  <c:v>% Scrap Due to Lay Lines</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EF6D-4233-887F-5A8B72CDBB97}"/>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3-EF6D-4233-887F-5A8B72CDBB97}"/>
              </c:ext>
            </c:extLst>
          </c:dPt>
          <c:dLbls>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'[4]Lay lines 13 Weeks'!$AA$5:$AC$5</c:f>
              <c:strCache>
                <c:ptCount val="3"/>
                <c:pt idx="0">
                  <c:v>FY20</c:v>
                </c:pt>
                <c:pt idx="1">
                  <c:v>13 weeks</c:v>
                </c:pt>
                <c:pt idx="2">
                  <c:v>Last week</c:v>
                </c:pt>
              </c:strCache>
            </c:strRef>
          </c:cat>
          <c:val>
            <c:numRef>
              <c:f>'[4]Lay lines 13 Weeks'!$AA$6:$AC$6</c:f>
              <c:numCache>
                <c:formatCode>General</c:formatCode>
                <c:ptCount val="3"/>
                <c:pt idx="0">
                  <c:v>1.9136340236803546</c:v>
                </c:pt>
                <c:pt idx="1">
                  <c:v>2.9097905895129497</c:v>
                </c:pt>
                <c:pt idx="2">
                  <c:v>4.0880935994494143</c:v>
                </c:pt>
              </c:numCache>
            </c:numRef>
          </c:val>
          <c:extLst>
            <c:ext xmlns:c16="http://schemas.microsoft.com/office/drawing/2014/chart" uri="{C3380CC4-5D6E-409C-BE32-E72D297353CC}">
              <c16:uniqueId val="{00000004-EF6D-4233-887F-5A8B72CDBB97}"/>
            </c:ext>
          </c:extLst>
        </c:ser>
        <c:dLbls>
          <c:showLegendKey val="0"/>
          <c:showVal val="0"/>
          <c:showCatName val="0"/>
          <c:showSerName val="0"/>
          <c:showPercent val="0"/>
          <c:showBubbleSize val="0"/>
        </c:dLbls>
        <c:gapWidth val="50"/>
        <c:axId val="484175392"/>
        <c:axId val="484186544"/>
      </c:barChart>
      <c:catAx>
        <c:axId val="48417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6544"/>
        <c:crosses val="autoZero"/>
        <c:auto val="1"/>
        <c:lblAlgn val="ctr"/>
        <c:lblOffset val="100"/>
        <c:noMultiLvlLbl val="0"/>
      </c:catAx>
      <c:valAx>
        <c:axId val="48418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Scrap,</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7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Last</a:t>
            </a:r>
            <a:r>
              <a:rPr lang="en-US" sz="1800" b="1" baseline="0"/>
              <a:t> Week </a:t>
            </a:r>
            <a:r>
              <a:rPr lang="en-US" sz="1800" b="1"/>
              <a:t>Scrap Due to Lay</a:t>
            </a:r>
            <a:r>
              <a:rPr lang="en-US" sz="1800" b="1" baseline="0"/>
              <a:t> Lines</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'[4]Lay lines 13 Weeks'!$M$5</c:f>
              <c:strCache>
                <c:ptCount val="1"/>
                <c:pt idx="0">
                  <c:v>8 Lay Lines Tracking</c:v>
                </c:pt>
              </c:strCache>
            </c:strRef>
          </c:tx>
          <c:spPr>
            <a:solidFill>
              <a:schemeClr val="accent2"/>
            </a:solidFill>
            <a:ln>
              <a:noFill/>
            </a:ln>
            <a:effectLst/>
          </c:spPr>
          <c:invertIfNegative val="0"/>
          <c:dLbls>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'[4]Lay lines 13 Weeks'!$M$18</c:f>
              <c:numCache>
                <c:formatCode>General</c:formatCode>
                <c:ptCount val="1"/>
                <c:pt idx="0">
                  <c:v>0.26676151520540636</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9B60-4EFE-86F8-08EC61DF1266}"/>
            </c:ext>
          </c:extLst>
        </c:ser>
        <c:ser>
          <c:idx val="2"/>
          <c:order val="1"/>
          <c:tx>
            <c:strRef>
              <c:f>'[4]Lay lines 13 Weeks'!$O$5</c:f>
              <c:strCache>
                <c:ptCount val="1"/>
                <c:pt idx="0">
                  <c:v>8 Lay Lines Missing</c:v>
                </c:pt>
              </c:strCache>
            </c:strRef>
          </c:tx>
          <c:spPr>
            <a:solidFill>
              <a:schemeClr val="accent2">
                <a:lumMod val="60000"/>
                <a:lumOff val="40000"/>
              </a:schemeClr>
            </a:solidFill>
            <a:ln>
              <a:noFill/>
            </a:ln>
            <a:effectLst/>
          </c:spPr>
          <c:invertIfNegative val="0"/>
          <c:dLbls>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'[4]Lay lines 13 Weeks'!$O$18</c:f>
              <c:numCache>
                <c:formatCode>General</c:formatCode>
                <c:ptCount val="1"/>
                <c:pt idx="0">
                  <c:v>4.2326160412591145</c:v>
                </c:pt>
              </c:numCache>
            </c:numRef>
          </c:val>
          <c:extLst>
            <c:ext xmlns:c16="http://schemas.microsoft.com/office/drawing/2014/chart" uri="{C3380CC4-5D6E-409C-BE32-E72D297353CC}">
              <c16:uniqueId val="{00000001-9B60-4EFE-86F8-08EC61DF1266}"/>
            </c:ext>
          </c:extLst>
        </c:ser>
        <c:ser>
          <c:idx val="0"/>
          <c:order val="2"/>
          <c:tx>
            <c:strRef>
              <c:f>'[4]Lay lines 13 Weeks'!$Q$5</c:f>
              <c:strCache>
                <c:ptCount val="1"/>
                <c:pt idx="0">
                  <c:v>8 Lay Lines Stops</c:v>
                </c:pt>
              </c:strCache>
            </c:strRef>
          </c:tx>
          <c:spPr>
            <a:solidFill>
              <a:schemeClr val="accent2">
                <a:lumMod val="20000"/>
                <a:lumOff val="80000"/>
              </a:schemeClr>
            </a:solidFill>
            <a:ln>
              <a:noFill/>
            </a:ln>
            <a:effectLst/>
          </c:spPr>
          <c:invertIfNegative val="0"/>
          <c:dLbls>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'[4]Lay lines 13 Weeks'!$Q$18</c:f>
              <c:numCache>
                <c:formatCode>General</c:formatCode>
                <c:ptCount val="1"/>
                <c:pt idx="0">
                  <c:v>0.23119331317801886</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9B60-4EFE-86F8-08EC61DF1266}"/>
            </c:ext>
          </c:extLst>
        </c:ser>
        <c:ser>
          <c:idx val="3"/>
          <c:order val="3"/>
          <c:tx>
            <c:strRef>
              <c:f>'[4]Lay lines 13 Weeks'!$T$5</c:f>
              <c:strCache>
                <c:ptCount val="1"/>
                <c:pt idx="0">
                  <c:v>2 Lay Lines Tracking</c:v>
                </c:pt>
              </c:strCache>
            </c:strRef>
          </c:tx>
          <c:spPr>
            <a:solidFill>
              <a:schemeClr val="accent5"/>
            </a:solidFill>
            <a:ln>
              <a:noFill/>
            </a:ln>
            <a:effectLst/>
          </c:spPr>
          <c:invertIfNegative val="0"/>
          <c:dLbls>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'[4]Lay lines 13 Weeks'!$T$18</c:f>
              <c:numCache>
                <c:formatCode>General</c:formatCode>
                <c:ptCount val="1"/>
                <c:pt idx="0">
                  <c:v>0</c:v>
                </c:pt>
              </c:numCache>
            </c:numRef>
          </c:val>
          <c:extLst>
            <c:ext xmlns:c16="http://schemas.microsoft.com/office/drawing/2014/chart" uri="{C3380CC4-5D6E-409C-BE32-E72D297353CC}">
              <c16:uniqueId val="{00000003-9B60-4EFE-86F8-08EC61DF1266}"/>
            </c:ext>
          </c:extLst>
        </c:ser>
        <c:ser>
          <c:idx val="4"/>
          <c:order val="4"/>
          <c:tx>
            <c:strRef>
              <c:f>'[4]Lay lines 13 Weeks'!$V$5</c:f>
              <c:strCache>
                <c:ptCount val="1"/>
                <c:pt idx="0">
                  <c:v>2 Lay Lines Missing</c:v>
                </c:pt>
              </c:strCache>
            </c:strRef>
          </c:tx>
          <c:spPr>
            <a:solidFill>
              <a:schemeClr val="accent5">
                <a:lumMod val="60000"/>
                <a:lumOff val="40000"/>
              </a:schemeClr>
            </a:solidFill>
            <a:ln>
              <a:noFill/>
            </a:ln>
            <a:effectLst/>
          </c:spPr>
          <c:invertIfNegative val="0"/>
          <c:dLbls>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'[4]Lay lines 13 Weeks'!$V$18</c:f>
              <c:numCache>
                <c:formatCode>General</c:formatCode>
                <c:ptCount val="1"/>
                <c:pt idx="0">
                  <c:v>1.705237515225335</c:v>
                </c:pt>
              </c:numCache>
            </c:numRef>
          </c:val>
          <c:extLst>
            <c:ext xmlns:c16="http://schemas.microsoft.com/office/drawing/2014/chart" uri="{C3380CC4-5D6E-409C-BE32-E72D297353CC}">
              <c16:uniqueId val="{00000004-9B60-4EFE-86F8-08EC61DF1266}"/>
            </c:ext>
          </c:extLst>
        </c:ser>
        <c:ser>
          <c:idx val="5"/>
          <c:order val="5"/>
          <c:tx>
            <c:strRef>
              <c:f>'[4]Lay lines 13 Weeks'!$X$5</c:f>
              <c:strCache>
                <c:ptCount val="1"/>
                <c:pt idx="0">
                  <c:v>2 Lay Lines Stops</c:v>
                </c:pt>
              </c:strCache>
            </c:strRef>
          </c:tx>
          <c:spPr>
            <a:solidFill>
              <a:schemeClr val="accent5">
                <a:lumMod val="20000"/>
                <a:lumOff val="80000"/>
              </a:schemeClr>
            </a:solidFill>
            <a:ln>
              <a:noFill/>
            </a:ln>
            <a:effectLst/>
          </c:spPr>
          <c:invertIfNegative val="0"/>
          <c:dLbls>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'[4]Lay lines 13 Weeks'!$X$18</c:f>
              <c:numCache>
                <c:formatCode>General</c:formatCode>
                <c:ptCount val="1"/>
                <c:pt idx="0">
                  <c:v>0</c:v>
                </c:pt>
              </c:numCache>
            </c:numRef>
          </c:val>
          <c:extLst>
            <c:ext xmlns:c16="http://schemas.microsoft.com/office/drawing/2014/chart" uri="{C3380CC4-5D6E-409C-BE32-E72D297353CC}">
              <c16:uniqueId val="{00000005-9B60-4EFE-86F8-08EC61DF1266}"/>
            </c:ext>
          </c:extLst>
        </c:ser>
        <c:dLbls>
          <c:dLblPos val="outEnd"/>
          <c:showLegendKey val="0"/>
          <c:showVal val="1"/>
          <c:showCatName val="0"/>
          <c:showSerName val="0"/>
          <c:showPercent val="0"/>
          <c:showBubbleSize val="0"/>
        </c:dLbls>
        <c:gapWidth val="72"/>
        <c:axId val="566262824"/>
        <c:axId val="566263152"/>
      </c:barChart>
      <c:catAx>
        <c:axId val="56626282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63152"/>
        <c:crosses val="autoZero"/>
        <c:auto val="0"/>
        <c:lblAlgn val="ctr"/>
        <c:lblOffset val="100"/>
        <c:noMultiLvlLbl val="0"/>
      </c:catAx>
      <c:valAx>
        <c:axId val="56626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Scrap,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62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13 Weeks Scrap Due to Lay</a:t>
            </a:r>
            <a:r>
              <a:rPr lang="en-US" sz="1800" b="1" baseline="0"/>
              <a:t> Lines</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strRef>
              <c:f>'[4]Lay lines 13 Weeks'!$AB$8</c:f>
              <c:strCache>
                <c:ptCount val="1"/>
                <c:pt idx="0">
                  <c:v>8 Lay Lines</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'[4]Lay lines 13 Weeks'!$AA$9:$AA$21</c:f>
              <c:numCache>
                <c:formatCode>General</c:formatCode>
                <c:ptCount val="13"/>
                <c:pt idx="0">
                  <c:v>44249</c:v>
                </c:pt>
                <c:pt idx="1">
                  <c:v>44256</c:v>
                </c:pt>
                <c:pt idx="2">
                  <c:v>44263</c:v>
                </c:pt>
                <c:pt idx="3">
                  <c:v>44270</c:v>
                </c:pt>
                <c:pt idx="4">
                  <c:v>44277</c:v>
                </c:pt>
                <c:pt idx="5">
                  <c:v>44284</c:v>
                </c:pt>
                <c:pt idx="6">
                  <c:v>44291</c:v>
                </c:pt>
                <c:pt idx="7">
                  <c:v>44298</c:v>
                </c:pt>
                <c:pt idx="8">
                  <c:v>44305</c:v>
                </c:pt>
                <c:pt idx="9">
                  <c:v>44312</c:v>
                </c:pt>
                <c:pt idx="10">
                  <c:v>44319</c:v>
                </c:pt>
                <c:pt idx="11">
                  <c:v>44326</c:v>
                </c:pt>
                <c:pt idx="12">
                  <c:v>44333</c:v>
                </c:pt>
              </c:numCache>
            </c:numRef>
          </c:cat>
          <c:val>
            <c:numRef>
              <c:f>'[4]Lay lines 13 Weeks'!$AB$9:$AB$21</c:f>
              <c:numCache>
                <c:formatCode>General</c:formatCode>
                <c:ptCount val="13"/>
                <c:pt idx="0">
                  <c:v>2.3543990086741018</c:v>
                </c:pt>
                <c:pt idx="1">
                  <c:v>5.2524567943070153</c:v>
                </c:pt>
                <c:pt idx="2">
                  <c:v>6.1633281972265026</c:v>
                </c:pt>
                <c:pt idx="3">
                  <c:v>2.2567856053674897</c:v>
                </c:pt>
                <c:pt idx="4">
                  <c:v>1.6015688838045432</c:v>
                </c:pt>
                <c:pt idx="5">
                  <c:v>1.1474609375</c:v>
                </c:pt>
                <c:pt idx="6">
                  <c:v>1.2811553692056836</c:v>
                </c:pt>
                <c:pt idx="7">
                  <c:v>3.6244800950683302</c:v>
                </c:pt>
                <c:pt idx="8">
                  <c:v>1.51367715428695</c:v>
                </c:pt>
                <c:pt idx="9">
                  <c:v>3.5761883607285649</c:v>
                </c:pt>
                <c:pt idx="10">
                  <c:v>4.5703250724171225</c:v>
                </c:pt>
                <c:pt idx="11">
                  <c:v>3.598645215918713</c:v>
                </c:pt>
                <c:pt idx="12">
                  <c:v>4.7305708696425395</c:v>
                </c:pt>
              </c:numCache>
            </c:numRef>
          </c:val>
          <c:extLst>
            <c:ext xmlns:c16="http://schemas.microsoft.com/office/drawing/2014/chart" uri="{C3380CC4-5D6E-409C-BE32-E72D297353CC}">
              <c16:uniqueId val="{00000000-FE6E-48BC-B5F5-985F32EF266D}"/>
            </c:ext>
          </c:extLst>
        </c:ser>
        <c:ser>
          <c:idx val="2"/>
          <c:order val="1"/>
          <c:tx>
            <c:strRef>
              <c:f>'[4]Lay lines 13 Weeks'!$AC$8</c:f>
              <c:strCache>
                <c:ptCount val="1"/>
                <c:pt idx="0">
                  <c:v>2 Lay Lines</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'[4]Lay lines 13 Weeks'!$AA$9:$AA$21</c:f>
              <c:numCache>
                <c:formatCode>General</c:formatCode>
                <c:ptCount val="13"/>
                <c:pt idx="0">
                  <c:v>44249</c:v>
                </c:pt>
                <c:pt idx="1">
                  <c:v>44256</c:v>
                </c:pt>
                <c:pt idx="2">
                  <c:v>44263</c:v>
                </c:pt>
                <c:pt idx="3">
                  <c:v>44270</c:v>
                </c:pt>
                <c:pt idx="4">
                  <c:v>44277</c:v>
                </c:pt>
                <c:pt idx="5">
                  <c:v>44284</c:v>
                </c:pt>
                <c:pt idx="6">
                  <c:v>44291</c:v>
                </c:pt>
                <c:pt idx="7">
                  <c:v>44298</c:v>
                </c:pt>
                <c:pt idx="8">
                  <c:v>44305</c:v>
                </c:pt>
                <c:pt idx="9">
                  <c:v>44312</c:v>
                </c:pt>
                <c:pt idx="10">
                  <c:v>44319</c:v>
                </c:pt>
                <c:pt idx="11">
                  <c:v>44326</c:v>
                </c:pt>
                <c:pt idx="12">
                  <c:v>44333</c:v>
                </c:pt>
              </c:numCache>
            </c:numRef>
          </c:cat>
          <c:val>
            <c:numRef>
              <c:f>'[4]Lay lines 13 Weeks'!$AC$9:$AC$21</c:f>
              <c:numCache>
                <c:formatCode>General</c:formatCode>
                <c:ptCount val="13"/>
                <c:pt idx="0">
                  <c:v>0.51319648093841641</c:v>
                </c:pt>
                <c:pt idx="1">
                  <c:v>0</c:v>
                </c:pt>
                <c:pt idx="2">
                  <c:v>1.2252591894439209</c:v>
                </c:pt>
                <c:pt idx="3">
                  <c:v>0.14367816091954022</c:v>
                </c:pt>
                <c:pt idx="4">
                  <c:v>0</c:v>
                </c:pt>
                <c:pt idx="5">
                  <c:v>0</c:v>
                </c:pt>
                <c:pt idx="6">
                  <c:v>1.1175496688741722</c:v>
                </c:pt>
                <c:pt idx="7">
                  <c:v>0.9765625</c:v>
                </c:pt>
                <c:pt idx="8">
                  <c:v>2.6105873821609862</c:v>
                </c:pt>
                <c:pt idx="9">
                  <c:v>0.6280193236714976</c:v>
                </c:pt>
                <c:pt idx="10">
                  <c:v>0</c:v>
                </c:pt>
                <c:pt idx="11">
                  <c:v>2.5263157894736841</c:v>
                </c:pt>
                <c:pt idx="12">
                  <c:v>1.705237515225335</c:v>
                </c:pt>
              </c:numCache>
            </c:numRef>
          </c:val>
          <c:extLst>
            <c:ext xmlns:c16="http://schemas.microsoft.com/office/drawing/2014/chart" uri="{C3380CC4-5D6E-409C-BE32-E72D297353CC}">
              <c16:uniqueId val="{00000001-FE6E-48BC-B5F5-985F32EF266D}"/>
            </c:ext>
          </c:extLst>
        </c:ser>
        <c:dLbls>
          <c:dLblPos val="ctr"/>
          <c:showLegendKey val="0"/>
          <c:showVal val="1"/>
          <c:showCatName val="0"/>
          <c:showSerName val="0"/>
          <c:showPercent val="0"/>
          <c:showBubbleSize val="0"/>
        </c:dLbls>
        <c:gapWidth val="72"/>
        <c:overlap val="100"/>
        <c:axId val="566262824"/>
        <c:axId val="566263152"/>
      </c:barChart>
      <c:catAx>
        <c:axId val="566262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63152"/>
        <c:crosses val="autoZero"/>
        <c:auto val="0"/>
        <c:lblAlgn val="ctr"/>
        <c:lblOffset val="100"/>
        <c:noMultiLvlLbl val="0"/>
      </c:catAx>
      <c:valAx>
        <c:axId val="56626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Scrap,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62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[13]Graphs!$AG$9</c:f>
          <c:strCache>
            <c:ptCount val="1"/>
            <c:pt idx="0">
              <c:v>Non-Maintenance Stop Categories 6/1/2020 - 5/23/2021</c:v>
            </c:pt>
          </c:strCache>
        </c:strRef>
      </c:tx>
      <c:overlay val="0"/>
      <c:spPr>
        <a:solidFill>
          <a:sysClr val="window" lastClr="FFFFFF"/>
        </a:solid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968503995185433"/>
          <c:y val="0.14014113748056772"/>
          <c:w val="0.78482267075084178"/>
          <c:h val="0.82313273466938652"/>
        </c:manualLayout>
      </c:layout>
      <c:barChart>
        <c:barDir val="bar"/>
        <c:grouping val="clustered"/>
        <c:varyColors val="0"/>
        <c:ser>
          <c:idx val="0"/>
          <c:order val="0"/>
          <c:tx>
            <c:strRef>
              <c:f>'[13]Summary Stats'!$N$15</c:f>
              <c:strCache>
                <c:ptCount val="1"/>
                <c:pt idx="0">
                  <c:v>6/1/2020 - 5/23/2021</c:v>
                </c:pt>
              </c:strCache>
            </c:strRef>
          </c:tx>
          <c:spPr>
            <a:solidFill>
              <a:schemeClr val="accent1"/>
            </a:solidFill>
            <a:ln>
              <a:noFill/>
            </a:ln>
            <a:effectLst/>
          </c:spPr>
          <c:invertIfNegative val="0"/>
          <c:cat>
            <c:strRef>
              <c:f>'[13]Summary Stats'!$Q$4:$Q$34</c:f>
              <c:strCache>
                <c:ptCount val="31"/>
                <c:pt idx="0">
                  <c:v>Changeovers</c:v>
                </c:pt>
                <c:pt idx="1">
                  <c:v>Broken Carrier</c:v>
                </c:pt>
                <c:pt idx="2">
                  <c:v>Broken Splices</c:v>
                </c:pt>
                <c:pt idx="3">
                  <c:v>Carrier delamination</c:v>
                </c:pt>
                <c:pt idx="4">
                  <c:v>Carrier stringing</c:v>
                </c:pt>
                <c:pt idx="5">
                  <c:v>Carrier - other</c:v>
                </c:pt>
                <c:pt idx="6">
                  <c:v>Carrier not ready</c:v>
                </c:pt>
                <c:pt idx="7">
                  <c:v>Carrier slipped - splice hold down</c:v>
                </c:pt>
                <c:pt idx="8">
                  <c:v>Cleaning out coating tank</c:v>
                </c:pt>
                <c:pt idx="9">
                  <c:v>Granules in sand hopper - empty</c:v>
                </c:pt>
                <c:pt idx="10">
                  <c:v>Recirculate granules</c:v>
                </c:pt>
                <c:pt idx="11">
                  <c:v>Ran out of granules</c:v>
                </c:pt>
                <c:pt idx="12">
                  <c:v>Clean cooling roller</c:v>
                </c:pt>
                <c:pt idx="13">
                  <c:v>Clean press roller</c:v>
                </c:pt>
                <c:pt idx="14">
                  <c:v>Change Sand Scraper under Gages</c:v>
                </c:pt>
                <c:pt idx="15">
                  <c:v>Small sand conveyor jam</c:v>
                </c:pt>
                <c:pt idx="16">
                  <c:v>Winder carrier jam</c:v>
                </c:pt>
                <c:pt idx="17">
                  <c:v>Winder misfeed</c:v>
                </c:pt>
                <c:pt idx="18">
                  <c:v>Winder - clean mandrel</c:v>
                </c:pt>
                <c:pt idx="19">
                  <c:v>Taper jam</c:v>
                </c:pt>
                <c:pt idx="20">
                  <c:v>Upender/Palletizer jam</c:v>
                </c:pt>
                <c:pt idx="21">
                  <c:v>E-stop pressed</c:v>
                </c:pt>
                <c:pt idx="22">
                  <c:v>Manpower shortage</c:v>
                </c:pt>
                <c:pt idx="23">
                  <c:v>Set up time</c:v>
                </c:pt>
                <c:pt idx="24">
                  <c:v>Check batch</c:v>
                </c:pt>
                <c:pt idx="25">
                  <c:v>Non-Maintenance Other</c:v>
                </c:pt>
                <c:pt idx="26">
                  <c:v>Drain/clean coating tank</c:v>
                </c:pt>
                <c:pt idx="27">
                  <c:v>Ultrawhite granule trial</c:v>
                </c:pt>
                <c:pt idx="28">
                  <c:v>Low sand</c:v>
                </c:pt>
                <c:pt idx="29">
                  <c:v>Recirculating sand/granule system</c:v>
                </c:pt>
                <c:pt idx="30">
                  <c:v>Stop to change roll/splice</c:v>
                </c:pt>
              </c:strCache>
            </c:strRef>
          </c:cat>
          <c:val>
            <c:numRef>
              <c:f>'[13]Summary Stats'!$R$4:$R$34</c:f>
              <c:numCache>
                <c:formatCode>General</c:formatCode>
                <c:ptCount val="31"/>
                <c:pt idx="0">
                  <c:v>200</c:v>
                </c:pt>
                <c:pt idx="1">
                  <c:v>93</c:v>
                </c:pt>
                <c:pt idx="2">
                  <c:v>21</c:v>
                </c:pt>
                <c:pt idx="3">
                  <c:v>215</c:v>
                </c:pt>
                <c:pt idx="4">
                  <c:v>1</c:v>
                </c:pt>
                <c:pt idx="5">
                  <c:v>21</c:v>
                </c:pt>
                <c:pt idx="6">
                  <c:v>2</c:v>
                </c:pt>
                <c:pt idx="7">
                  <c:v>1</c:v>
                </c:pt>
                <c:pt idx="8">
                  <c:v>1</c:v>
                </c:pt>
                <c:pt idx="9">
                  <c:v>0</c:v>
                </c:pt>
                <c:pt idx="10">
                  <c:v>3</c:v>
                </c:pt>
                <c:pt idx="11">
                  <c:v>3</c:v>
                </c:pt>
                <c:pt idx="12">
                  <c:v>36</c:v>
                </c:pt>
                <c:pt idx="13">
                  <c:v>24</c:v>
                </c:pt>
                <c:pt idx="14">
                  <c:v>1</c:v>
                </c:pt>
                <c:pt idx="15">
                  <c:v>4</c:v>
                </c:pt>
                <c:pt idx="16">
                  <c:v>24</c:v>
                </c:pt>
                <c:pt idx="17">
                  <c:v>51</c:v>
                </c:pt>
                <c:pt idx="18">
                  <c:v>0</c:v>
                </c:pt>
                <c:pt idx="19">
                  <c:v>7</c:v>
                </c:pt>
                <c:pt idx="20">
                  <c:v>16</c:v>
                </c:pt>
                <c:pt idx="21">
                  <c:v>5</c:v>
                </c:pt>
                <c:pt idx="22">
                  <c:v>45</c:v>
                </c:pt>
                <c:pt idx="23">
                  <c:v>4</c:v>
                </c:pt>
                <c:pt idx="24">
                  <c:v>94</c:v>
                </c:pt>
                <c:pt idx="25">
                  <c:v>180</c:v>
                </c:pt>
                <c:pt idx="26">
                  <c:v>2</c:v>
                </c:pt>
                <c:pt idx="27">
                  <c:v>0</c:v>
                </c:pt>
                <c:pt idx="28">
                  <c:v>14</c:v>
                </c:pt>
                <c:pt idx="29">
                  <c:v>31</c:v>
                </c:pt>
                <c:pt idx="30">
                  <c:v>128</c:v>
                </c:pt>
              </c:numCache>
            </c:numRef>
          </c:val>
          <c:extLst>
            <c:ext xmlns:c16="http://schemas.microsoft.com/office/drawing/2014/chart" uri="{C3380CC4-5D6E-409C-BE32-E72D297353CC}">
              <c16:uniqueId val="{00000000-DE7A-4FE4-A717-A50892F52847}"/>
            </c:ext>
          </c:extLst>
        </c:ser>
        <c:ser>
          <c:idx val="1"/>
          <c:order val="1"/>
          <c:tx>
            <c:strRef>
              <c:f>'[13]Summary Stats'!$N$16</c:f>
              <c:strCache>
                <c:ptCount val="1"/>
                <c:pt idx="0">
                  <c:v>Week of 5/17/2021</c:v>
                </c:pt>
              </c:strCache>
            </c:strRef>
          </c:tx>
          <c:spPr>
            <a:solidFill>
              <a:schemeClr val="accent2"/>
            </a:solidFill>
            <a:ln>
              <a:noFill/>
            </a:ln>
            <a:effectLst/>
          </c:spPr>
          <c:invertIfNegative val="0"/>
          <c:cat>
            <c:strRef>
              <c:f>'[13]Summary Stats'!$Q$4:$Q$34</c:f>
              <c:strCache>
                <c:ptCount val="31"/>
                <c:pt idx="0">
                  <c:v>Changeovers</c:v>
                </c:pt>
                <c:pt idx="1">
                  <c:v>Broken Carrier</c:v>
                </c:pt>
                <c:pt idx="2">
                  <c:v>Broken Splices</c:v>
                </c:pt>
                <c:pt idx="3">
                  <c:v>Carrier delamination</c:v>
                </c:pt>
                <c:pt idx="4">
                  <c:v>Carrier stringing</c:v>
                </c:pt>
                <c:pt idx="5">
                  <c:v>Carrier - other</c:v>
                </c:pt>
                <c:pt idx="6">
                  <c:v>Carrier not ready</c:v>
                </c:pt>
                <c:pt idx="7">
                  <c:v>Carrier slipped - splice hold down</c:v>
                </c:pt>
                <c:pt idx="8">
                  <c:v>Cleaning out coating tank</c:v>
                </c:pt>
                <c:pt idx="9">
                  <c:v>Granules in sand hopper - empty</c:v>
                </c:pt>
                <c:pt idx="10">
                  <c:v>Recirculate granules</c:v>
                </c:pt>
                <c:pt idx="11">
                  <c:v>Ran out of granules</c:v>
                </c:pt>
                <c:pt idx="12">
                  <c:v>Clean cooling roller</c:v>
                </c:pt>
                <c:pt idx="13">
                  <c:v>Clean press roller</c:v>
                </c:pt>
                <c:pt idx="14">
                  <c:v>Change Sand Scraper under Gages</c:v>
                </c:pt>
                <c:pt idx="15">
                  <c:v>Small sand conveyor jam</c:v>
                </c:pt>
                <c:pt idx="16">
                  <c:v>Winder carrier jam</c:v>
                </c:pt>
                <c:pt idx="17">
                  <c:v>Winder misfeed</c:v>
                </c:pt>
                <c:pt idx="18">
                  <c:v>Winder - clean mandrel</c:v>
                </c:pt>
                <c:pt idx="19">
                  <c:v>Taper jam</c:v>
                </c:pt>
                <c:pt idx="20">
                  <c:v>Upender/Palletizer jam</c:v>
                </c:pt>
                <c:pt idx="21">
                  <c:v>E-stop pressed</c:v>
                </c:pt>
                <c:pt idx="22">
                  <c:v>Manpower shortage</c:v>
                </c:pt>
                <c:pt idx="23">
                  <c:v>Set up time</c:v>
                </c:pt>
                <c:pt idx="24">
                  <c:v>Check batch</c:v>
                </c:pt>
                <c:pt idx="25">
                  <c:v>Non-Maintenance Other</c:v>
                </c:pt>
                <c:pt idx="26">
                  <c:v>Drain/clean coating tank</c:v>
                </c:pt>
                <c:pt idx="27">
                  <c:v>Ultrawhite granule trial</c:v>
                </c:pt>
                <c:pt idx="28">
                  <c:v>Low sand</c:v>
                </c:pt>
                <c:pt idx="29">
                  <c:v>Recirculating sand/granule system</c:v>
                </c:pt>
                <c:pt idx="30">
                  <c:v>Stop to change roll/splice</c:v>
                </c:pt>
              </c:strCache>
            </c:strRef>
          </c:cat>
          <c:val>
            <c:numRef>
              <c:f>'[13]Summary Stats'!$S$4:$S$34</c:f>
              <c:numCache>
                <c:formatCode>General</c:formatCode>
                <c:ptCount val="31"/>
                <c:pt idx="0">
                  <c:v>4</c:v>
                </c:pt>
                <c:pt idx="1">
                  <c:v>0</c:v>
                </c:pt>
                <c:pt idx="2">
                  <c:v>1</c:v>
                </c:pt>
                <c:pt idx="3">
                  <c:v>2</c:v>
                </c:pt>
                <c:pt idx="4">
                  <c:v>0</c:v>
                </c:pt>
                <c:pt idx="5">
                  <c:v>0</c:v>
                </c:pt>
                <c:pt idx="6">
                  <c:v>0</c:v>
                </c:pt>
                <c:pt idx="7">
                  <c:v>0</c:v>
                </c:pt>
                <c:pt idx="8">
                  <c:v>0</c:v>
                </c:pt>
                <c:pt idx="9">
                  <c:v>0</c:v>
                </c:pt>
                <c:pt idx="10">
                  <c:v>0</c:v>
                </c:pt>
                <c:pt idx="11">
                  <c:v>0</c:v>
                </c:pt>
                <c:pt idx="12">
                  <c:v>2</c:v>
                </c:pt>
                <c:pt idx="13">
                  <c:v>0</c:v>
                </c:pt>
                <c:pt idx="14">
                  <c:v>0</c:v>
                </c:pt>
                <c:pt idx="15">
                  <c:v>0</c:v>
                </c:pt>
                <c:pt idx="16">
                  <c:v>0</c:v>
                </c:pt>
                <c:pt idx="17">
                  <c:v>0</c:v>
                </c:pt>
                <c:pt idx="18">
                  <c:v>0</c:v>
                </c:pt>
                <c:pt idx="19">
                  <c:v>0</c:v>
                </c:pt>
                <c:pt idx="20">
                  <c:v>0</c:v>
                </c:pt>
                <c:pt idx="21">
                  <c:v>0</c:v>
                </c:pt>
                <c:pt idx="22">
                  <c:v>0</c:v>
                </c:pt>
                <c:pt idx="23">
                  <c:v>0</c:v>
                </c:pt>
                <c:pt idx="24">
                  <c:v>0</c:v>
                </c:pt>
                <c:pt idx="25">
                  <c:v>2</c:v>
                </c:pt>
                <c:pt idx="26">
                  <c:v>0</c:v>
                </c:pt>
                <c:pt idx="27">
                  <c:v>0</c:v>
                </c:pt>
                <c:pt idx="28">
                  <c:v>0</c:v>
                </c:pt>
                <c:pt idx="29">
                  <c:v>0</c:v>
                </c:pt>
                <c:pt idx="30">
                  <c:v>5</c:v>
                </c:pt>
              </c:numCache>
            </c:numRef>
          </c:val>
          <c:extLst>
            <c:ext xmlns:c16="http://schemas.microsoft.com/office/drawing/2014/chart" uri="{C3380CC4-5D6E-409C-BE32-E72D297353CC}">
              <c16:uniqueId val="{00000001-DE7A-4FE4-A717-A50892F52847}"/>
            </c:ext>
          </c:extLst>
        </c:ser>
        <c:dLbls>
          <c:showLegendKey val="0"/>
          <c:showVal val="0"/>
          <c:showCatName val="0"/>
          <c:showSerName val="0"/>
          <c:showPercent val="0"/>
          <c:showBubbleSize val="0"/>
        </c:dLbls>
        <c:gapWidth val="182"/>
        <c:axId val="631880800"/>
        <c:axId val="631881456"/>
      </c:barChart>
      <c:catAx>
        <c:axId val="631880800"/>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881456"/>
        <c:crosses val="autoZero"/>
        <c:auto val="1"/>
        <c:lblAlgn val="ctr"/>
        <c:lblOffset val="100"/>
        <c:noMultiLvlLbl val="0"/>
      </c:catAx>
      <c:valAx>
        <c:axId val="631881456"/>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solidFill>
              <a:schemeClr val="tx1"/>
            </a:solidFill>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631880800"/>
        <c:crosses val="autoZero"/>
        <c:crossBetween val="between"/>
      </c:valAx>
      <c:spPr>
        <a:noFill/>
        <a:ln>
          <a:solidFill>
            <a:schemeClr val="tx1"/>
          </a:solidFill>
        </a:ln>
        <a:effectLst/>
      </c:spPr>
    </c:plotArea>
    <c:legend>
      <c:legendPos val="r"/>
      <c:layout>
        <c:manualLayout>
          <c:xMode val="edge"/>
          <c:yMode val="edge"/>
          <c:x val="0.72475583438610569"/>
          <c:y val="0.27308040613857576"/>
          <c:w val="0.18431939502549685"/>
          <c:h val="0.10255103556913039"/>
        </c:manualLayout>
      </c:layout>
      <c:overlay val="1"/>
      <c:spPr>
        <a:solidFill>
          <a:schemeClr val="bg1"/>
        </a:solidFill>
        <a:ln>
          <a:solidFill>
            <a:schemeClr val="tx1"/>
          </a:solid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[13]Graphs!$AG$10</c:f>
          <c:strCache>
            <c:ptCount val="1"/>
            <c:pt idx="0">
              <c:v>Maintenance Stop Categories 6/1/2020 - 5/23/2021</c:v>
            </c:pt>
          </c:strCache>
        </c:strRef>
      </c:tx>
      <c:overlay val="0"/>
      <c:spPr>
        <a:solidFill>
          <a:sysClr val="window" lastClr="FFFFFF"/>
        </a:solid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968503995185433"/>
          <c:y val="0.14014113748056772"/>
          <c:w val="0.78482267075084178"/>
          <c:h val="0.82313273466938652"/>
        </c:manualLayout>
      </c:layout>
      <c:barChart>
        <c:barDir val="bar"/>
        <c:grouping val="clustered"/>
        <c:varyColors val="0"/>
        <c:ser>
          <c:idx val="0"/>
          <c:order val="0"/>
          <c:tx>
            <c:strRef>
              <c:f>'[13]Summary Stats'!$N$15</c:f>
              <c:strCache>
                <c:ptCount val="1"/>
                <c:pt idx="0">
                  <c:v>6/1/2020 - 5/23/2021</c:v>
                </c:pt>
              </c:strCache>
            </c:strRef>
          </c:tx>
          <c:invertIfNegative val="0"/>
          <c:cat>
            <c:strRef>
              <c:f>'[13]Summary Stats'!$Q$37:$Q$81</c:f>
              <c:strCache>
                <c:ptCount val="45"/>
                <c:pt idx="0">
                  <c:v>Coating tank filter set screw loose</c:v>
                </c:pt>
                <c:pt idx="1">
                  <c:v>Coating tank filling slowly</c:v>
                </c:pt>
                <c:pt idx="2">
                  <c:v>Coating tank rollers</c:v>
                </c:pt>
                <c:pt idx="3">
                  <c:v>Sand System not keeping up</c:v>
                </c:pt>
                <c:pt idx="4">
                  <c:v>Taper</c:v>
                </c:pt>
                <c:pt idx="5">
                  <c:v>Roll not entering taper</c:v>
                </c:pt>
                <c:pt idx="6">
                  <c:v>Winder ejector stuck</c:v>
                </c:pt>
                <c:pt idx="7">
                  <c:v>Winder hold down bar adjustment</c:v>
                </c:pt>
                <c:pt idx="8">
                  <c:v>Winder blade cleaning</c:v>
                </c:pt>
                <c:pt idx="9">
                  <c:v>Winder mandrel drive fault</c:v>
                </c:pt>
                <c:pt idx="10">
                  <c:v>Winder wear strip </c:v>
                </c:pt>
                <c:pt idx="11">
                  <c:v>Winder - other</c:v>
                </c:pt>
                <c:pt idx="12">
                  <c:v>Scale conveyor contactor</c:v>
                </c:pt>
                <c:pt idx="13">
                  <c:v>Lug Conveyor bearing</c:v>
                </c:pt>
                <c:pt idx="14">
                  <c:v>Palletizer sequence off</c:v>
                </c:pt>
                <c:pt idx="15">
                  <c:v>Palletizer encoder fault</c:v>
                </c:pt>
                <c:pt idx="16">
                  <c:v>Palletizer - other</c:v>
                </c:pt>
                <c:pt idx="17">
                  <c:v>Upender</c:v>
                </c:pt>
                <c:pt idx="18">
                  <c:v>Upender miscount</c:v>
                </c:pt>
                <c:pt idx="19">
                  <c:v>Broken filler screw</c:v>
                </c:pt>
                <c:pt idx="20">
                  <c:v>Accumulator</c:v>
                </c:pt>
                <c:pt idx="21">
                  <c:v>UV spray tip plugged</c:v>
                </c:pt>
                <c:pt idx="22">
                  <c:v>Paint Lines</c:v>
                </c:pt>
                <c:pt idx="23">
                  <c:v>Loss of Air Pressure</c:v>
                </c:pt>
                <c:pt idx="24">
                  <c:v>Granule reclaim belt slipping</c:v>
                </c:pt>
                <c:pt idx="25">
                  <c:v>Sand/Granule Reclaim Conv </c:v>
                </c:pt>
                <c:pt idx="26">
                  <c:v>Misc Sand System</c:v>
                </c:pt>
                <c:pt idx="27">
                  <c:v>Bucket elevator jam</c:v>
                </c:pt>
                <c:pt idx="28">
                  <c:v>Inclined sand conveyor jam</c:v>
                </c:pt>
                <c:pt idx="29">
                  <c:v>FR system flexicon screw stuck</c:v>
                </c:pt>
                <c:pt idx="30">
                  <c:v>Heat Shrink Safety Mat</c:v>
                </c:pt>
                <c:pt idx="31">
                  <c:v>Maint other</c:v>
                </c:pt>
                <c:pt idx="32">
                  <c:v>Power Outage</c:v>
                </c:pt>
                <c:pt idx="33">
                  <c:v>Asphalt Valve not opening</c:v>
                </c:pt>
                <c:pt idx="34">
                  <c:v>E-stop stuck on</c:v>
                </c:pt>
                <c:pt idx="35">
                  <c:v>Sprinkler head set off - fire alarm</c:v>
                </c:pt>
                <c:pt idx="36">
                  <c:v>Drive system</c:v>
                </c:pt>
                <c:pt idx="37">
                  <c:v>Granule spray</c:v>
                </c:pt>
                <c:pt idx="38">
                  <c:v>Sand shafter overfilled</c:v>
                </c:pt>
                <c:pt idx="39">
                  <c:v>Return Pump fault</c:v>
                </c:pt>
                <c:pt idx="40">
                  <c:v>Horizontal mixers fan failed to start</c:v>
                </c:pt>
                <c:pt idx="41">
                  <c:v>Coating tank exhaust fan</c:v>
                </c:pt>
                <c:pt idx="42">
                  <c:v>Chillers</c:v>
                </c:pt>
                <c:pt idx="43">
                  <c:v>Exhaust fan</c:v>
                </c:pt>
                <c:pt idx="44">
                  <c:v>Splicing touret </c:v>
                </c:pt>
              </c:strCache>
            </c:strRef>
          </c:cat>
          <c:val>
            <c:numRef>
              <c:f>'[13]Summary Stats'!$R$37:$R$81</c:f>
              <c:numCache>
                <c:formatCode>General</c:formatCode>
                <c:ptCount val="45"/>
                <c:pt idx="0">
                  <c:v>0</c:v>
                </c:pt>
                <c:pt idx="1">
                  <c:v>41</c:v>
                </c:pt>
                <c:pt idx="2">
                  <c:v>3</c:v>
                </c:pt>
                <c:pt idx="3">
                  <c:v>15</c:v>
                </c:pt>
                <c:pt idx="4">
                  <c:v>23</c:v>
                </c:pt>
                <c:pt idx="5">
                  <c:v>2</c:v>
                </c:pt>
                <c:pt idx="6">
                  <c:v>2</c:v>
                </c:pt>
                <c:pt idx="7">
                  <c:v>1</c:v>
                </c:pt>
                <c:pt idx="8">
                  <c:v>0</c:v>
                </c:pt>
                <c:pt idx="9">
                  <c:v>5</c:v>
                </c:pt>
                <c:pt idx="10">
                  <c:v>0</c:v>
                </c:pt>
                <c:pt idx="11">
                  <c:v>52</c:v>
                </c:pt>
                <c:pt idx="12">
                  <c:v>1</c:v>
                </c:pt>
                <c:pt idx="13">
                  <c:v>0</c:v>
                </c:pt>
                <c:pt idx="14">
                  <c:v>3</c:v>
                </c:pt>
                <c:pt idx="15">
                  <c:v>0</c:v>
                </c:pt>
                <c:pt idx="16">
                  <c:v>25</c:v>
                </c:pt>
                <c:pt idx="17">
                  <c:v>8</c:v>
                </c:pt>
                <c:pt idx="18">
                  <c:v>0</c:v>
                </c:pt>
                <c:pt idx="19">
                  <c:v>0</c:v>
                </c:pt>
                <c:pt idx="20">
                  <c:v>17</c:v>
                </c:pt>
                <c:pt idx="21">
                  <c:v>0</c:v>
                </c:pt>
                <c:pt idx="22">
                  <c:v>150</c:v>
                </c:pt>
                <c:pt idx="23">
                  <c:v>15</c:v>
                </c:pt>
                <c:pt idx="24">
                  <c:v>0</c:v>
                </c:pt>
                <c:pt idx="25">
                  <c:v>9</c:v>
                </c:pt>
                <c:pt idx="26">
                  <c:v>10</c:v>
                </c:pt>
                <c:pt idx="27">
                  <c:v>0</c:v>
                </c:pt>
                <c:pt idx="28">
                  <c:v>0</c:v>
                </c:pt>
                <c:pt idx="29">
                  <c:v>0</c:v>
                </c:pt>
                <c:pt idx="30">
                  <c:v>2</c:v>
                </c:pt>
                <c:pt idx="31">
                  <c:v>29</c:v>
                </c:pt>
                <c:pt idx="32">
                  <c:v>9</c:v>
                </c:pt>
                <c:pt idx="33">
                  <c:v>0</c:v>
                </c:pt>
                <c:pt idx="34">
                  <c:v>0</c:v>
                </c:pt>
                <c:pt idx="35">
                  <c:v>0</c:v>
                </c:pt>
                <c:pt idx="36">
                  <c:v>1</c:v>
                </c:pt>
                <c:pt idx="37">
                  <c:v>19</c:v>
                </c:pt>
                <c:pt idx="38">
                  <c:v>2</c:v>
                </c:pt>
                <c:pt idx="39">
                  <c:v>3</c:v>
                </c:pt>
                <c:pt idx="40">
                  <c:v>1</c:v>
                </c:pt>
                <c:pt idx="41">
                  <c:v>1</c:v>
                </c:pt>
                <c:pt idx="42">
                  <c:v>1</c:v>
                </c:pt>
                <c:pt idx="43">
                  <c:v>1</c:v>
                </c:pt>
                <c:pt idx="44">
                  <c:v>1</c:v>
                </c:pt>
              </c:numCache>
            </c:numRef>
          </c:val>
          <c:extLst>
            <c:ext xmlns:c16="http://schemas.microsoft.com/office/drawing/2014/chart" uri="{C3380CC4-5D6E-409C-BE32-E72D297353CC}">
              <c16:uniqueId val="{00000000-38B8-4E77-AB2A-9ACE7C6ACC7E}"/>
            </c:ext>
          </c:extLst>
        </c:ser>
        <c:ser>
          <c:idx val="1"/>
          <c:order val="1"/>
          <c:tx>
            <c:strRef>
              <c:f>'[13]Summary Stats'!$N$16</c:f>
              <c:strCache>
                <c:ptCount val="1"/>
                <c:pt idx="0">
                  <c:v>Week of 5/17/2021</c:v>
                </c:pt>
              </c:strCache>
            </c:strRef>
          </c:tx>
          <c:invertIfNegative val="0"/>
          <c:cat>
            <c:strRef>
              <c:f>'[13]Summary Stats'!$Q$37:$Q$81</c:f>
              <c:strCache>
                <c:ptCount val="45"/>
                <c:pt idx="0">
                  <c:v>Coating tank filter set screw loose</c:v>
                </c:pt>
                <c:pt idx="1">
                  <c:v>Coating tank filling slowly</c:v>
                </c:pt>
                <c:pt idx="2">
                  <c:v>Coating tank rollers</c:v>
                </c:pt>
                <c:pt idx="3">
                  <c:v>Sand System not keeping up</c:v>
                </c:pt>
                <c:pt idx="4">
                  <c:v>Taper</c:v>
                </c:pt>
                <c:pt idx="5">
                  <c:v>Roll not entering taper</c:v>
                </c:pt>
                <c:pt idx="6">
                  <c:v>Winder ejector stuck</c:v>
                </c:pt>
                <c:pt idx="7">
                  <c:v>Winder hold down bar adjustment</c:v>
                </c:pt>
                <c:pt idx="8">
                  <c:v>Winder blade cleaning</c:v>
                </c:pt>
                <c:pt idx="9">
                  <c:v>Winder mandrel drive fault</c:v>
                </c:pt>
                <c:pt idx="10">
                  <c:v>Winder wear strip </c:v>
                </c:pt>
                <c:pt idx="11">
                  <c:v>Winder - other</c:v>
                </c:pt>
                <c:pt idx="12">
                  <c:v>Scale conveyor contactor</c:v>
                </c:pt>
                <c:pt idx="13">
                  <c:v>Lug Conveyor bearing</c:v>
                </c:pt>
                <c:pt idx="14">
                  <c:v>Palletizer sequence off</c:v>
                </c:pt>
                <c:pt idx="15">
                  <c:v>Palletizer encoder fault</c:v>
                </c:pt>
                <c:pt idx="16">
                  <c:v>Palletizer - other</c:v>
                </c:pt>
                <c:pt idx="17">
                  <c:v>Upender</c:v>
                </c:pt>
                <c:pt idx="18">
                  <c:v>Upender miscount</c:v>
                </c:pt>
                <c:pt idx="19">
                  <c:v>Broken filler screw</c:v>
                </c:pt>
                <c:pt idx="20">
                  <c:v>Accumulator</c:v>
                </c:pt>
                <c:pt idx="21">
                  <c:v>UV spray tip plugged</c:v>
                </c:pt>
                <c:pt idx="22">
                  <c:v>Paint Lines</c:v>
                </c:pt>
                <c:pt idx="23">
                  <c:v>Loss of Air Pressure</c:v>
                </c:pt>
                <c:pt idx="24">
                  <c:v>Granule reclaim belt slipping</c:v>
                </c:pt>
                <c:pt idx="25">
                  <c:v>Sand/Granule Reclaim Conv </c:v>
                </c:pt>
                <c:pt idx="26">
                  <c:v>Misc Sand System</c:v>
                </c:pt>
                <c:pt idx="27">
                  <c:v>Bucket elevator jam</c:v>
                </c:pt>
                <c:pt idx="28">
                  <c:v>Inclined sand conveyor jam</c:v>
                </c:pt>
                <c:pt idx="29">
                  <c:v>FR system flexicon screw stuck</c:v>
                </c:pt>
                <c:pt idx="30">
                  <c:v>Heat Shrink Safety Mat</c:v>
                </c:pt>
                <c:pt idx="31">
                  <c:v>Maint other</c:v>
                </c:pt>
                <c:pt idx="32">
                  <c:v>Power Outage</c:v>
                </c:pt>
                <c:pt idx="33">
                  <c:v>Asphalt Valve not opening</c:v>
                </c:pt>
                <c:pt idx="34">
                  <c:v>E-stop stuck on</c:v>
                </c:pt>
                <c:pt idx="35">
                  <c:v>Sprinkler head set off - fire alarm</c:v>
                </c:pt>
                <c:pt idx="36">
                  <c:v>Drive system</c:v>
                </c:pt>
                <c:pt idx="37">
                  <c:v>Granule spray</c:v>
                </c:pt>
                <c:pt idx="38">
                  <c:v>Sand shafter overfilled</c:v>
                </c:pt>
                <c:pt idx="39">
                  <c:v>Return Pump fault</c:v>
                </c:pt>
                <c:pt idx="40">
                  <c:v>Horizontal mixers fan failed to start</c:v>
                </c:pt>
                <c:pt idx="41">
                  <c:v>Coating tank exhaust fan</c:v>
                </c:pt>
                <c:pt idx="42">
                  <c:v>Chillers</c:v>
                </c:pt>
                <c:pt idx="43">
                  <c:v>Exhaust fan</c:v>
                </c:pt>
                <c:pt idx="44">
                  <c:v>Splicing touret </c:v>
                </c:pt>
              </c:strCache>
            </c:strRef>
          </c:cat>
          <c:val>
            <c:numRef>
              <c:f>'[13]Summary Stats'!$S$37:$S$81</c:f>
              <c:numCache>
                <c:formatCode>General</c:formatCode>
                <c:ptCount val="45"/>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0</c:v>
                </c:pt>
                <c:pt idx="17">
                  <c:v>0</c:v>
                </c:pt>
                <c:pt idx="18">
                  <c:v>0</c:v>
                </c:pt>
                <c:pt idx="19">
                  <c:v>0</c:v>
                </c:pt>
                <c:pt idx="20">
                  <c:v>0</c:v>
                </c:pt>
                <c:pt idx="21">
                  <c:v>0</c:v>
                </c:pt>
                <c:pt idx="22">
                  <c:v>9</c:v>
                </c:pt>
                <c:pt idx="23">
                  <c:v>0</c:v>
                </c:pt>
                <c:pt idx="24">
                  <c:v>0</c:v>
                </c:pt>
                <c:pt idx="25">
                  <c:v>0</c:v>
                </c:pt>
                <c:pt idx="26">
                  <c:v>0</c:v>
                </c:pt>
                <c:pt idx="27">
                  <c:v>0</c:v>
                </c:pt>
                <c:pt idx="28">
                  <c:v>0</c:v>
                </c:pt>
                <c:pt idx="29">
                  <c:v>0</c:v>
                </c:pt>
                <c:pt idx="30">
                  <c:v>2</c:v>
                </c:pt>
                <c:pt idx="31">
                  <c:v>1</c:v>
                </c:pt>
                <c:pt idx="32">
                  <c:v>0</c:v>
                </c:pt>
                <c:pt idx="33">
                  <c:v>0</c:v>
                </c:pt>
                <c:pt idx="34">
                  <c:v>0</c:v>
                </c:pt>
                <c:pt idx="35">
                  <c:v>0</c:v>
                </c:pt>
                <c:pt idx="36">
                  <c:v>1</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01-38B8-4E77-AB2A-9ACE7C6ACC7E}"/>
            </c:ext>
          </c:extLst>
        </c:ser>
        <c:dLbls>
          <c:showLegendKey val="0"/>
          <c:showVal val="0"/>
          <c:showCatName val="0"/>
          <c:showSerName val="0"/>
          <c:showPercent val="0"/>
          <c:showBubbleSize val="0"/>
        </c:dLbls>
        <c:gapWidth val="182"/>
        <c:axId val="631880800"/>
        <c:axId val="631881456"/>
      </c:barChart>
      <c:catAx>
        <c:axId val="631880800"/>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881456"/>
        <c:crosses val="autoZero"/>
        <c:auto val="1"/>
        <c:lblAlgn val="ctr"/>
        <c:lblOffset val="100"/>
        <c:noMultiLvlLbl val="0"/>
      </c:catAx>
      <c:valAx>
        <c:axId val="631881456"/>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solidFill>
              <a:schemeClr val="tx1"/>
            </a:solidFill>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631880800"/>
        <c:crosses val="autoZero"/>
        <c:crossBetween val="between"/>
      </c:valAx>
      <c:spPr>
        <a:noFill/>
        <a:ln>
          <a:solidFill>
            <a:schemeClr val="tx1"/>
          </a:solidFill>
        </a:ln>
        <a:effectLst/>
      </c:spPr>
    </c:plotArea>
    <c:legend>
      <c:legendPos val="r"/>
      <c:layout>
        <c:manualLayout>
          <c:xMode val="edge"/>
          <c:yMode val="edge"/>
          <c:x val="0.72475583438610569"/>
          <c:y val="0.27308040613857576"/>
          <c:w val="0.18431939502549685"/>
          <c:h val="0.10255103556913039"/>
        </c:manualLayout>
      </c:layout>
      <c:overlay val="1"/>
      <c:spPr>
        <a:solidFill>
          <a:schemeClr val="bg1"/>
        </a:solidFill>
        <a:ln>
          <a:solidFill>
            <a:schemeClr val="tx1"/>
          </a:solid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ln>
      <a:solidFill>
        <a:sysClr val="windowText" lastClr="000000"/>
      </a:solidFill>
    </a:ln>
  </c:spPr>
  <c:txPr>
    <a:bodyPr/>
    <a:lstStyle/>
    <a:p>
      <a:pPr>
        <a:defRPr/>
      </a:pPr>
      <a:endParaRPr lang="en-US"/>
    </a:p>
  </c:txPr>
  <c:printSettings>
    <c:headerFooter/>
    <c:pageMargins b="0.75" l="0.7" r="0.7" t="0.75" header="0.3" footer="0.3"/>
    <c:pageSetup orientation="portrait"/>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a:t>
            </a:r>
            <a:r>
              <a:rPr lang="en-US" baseline="0"/>
              <a:t> maitenance downtime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453193350831144E-2"/>
          <c:y val="0.13004629629629633"/>
          <c:w val="0.88806474190726159"/>
          <c:h val="0.63343977836103815"/>
        </c:manualLayout>
      </c:layout>
      <c:barChart>
        <c:barDir val="col"/>
        <c:grouping val="stacked"/>
        <c:varyColors val="0"/>
        <c:ser>
          <c:idx val="0"/>
          <c:order val="0"/>
          <c:tx>
            <c:strRef>
              <c:f>'Twin Screw '!$E$2</c:f>
              <c:strCache>
                <c:ptCount val="1"/>
                <c:pt idx="0">
                  <c:v>Making powers</c:v>
                </c:pt>
              </c:strCache>
            </c:strRef>
          </c:tx>
          <c:spPr>
            <a:solidFill>
              <a:schemeClr val="accent1"/>
            </a:solidFill>
            <a:ln>
              <a:noFill/>
            </a:ln>
            <a:effectLst/>
          </c:spPr>
          <c:invertIfNegative val="0"/>
          <c:cat>
            <c:numRef>
              <c:f>'Twin Screw '!$A$3:$A$15</c:f>
              <c:numCache>
                <c:formatCode>d\-mmm</c:formatCode>
                <c:ptCount val="13"/>
                <c:pt idx="0">
                  <c:v>44026</c:v>
                </c:pt>
                <c:pt idx="1">
                  <c:v>44027</c:v>
                </c:pt>
                <c:pt idx="2">
                  <c:v>44028</c:v>
                </c:pt>
                <c:pt idx="3">
                  <c:v>44029</c:v>
                </c:pt>
                <c:pt idx="4">
                  <c:v>44032</c:v>
                </c:pt>
                <c:pt idx="5">
                  <c:v>44033</c:v>
                </c:pt>
                <c:pt idx="6">
                  <c:v>44034</c:v>
                </c:pt>
                <c:pt idx="7">
                  <c:v>44035</c:v>
                </c:pt>
                <c:pt idx="8">
                  <c:v>44039</c:v>
                </c:pt>
                <c:pt idx="9">
                  <c:v>44040</c:v>
                </c:pt>
                <c:pt idx="10">
                  <c:v>44041</c:v>
                </c:pt>
                <c:pt idx="11">
                  <c:v>44042</c:v>
                </c:pt>
                <c:pt idx="12">
                  <c:v>44050</c:v>
                </c:pt>
              </c:numCache>
            </c:numRef>
          </c:cat>
          <c:val>
            <c:numRef>
              <c:f>'Twin Screw '!$E$3:$E$15</c:f>
              <c:numCache>
                <c:formatCode>General</c:formatCode>
                <c:ptCount val="13"/>
                <c:pt idx="0">
                  <c:v>150</c:v>
                </c:pt>
                <c:pt idx="1">
                  <c:v>150</c:v>
                </c:pt>
                <c:pt idx="2">
                  <c:v>150</c:v>
                </c:pt>
                <c:pt idx="5">
                  <c:v>450</c:v>
                </c:pt>
                <c:pt idx="6">
                  <c:v>150</c:v>
                </c:pt>
                <c:pt idx="8">
                  <c:v>450</c:v>
                </c:pt>
                <c:pt idx="9">
                  <c:v>0</c:v>
                </c:pt>
                <c:pt idx="10">
                  <c:v>0</c:v>
                </c:pt>
                <c:pt idx="11">
                  <c:v>150</c:v>
                </c:pt>
                <c:pt idx="12">
                  <c:v>0</c:v>
                </c:pt>
              </c:numCache>
            </c:numRef>
          </c:val>
          <c:extLst>
            <c:ext xmlns:c16="http://schemas.microsoft.com/office/drawing/2014/chart" uri="{C3380CC4-5D6E-409C-BE32-E72D297353CC}">
              <c16:uniqueId val="{00000000-B43A-4ECB-88DD-4AFF1A5452D9}"/>
            </c:ext>
          </c:extLst>
        </c:ser>
        <c:ser>
          <c:idx val="1"/>
          <c:order val="1"/>
          <c:tx>
            <c:strRef>
              <c:f>'Twin Screw '!$F$2</c:f>
              <c:strCache>
                <c:ptCount val="1"/>
                <c:pt idx="0">
                  <c:v>Making prepolymer</c:v>
                </c:pt>
              </c:strCache>
            </c:strRef>
          </c:tx>
          <c:spPr>
            <a:solidFill>
              <a:schemeClr val="accent2"/>
            </a:solidFill>
            <a:ln>
              <a:noFill/>
            </a:ln>
            <a:effectLst/>
          </c:spPr>
          <c:invertIfNegative val="0"/>
          <c:cat>
            <c:numRef>
              <c:f>'Twin Screw '!$A$3:$A$15</c:f>
              <c:numCache>
                <c:formatCode>d\-mmm</c:formatCode>
                <c:ptCount val="13"/>
                <c:pt idx="0">
                  <c:v>44026</c:v>
                </c:pt>
                <c:pt idx="1">
                  <c:v>44027</c:v>
                </c:pt>
                <c:pt idx="2">
                  <c:v>44028</c:v>
                </c:pt>
                <c:pt idx="3">
                  <c:v>44029</c:v>
                </c:pt>
                <c:pt idx="4">
                  <c:v>44032</c:v>
                </c:pt>
                <c:pt idx="5">
                  <c:v>44033</c:v>
                </c:pt>
                <c:pt idx="6">
                  <c:v>44034</c:v>
                </c:pt>
                <c:pt idx="7">
                  <c:v>44035</c:v>
                </c:pt>
                <c:pt idx="8">
                  <c:v>44039</c:v>
                </c:pt>
                <c:pt idx="9">
                  <c:v>44040</c:v>
                </c:pt>
                <c:pt idx="10">
                  <c:v>44041</c:v>
                </c:pt>
                <c:pt idx="11">
                  <c:v>44042</c:v>
                </c:pt>
                <c:pt idx="12">
                  <c:v>44050</c:v>
                </c:pt>
              </c:numCache>
            </c:numRef>
          </c:cat>
          <c:val>
            <c:numRef>
              <c:f>'Twin Screw '!$F$3:$F$15</c:f>
              <c:numCache>
                <c:formatCode>General</c:formatCode>
                <c:ptCount val="13"/>
                <c:pt idx="0">
                  <c:v>0</c:v>
                </c:pt>
                <c:pt idx="1">
                  <c:v>0</c:v>
                </c:pt>
                <c:pt idx="2">
                  <c:v>150</c:v>
                </c:pt>
                <c:pt idx="4">
                  <c:v>0</c:v>
                </c:pt>
                <c:pt idx="5">
                  <c:v>150</c:v>
                </c:pt>
                <c:pt idx="6">
                  <c:v>0</c:v>
                </c:pt>
                <c:pt idx="7">
                  <c:v>150</c:v>
                </c:pt>
                <c:pt idx="8">
                  <c:v>0</c:v>
                </c:pt>
                <c:pt idx="9">
                  <c:v>0</c:v>
                </c:pt>
                <c:pt idx="10">
                  <c:v>0</c:v>
                </c:pt>
                <c:pt idx="11">
                  <c:v>0</c:v>
                </c:pt>
                <c:pt idx="12">
                  <c:v>0</c:v>
                </c:pt>
              </c:numCache>
            </c:numRef>
          </c:val>
          <c:extLst>
            <c:ext xmlns:c16="http://schemas.microsoft.com/office/drawing/2014/chart" uri="{C3380CC4-5D6E-409C-BE32-E72D297353CC}">
              <c16:uniqueId val="{00000001-B43A-4ECB-88DD-4AFF1A5452D9}"/>
            </c:ext>
          </c:extLst>
        </c:ser>
        <c:ser>
          <c:idx val="2"/>
          <c:order val="2"/>
          <c:tx>
            <c:strRef>
              <c:f>'Twin Screw '!$G$2</c:f>
              <c:strCache>
                <c:ptCount val="1"/>
                <c:pt idx="0">
                  <c:v>Startup</c:v>
                </c:pt>
              </c:strCache>
            </c:strRef>
          </c:tx>
          <c:spPr>
            <a:solidFill>
              <a:schemeClr val="accent3"/>
            </a:solidFill>
            <a:ln>
              <a:noFill/>
            </a:ln>
            <a:effectLst/>
          </c:spPr>
          <c:invertIfNegative val="0"/>
          <c:cat>
            <c:numRef>
              <c:f>'Twin Screw '!$A$3:$A$15</c:f>
              <c:numCache>
                <c:formatCode>d\-mmm</c:formatCode>
                <c:ptCount val="13"/>
                <c:pt idx="0">
                  <c:v>44026</c:v>
                </c:pt>
                <c:pt idx="1">
                  <c:v>44027</c:v>
                </c:pt>
                <c:pt idx="2">
                  <c:v>44028</c:v>
                </c:pt>
                <c:pt idx="3">
                  <c:v>44029</c:v>
                </c:pt>
                <c:pt idx="4">
                  <c:v>44032</c:v>
                </c:pt>
                <c:pt idx="5">
                  <c:v>44033</c:v>
                </c:pt>
                <c:pt idx="6">
                  <c:v>44034</c:v>
                </c:pt>
                <c:pt idx="7">
                  <c:v>44035</c:v>
                </c:pt>
                <c:pt idx="8">
                  <c:v>44039</c:v>
                </c:pt>
                <c:pt idx="9">
                  <c:v>44040</c:v>
                </c:pt>
                <c:pt idx="10">
                  <c:v>44041</c:v>
                </c:pt>
                <c:pt idx="11">
                  <c:v>44042</c:v>
                </c:pt>
                <c:pt idx="12">
                  <c:v>44050</c:v>
                </c:pt>
              </c:numCache>
            </c:numRef>
          </c:cat>
          <c:val>
            <c:numRef>
              <c:f>'Twin Screw '!$G$3:$G$15</c:f>
              <c:numCache>
                <c:formatCode>General</c:formatCode>
                <c:ptCount val="13"/>
                <c:pt idx="0">
                  <c:v>120</c:v>
                </c:pt>
                <c:pt idx="1">
                  <c:v>75</c:v>
                </c:pt>
                <c:pt idx="2">
                  <c:v>120</c:v>
                </c:pt>
                <c:pt idx="4">
                  <c:v>120</c:v>
                </c:pt>
                <c:pt idx="5">
                  <c:v>75</c:v>
                </c:pt>
                <c:pt idx="6">
                  <c:v>105</c:v>
                </c:pt>
                <c:pt idx="8">
                  <c:v>75</c:v>
                </c:pt>
                <c:pt idx="9">
                  <c:v>75</c:v>
                </c:pt>
                <c:pt idx="10">
                  <c:v>75</c:v>
                </c:pt>
                <c:pt idx="11">
                  <c:v>75</c:v>
                </c:pt>
                <c:pt idx="12">
                  <c:v>75</c:v>
                </c:pt>
              </c:numCache>
            </c:numRef>
          </c:val>
          <c:extLst>
            <c:ext xmlns:c16="http://schemas.microsoft.com/office/drawing/2014/chart" uri="{C3380CC4-5D6E-409C-BE32-E72D297353CC}">
              <c16:uniqueId val="{00000002-B43A-4ECB-88DD-4AFF1A5452D9}"/>
            </c:ext>
          </c:extLst>
        </c:ser>
        <c:ser>
          <c:idx val="3"/>
          <c:order val="3"/>
          <c:tx>
            <c:strRef>
              <c:f>'Twin Screw '!$H$2</c:f>
              <c:strCache>
                <c:ptCount val="1"/>
                <c:pt idx="0">
                  <c:v>Lunch and breaks</c:v>
                </c:pt>
              </c:strCache>
            </c:strRef>
          </c:tx>
          <c:spPr>
            <a:solidFill>
              <a:schemeClr val="accent4"/>
            </a:solidFill>
            <a:ln>
              <a:noFill/>
            </a:ln>
            <a:effectLst/>
          </c:spPr>
          <c:invertIfNegative val="0"/>
          <c:cat>
            <c:numRef>
              <c:f>'Twin Screw '!$A$3:$A$15</c:f>
              <c:numCache>
                <c:formatCode>d\-mmm</c:formatCode>
                <c:ptCount val="13"/>
                <c:pt idx="0">
                  <c:v>44026</c:v>
                </c:pt>
                <c:pt idx="1">
                  <c:v>44027</c:v>
                </c:pt>
                <c:pt idx="2">
                  <c:v>44028</c:v>
                </c:pt>
                <c:pt idx="3">
                  <c:v>44029</c:v>
                </c:pt>
                <c:pt idx="4">
                  <c:v>44032</c:v>
                </c:pt>
                <c:pt idx="5">
                  <c:v>44033</c:v>
                </c:pt>
                <c:pt idx="6">
                  <c:v>44034</c:v>
                </c:pt>
                <c:pt idx="7">
                  <c:v>44035</c:v>
                </c:pt>
                <c:pt idx="8">
                  <c:v>44039</c:v>
                </c:pt>
                <c:pt idx="9">
                  <c:v>44040</c:v>
                </c:pt>
                <c:pt idx="10">
                  <c:v>44041</c:v>
                </c:pt>
                <c:pt idx="11">
                  <c:v>44042</c:v>
                </c:pt>
                <c:pt idx="12">
                  <c:v>44050</c:v>
                </c:pt>
              </c:numCache>
            </c:numRef>
          </c:cat>
          <c:val>
            <c:numRef>
              <c:f>'Twin Screw '!$H$3:$H$15</c:f>
              <c:numCache>
                <c:formatCode>General</c:formatCode>
                <c:ptCount val="13"/>
                <c:pt idx="0">
                  <c:v>150</c:v>
                </c:pt>
                <c:pt idx="1">
                  <c:v>150</c:v>
                </c:pt>
                <c:pt idx="2">
                  <c:v>150</c:v>
                </c:pt>
                <c:pt idx="4">
                  <c:v>150</c:v>
                </c:pt>
                <c:pt idx="5">
                  <c:v>150</c:v>
                </c:pt>
                <c:pt idx="6">
                  <c:v>100</c:v>
                </c:pt>
                <c:pt idx="7">
                  <c:v>100</c:v>
                </c:pt>
                <c:pt idx="8">
                  <c:v>100</c:v>
                </c:pt>
                <c:pt idx="9">
                  <c:v>100</c:v>
                </c:pt>
                <c:pt idx="10">
                  <c:v>100</c:v>
                </c:pt>
                <c:pt idx="11">
                  <c:v>150</c:v>
                </c:pt>
                <c:pt idx="12">
                  <c:v>100</c:v>
                </c:pt>
              </c:numCache>
            </c:numRef>
          </c:val>
          <c:extLst>
            <c:ext xmlns:c16="http://schemas.microsoft.com/office/drawing/2014/chart" uri="{C3380CC4-5D6E-409C-BE32-E72D297353CC}">
              <c16:uniqueId val="{00000003-B43A-4ECB-88DD-4AFF1A5452D9}"/>
            </c:ext>
          </c:extLst>
        </c:ser>
        <c:dLbls>
          <c:showLegendKey val="0"/>
          <c:showVal val="0"/>
          <c:showCatName val="0"/>
          <c:showSerName val="0"/>
          <c:showPercent val="0"/>
          <c:showBubbleSize val="0"/>
        </c:dLbls>
        <c:gapWidth val="150"/>
        <c:overlap val="100"/>
        <c:axId val="830139328"/>
        <c:axId val="830138016"/>
      </c:barChart>
      <c:dateAx>
        <c:axId val="830139328"/>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138016"/>
        <c:crosses val="autoZero"/>
        <c:auto val="1"/>
        <c:lblOffset val="100"/>
        <c:baseTimeUnit val="days"/>
      </c:dateAx>
      <c:valAx>
        <c:axId val="83013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139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val">
        <cx:f>_xlchart.v1.14</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FY20 Pareto Chart of Felt Line Non-Maintenance Downtime</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3DA8EE4E-6202-44D2-9B3F-5198F7C9BED8}">
          <cx:spPr>
            <a:gradFill>
              <a:gsLst>
                <a:gs pos="100000">
                  <a:srgbClr val="FFFF00"/>
                </a:gs>
                <a:gs pos="50000">
                  <a:schemeClr val="accent5"/>
                </a:gs>
              </a:gsLst>
              <a:lin ang="5400000" scaled="1"/>
            </a:gradFill>
            <a:ln>
              <a:solidFill>
                <a:schemeClr val="tx1"/>
              </a:solidFill>
            </a:ln>
          </cx:spPr>
          <cx:dataLabels pos="outEnd">
            <cx:numFmt formatCode="#,##0.00" sourceLinked="0"/>
            <cx:visibility seriesName="0" categoryName="0" value="1"/>
            <cx:separator>, </cx:separator>
          </cx:dataLabels>
          <cx:dataId val="0"/>
          <cx:layoutPr>
            <cx:aggregation/>
          </cx:layoutPr>
          <cx:axisId val="1"/>
        </cx:series>
        <cx:series layoutId="paretoLine" ownerIdx="0" uniqueId="{629C735F-17FE-4134-998B-DC3198589D88}">
          <cx:axisId val="2"/>
        </cx:series>
      </cx:plotAreaRegion>
      <cx:axis id="0">
        <cx:catScaling gapWidth="0"/>
        <cx:tickLabels/>
      </cx:axis>
      <cx:axis id="1">
        <cx:valScaling max="10"/>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Percent od Scheduled Time</a:t>
                </a:r>
                <a:r>
                  <a:rPr lang="en-US"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a:t>
                </a:r>
                <a:endParaRPr lang="en-US" sz="900" b="0" i="0" u="none" strike="noStrike" baseline="0">
                  <a:solidFill>
                    <a:sysClr val="windowText" lastClr="000000">
                      <a:lumMod val="65000"/>
                      <a:lumOff val="35000"/>
                    </a:sysClr>
                  </a:solidFill>
                  <a:latin typeface="Calibri" panose="020F0502020204030204"/>
                </a:endParaRPr>
              </a:p>
            </cx:rich>
          </cx:tx>
        </cx:title>
        <cx:majorGridlines/>
        <cx:tickLabels/>
      </cx:axis>
      <cx:axis id="2">
        <cx:valScaling max="1" min="0"/>
        <cx:units unit="percentage"/>
        <cx:tickLabels/>
      </cx:axis>
    </cx:plotArea>
  </cx:chart>
  <cx:spPr>
    <a:ln>
      <a:solidFill>
        <a:sysClr val="windowText" lastClr="000000"/>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FY20 Pareto Chart of Felt Line Scrap </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869233DE-6B2B-41B8-9C03-ED0AA6BC9856}">
          <cx:spPr>
            <a:gradFill>
              <a:gsLst>
                <a:gs pos="50000">
                  <a:srgbClr val="FF5050"/>
                </a:gs>
                <a:gs pos="100000">
                  <a:srgbClr val="FFC000"/>
                </a:gs>
              </a:gsLst>
              <a:lin ang="5400000" scaled="0"/>
            </a:gradFill>
            <a:ln>
              <a:solidFill>
                <a:schemeClr val="tx1"/>
              </a:solidFill>
            </a:ln>
          </cx:spPr>
          <cx:dataLabels pos="outEnd">
            <cx:numFmt formatCode="#,##0.00" sourceLinked="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visibility seriesName="0" categoryName="0" value="1"/>
            <cx:separator>, </cx:separator>
          </cx:dataLabels>
          <cx:dataId val="0"/>
          <cx:layoutPr>
            <cx:aggregation/>
          </cx:layoutPr>
          <cx:axisId val="1"/>
        </cx:series>
        <cx:series layoutId="paretoLine" ownerIdx="0" uniqueId="{89D23EAA-5A64-4807-A225-D7EE56465AF3}">
          <cx:axisId val="2"/>
        </cx:series>
      </cx:plotAreaRegion>
      <cx:axis id="0">
        <cx:catScaling gapWidth="0"/>
        <cx:tickLabels/>
      </cx:axis>
      <cx:axis id="1">
        <cx:valScaling max="3"/>
        <cx:title>
          <cx:tx>
            <cx:txData>
              <cx:v>Percent of Total rolls, %</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Percent of Total rolls, %</a:t>
              </a:r>
            </a:p>
          </cx:txPr>
        </cx:title>
        <cx:majorGridlines/>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2">
        <cx:valScaling max="1" min="0"/>
        <cx:units unit="percentage"/>
        <cx:tickLabels/>
      </cx:axis>
    </cx:plotArea>
  </cx:chart>
  <cx:spPr>
    <a:ln>
      <a:solidFill>
        <a:sysClr val="windowText" lastClr="000000"/>
      </a:solidFill>
    </a:ln>
  </cx:spPr>
  <cx:printSettings>
    <cx:headerFooter alignWithMargins="1" differentOddEven="0" differentFirst="0"/>
    <cx:pageMargins l="1" r="1" t="1" b="1" header="0.5" footer="0.5"/>
    <cx:pageSetup paperSize="1" firstPageNumber="1" orientation="default" blackAndWhite="0" draft="0" useFirstPageNumber="0" horizontalDpi="600" verticalDpi="600" copies="1"/>
  </cx:printSettings>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Past 13 Weeks Pareto Chart of Felt Line Scrap</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90D3E85C-1F86-4379-B3DC-219CEC1C1BF5}">
          <cx:spPr>
            <a:gradFill>
              <a:gsLst>
                <a:gs pos="50000">
                  <a:srgbClr val="FF5050"/>
                </a:gs>
                <a:gs pos="100000">
                  <a:srgbClr val="FFC000"/>
                </a:gs>
              </a:gsLst>
              <a:lin ang="5400000" scaled="0"/>
            </a:gradFill>
            <a:ln>
              <a:solidFill>
                <a:schemeClr val="tx1"/>
              </a:solidFill>
            </a:ln>
          </cx:spPr>
          <cx:dataLabels pos="outEnd">
            <cx:numFmt formatCode="#,##0.00" sourceLinked="0"/>
            <cx:visibility seriesName="0" categoryName="0" value="1"/>
            <cx:separator>, </cx:separator>
          </cx:dataLabels>
          <cx:dataId val="0"/>
          <cx:layoutPr>
            <cx:aggregation/>
          </cx:layoutPr>
          <cx:axisId val="1"/>
        </cx:series>
        <cx:series layoutId="paretoLine" ownerIdx="0" uniqueId="{14E69873-ED05-4B41-987E-A76A4552F5EA}">
          <cx:axisId val="2"/>
        </cx:series>
      </cx:plotAreaRegion>
      <cx:axis id="0">
        <cx:catScaling gapWidth="0"/>
        <cx:tickLabels/>
      </cx:axis>
      <cx:axis id="1">
        <cx:valScaling max="3"/>
        <cx:title>
          <cx:tx>
            <cx:txData>
              <cx:v>Percent of Total Rolls, %</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Percent of Total Rolls, %</a:t>
              </a:r>
            </a:p>
          </cx:txPr>
        </cx:title>
        <cx:majorGridlines/>
        <cx:tickLabels/>
      </cx:axis>
      <cx:axis id="2">
        <cx:valScaling max="1" min="0"/>
        <cx:units unit="percentage"/>
        <cx:tickLabels/>
      </cx:axis>
    </cx:plotArea>
  </cx:chart>
  <cx:spPr>
    <a:ln>
      <a:solidFill>
        <a:sysClr val="windowText" lastClr="000000"/>
      </a:solidFill>
    </a:ln>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_xlchart.v1.9</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Last Week Pareto Chart of Felt Line Scrap</a:t>
            </a:r>
            <a:endParaRPr lang="en-US">
              <a:effectLst/>
            </a:endParaRPr>
          </a:p>
        </cx:rich>
      </cx:tx>
    </cx:title>
    <cx:plotArea>
      <cx:plotAreaRegion>
        <cx:series layoutId="clusteredColumn" uniqueId="{2066BDEB-B6C8-4A3F-AC72-8BCA7CB08EB3}">
          <cx:tx>
            <cx:txData>
              <cx:f/>
              <cx:v/>
            </cx:txData>
          </cx:tx>
          <cx:spPr>
            <a:gradFill>
              <a:gsLst>
                <a:gs pos="50000">
                  <a:srgbClr val="FF5050"/>
                </a:gs>
                <a:gs pos="100000">
                  <a:srgbClr val="FFC000"/>
                </a:gs>
              </a:gsLst>
              <a:lin ang="5400000" scaled="0"/>
            </a:gradFill>
            <a:ln>
              <a:solidFill>
                <a:schemeClr val="tx1"/>
              </a:solidFill>
            </a:ln>
          </cx:spPr>
          <cx:dataLabels pos="outEnd">
            <cx:numFmt formatCode="#,##0.00" sourceLinked="0"/>
            <cx:visibility seriesName="0" categoryName="0" value="1"/>
            <cx:separator>, </cx:separator>
          </cx:dataLabels>
          <cx:dataId val="0"/>
          <cx:layoutPr>
            <cx:aggregation/>
          </cx:layoutPr>
          <cx:axisId val="1"/>
        </cx:series>
        <cx:series layoutId="paretoLine" ownerIdx="0" uniqueId="{1404158D-1BBC-4ACE-AFEF-E6DAF36D1564}">
          <cx:axisId val="2"/>
        </cx:series>
      </cx:plotAreaRegion>
      <cx:axis id="0">
        <cx:catScaling gapWidth="0"/>
        <cx:tickLabels/>
      </cx:axis>
      <cx:axis id="1">
        <cx:valScaling max="3"/>
        <cx:title>
          <cx:tx>
            <cx:txData>
              <cx:v>Percent of Total Rolls, %</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Percent of Total Rolls, %</a:t>
              </a:r>
            </a:p>
          </cx:txPr>
        </cx:title>
        <cx:majorGridlines/>
        <cx:tickLabels/>
      </cx:axis>
      <cx:axis id="2">
        <cx:valScaling max="1" min="0"/>
        <cx:units unit="percentage"/>
        <cx:tickLabels/>
      </cx:axis>
    </cx:plotArea>
  </cx:chart>
  <cx:spPr>
    <a:ln>
      <a:solidFill>
        <a:sysClr val="windowText" lastClr="000000"/>
      </a:solidFill>
    </a:ln>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_xlchart.v1.13</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Past 13 Weeks Pareto Chart of Felt Line Non-Maintenance Downtime</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C6E8E05C-1181-41BF-AD95-29847E577BA2}" formatIdx="0">
          <cx:spPr>
            <a:gradFill>
              <a:gsLst>
                <a:gs pos="100000">
                  <a:srgbClr val="FFFF00"/>
                </a:gs>
                <a:gs pos="50000">
                  <a:schemeClr val="accent5"/>
                </a:gs>
              </a:gsLst>
              <a:lin ang="5400000" scaled="1"/>
            </a:gradFill>
            <a:ln>
              <a:solidFill>
                <a:schemeClr val="tx1"/>
              </a:solidFill>
            </a:ln>
          </cx:spPr>
          <cx:dataLabels pos="outEnd">
            <cx:numFmt formatCode="#,##0.00" sourceLinked="0"/>
            <cx:visibility seriesName="0" categoryName="0" value="1"/>
            <cx:separator>, </cx:separator>
          </cx:dataLabels>
          <cx:dataId val="0"/>
          <cx:layoutPr>
            <cx:aggregation/>
          </cx:layoutPr>
          <cx:axisId val="1"/>
        </cx:series>
        <cx:series layoutId="paretoLine" ownerIdx="0" uniqueId="{03052F62-973A-413B-B5FD-FB2D22D942DE}">
          <cx:axisId val="2"/>
        </cx:series>
      </cx:plotAreaRegion>
      <cx:axis id="0">
        <cx:catScaling gapWidth="0"/>
        <cx:tickLabels/>
      </cx:axis>
      <cx:axis id="1">
        <cx:valScaling max="10"/>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Percent of Scheduled Time</a:t>
                </a:r>
                <a:r>
                  <a:rPr lang="en-US"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a:t>
                </a:r>
                <a:endParaRPr lang="en-US" sz="900" b="0" i="0" u="none" strike="noStrike" baseline="0">
                  <a:solidFill>
                    <a:sysClr val="windowText" lastClr="000000">
                      <a:lumMod val="65000"/>
                      <a:lumOff val="35000"/>
                    </a:sysClr>
                  </a:solidFill>
                  <a:latin typeface="Calibri" panose="020F0502020204030204"/>
                </a:endParaRPr>
              </a:p>
            </cx:rich>
          </cx:tx>
        </cx:title>
        <cx:majorGridlines/>
        <cx:tickLabels/>
      </cx:axis>
      <cx:axis id="2">
        <cx:valScaling max="1" min="0"/>
        <cx:units unit="percentage"/>
        <cx:tickLabels/>
      </cx:axis>
    </cx:plotArea>
  </cx:chart>
  <cx:spPr>
    <a:ln>
      <a:solidFill>
        <a:sysClr val="windowText" lastClr="000000"/>
      </a:solid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Last Week Pareto Chart of Felt Line Non-Maintenance Downtime</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43BD9262-A7BC-49E3-A7B1-4D93D856160F}" formatIdx="0">
          <cx:tx>
            <cx:txData>
              <cx:f/>
              <cx:v/>
            </cx:txData>
          </cx:tx>
          <cx:spPr>
            <a:gradFill>
              <a:gsLst>
                <a:gs pos="50000">
                  <a:schemeClr val="accent5"/>
                </a:gs>
                <a:gs pos="100000">
                  <a:srgbClr val="FFFF00"/>
                </a:gs>
              </a:gsLst>
              <a:lin ang="5400000" scaled="0"/>
            </a:gradFill>
            <a:ln>
              <a:solidFill>
                <a:schemeClr val="tx1"/>
              </a:solidFill>
            </a:ln>
          </cx:spPr>
          <cx:dataLabels pos="outEnd">
            <cx:numFmt formatCode="#,##0.00" sourceLinked="0"/>
            <cx:visibility seriesName="0" categoryName="0" value="1"/>
            <cx:separator>, </cx:separator>
          </cx:dataLabels>
          <cx:dataId val="0"/>
          <cx:layoutPr>
            <cx:aggregation/>
          </cx:layoutPr>
          <cx:axisId val="1"/>
        </cx:series>
        <cx:series layoutId="paretoLine" ownerIdx="0" uniqueId="{773494B1-837F-43D6-8F7C-12B4F1B8B621}">
          <cx:axisId val="2"/>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max="10"/>
        <cx:title>
          <cx:tx>
            <cx:txData>
              <cx:v>Percent of Schedule Time, %</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Percent of Schedule Time, %</a:t>
              </a:r>
            </a:p>
          </cx:txPr>
        </cx:title>
        <cx:majorGridlines/>
        <cx:tickLabels/>
      </cx:axis>
      <cx:axis id="2">
        <cx:valScaling max="1" min="0"/>
        <cx:units unit="percentage"/>
        <cx:tickLabels/>
      </cx:axis>
    </cx:plotArea>
  </cx:chart>
  <cx:spPr>
    <a:ln>
      <a:solidFill>
        <a:sysClr val="windowText" lastClr="000000"/>
      </a:solidFill>
    </a:ln>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Last Week Pareto Chart of Felt Line Maintenance Downtime</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43BD9262-A7BC-49E3-A7B1-4D93D856160F}" formatIdx="0">
          <cx:tx>
            <cx:txData>
              <cx:f/>
              <cx:v/>
            </cx:txData>
          </cx:tx>
          <cx:spPr>
            <a:gradFill>
              <a:gsLst>
                <a:gs pos="50000">
                  <a:schemeClr val="accent6"/>
                </a:gs>
                <a:gs pos="100000">
                  <a:srgbClr val="FFFF00"/>
                </a:gs>
              </a:gsLst>
              <a:lin ang="5400000" scaled="0"/>
            </a:gradFill>
            <a:ln>
              <a:solidFill>
                <a:schemeClr val="tx1"/>
              </a:solidFill>
            </a:ln>
          </cx:spPr>
          <cx:dataLabels pos="outEnd">
            <cx:numFmt formatCode="#,##0.00" sourceLinked="0"/>
            <cx:visibility seriesName="0" categoryName="0" value="1"/>
            <cx:separator>, </cx:separator>
          </cx:dataLabels>
          <cx:dataId val="0"/>
          <cx:layoutPr>
            <cx:aggregation/>
          </cx:layoutPr>
          <cx:axisId val="1"/>
        </cx:series>
        <cx:series layoutId="paretoLine" ownerIdx="0" uniqueId="{773494B1-837F-43D6-8F7C-12B4F1B8B621}">
          <cx:axisId val="2"/>
        </cx:series>
      </cx:plotAreaRegion>
      <cx:axis id="0">
        <cx:catScaling gapWidth="0"/>
        <cx:tickLabels/>
      </cx:axis>
      <cx:axis id="1">
        <cx:valScaling max="10"/>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Percent of Schedule Time</a:t>
                </a:r>
                <a:r>
                  <a:rPr lang="en-US"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a:t>
                </a:r>
                <a:endParaRPr lang="en-US" sz="900" b="0" i="0" u="none" strike="noStrike" baseline="0">
                  <a:solidFill>
                    <a:sysClr val="windowText" lastClr="000000">
                      <a:lumMod val="65000"/>
                      <a:lumOff val="35000"/>
                    </a:sysClr>
                  </a:solidFill>
                  <a:latin typeface="Calibri" panose="020F0502020204030204"/>
                </a:endParaRPr>
              </a:p>
            </cx:rich>
          </cx:tx>
        </cx:title>
        <cx:majorGridlines/>
        <cx:tickLabels/>
      </cx:axis>
      <cx:axis id="2">
        <cx:valScaling max="1" min="0"/>
        <cx:units unit="percentage"/>
        <cx:tickLabels/>
      </cx:axis>
    </cx:plotArea>
  </cx:chart>
  <cx:spPr>
    <a:ln>
      <a:solidFill>
        <a:sysClr val="windowText" lastClr="000000"/>
      </a:solidFill>
    </a:ln>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Past 13 Weeks Pareto Chart of Felt Line Maintenance Downtime</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C6E8E05C-1181-41BF-AD95-29847E577BA2}" formatIdx="0">
          <cx:spPr>
            <a:gradFill>
              <a:gsLst>
                <a:gs pos="100000">
                  <a:srgbClr val="FFFF00"/>
                </a:gs>
                <a:gs pos="50000">
                  <a:schemeClr val="accent6"/>
                </a:gs>
              </a:gsLst>
              <a:lin ang="5400000" scaled="1"/>
            </a:gradFill>
            <a:ln>
              <a:solidFill>
                <a:schemeClr val="tx1"/>
              </a:solidFill>
            </a:ln>
          </cx:spPr>
          <cx:dataLabels pos="outEnd">
            <cx:numFmt formatCode="#,##0.00" sourceLinked="0"/>
            <cx:visibility seriesName="0" categoryName="0" value="1"/>
            <cx:separator>, </cx:separator>
          </cx:dataLabels>
          <cx:dataId val="0"/>
          <cx:layoutPr>
            <cx:aggregation/>
          </cx:layoutPr>
          <cx:axisId val="1"/>
        </cx:series>
        <cx:series layoutId="paretoLine" ownerIdx="0" uniqueId="{03052F62-973A-413B-B5FD-FB2D22D942DE}">
          <cx:axisId val="2"/>
        </cx:series>
      </cx:plotAreaRegion>
      <cx:axis id="0">
        <cx:catScaling gapWidth="0"/>
        <cx:tickLabels/>
      </cx:axis>
      <cx:axis id="1">
        <cx:valScaling max="10"/>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Percent of Scheduled Time</a:t>
                </a:r>
                <a:r>
                  <a:rPr lang="en-US"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a:t>
                </a:r>
                <a:endParaRPr lang="en-US" sz="900" b="0" i="0" u="none" strike="noStrike" baseline="0">
                  <a:solidFill>
                    <a:sysClr val="windowText" lastClr="000000">
                      <a:lumMod val="65000"/>
                      <a:lumOff val="35000"/>
                    </a:sysClr>
                  </a:solidFill>
                  <a:latin typeface="Calibri" panose="020F0502020204030204"/>
                </a:endParaRPr>
              </a:p>
            </cx:rich>
          </cx:tx>
        </cx:title>
        <cx:majorGridlines/>
        <cx:tickLabels/>
      </cx:axis>
      <cx:axis id="2">
        <cx:valScaling max="1" min="0"/>
        <cx:units unit="percentage"/>
        <cx:tickLabels/>
      </cx:axis>
    </cx:plotArea>
  </cx:chart>
  <cx:spPr>
    <a:ln>
      <a:solidFill>
        <a:sysClr val="windowText" lastClr="000000"/>
      </a:solidFill>
    </a:ln>
  </cx:spPr>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_xlchart.v1.16</cx:f>
      </cx:strDim>
      <cx:numDim type="val">
        <cx:f>_xlchart.v1.17</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FY20 Pareto Chart of Felt Line Maintenance Downtime</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3DA8EE4E-6202-44D2-9B3F-5198F7C9BED8}">
          <cx:spPr>
            <a:gradFill>
              <a:gsLst>
                <a:gs pos="100000">
                  <a:srgbClr val="FFFF00"/>
                </a:gs>
                <a:gs pos="50000">
                  <a:schemeClr val="accent6"/>
                </a:gs>
              </a:gsLst>
              <a:lin ang="5400000" scaled="1"/>
            </a:gradFill>
            <a:ln>
              <a:solidFill>
                <a:schemeClr val="tx1"/>
              </a:solidFill>
            </a:ln>
          </cx:spPr>
          <cx:dataLabels pos="outEnd">
            <cx:numFmt formatCode="#,##0.00" sourceLinked="0"/>
            <cx:visibility seriesName="0" categoryName="0" value="1"/>
            <cx:separator>, </cx:separator>
          </cx:dataLabels>
          <cx:dataId val="0"/>
          <cx:layoutPr>
            <cx:aggregation/>
          </cx:layoutPr>
          <cx:axisId val="1"/>
        </cx:series>
        <cx:series layoutId="paretoLine" ownerIdx="0" uniqueId="{629C735F-17FE-4134-998B-DC3198589D88}">
          <cx:axisId val="2"/>
        </cx:series>
      </cx:plotAreaRegion>
      <cx:axis id="0">
        <cx:catScaling gapWidth="0"/>
        <cx:tickLabels/>
      </cx:axis>
      <cx:axis id="1">
        <cx:valScaling max="10"/>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Percent od Scheduled Time</a:t>
                </a:r>
                <a:r>
                  <a:rPr lang="en-US"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a:t>
                </a:r>
                <a:endParaRPr lang="en-US" sz="900" b="0" i="0" u="none" strike="noStrike" baseline="0">
                  <a:solidFill>
                    <a:sysClr val="windowText" lastClr="000000">
                      <a:lumMod val="65000"/>
                      <a:lumOff val="35000"/>
                    </a:sysClr>
                  </a:solidFill>
                  <a:latin typeface="Calibri" panose="020F0502020204030204"/>
                </a:endParaRPr>
              </a:p>
            </cx:rich>
          </cx:tx>
        </cx:title>
        <cx:majorGridlines/>
        <cx:tickLabels/>
      </cx:axis>
      <cx:axis id="2">
        <cx:valScaling max="1" min="0"/>
        <cx:units unit="percentage"/>
        <cx:tickLabels/>
      </cx:axis>
    </cx:plotArea>
  </cx:chart>
  <cx:spPr>
    <a:ln>
      <a:solidFill>
        <a:sysClr val="windowText" lastClr="000000"/>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6.xml"/><Relationship Id="rId3" Type="http://schemas.microsoft.com/office/2014/relationships/chartEx" Target="../charts/chartEx1.xml"/><Relationship Id="rId7" Type="http://schemas.microsoft.com/office/2014/relationships/chartEx" Target="../charts/chartEx5.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4.xml"/><Relationship Id="rId11" Type="http://schemas.microsoft.com/office/2014/relationships/chartEx" Target="../charts/chartEx9.xml"/><Relationship Id="rId5" Type="http://schemas.microsoft.com/office/2014/relationships/chartEx" Target="../charts/chartEx3.xml"/><Relationship Id="rId10" Type="http://schemas.microsoft.com/office/2014/relationships/chartEx" Target="../charts/chartEx8.xml"/><Relationship Id="rId4" Type="http://schemas.microsoft.com/office/2014/relationships/chartEx" Target="../charts/chartEx2.xml"/><Relationship Id="rId9" Type="http://schemas.microsoft.com/office/2014/relationships/chartEx" Target="../charts/chartEx7.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absoluteAnchor>
    <xdr:pos x="0" y="50327719"/>
    <xdr:ext cx="8661400" cy="6286500"/>
    <xdr:graphicFrame macro="">
      <xdr:nvGraphicFramePr>
        <xdr:cNvPr id="59" name="Chart 58">
          <a:extLst>
            <a:ext uri="{FF2B5EF4-FFF2-40B4-BE49-F238E27FC236}">
              <a16:creationId xmlns:a16="http://schemas.microsoft.com/office/drawing/2014/main" id="{FB3A9FCF-7C2D-4F70-BCD7-B6D08412DA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absolute">
    <xdr:from>
      <xdr:col>0</xdr:col>
      <xdr:colOff>0</xdr:colOff>
      <xdr:row>62</xdr:row>
      <xdr:rowOff>0</xdr:rowOff>
    </xdr:from>
    <xdr:to>
      <xdr:col>24</xdr:col>
      <xdr:colOff>38100</xdr:colOff>
      <xdr:row>76</xdr:row>
      <xdr:rowOff>0</xdr:rowOff>
    </xdr:to>
    <xdr:graphicFrame macro="">
      <xdr:nvGraphicFramePr>
        <xdr:cNvPr id="30" name="Chart 29">
          <a:extLst>
            <a:ext uri="{FF2B5EF4-FFF2-40B4-BE49-F238E27FC236}">
              <a16:creationId xmlns:a16="http://schemas.microsoft.com/office/drawing/2014/main" id="{91C3B61D-3FDD-4237-9294-B8FFBFCCD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0</xdr:colOff>
      <xdr:row>94</xdr:row>
      <xdr:rowOff>0</xdr:rowOff>
    </xdr:from>
    <xdr:to>
      <xdr:col>8</xdr:col>
      <xdr:colOff>642938</xdr:colOff>
      <xdr:row>111</xdr:row>
      <xdr:rowOff>0</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BA04E86F-51C3-4478-BDAC-56D511AF22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19766280"/>
              <a:ext cx="6205538" cy="31089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0</xdr:col>
      <xdr:colOff>0</xdr:colOff>
      <xdr:row>77</xdr:row>
      <xdr:rowOff>0</xdr:rowOff>
    </xdr:from>
    <xdr:to>
      <xdr:col>8</xdr:col>
      <xdr:colOff>642938</xdr:colOff>
      <xdr:row>94</xdr:row>
      <xdr:rowOff>0</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FF91AF96-7E9F-430E-9631-7B34B8DD4D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16657320"/>
              <a:ext cx="6205538" cy="31089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8</xdr:col>
      <xdr:colOff>642939</xdr:colOff>
      <xdr:row>77</xdr:row>
      <xdr:rowOff>0</xdr:rowOff>
    </xdr:from>
    <xdr:to>
      <xdr:col>27</xdr:col>
      <xdr:colOff>121444</xdr:colOff>
      <xdr:row>94</xdr:row>
      <xdr:rowOff>0</xdr:rowOff>
    </xdr:to>
    <mc:AlternateContent xmlns:mc="http://schemas.openxmlformats.org/markup-compatibility/2006">
      <mc:Choice xmlns:cx1="http://schemas.microsoft.com/office/drawing/2015/9/8/chartex" Requires="cx1">
        <xdr:graphicFrame macro="">
          <xdr:nvGraphicFramePr>
            <xdr:cNvPr id="33" name="Chart 32">
              <a:extLst>
                <a:ext uri="{FF2B5EF4-FFF2-40B4-BE49-F238E27FC236}">
                  <a16:creationId xmlns:a16="http://schemas.microsoft.com/office/drawing/2014/main" id="{0FC4DAC5-E3DA-4451-8F41-E7AA72E2BD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205539" y="16657320"/>
              <a:ext cx="6847045" cy="31089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27</xdr:col>
      <xdr:colOff>121445</xdr:colOff>
      <xdr:row>77</xdr:row>
      <xdr:rowOff>0</xdr:rowOff>
    </xdr:from>
    <xdr:to>
      <xdr:col>42</xdr:col>
      <xdr:colOff>571501</xdr:colOff>
      <xdr:row>94</xdr:row>
      <xdr:rowOff>0</xdr:rowOff>
    </xdr:to>
    <mc:AlternateContent xmlns:mc="http://schemas.openxmlformats.org/markup-compatibility/2006">
      <mc:Choice xmlns:cx1="http://schemas.microsoft.com/office/drawing/2015/9/8/chartex" Requires="cx1">
        <xdr:graphicFrame macro="">
          <xdr:nvGraphicFramePr>
            <xdr:cNvPr id="34" name="Chart 33">
              <a:extLst>
                <a:ext uri="{FF2B5EF4-FFF2-40B4-BE49-F238E27FC236}">
                  <a16:creationId xmlns:a16="http://schemas.microsoft.com/office/drawing/2014/main" id="{38DEDCA6-923C-4402-A13D-D03AA3814B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052585" y="16657320"/>
              <a:ext cx="6797516" cy="31089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8</xdr:col>
      <xdr:colOff>642938</xdr:colOff>
      <xdr:row>94</xdr:row>
      <xdr:rowOff>0</xdr:rowOff>
    </xdr:from>
    <xdr:to>
      <xdr:col>27</xdr:col>
      <xdr:colOff>121444</xdr:colOff>
      <xdr:row>111</xdr:row>
      <xdr:rowOff>0</xdr:rowOff>
    </xdr:to>
    <mc:AlternateContent xmlns:mc="http://schemas.openxmlformats.org/markup-compatibility/2006">
      <mc:Choice xmlns:cx1="http://schemas.microsoft.com/office/drawing/2015/9/8/chartex" Requires="cx1">
        <xdr:graphicFrame macro="">
          <xdr:nvGraphicFramePr>
            <xdr:cNvPr id="35" name="Chart 34">
              <a:extLst>
                <a:ext uri="{FF2B5EF4-FFF2-40B4-BE49-F238E27FC236}">
                  <a16:creationId xmlns:a16="http://schemas.microsoft.com/office/drawing/2014/main" id="{2BE0D03C-F779-4127-B8F9-A2E11C4FB4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205538" y="19766280"/>
              <a:ext cx="6847046" cy="31089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27</xdr:col>
      <xdr:colOff>121445</xdr:colOff>
      <xdr:row>94</xdr:row>
      <xdr:rowOff>0</xdr:rowOff>
    </xdr:from>
    <xdr:to>
      <xdr:col>42</xdr:col>
      <xdr:colOff>571500</xdr:colOff>
      <xdr:row>111</xdr:row>
      <xdr:rowOff>11906</xdr:rowOff>
    </xdr:to>
    <mc:AlternateContent xmlns:mc="http://schemas.openxmlformats.org/markup-compatibility/2006">
      <mc:Choice xmlns:cx1="http://schemas.microsoft.com/office/drawing/2015/9/8/chartex" Requires="cx1">
        <xdr:graphicFrame macro="">
          <xdr:nvGraphicFramePr>
            <xdr:cNvPr id="36" name="Chart 35">
              <a:extLst>
                <a:ext uri="{FF2B5EF4-FFF2-40B4-BE49-F238E27FC236}">
                  <a16:creationId xmlns:a16="http://schemas.microsoft.com/office/drawing/2014/main" id="{0CFC1500-30A6-4B5E-AC36-16E4816803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3052585" y="19766280"/>
              <a:ext cx="6797515" cy="31208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27</xdr:col>
      <xdr:colOff>121445</xdr:colOff>
      <xdr:row>111</xdr:row>
      <xdr:rowOff>1</xdr:rowOff>
    </xdr:from>
    <xdr:to>
      <xdr:col>42</xdr:col>
      <xdr:colOff>571500</xdr:colOff>
      <xdr:row>128</xdr:row>
      <xdr:rowOff>1</xdr:rowOff>
    </xdr:to>
    <mc:AlternateContent xmlns:mc="http://schemas.openxmlformats.org/markup-compatibility/2006">
      <mc:Choice xmlns:cx1="http://schemas.microsoft.com/office/drawing/2015/9/8/chartex" Requires="cx1">
        <xdr:graphicFrame macro="">
          <xdr:nvGraphicFramePr>
            <xdr:cNvPr id="37" name="Chart 36">
              <a:extLst>
                <a:ext uri="{FF2B5EF4-FFF2-40B4-BE49-F238E27FC236}">
                  <a16:creationId xmlns:a16="http://schemas.microsoft.com/office/drawing/2014/main" id="{0FC01A9E-4BC2-4E4B-BEB9-08AAE7BF17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3052585" y="22875241"/>
              <a:ext cx="6797515" cy="31089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8</xdr:col>
      <xdr:colOff>642938</xdr:colOff>
      <xdr:row>111</xdr:row>
      <xdr:rowOff>0</xdr:rowOff>
    </xdr:from>
    <xdr:to>
      <xdr:col>27</xdr:col>
      <xdr:colOff>121444</xdr:colOff>
      <xdr:row>128</xdr:row>
      <xdr:rowOff>0</xdr:rowOff>
    </xdr:to>
    <mc:AlternateContent xmlns:mc="http://schemas.openxmlformats.org/markup-compatibility/2006">
      <mc:Choice xmlns:cx1="http://schemas.microsoft.com/office/drawing/2015/9/8/chartex" Requires="cx1">
        <xdr:graphicFrame macro="">
          <xdr:nvGraphicFramePr>
            <xdr:cNvPr id="38" name="Chart 37">
              <a:extLst>
                <a:ext uri="{FF2B5EF4-FFF2-40B4-BE49-F238E27FC236}">
                  <a16:creationId xmlns:a16="http://schemas.microsoft.com/office/drawing/2014/main" id="{F95FA1DF-AF4B-48AF-A858-111B5B8FFF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6205538" y="22875240"/>
              <a:ext cx="6847046" cy="31089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0</xdr:col>
      <xdr:colOff>0</xdr:colOff>
      <xdr:row>111</xdr:row>
      <xdr:rowOff>0</xdr:rowOff>
    </xdr:from>
    <xdr:to>
      <xdr:col>8</xdr:col>
      <xdr:colOff>642938</xdr:colOff>
      <xdr:row>128</xdr:row>
      <xdr:rowOff>0</xdr:rowOff>
    </xdr:to>
    <mc:AlternateContent xmlns:mc="http://schemas.openxmlformats.org/markup-compatibility/2006">
      <mc:Choice xmlns:cx1="http://schemas.microsoft.com/office/drawing/2015/9/8/chartex" Requires="cx1">
        <xdr:graphicFrame macro="">
          <xdr:nvGraphicFramePr>
            <xdr:cNvPr id="39" name="Chart 38">
              <a:extLst>
                <a:ext uri="{FF2B5EF4-FFF2-40B4-BE49-F238E27FC236}">
                  <a16:creationId xmlns:a16="http://schemas.microsoft.com/office/drawing/2014/main" id="{DF6EAA30-2F9C-4AFA-AE3B-993D88CB91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0" y="22875240"/>
              <a:ext cx="6205538" cy="31089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8</xdr:col>
      <xdr:colOff>603248</xdr:colOff>
      <xdr:row>1</xdr:row>
      <xdr:rowOff>17319</xdr:rowOff>
    </xdr:from>
    <xdr:to>
      <xdr:col>16</xdr:col>
      <xdr:colOff>611187</xdr:colOff>
      <xdr:row>23</xdr:row>
      <xdr:rowOff>5773</xdr:rowOff>
    </xdr:to>
    <xdr:graphicFrame macro="">
      <xdr:nvGraphicFramePr>
        <xdr:cNvPr id="2" name="Chart 1">
          <a:extLst>
            <a:ext uri="{FF2B5EF4-FFF2-40B4-BE49-F238E27FC236}">
              <a16:creationId xmlns:a16="http://schemas.microsoft.com/office/drawing/2014/main" id="{05992D55-C9A9-4CCB-AD9C-87DD8FE00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21167</xdr:colOff>
      <xdr:row>12</xdr:row>
      <xdr:rowOff>78317</xdr:rowOff>
    </xdr:from>
    <xdr:to>
      <xdr:col>18</xdr:col>
      <xdr:colOff>296333</xdr:colOff>
      <xdr:row>26</xdr:row>
      <xdr:rowOff>154517</xdr:rowOff>
    </xdr:to>
    <xdr:graphicFrame macro="">
      <xdr:nvGraphicFramePr>
        <xdr:cNvPr id="3" name="Chart 2">
          <a:extLst>
            <a:ext uri="{FF2B5EF4-FFF2-40B4-BE49-F238E27FC236}">
              <a16:creationId xmlns:a16="http://schemas.microsoft.com/office/drawing/2014/main" id="{C0875EA3-993A-4B30-B874-AE4989876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467518</xdr:colOff>
      <xdr:row>2</xdr:row>
      <xdr:rowOff>4</xdr:rowOff>
    </xdr:from>
    <xdr:to>
      <xdr:col>17</xdr:col>
      <xdr:colOff>0</xdr:colOff>
      <xdr:row>26</xdr:row>
      <xdr:rowOff>17318</xdr:rowOff>
    </xdr:to>
    <xdr:graphicFrame macro="">
      <xdr:nvGraphicFramePr>
        <xdr:cNvPr id="3" name="Chart 2">
          <a:extLst>
            <a:ext uri="{FF2B5EF4-FFF2-40B4-BE49-F238E27FC236}">
              <a16:creationId xmlns:a16="http://schemas.microsoft.com/office/drawing/2014/main" id="{2A6A1C82-FF92-46C3-934D-F48DB9BA1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1587</xdr:colOff>
      <xdr:row>49</xdr:row>
      <xdr:rowOff>211137</xdr:rowOff>
    </xdr:from>
    <xdr:to>
      <xdr:col>6</xdr:col>
      <xdr:colOff>230187</xdr:colOff>
      <xdr:row>62</xdr:row>
      <xdr:rowOff>112712</xdr:rowOff>
    </xdr:to>
    <xdr:graphicFrame macro="">
      <xdr:nvGraphicFramePr>
        <xdr:cNvPr id="3" name="Chart 2">
          <a:extLst>
            <a:ext uri="{FF2B5EF4-FFF2-40B4-BE49-F238E27FC236}">
              <a16:creationId xmlns:a16="http://schemas.microsoft.com/office/drawing/2014/main" id="{E1F2E9A2-AE3A-4F3B-952A-BE7A00958A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1171575</xdr:colOff>
      <xdr:row>24</xdr:row>
      <xdr:rowOff>58737</xdr:rowOff>
    </xdr:from>
    <xdr:to>
      <xdr:col>5</xdr:col>
      <xdr:colOff>1425575</xdr:colOff>
      <xdr:row>39</xdr:row>
      <xdr:rowOff>74612</xdr:rowOff>
    </xdr:to>
    <xdr:graphicFrame macro="">
      <xdr:nvGraphicFramePr>
        <xdr:cNvPr id="2" name="Chart 1">
          <a:extLst>
            <a:ext uri="{FF2B5EF4-FFF2-40B4-BE49-F238E27FC236}">
              <a16:creationId xmlns:a16="http://schemas.microsoft.com/office/drawing/2014/main" id="{D0999683-B25B-4D40-8900-FD30E47D3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6</xdr:col>
      <xdr:colOff>600075</xdr:colOff>
      <xdr:row>2</xdr:row>
      <xdr:rowOff>6350</xdr:rowOff>
    </xdr:from>
    <xdr:to>
      <xdr:col>14</xdr:col>
      <xdr:colOff>295275</xdr:colOff>
      <xdr:row>9</xdr:row>
      <xdr:rowOff>7935</xdr:rowOff>
    </xdr:to>
    <xdr:graphicFrame macro="">
      <xdr:nvGraphicFramePr>
        <xdr:cNvPr id="3" name="Chart 2">
          <a:extLst>
            <a:ext uri="{FF2B5EF4-FFF2-40B4-BE49-F238E27FC236}">
              <a16:creationId xmlns:a16="http://schemas.microsoft.com/office/drawing/2014/main" id="{757EEE98-872A-47B4-B264-F0915096E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21935</xdr:colOff>
      <xdr:row>42</xdr:row>
      <xdr:rowOff>163287</xdr:rowOff>
    </xdr:from>
    <xdr:to>
      <xdr:col>14</xdr:col>
      <xdr:colOff>1006928</xdr:colOff>
      <xdr:row>58</xdr:row>
      <xdr:rowOff>11511</xdr:rowOff>
    </xdr:to>
    <xdr:graphicFrame macro="">
      <xdr:nvGraphicFramePr>
        <xdr:cNvPr id="2" name="Chart 1">
          <a:extLst>
            <a:ext uri="{FF2B5EF4-FFF2-40B4-BE49-F238E27FC236}">
              <a16:creationId xmlns:a16="http://schemas.microsoft.com/office/drawing/2014/main" id="{6BE8620B-03A9-4BD6-AF32-8EC00AAF3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19160</xdr:colOff>
      <xdr:row>59</xdr:row>
      <xdr:rowOff>9525</xdr:rowOff>
    </xdr:from>
    <xdr:to>
      <xdr:col>15</xdr:col>
      <xdr:colOff>13606</xdr:colOff>
      <xdr:row>74</xdr:row>
      <xdr:rowOff>170543</xdr:rowOff>
    </xdr:to>
    <xdr:graphicFrame macro="">
      <xdr:nvGraphicFramePr>
        <xdr:cNvPr id="3" name="Chart 2">
          <a:extLst>
            <a:ext uri="{FF2B5EF4-FFF2-40B4-BE49-F238E27FC236}">
              <a16:creationId xmlns:a16="http://schemas.microsoft.com/office/drawing/2014/main" id="{0FB80910-0BD5-4321-8A09-F39E4F5AC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646786</xdr:colOff>
      <xdr:row>76</xdr:row>
      <xdr:rowOff>17177</xdr:rowOff>
    </xdr:from>
    <xdr:to>
      <xdr:col>14</xdr:col>
      <xdr:colOff>993321</xdr:colOff>
      <xdr:row>100</xdr:row>
      <xdr:rowOff>12246</xdr:rowOff>
    </xdr:to>
    <xdr:graphicFrame macro="">
      <xdr:nvGraphicFramePr>
        <xdr:cNvPr id="4" name="Chart 3">
          <a:extLst>
            <a:ext uri="{FF2B5EF4-FFF2-40B4-BE49-F238E27FC236}">
              <a16:creationId xmlns:a16="http://schemas.microsoft.com/office/drawing/2014/main" id="{735B6689-1355-4909-A34A-3036C68B0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60960</xdr:colOff>
      <xdr:row>0</xdr:row>
      <xdr:rowOff>68580</xdr:rowOff>
    </xdr:from>
    <xdr:to>
      <xdr:col>8</xdr:col>
      <xdr:colOff>40640</xdr:colOff>
      <xdr:row>19</xdr:row>
      <xdr:rowOff>152400</xdr:rowOff>
    </xdr:to>
    <xdr:graphicFrame macro="">
      <xdr:nvGraphicFramePr>
        <xdr:cNvPr id="3" name="Chart 2">
          <a:extLst>
            <a:ext uri="{FF2B5EF4-FFF2-40B4-BE49-F238E27FC236}">
              <a16:creationId xmlns:a16="http://schemas.microsoft.com/office/drawing/2014/main" id="{4B3EF918-C545-466F-8A9D-5B7B3562D2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236220</xdr:colOff>
      <xdr:row>0</xdr:row>
      <xdr:rowOff>85090</xdr:rowOff>
    </xdr:from>
    <xdr:to>
      <xdr:col>16</xdr:col>
      <xdr:colOff>220980</xdr:colOff>
      <xdr:row>19</xdr:row>
      <xdr:rowOff>162560</xdr:rowOff>
    </xdr:to>
    <xdr:graphicFrame macro="">
      <xdr:nvGraphicFramePr>
        <xdr:cNvPr id="4" name="Chart 3">
          <a:extLst>
            <a:ext uri="{FF2B5EF4-FFF2-40B4-BE49-F238E27FC236}">
              <a16:creationId xmlns:a16="http://schemas.microsoft.com/office/drawing/2014/main" id="{D313F3AE-7EA0-4521-B6E8-409C63F96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91440</xdr:colOff>
      <xdr:row>19</xdr:row>
      <xdr:rowOff>232410</xdr:rowOff>
    </xdr:from>
    <xdr:to>
      <xdr:col>8</xdr:col>
      <xdr:colOff>53340</xdr:colOff>
      <xdr:row>36</xdr:row>
      <xdr:rowOff>137160</xdr:rowOff>
    </xdr:to>
    <xdr:graphicFrame macro="">
      <xdr:nvGraphicFramePr>
        <xdr:cNvPr id="6" name="Chart 5">
          <a:extLst>
            <a:ext uri="{FF2B5EF4-FFF2-40B4-BE49-F238E27FC236}">
              <a16:creationId xmlns:a16="http://schemas.microsoft.com/office/drawing/2014/main" id="{B3B2A289-398E-45FD-9963-C77211B40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250371</xdr:colOff>
      <xdr:row>19</xdr:row>
      <xdr:rowOff>283029</xdr:rowOff>
    </xdr:from>
    <xdr:to>
      <xdr:col>16</xdr:col>
      <xdr:colOff>283029</xdr:colOff>
      <xdr:row>36</xdr:row>
      <xdr:rowOff>10887</xdr:rowOff>
    </xdr:to>
    <xdr:graphicFrame macro="">
      <xdr:nvGraphicFramePr>
        <xdr:cNvPr id="2" name="Chart 1">
          <a:extLst>
            <a:ext uri="{FF2B5EF4-FFF2-40B4-BE49-F238E27FC236}">
              <a16:creationId xmlns:a16="http://schemas.microsoft.com/office/drawing/2014/main" id="{17CE5503-91EA-4B25-BC64-C68CFE21A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14351000"/>
    <xdr:ext cx="9715500" cy="6286500"/>
    <xdr:graphicFrame macro="">
      <xdr:nvGraphicFramePr>
        <xdr:cNvPr id="13" name="Chart 12">
          <a:extLst>
            <a:ext uri="{FF2B5EF4-FFF2-40B4-BE49-F238E27FC236}">
              <a16:creationId xmlns:a16="http://schemas.microsoft.com/office/drawing/2014/main" id="{652C315F-8AEF-4E3D-957B-E4E0FB994F1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xdr:from>
      <xdr:col>0</xdr:col>
      <xdr:colOff>1</xdr:colOff>
      <xdr:row>0</xdr:row>
      <xdr:rowOff>0</xdr:rowOff>
    </xdr:from>
    <xdr:to>
      <xdr:col>10</xdr:col>
      <xdr:colOff>563563</xdr:colOff>
      <xdr:row>14</xdr:row>
      <xdr:rowOff>0</xdr:rowOff>
    </xdr:to>
    <xdr:graphicFrame macro="">
      <xdr:nvGraphicFramePr>
        <xdr:cNvPr id="16" name="Chart 15">
          <a:extLst>
            <a:ext uri="{FF2B5EF4-FFF2-40B4-BE49-F238E27FC236}">
              <a16:creationId xmlns:a16="http://schemas.microsoft.com/office/drawing/2014/main" id="{E5F39133-A577-4BDC-8D60-515845F72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563562</xdr:colOff>
      <xdr:row>0</xdr:row>
      <xdr:rowOff>0</xdr:rowOff>
    </xdr:from>
    <xdr:to>
      <xdr:col>21</xdr:col>
      <xdr:colOff>519906</xdr:colOff>
      <xdr:row>14</xdr:row>
      <xdr:rowOff>0</xdr:rowOff>
    </xdr:to>
    <xdr:graphicFrame macro="">
      <xdr:nvGraphicFramePr>
        <xdr:cNvPr id="17" name="Chart 4">
          <a:extLst>
            <a:ext uri="{FF2B5EF4-FFF2-40B4-BE49-F238E27FC236}">
              <a16:creationId xmlns:a16="http://schemas.microsoft.com/office/drawing/2014/main" id="{CAE49B66-6AAC-4BE6-B979-8CE5C7736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14</xdr:row>
      <xdr:rowOff>0</xdr:rowOff>
    </xdr:from>
    <xdr:to>
      <xdr:col>21</xdr:col>
      <xdr:colOff>519906</xdr:colOff>
      <xdr:row>34</xdr:row>
      <xdr:rowOff>0</xdr:rowOff>
    </xdr:to>
    <xdr:graphicFrame macro="">
      <xdr:nvGraphicFramePr>
        <xdr:cNvPr id="18" name="Chart 17">
          <a:extLst>
            <a:ext uri="{FF2B5EF4-FFF2-40B4-BE49-F238E27FC236}">
              <a16:creationId xmlns:a16="http://schemas.microsoft.com/office/drawing/2014/main" id="{F061D9D3-443F-4DD8-AFE0-AA6553B0F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absoluteAnchor>
    <xdr:pos x="0" y="6667500"/>
    <xdr:ext cx="9184820" cy="7565571"/>
    <xdr:graphicFrame macro="">
      <xdr:nvGraphicFramePr>
        <xdr:cNvPr id="9" name="Chart 8">
          <a:extLst>
            <a:ext uri="{FF2B5EF4-FFF2-40B4-BE49-F238E27FC236}">
              <a16:creationId xmlns:a16="http://schemas.microsoft.com/office/drawing/2014/main" id="{E36B2448-0EA1-4C86-A56F-0B5AD5A9103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absoluteAnchor>
  <xdr:absoluteAnchor>
    <xdr:pos x="9797142" y="6667500"/>
    <xdr:ext cx="9184822" cy="7592786"/>
    <xdr:graphicFrame macro="">
      <xdr:nvGraphicFramePr>
        <xdr:cNvPr id="14" name="Chart 13">
          <a:extLst>
            <a:ext uri="{FF2B5EF4-FFF2-40B4-BE49-F238E27FC236}">
              <a16:creationId xmlns:a16="http://schemas.microsoft.com/office/drawing/2014/main" id="{91F8AFD6-E18F-49F4-9E16-82637AFFF61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0.75569</cdr:x>
      <cdr:y>0.31098</cdr:y>
    </cdr:from>
    <cdr:to>
      <cdr:x>0.88095</cdr:x>
      <cdr:y>0.35235</cdr:y>
    </cdr:to>
    <cdr:sp macro="" textlink="">
      <cdr:nvSpPr>
        <cdr:cNvPr id="2" name="TextBox 1">
          <a:extLst xmlns:a="http://schemas.openxmlformats.org/drawingml/2006/main">
            <a:ext uri="{FF2B5EF4-FFF2-40B4-BE49-F238E27FC236}">
              <a16:creationId xmlns:a16="http://schemas.microsoft.com/office/drawing/2014/main" id="{8A21748E-6429-4DE8-B955-3A474522BE56}"/>
            </a:ext>
          </a:extLst>
        </cdr:cNvPr>
        <cdr:cNvSpPr txBox="1"/>
      </cdr:nvSpPr>
      <cdr:spPr>
        <a:xfrm xmlns:a="http://schemas.openxmlformats.org/drawingml/2006/main">
          <a:off x="6544235" y="1954306"/>
          <a:ext cx="1084730" cy="2599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a:solidFill>
                <a:srgbClr val="FF0000"/>
              </a:solidFill>
            </a:rPr>
            <a:t>Average</a:t>
          </a:r>
        </a:p>
      </cdr:txBody>
    </cdr:sp>
  </cdr:relSizeAnchor>
</c:userShapes>
</file>

<file path=xl/drawings/drawing4.xml><?xml version="1.0" encoding="utf-8"?>
<c:userShapes xmlns:c="http://schemas.openxmlformats.org/drawingml/2006/chart">
  <cdr:relSizeAnchor xmlns:cdr="http://schemas.openxmlformats.org/drawingml/2006/chartDrawing">
    <cdr:from>
      <cdr:x>0.69669</cdr:x>
      <cdr:y>0.57917</cdr:y>
    </cdr:from>
    <cdr:to>
      <cdr:x>0.83644</cdr:x>
      <cdr:y>0.65763</cdr:y>
    </cdr:to>
    <cdr:sp macro="" textlink="">
      <cdr:nvSpPr>
        <cdr:cNvPr id="2" name="TextBox 1">
          <a:extLst xmlns:a="http://schemas.openxmlformats.org/drawingml/2006/main">
            <a:ext uri="{FF2B5EF4-FFF2-40B4-BE49-F238E27FC236}">
              <a16:creationId xmlns:a16="http://schemas.microsoft.com/office/drawing/2014/main" id="{AB1923D5-5EF1-4F8D-9809-FB4A5042F716}"/>
            </a:ext>
          </a:extLst>
        </cdr:cNvPr>
        <cdr:cNvSpPr txBox="1"/>
      </cdr:nvSpPr>
      <cdr:spPr>
        <a:xfrm xmlns:a="http://schemas.openxmlformats.org/drawingml/2006/main">
          <a:off x="6033247" y="3639671"/>
          <a:ext cx="1210235" cy="4930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0.05562</cdr:y>
    </cdr:from>
    <cdr:to>
      <cdr:x>1</cdr:x>
      <cdr:y>0.10374</cdr:y>
    </cdr:to>
    <cdr:sp macro="" textlink="[14]Graphs!$AG$11">
      <cdr:nvSpPr>
        <cdr:cNvPr id="3" name="TextBox 7">
          <a:extLst xmlns:a="http://schemas.openxmlformats.org/drawingml/2006/main">
            <a:ext uri="{FF2B5EF4-FFF2-40B4-BE49-F238E27FC236}">
              <a16:creationId xmlns:a16="http://schemas.microsoft.com/office/drawing/2014/main" id="{AA3BEA39-7F09-44D7-B1EC-F32586146D77}"/>
            </a:ext>
          </a:extLst>
        </cdr:cNvPr>
        <cdr:cNvSpPr txBox="1"/>
      </cdr:nvSpPr>
      <cdr:spPr>
        <a:xfrm xmlns:a="http://schemas.openxmlformats.org/drawingml/2006/main">
          <a:off x="0" y="350186"/>
          <a:ext cx="8667750" cy="30295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9C6940AE-EE21-48C5-B6E9-11AC54688250}" type="TxLink">
            <a:rPr lang="en-US" sz="1100" b="0" i="0" u="none" strike="noStrike">
              <a:solidFill>
                <a:srgbClr val="000000"/>
              </a:solidFill>
              <a:latin typeface="Calibri"/>
              <a:cs typeface="Calibri"/>
            </a:rPr>
            <a:pPr algn="ctr"/>
            <a:t>6/1/2020 - 5/1/2021: 177297 rolls, 1203 stops, 147 rolls/stop</a:t>
          </a:fld>
          <a:endParaRPr lang="en-US" sz="1100"/>
        </a:p>
      </cdr:txBody>
    </cdr:sp>
  </cdr:relSizeAnchor>
  <cdr:relSizeAnchor xmlns:cdr="http://schemas.openxmlformats.org/drawingml/2006/chartDrawing">
    <cdr:from>
      <cdr:x>0</cdr:x>
      <cdr:y>0.08587</cdr:y>
    </cdr:from>
    <cdr:to>
      <cdr:x>1</cdr:x>
      <cdr:y>0.12967</cdr:y>
    </cdr:to>
    <cdr:sp macro="" textlink="[14]Graphs!$AG$12">
      <cdr:nvSpPr>
        <cdr:cNvPr id="4" name="TextBox 8">
          <a:extLst xmlns:a="http://schemas.openxmlformats.org/drawingml/2006/main">
            <a:ext uri="{FF2B5EF4-FFF2-40B4-BE49-F238E27FC236}">
              <a16:creationId xmlns:a16="http://schemas.microsoft.com/office/drawing/2014/main" id="{290B4C3F-F316-4BBA-A4B4-F473B3C4DAE1}"/>
            </a:ext>
          </a:extLst>
        </cdr:cNvPr>
        <cdr:cNvSpPr txBox="1"/>
      </cdr:nvSpPr>
      <cdr:spPr>
        <a:xfrm xmlns:a="http://schemas.openxmlformats.org/drawingml/2006/main">
          <a:off x="0" y="540640"/>
          <a:ext cx="8667750" cy="27578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07F0F774-351A-41C3-B4B6-B4AEFEC0C047}" type="TxLink">
            <a:rPr lang="en-US" sz="1100" b="0" i="0" u="none" strike="noStrike">
              <a:solidFill>
                <a:srgbClr val="000000"/>
              </a:solidFill>
              <a:latin typeface="Calibri"/>
              <a:cs typeface="Calibri"/>
            </a:rPr>
            <a:pPr algn="ctr"/>
            <a:t>Week of 4/26/2021: 7920 rolls,  78 stops, 102 rolls/stop</a:t>
          </a:fld>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0.69669</cdr:x>
      <cdr:y>0.57917</cdr:y>
    </cdr:from>
    <cdr:to>
      <cdr:x>0.83644</cdr:x>
      <cdr:y>0.65763</cdr:y>
    </cdr:to>
    <cdr:sp macro="" textlink="">
      <cdr:nvSpPr>
        <cdr:cNvPr id="2" name="TextBox 1">
          <a:extLst xmlns:a="http://schemas.openxmlformats.org/drawingml/2006/main">
            <a:ext uri="{FF2B5EF4-FFF2-40B4-BE49-F238E27FC236}">
              <a16:creationId xmlns:a16="http://schemas.microsoft.com/office/drawing/2014/main" id="{AB1923D5-5EF1-4F8D-9809-FB4A5042F716}"/>
            </a:ext>
          </a:extLst>
        </cdr:cNvPr>
        <cdr:cNvSpPr txBox="1"/>
      </cdr:nvSpPr>
      <cdr:spPr>
        <a:xfrm xmlns:a="http://schemas.openxmlformats.org/drawingml/2006/main">
          <a:off x="6033247" y="3639671"/>
          <a:ext cx="1210235" cy="4930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0.69669</cdr:x>
      <cdr:y>0.57917</cdr:y>
    </cdr:from>
    <cdr:to>
      <cdr:x>0.83644</cdr:x>
      <cdr:y>0.65763</cdr:y>
    </cdr:to>
    <cdr:sp macro="" textlink="">
      <cdr:nvSpPr>
        <cdr:cNvPr id="3" name="TextBox 1">
          <a:extLst xmlns:a="http://schemas.openxmlformats.org/drawingml/2006/main">
            <a:ext uri="{FF2B5EF4-FFF2-40B4-BE49-F238E27FC236}">
              <a16:creationId xmlns:a16="http://schemas.microsoft.com/office/drawing/2014/main" id="{AB1923D5-5EF1-4F8D-9809-FB4A5042F716}"/>
            </a:ext>
          </a:extLst>
        </cdr:cNvPr>
        <cdr:cNvSpPr txBox="1"/>
      </cdr:nvSpPr>
      <cdr:spPr>
        <a:xfrm xmlns:a="http://schemas.openxmlformats.org/drawingml/2006/main">
          <a:off x="6033247" y="3639671"/>
          <a:ext cx="1210235" cy="4930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0.05603</cdr:y>
    </cdr:from>
    <cdr:to>
      <cdr:x>1</cdr:x>
      <cdr:y>0.10991</cdr:y>
    </cdr:to>
    <cdr:sp macro="" textlink="[14]Graphs!$AG$11">
      <cdr:nvSpPr>
        <cdr:cNvPr id="4" name="TextBox 3">
          <a:extLst xmlns:a="http://schemas.openxmlformats.org/drawingml/2006/main">
            <a:ext uri="{FF2B5EF4-FFF2-40B4-BE49-F238E27FC236}">
              <a16:creationId xmlns:a16="http://schemas.microsoft.com/office/drawing/2014/main" id="{9C38941A-0099-4671-BB98-A47535AC6D7E}"/>
            </a:ext>
          </a:extLst>
        </cdr:cNvPr>
        <cdr:cNvSpPr txBox="1"/>
      </cdr:nvSpPr>
      <cdr:spPr>
        <a:xfrm xmlns:a="http://schemas.openxmlformats.org/drawingml/2006/main">
          <a:off x="0" y="381204"/>
          <a:ext cx="9184822" cy="366576"/>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pPr algn="ctr"/>
          <a:fld id="{0FBCF426-2C37-4584-AA82-16106AEAD412}" type="TxLink">
            <a:rPr lang="en-US" sz="1100" b="0" i="0" u="none" strike="noStrike">
              <a:ln>
                <a:noFill/>
              </a:ln>
              <a:solidFill>
                <a:srgbClr val="000000"/>
              </a:solidFill>
              <a:latin typeface="Calibri"/>
              <a:cs typeface="Calibri"/>
            </a:rPr>
            <a:pPr algn="ctr"/>
            <a:t>6/1/2020 - 5/1/2021: 177297 rolls, 1203 stops, 147 rolls/stop</a:t>
          </a:fld>
          <a:endParaRPr lang="en-US" sz="1100">
            <a:ln>
              <a:noFill/>
            </a:ln>
          </a:endParaRPr>
        </a:p>
      </cdr:txBody>
    </cdr:sp>
  </cdr:relSizeAnchor>
  <cdr:relSizeAnchor xmlns:cdr="http://schemas.openxmlformats.org/drawingml/2006/chartDrawing">
    <cdr:from>
      <cdr:x>0</cdr:x>
      <cdr:y>0.08563</cdr:y>
    </cdr:from>
    <cdr:to>
      <cdr:x>1</cdr:x>
      <cdr:y>0.13951</cdr:y>
    </cdr:to>
    <cdr:sp macro="" textlink="[14]Graphs!$AG$12">
      <cdr:nvSpPr>
        <cdr:cNvPr id="5" name="TextBox 1">
          <a:extLst xmlns:a="http://schemas.openxmlformats.org/drawingml/2006/main">
            <a:ext uri="{FF2B5EF4-FFF2-40B4-BE49-F238E27FC236}">
              <a16:creationId xmlns:a16="http://schemas.microsoft.com/office/drawing/2014/main" id="{74F2652B-96A2-449A-AD19-ACAAD9D2C30B}"/>
            </a:ext>
          </a:extLst>
        </cdr:cNvPr>
        <cdr:cNvSpPr txBox="1"/>
      </cdr:nvSpPr>
      <cdr:spPr>
        <a:xfrm xmlns:a="http://schemas.openxmlformats.org/drawingml/2006/main">
          <a:off x="0" y="540657"/>
          <a:ext cx="8667750" cy="340179"/>
        </a:xfrm>
        <a:prstGeom xmlns:a="http://schemas.openxmlformats.org/drawingml/2006/main" prst="rect">
          <a:avLst/>
        </a:prstGeom>
        <a:noFill xmlns:a="http://schemas.openxmlformats.org/drawingml/2006/mai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A88CD7D1-5B9A-46C2-ADC3-C0B04FC017CD}" type="TxLink">
            <a:rPr lang="en-US" sz="1100" b="0" i="0" u="none" strike="noStrike">
              <a:ln>
                <a:noFill/>
              </a:ln>
              <a:solidFill>
                <a:srgbClr val="000000"/>
              </a:solidFill>
              <a:latin typeface="Calibri"/>
              <a:cs typeface="Calibri"/>
            </a:rPr>
            <a:pPr algn="ctr"/>
            <a:t>Week of 4/26/2021: 7920 rolls,  78 stops, 102 rolls/stop</a:t>
          </a:fld>
          <a:endParaRPr lang="en-US" sz="1100">
            <a:ln>
              <a:noFill/>
            </a:ln>
          </a:endParaRPr>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0</xdr:col>
      <xdr:colOff>74082</xdr:colOff>
      <xdr:row>0</xdr:row>
      <xdr:rowOff>0</xdr:rowOff>
    </xdr:from>
    <xdr:to>
      <xdr:col>15</xdr:col>
      <xdr:colOff>211665</xdr:colOff>
      <xdr:row>31</xdr:row>
      <xdr:rowOff>148168</xdr:rowOff>
    </xdr:to>
    <xdr:pic>
      <xdr:nvPicPr>
        <xdr:cNvPr id="3" name="Picture 2">
          <a:extLst>
            <a:ext uri="{FF2B5EF4-FFF2-40B4-BE49-F238E27FC236}">
              <a16:creationId xmlns:a16="http://schemas.microsoft.com/office/drawing/2014/main" id="{FCD03DF0-FCE8-48D3-AC21-8D2E8A4F9A1D}"/>
            </a:ext>
          </a:extLst>
        </xdr:cNvPr>
        <xdr:cNvPicPr>
          <a:picLocks noChangeAspect="1"/>
        </xdr:cNvPicPr>
      </xdr:nvPicPr>
      <xdr:blipFill rotWithShape="1">
        <a:blip xmlns:r="http://schemas.openxmlformats.org/officeDocument/2006/relationships" r:embed="rId1"/>
        <a:srcRect l="1157" t="13684" r="47736" b="23036"/>
        <a:stretch/>
      </xdr:blipFill>
      <xdr:spPr>
        <a:xfrm>
          <a:off x="74082" y="0"/>
          <a:ext cx="9345083" cy="650875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13</xdr:col>
      <xdr:colOff>19050</xdr:colOff>
      <xdr:row>0</xdr:row>
      <xdr:rowOff>375920</xdr:rowOff>
    </xdr:from>
    <xdr:to>
      <xdr:col>20</xdr:col>
      <xdr:colOff>359410</xdr:colOff>
      <xdr:row>14</xdr:row>
      <xdr:rowOff>177800</xdr:rowOff>
    </xdr:to>
    <xdr:graphicFrame macro="">
      <xdr:nvGraphicFramePr>
        <xdr:cNvPr id="6" name="Chart 5">
          <a:extLst>
            <a:ext uri="{FF2B5EF4-FFF2-40B4-BE49-F238E27FC236}">
              <a16:creationId xmlns:a16="http://schemas.microsoft.com/office/drawing/2014/main" id="{D8E38BAC-B208-4B8A-93C6-EA095DE77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6350</xdr:colOff>
      <xdr:row>15</xdr:row>
      <xdr:rowOff>80010</xdr:rowOff>
    </xdr:from>
    <xdr:to>
      <xdr:col>20</xdr:col>
      <xdr:colOff>346710</xdr:colOff>
      <xdr:row>30</xdr:row>
      <xdr:rowOff>80010</xdr:rowOff>
    </xdr:to>
    <xdr:graphicFrame macro="">
      <xdr:nvGraphicFramePr>
        <xdr:cNvPr id="7" name="Chart 6">
          <a:extLst>
            <a:ext uri="{FF2B5EF4-FFF2-40B4-BE49-F238E27FC236}">
              <a16:creationId xmlns:a16="http://schemas.microsoft.com/office/drawing/2014/main" id="{19D47800-61D9-4EA3-A547-72B7AD1A9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595678</xdr:colOff>
      <xdr:row>31</xdr:row>
      <xdr:rowOff>53324</xdr:rowOff>
    </xdr:from>
    <xdr:to>
      <xdr:col>20</xdr:col>
      <xdr:colOff>151504</xdr:colOff>
      <xdr:row>46</xdr:row>
      <xdr:rowOff>34275</xdr:rowOff>
    </xdr:to>
    <xdr:graphicFrame macro="">
      <xdr:nvGraphicFramePr>
        <xdr:cNvPr id="10" name="Chart 9">
          <a:extLst>
            <a:ext uri="{FF2B5EF4-FFF2-40B4-BE49-F238E27FC236}">
              <a16:creationId xmlns:a16="http://schemas.microsoft.com/office/drawing/2014/main" id="{B70C8189-BD4A-4923-9A57-78D70DF33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320040</xdr:colOff>
      <xdr:row>3</xdr:row>
      <xdr:rowOff>3810</xdr:rowOff>
    </xdr:from>
    <xdr:to>
      <xdr:col>13</xdr:col>
      <xdr:colOff>15240</xdr:colOff>
      <xdr:row>17</xdr:row>
      <xdr:rowOff>163830</xdr:rowOff>
    </xdr:to>
    <xdr:graphicFrame macro="">
      <xdr:nvGraphicFramePr>
        <xdr:cNvPr id="2" name="Chart 1">
          <a:extLst>
            <a:ext uri="{FF2B5EF4-FFF2-40B4-BE49-F238E27FC236}">
              <a16:creationId xmlns:a16="http://schemas.microsoft.com/office/drawing/2014/main" id="{34684C9E-0909-40B9-A6E1-490B40A92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131039</xdr:colOff>
      <xdr:row>1</xdr:row>
      <xdr:rowOff>12699</xdr:rowOff>
    </xdr:from>
    <xdr:to>
      <xdr:col>19</xdr:col>
      <xdr:colOff>8731</xdr:colOff>
      <xdr:row>27</xdr:row>
      <xdr:rowOff>0</xdr:rowOff>
    </xdr:to>
    <xdr:graphicFrame macro="">
      <xdr:nvGraphicFramePr>
        <xdr:cNvPr id="7" name="Chart 6">
          <a:extLst>
            <a:ext uri="{FF2B5EF4-FFF2-40B4-BE49-F238E27FC236}">
              <a16:creationId xmlns:a16="http://schemas.microsoft.com/office/drawing/2014/main" id="{FC2DAC5F-4742-4B2D-AAD0-E3D6895DE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lv-web-01\Corporate\PSI%20files%20on%20C\2002%20OP\global%20summary%202_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lv-web-01\Corporate\Docs\Core%20DI%20Q4%20Shipments%20Froze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tremcoinc-my.sharepoint.com/Users/misullivan/Documents/Recovered%20from%20old%20laptop/Users/misullivan/Documents/IC/Lean%20Daily%20Mgmt/Weekly%20Performance%20Metrics%2008%2015%2017%20v01.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shpaneKa/Documents/Tier%203%20meeting/7.2%20Line%20Speed%20Efficiency.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K:\YHD\Felt%20Line%20Stop%20Log%20FY21.xlsx"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Graph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lv-web-01\Corporate\Documents%20and%20Settings\ms29035\Local%20Settings\Temporary%20Internet%20Files\OLK1DE\XR%20Inv%20Burn-Off%20Plan%20FW4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lv-web-01\Corporate\DOCUME~1\Y5690\LOCALS~1\Temp\QuickPlace\MR%20PSI%20Mgmt%201Q2003%20Upd1%20Rev1%2001_19-0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hpaneKa/Documents/Tier%203%20meeting/7.1%20Rolling%20data%20scrap%20and%20downtim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Jptkycom01medge\jphq-mfg\SHARE\Supply%20Chain\03%20OP%20Review\Material%20Planning\Material%20Input%20Q1%20File%20by%20Jim\SII%20Sales%20summary%2010_2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lv-web-01\Corporate\DOCUME~1\cn216\LOCALS~1\Temp\Q4%20Input%20Targets%20rev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lv-web-01\Corporate\DOCUME~1\kingm\LOCALS~1\Temp\Temporary%20Directory%201%20for%20June%20Hyperion%20Data.zip\June%20Data\Copy%20of%20Endo%20Monthly%20Reporting%20Package%20with%20Fcst%20OPK.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lv-web-01\Corporate\DOCUME~1\kingm\LOCALS~1\Temp\Temporary%20Directory%203%20for%20May%20Hyperion%20Schedules.zip\2006%20Hyperion%20Schedules%20(HSV).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lv-web-01\Corporate\windows\TEMP\top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dlRoutines"/>
      <sheetName val="ProdGrouped"/>
      <sheetName val="TPM 1-Qtr"/>
      <sheetName val="TPM Tot"/>
      <sheetName val="ICVBreakDown"/>
      <sheetName val="StdMarginQtrReg"/>
      <sheetName val="StdMarginRegQtr"/>
      <sheetName val="SalesByRegnByQtr"/>
      <sheetName val="SalesByQtrByRegn"/>
      <sheetName val="Summary"/>
      <sheetName val="Summary Q1"/>
      <sheetName val="Summary Q2"/>
      <sheetName val="Summary Q3"/>
      <sheetName val="Summary Q4"/>
      <sheetName val="References"/>
      <sheetName val="Summary a"/>
      <sheetName val="SalesQtrReg Global Feb-05"/>
      <sheetName val="Region Sumry GEMSA Feb-05 (4)"/>
      <sheetName val="Region Sumry GEMSE Feb-05 (4)"/>
      <sheetName val="Region Sumry GEMSAM Feb-05 (4)"/>
      <sheetName val="Region Sumry GEMSA Feb-05 (3)"/>
      <sheetName val="Region Sumry GEMSE Feb-05 (3)"/>
      <sheetName val="Region Sumry GEMSAM Feb-05 (3)"/>
      <sheetName val="Region Sumry GEMSA Feb-05 (2)"/>
      <sheetName val="Region Sumry GEMSE Feb-05 (2)"/>
      <sheetName val="Region Sumry GEMSAM Feb-05 (2)"/>
      <sheetName val="Region Sumry GEMSA Feb-05"/>
      <sheetName val="Region Sumry GEMSE Feb-05"/>
      <sheetName val="Region Sumry GEMSAM Feb-05"/>
      <sheetName val="SalesQtrReg GEMSA Feb-05"/>
      <sheetName val="SalesQtrReg GEMSE Feb-05"/>
      <sheetName val="SalesQtrReg GEMSAM Feb-05"/>
      <sheetName val="SalesQtrReg ROA Feb-05"/>
      <sheetName val="SalesQtrReg Japan Feb-05"/>
      <sheetName val="SalesQtrReg Res Feb-05"/>
      <sheetName val="SalesQtrReg Canada Feb-05"/>
      <sheetName val="SalesQtrReg Lat Feb-05"/>
      <sheetName val="SalesQtrReg USA Feb-05"/>
      <sheetName val="CompSales"/>
      <sheetName val="CAndDemo"/>
      <sheetName val="PricesPSIG"/>
      <sheetName val="PricesComp"/>
      <sheetName val="Inventory"/>
      <sheetName val="PSIGSales"/>
      <sheetName val="PSIGDetails"/>
      <sheetName val="CompProduction"/>
      <sheetName val="SalesByPole2FCast"/>
      <sheetName val="SalesByPole"/>
      <sheetName val="ShipmentsByPole4FCast"/>
      <sheetName val="ShipmentsByPole2FCast"/>
      <sheetName val="ShipmentsByPole"/>
      <sheetName val="IOPlanBalances"/>
      <sheetName val="IOPlan"/>
      <sheetName val="IOPlan Regn"/>
      <sheetName val="BlockISales"/>
      <sheetName val="InternalSales"/>
      <sheetName val="ForecastCompModalities"/>
      <sheetName val="GlobalPSIPlanSummary"/>
      <sheetName val="GlobalInventoryOrSales"/>
      <sheetName val="GlobalInternalSales"/>
      <sheetName val="SalesByRegionWithDelta"/>
      <sheetName val="GlobalSAndIByPo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4">
          <cell r="C4" t="str">
            <v>'SalesQtrReg Global Feb-05'</v>
          </cell>
        </row>
        <row r="9">
          <cell r="C9" t="str">
            <v>'SalesQtrReg USA Feb-05'</v>
          </cell>
        </row>
        <row r="10">
          <cell r="C10" t="str">
            <v>'SalesQtrReg Lat Feb-05'</v>
          </cell>
        </row>
        <row r="11">
          <cell r="C11" t="str">
            <v>'SalesQtrReg Canada Feb-05'</v>
          </cell>
        </row>
        <row r="14">
          <cell r="C14" t="str">
            <v>'Region Sumry GEMSAM Feb-05'</v>
          </cell>
        </row>
        <row r="15">
          <cell r="C15" t="str">
            <v>'Region Sumry GEMSAM Feb-05 (2)'</v>
          </cell>
        </row>
        <row r="16">
          <cell r="C16" t="str">
            <v>'Region Sumry GEMSAM Feb-05 (3)'</v>
          </cell>
        </row>
        <row r="17">
          <cell r="C17" t="str">
            <v>'Region Sumry GEMSAM Feb-05 (4)'</v>
          </cell>
        </row>
        <row r="19">
          <cell r="C19" t="str">
            <v>'Region Sumry GEMSE Feb-05'</v>
          </cell>
        </row>
        <row r="20">
          <cell r="C20" t="str">
            <v>'Region Sumry GEMSE Feb-05 (2)'</v>
          </cell>
        </row>
        <row r="21">
          <cell r="C21" t="str">
            <v>'Region Sumry GEMSE Feb-05 (3)'</v>
          </cell>
        </row>
        <row r="22">
          <cell r="C22" t="str">
            <v>'Region Sumry GEMSE Feb-05 (4)'</v>
          </cell>
        </row>
        <row r="24">
          <cell r="C24" t="str">
            <v>'Region Sumry GEMSA Feb-05'</v>
          </cell>
        </row>
        <row r="25">
          <cell r="C25" t="str">
            <v>'Region Sumry GEMSA Feb-05 (2)'</v>
          </cell>
        </row>
        <row r="26">
          <cell r="C26" t="str">
            <v>'Region Sumry GEMSA Feb-05 (3)'</v>
          </cell>
        </row>
        <row r="27">
          <cell r="C27" t="str">
            <v>'Region Sumry GEMSA Feb-05 (4)'</v>
          </cell>
        </row>
        <row r="30">
          <cell r="G30">
            <v>503</v>
          </cell>
        </row>
        <row r="35">
          <cell r="G35">
            <v>236</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dlRoutines"/>
      <sheetName val="ShipmentsByPole XR Nov-25 (2)"/>
      <sheetName val="Cover"/>
      <sheetName val="ProdGrouped"/>
      <sheetName val="TPM 1-Qtr"/>
      <sheetName val="TPM Tot"/>
      <sheetName val="ICVBreakDown"/>
      <sheetName val="StdMarginQtrReg"/>
      <sheetName val="StdMarginRegQtr"/>
      <sheetName val="SalesByRegnByQtr"/>
      <sheetName val="SalesByQtrByRegn"/>
      <sheetName val="CompSales"/>
      <sheetName val="CAndDemo"/>
      <sheetName val="PricesPSIG"/>
      <sheetName val="PricesComp"/>
      <sheetName val="Inventory"/>
      <sheetName val="PSIGSales"/>
      <sheetName val="PSIGDetails"/>
      <sheetName val="CompProduction"/>
      <sheetName val="SalesByPole2FCast"/>
      <sheetName val="SalesByPole"/>
      <sheetName val="ShipmentsByPole4FCast"/>
      <sheetName val="ShipmentsByPole2FCast"/>
      <sheetName val="ShipmentsByPole"/>
      <sheetName val="ShipmentsByPole Vas Nov-25"/>
      <sheetName val="ShipmentsByPole XR Nov-25"/>
      <sheetName val="ShipmentsByPole PET Nov-25"/>
      <sheetName val="ShipmentsByPole NUC Nov-25"/>
      <sheetName val="ShipmentsByPole CT Nov-25"/>
      <sheetName val="ShipmentsByPole MR Nov-25"/>
      <sheetName val="IOPlanBalances"/>
      <sheetName val="IOPlan"/>
      <sheetName val="IOPlan Regn"/>
      <sheetName val="BlockISales"/>
      <sheetName val="InternalSales"/>
      <sheetName val="ForecastCompModalities"/>
      <sheetName val="GlobalPSIPlanSummary"/>
      <sheetName val="GlobalInventoryOrSales"/>
      <sheetName val="GlobalInternalSales"/>
      <sheetName val="SalesByRegionWithDelta"/>
      <sheetName val="GlobalSAndIByPole"/>
      <sheetName val="Root cause analysis"/>
      <sheetName val="Imatron CC"/>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row r="4">
          <cell r="D4" t="str">
            <v>Q ($M)</v>
          </cell>
          <cell r="F4" t="str">
            <v>Q ($M)</v>
          </cell>
          <cell r="H4" t="str">
            <v>Q ($M)</v>
          </cell>
          <cell r="J4" t="str">
            <v>Q ($M)</v>
          </cell>
        </row>
      </sheetData>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on Log"/>
      <sheetName val="A3 Form"/>
      <sheetName val="Daily Metrics"/>
      <sheetName val="Monthly Metrics"/>
      <sheetName val="Safety"/>
      <sheetName val="Safety Trends"/>
      <sheetName val="Quality"/>
      <sheetName val="Quality Trends"/>
      <sheetName val="Delivery"/>
      <sheetName val="Delivery by Line"/>
      <sheetName val="Delivery by Line Trends"/>
      <sheetName val="Delivery Trends"/>
      <sheetName val="Labor"/>
      <sheetName val="Labor Trends"/>
      <sheetName val="Raw Material"/>
      <sheetName val="Raw Material Trends"/>
      <sheetName val="Maintenance"/>
      <sheetName val="Maintenance Trends"/>
      <sheetName val="Sanitation"/>
      <sheetName val="Sanitation Trends"/>
      <sheetName val="Site List"/>
      <sheetName val="Inputs - Product Delivery ol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A3" t="str">
            <v>ARV</v>
          </cell>
          <cell r="B3" t="str">
            <v>Arvada</v>
          </cell>
          <cell r="C3" t="str">
            <v>Processing West</v>
          </cell>
        </row>
        <row r="4">
          <cell r="A4" t="str">
            <v>AUR</v>
          </cell>
          <cell r="B4" t="str">
            <v>Aura</v>
          </cell>
          <cell r="C4" t="str">
            <v>Processing Europe</v>
          </cell>
        </row>
        <row r="5">
          <cell r="A5" t="str">
            <v>BRF</v>
          </cell>
          <cell r="B5" t="str">
            <v>Brimfield</v>
          </cell>
          <cell r="C5" t="str">
            <v>Ortho Components</v>
          </cell>
        </row>
        <row r="6">
          <cell r="A6" t="str">
            <v>BRP</v>
          </cell>
          <cell r="B6" t="str">
            <v>Brooklyn Park</v>
          </cell>
          <cell r="C6" t="str">
            <v>Machining</v>
          </cell>
        </row>
        <row r="7">
          <cell r="A7" t="str">
            <v>CLV</v>
          </cell>
          <cell r="B7" t="str">
            <v>Collegeville</v>
          </cell>
          <cell r="C7" t="str">
            <v>Processing East</v>
          </cell>
        </row>
        <row r="8">
          <cell r="A8" t="str">
            <v>ELPJRZ</v>
          </cell>
          <cell r="B8" t="str">
            <v>El Paso / Juarez</v>
          </cell>
          <cell r="C8" t="str">
            <v>Finished Products</v>
          </cell>
        </row>
        <row r="9">
          <cell r="A9" t="str">
            <v>ENW</v>
          </cell>
          <cell r="B9" t="str">
            <v>Englewood</v>
          </cell>
          <cell r="C9" t="str">
            <v>Processing West</v>
          </cell>
        </row>
        <row r="10">
          <cell r="A10" t="str">
            <v>ES</v>
          </cell>
          <cell r="B10" t="str">
            <v>Engineering Services</v>
          </cell>
        </row>
        <row r="11">
          <cell r="A11" t="str">
            <v>GLW</v>
          </cell>
          <cell r="B11" t="str">
            <v>Galway</v>
          </cell>
          <cell r="C11" t="str">
            <v>Processing Europe</v>
          </cell>
        </row>
        <row r="12">
          <cell r="A12" t="str">
            <v>LAC</v>
          </cell>
          <cell r="B12" t="str">
            <v>Laconia</v>
          </cell>
          <cell r="C12" t="str">
            <v>Finished Products</v>
          </cell>
        </row>
        <row r="13">
          <cell r="A13" t="str">
            <v>MAN</v>
          </cell>
          <cell r="B13" t="str">
            <v>Manchester</v>
          </cell>
          <cell r="C13" t="str">
            <v>Processing Europe</v>
          </cell>
        </row>
        <row r="14">
          <cell r="A14" t="str">
            <v>MIC</v>
          </cell>
          <cell r="B14" t="str">
            <v>Minn Idea Center</v>
          </cell>
        </row>
        <row r="15">
          <cell r="A15" t="str">
            <v>OPK</v>
          </cell>
          <cell r="B15" t="str">
            <v>Orchard Park</v>
          </cell>
          <cell r="C15" t="str">
            <v>Machining</v>
          </cell>
        </row>
        <row r="16">
          <cell r="A16" t="str">
            <v>PIT</v>
          </cell>
          <cell r="B16" t="str">
            <v>Pittsburg</v>
          </cell>
          <cell r="C16" t="str">
            <v>Ortho Components</v>
          </cell>
        </row>
        <row r="17">
          <cell r="A17" t="str">
            <v>SLM</v>
          </cell>
          <cell r="B17" t="str">
            <v>Salem</v>
          </cell>
          <cell r="C17" t="str">
            <v>Processing East</v>
          </cell>
        </row>
        <row r="18">
          <cell r="A18" t="str">
            <v>TRN</v>
          </cell>
          <cell r="B18" t="str">
            <v>Trenton</v>
          </cell>
          <cell r="C18" t="str">
            <v>Processing East</v>
          </cell>
        </row>
        <row r="19">
          <cell r="A19" t="str">
            <v>UPL</v>
          </cell>
          <cell r="B19" t="str">
            <v>Upland</v>
          </cell>
          <cell r="C19" t="str">
            <v>Finished Products</v>
          </cell>
        </row>
        <row r="20">
          <cell r="A20" t="str">
            <v>WHL</v>
          </cell>
          <cell r="B20" t="str">
            <v>Wheeling</v>
          </cell>
          <cell r="C20" t="str">
            <v>Machining</v>
          </cell>
        </row>
        <row r="21">
          <cell r="A21" t="str">
            <v>WTR</v>
          </cell>
          <cell r="B21" t="str">
            <v>Watertown</v>
          </cell>
          <cell r="C21" t="str">
            <v>Processing East</v>
          </cell>
        </row>
      </sheetData>
      <sheetData sheetId="2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Data"/>
      <sheetName val="Summary Data"/>
      <sheetName val=" Chart 1"/>
      <sheetName val="Sheet1"/>
    </sheetNames>
    <sheetDataSet>
      <sheetData sheetId="0" refreshError="1"/>
      <sheetData sheetId="1">
        <row r="61">
          <cell r="C61">
            <v>86.457932535364506</v>
          </cell>
          <cell r="D61">
            <v>919</v>
          </cell>
          <cell r="F61">
            <v>0</v>
          </cell>
          <cell r="G61">
            <v>96.636363636363626</v>
          </cell>
          <cell r="H61">
            <v>555</v>
          </cell>
          <cell r="J61">
            <v>0</v>
          </cell>
        </row>
        <row r="62">
          <cell r="C62">
            <v>88.017860647693809</v>
          </cell>
          <cell r="D62">
            <v>1019</v>
          </cell>
          <cell r="E62">
            <v>88.181818181818187</v>
          </cell>
          <cell r="F62">
            <v>350</v>
          </cell>
          <cell r="H62">
            <v>0</v>
          </cell>
          <cell r="J62">
            <v>0</v>
          </cell>
          <cell r="K62">
            <v>100.0327240566038</v>
          </cell>
        </row>
        <row r="63">
          <cell r="C63">
            <v>85.876060913705572</v>
          </cell>
          <cell r="D63">
            <v>985</v>
          </cell>
          <cell r="F63">
            <v>0</v>
          </cell>
          <cell r="G63">
            <v>98.72727272727272</v>
          </cell>
          <cell r="H63">
            <v>560</v>
          </cell>
          <cell r="I63">
            <v>99.333333333333343</v>
          </cell>
          <cell r="J63">
            <v>330</v>
          </cell>
        </row>
      </sheetData>
      <sheetData sheetId="2" refreshError="1"/>
      <sheetData sheetId="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top Categories"/>
      <sheetName val="Summary Stats"/>
      <sheetName val="Graphs"/>
      <sheetName val="Product List"/>
    </sheetNames>
    <sheetDataSet>
      <sheetData sheetId="0" refreshError="1"/>
      <sheetData sheetId="1" refreshError="1"/>
      <sheetData sheetId="2">
        <row r="4">
          <cell r="I4" t="str">
            <v>Ply</v>
          </cell>
          <cell r="M4">
            <v>111.1891418563923</v>
          </cell>
          <cell r="O4">
            <v>147.3790523690773</v>
          </cell>
          <cell r="Q4" t="str">
            <v>Changeovers</v>
          </cell>
          <cell r="R4">
            <v>200</v>
          </cell>
          <cell r="S4">
            <v>4</v>
          </cell>
        </row>
        <row r="5">
          <cell r="I5" t="str">
            <v>Glass Ply</v>
          </cell>
          <cell r="M5">
            <v>87.805194805194802</v>
          </cell>
          <cell r="O5">
            <v>147.3790523690773</v>
          </cell>
          <cell r="Q5" t="str">
            <v>Broken Carrier</v>
          </cell>
          <cell r="R5">
            <v>93</v>
          </cell>
          <cell r="S5">
            <v>0</v>
          </cell>
        </row>
        <row r="6">
          <cell r="I6" t="str">
            <v>STSM</v>
          </cell>
          <cell r="M6">
            <v>205.38775510204081</v>
          </cell>
          <cell r="O6">
            <v>147.3790523690773</v>
          </cell>
          <cell r="Q6" t="str">
            <v>Broken Splices</v>
          </cell>
          <cell r="R6">
            <v>21</v>
          </cell>
          <cell r="S6">
            <v>1</v>
          </cell>
        </row>
        <row r="7">
          <cell r="I7" t="str">
            <v>HDSM</v>
          </cell>
          <cell r="M7">
            <v>149.11111111111111</v>
          </cell>
          <cell r="O7">
            <v>147.3790523690773</v>
          </cell>
          <cell r="Q7" t="str">
            <v>Carrier delamination</v>
          </cell>
          <cell r="R7">
            <v>215</v>
          </cell>
          <cell r="S7">
            <v>2</v>
          </cell>
        </row>
        <row r="8">
          <cell r="I8" t="str">
            <v>Sm MB</v>
          </cell>
          <cell r="M8">
            <v>161.95238095238096</v>
          </cell>
          <cell r="O8">
            <v>147.3790523690773</v>
          </cell>
          <cell r="Q8" t="str">
            <v>Carrier stringing</v>
          </cell>
          <cell r="R8">
            <v>1</v>
          </cell>
          <cell r="S8">
            <v>0</v>
          </cell>
        </row>
        <row r="9">
          <cell r="I9" t="str">
            <v>STDFR/STD</v>
          </cell>
          <cell r="M9">
            <v>254.16091954022988</v>
          </cell>
          <cell r="O9">
            <v>147.3790523690773</v>
          </cell>
          <cell r="Q9" t="str">
            <v>Carrier - other</v>
          </cell>
          <cell r="R9">
            <v>21</v>
          </cell>
          <cell r="S9">
            <v>0</v>
          </cell>
        </row>
        <row r="10">
          <cell r="I10" t="str">
            <v>Gran MB</v>
          </cell>
          <cell r="M10">
            <v>195.48076923076923</v>
          </cell>
          <cell r="O10">
            <v>147.3790523690773</v>
          </cell>
          <cell r="Q10" t="str">
            <v>Carrier not ready</v>
          </cell>
          <cell r="R10">
            <v>2</v>
          </cell>
          <cell r="S10">
            <v>0</v>
          </cell>
        </row>
        <row r="11">
          <cell r="I11" t="str">
            <v>E Gran MB</v>
          </cell>
          <cell r="M11">
            <v>183.29906542056074</v>
          </cell>
          <cell r="O11">
            <v>147.3790523690773</v>
          </cell>
          <cell r="Q11" t="str">
            <v>Carrier slipped - splice hold down</v>
          </cell>
          <cell r="R11">
            <v>1</v>
          </cell>
          <cell r="S11">
            <v>0</v>
          </cell>
        </row>
        <row r="12">
          <cell r="Q12" t="str">
            <v>Cleaning out coating tank</v>
          </cell>
          <cell r="R12">
            <v>1</v>
          </cell>
          <cell r="S12">
            <v>0</v>
          </cell>
        </row>
        <row r="13">
          <cell r="Q13" t="str">
            <v>Granules in sand hopper - empty</v>
          </cell>
          <cell r="R13" t="str">
            <v/>
          </cell>
          <cell r="S13">
            <v>0</v>
          </cell>
        </row>
        <row r="14">
          <cell r="Q14" t="str">
            <v>Recirculate granules</v>
          </cell>
          <cell r="R14">
            <v>3</v>
          </cell>
          <cell r="S14">
            <v>0</v>
          </cell>
        </row>
        <row r="15">
          <cell r="N15" t="str">
            <v>6/1/2020 - 5/23/2021</v>
          </cell>
          <cell r="Q15" t="str">
            <v>Ran out of granules</v>
          </cell>
          <cell r="R15">
            <v>3</v>
          </cell>
          <cell r="S15">
            <v>0</v>
          </cell>
        </row>
        <row r="16">
          <cell r="N16" t="str">
            <v>Week of 5/17/2021</v>
          </cell>
          <cell r="Q16" t="str">
            <v>Clean cooling roller</v>
          </cell>
          <cell r="R16">
            <v>36</v>
          </cell>
          <cell r="S16">
            <v>2</v>
          </cell>
        </row>
        <row r="17">
          <cell r="Q17" t="str">
            <v>Clean press roller</v>
          </cell>
          <cell r="R17">
            <v>24</v>
          </cell>
          <cell r="S17">
            <v>0</v>
          </cell>
        </row>
        <row r="18">
          <cell r="Q18" t="str">
            <v>Change Sand Scraper under Gages</v>
          </cell>
          <cell r="R18">
            <v>1</v>
          </cell>
          <cell r="S18">
            <v>0</v>
          </cell>
        </row>
        <row r="19">
          <cell r="Q19" t="str">
            <v>Small sand conveyor jam</v>
          </cell>
          <cell r="R19">
            <v>4</v>
          </cell>
          <cell r="S19">
            <v>0</v>
          </cell>
        </row>
        <row r="20">
          <cell r="Q20" t="str">
            <v>Winder carrier jam</v>
          </cell>
          <cell r="R20">
            <v>24</v>
          </cell>
          <cell r="S20">
            <v>0</v>
          </cell>
        </row>
        <row r="21">
          <cell r="Q21" t="str">
            <v>Winder misfeed</v>
          </cell>
          <cell r="R21">
            <v>51</v>
          </cell>
          <cell r="S21">
            <v>0</v>
          </cell>
        </row>
        <row r="22">
          <cell r="Q22" t="str">
            <v>Winder - clean mandrel</v>
          </cell>
          <cell r="R22" t="str">
            <v/>
          </cell>
          <cell r="S22">
            <v>0</v>
          </cell>
        </row>
        <row r="23">
          <cell r="Q23" t="str">
            <v>Taper jam</v>
          </cell>
          <cell r="R23">
            <v>7</v>
          </cell>
          <cell r="S23">
            <v>0</v>
          </cell>
        </row>
        <row r="24">
          <cell r="Q24" t="str">
            <v>Upender/Palletizer jam</v>
          </cell>
          <cell r="R24">
            <v>16</v>
          </cell>
          <cell r="S24">
            <v>0</v>
          </cell>
        </row>
        <row r="25">
          <cell r="Q25" t="str">
            <v>E-stop pressed</v>
          </cell>
          <cell r="R25">
            <v>5</v>
          </cell>
          <cell r="S25">
            <v>0</v>
          </cell>
        </row>
        <row r="26">
          <cell r="Q26" t="str">
            <v>Manpower shortage</v>
          </cell>
          <cell r="R26">
            <v>45</v>
          </cell>
          <cell r="S26">
            <v>0</v>
          </cell>
        </row>
        <row r="27">
          <cell r="Q27" t="str">
            <v>Set up time</v>
          </cell>
          <cell r="R27">
            <v>4</v>
          </cell>
          <cell r="S27">
            <v>0</v>
          </cell>
        </row>
        <row r="28">
          <cell r="Q28" t="str">
            <v>Check batch</v>
          </cell>
          <cell r="R28">
            <v>94</v>
          </cell>
          <cell r="S28">
            <v>0</v>
          </cell>
        </row>
        <row r="29">
          <cell r="Q29" t="str">
            <v>Non-Maintenance Other</v>
          </cell>
          <cell r="R29">
            <v>180</v>
          </cell>
          <cell r="S29">
            <v>2</v>
          </cell>
        </row>
        <row r="30">
          <cell r="Q30" t="str">
            <v>Drain/clean coating tank</v>
          </cell>
          <cell r="R30">
            <v>2</v>
          </cell>
          <cell r="S30">
            <v>0</v>
          </cell>
        </row>
        <row r="31">
          <cell r="Q31" t="str">
            <v>Ultrawhite granule trial</v>
          </cell>
          <cell r="R31" t="str">
            <v/>
          </cell>
          <cell r="S31">
            <v>0</v>
          </cell>
        </row>
        <row r="32">
          <cell r="Q32" t="str">
            <v>Low sand</v>
          </cell>
          <cell r="R32">
            <v>14</v>
          </cell>
          <cell r="S32">
            <v>0</v>
          </cell>
        </row>
        <row r="33">
          <cell r="Q33" t="str">
            <v>Recirculating sand/granule system</v>
          </cell>
          <cell r="R33">
            <v>31</v>
          </cell>
          <cell r="S33">
            <v>0</v>
          </cell>
        </row>
        <row r="34">
          <cell r="Q34" t="str">
            <v>Stop to change roll/splice</v>
          </cell>
          <cell r="R34">
            <v>128</v>
          </cell>
          <cell r="S34">
            <v>5</v>
          </cell>
        </row>
        <row r="37">
          <cell r="Q37" t="str">
            <v>Coating tank filter set screw loose</v>
          </cell>
          <cell r="R37" t="str">
            <v/>
          </cell>
          <cell r="S37">
            <v>0</v>
          </cell>
        </row>
        <row r="38">
          <cell r="Q38" t="str">
            <v>Coating tank filling slowly</v>
          </cell>
          <cell r="R38">
            <v>41</v>
          </cell>
          <cell r="S38">
            <v>0</v>
          </cell>
        </row>
        <row r="39">
          <cell r="Q39" t="str">
            <v>Coating tank rollers</v>
          </cell>
          <cell r="R39">
            <v>3</v>
          </cell>
          <cell r="S39">
            <v>0</v>
          </cell>
        </row>
        <row r="40">
          <cell r="Q40" t="str">
            <v>Sand System not keeping up</v>
          </cell>
          <cell r="R40">
            <v>15</v>
          </cell>
          <cell r="S40">
            <v>0</v>
          </cell>
        </row>
        <row r="41">
          <cell r="Q41" t="str">
            <v>Taper</v>
          </cell>
          <cell r="R41">
            <v>23</v>
          </cell>
          <cell r="S41">
            <v>0</v>
          </cell>
        </row>
        <row r="42">
          <cell r="Q42" t="str">
            <v>Roll not entering taper</v>
          </cell>
          <cell r="R42">
            <v>2</v>
          </cell>
          <cell r="S42">
            <v>0</v>
          </cell>
        </row>
        <row r="43">
          <cell r="Q43" t="str">
            <v>Winder ejector stuck</v>
          </cell>
          <cell r="R43">
            <v>2</v>
          </cell>
          <cell r="S43">
            <v>0</v>
          </cell>
        </row>
        <row r="44">
          <cell r="Q44" t="str">
            <v>Winder hold down bar adjustment</v>
          </cell>
          <cell r="R44">
            <v>1</v>
          </cell>
          <cell r="S44">
            <v>0</v>
          </cell>
        </row>
        <row r="45">
          <cell r="Q45" t="str">
            <v>Winder blade cleaning</v>
          </cell>
          <cell r="R45" t="str">
            <v/>
          </cell>
          <cell r="S45">
            <v>0</v>
          </cell>
        </row>
        <row r="46">
          <cell r="Q46" t="str">
            <v>Winder mandrel drive fault</v>
          </cell>
          <cell r="R46">
            <v>5</v>
          </cell>
          <cell r="S46">
            <v>0</v>
          </cell>
        </row>
        <row r="47">
          <cell r="Q47" t="str">
            <v xml:space="preserve">Winder wear strip </v>
          </cell>
          <cell r="R47" t="str">
            <v/>
          </cell>
          <cell r="S47">
            <v>0</v>
          </cell>
        </row>
        <row r="48">
          <cell r="Q48" t="str">
            <v>Winder - other</v>
          </cell>
          <cell r="R48">
            <v>52</v>
          </cell>
          <cell r="S48">
            <v>1</v>
          </cell>
        </row>
        <row r="49">
          <cell r="Q49" t="str">
            <v>Scale conveyor contactor</v>
          </cell>
          <cell r="R49">
            <v>1</v>
          </cell>
          <cell r="S49">
            <v>0</v>
          </cell>
        </row>
        <row r="50">
          <cell r="Q50" t="str">
            <v>Lug Conveyor bearing</v>
          </cell>
          <cell r="R50" t="str">
            <v/>
          </cell>
          <cell r="S50">
            <v>0</v>
          </cell>
        </row>
        <row r="51">
          <cell r="Q51" t="str">
            <v>Palletizer sequence off</v>
          </cell>
          <cell r="R51">
            <v>3</v>
          </cell>
          <cell r="S51">
            <v>0</v>
          </cell>
        </row>
        <row r="52">
          <cell r="Q52" t="str">
            <v>Palletizer encoder fault</v>
          </cell>
          <cell r="R52" t="str">
            <v/>
          </cell>
          <cell r="S52">
            <v>0</v>
          </cell>
        </row>
        <row r="53">
          <cell r="Q53" t="str">
            <v>Palletizer - other</v>
          </cell>
          <cell r="R53">
            <v>25</v>
          </cell>
          <cell r="S53">
            <v>0</v>
          </cell>
        </row>
        <row r="54">
          <cell r="Q54" t="str">
            <v>Upender</v>
          </cell>
          <cell r="R54">
            <v>8</v>
          </cell>
          <cell r="S54">
            <v>0</v>
          </cell>
        </row>
        <row r="55">
          <cell r="Q55" t="str">
            <v>Upender miscount</v>
          </cell>
          <cell r="R55" t="str">
            <v/>
          </cell>
          <cell r="S55">
            <v>0</v>
          </cell>
        </row>
        <row r="56">
          <cell r="Q56" t="str">
            <v>Broken filler screw</v>
          </cell>
          <cell r="R56" t="str">
            <v/>
          </cell>
          <cell r="S56">
            <v>0</v>
          </cell>
        </row>
        <row r="57">
          <cell r="Q57" t="str">
            <v>Accumulator</v>
          </cell>
          <cell r="R57">
            <v>17</v>
          </cell>
          <cell r="S57">
            <v>0</v>
          </cell>
        </row>
        <row r="58">
          <cell r="Q58" t="str">
            <v>UV spray tip plugged</v>
          </cell>
          <cell r="R58" t="str">
            <v/>
          </cell>
          <cell r="S58">
            <v>0</v>
          </cell>
        </row>
        <row r="59">
          <cell r="Q59" t="str">
            <v>Paint Lines</v>
          </cell>
          <cell r="R59">
            <v>150</v>
          </cell>
          <cell r="S59">
            <v>9</v>
          </cell>
        </row>
        <row r="60">
          <cell r="Q60" t="str">
            <v>Loss of Air Pressure</v>
          </cell>
          <cell r="R60">
            <v>15</v>
          </cell>
          <cell r="S60">
            <v>0</v>
          </cell>
        </row>
        <row r="61">
          <cell r="Q61" t="str">
            <v>Granule reclaim belt slipping</v>
          </cell>
          <cell r="R61" t="str">
            <v/>
          </cell>
          <cell r="S61">
            <v>0</v>
          </cell>
        </row>
        <row r="62">
          <cell r="Q62" t="str">
            <v xml:space="preserve">Sand/Granule Reclaim Conv </v>
          </cell>
          <cell r="R62">
            <v>9</v>
          </cell>
          <cell r="S62">
            <v>0</v>
          </cell>
        </row>
        <row r="63">
          <cell r="Q63" t="str">
            <v>Misc Sand System</v>
          </cell>
          <cell r="R63">
            <v>10</v>
          </cell>
          <cell r="S63">
            <v>0</v>
          </cell>
        </row>
        <row r="64">
          <cell r="Q64" t="str">
            <v>Bucket elevator jam</v>
          </cell>
          <cell r="R64" t="str">
            <v/>
          </cell>
          <cell r="S64">
            <v>0</v>
          </cell>
        </row>
        <row r="65">
          <cell r="Q65" t="str">
            <v>Inclined sand conveyor jam</v>
          </cell>
          <cell r="R65" t="str">
            <v/>
          </cell>
          <cell r="S65">
            <v>0</v>
          </cell>
        </row>
        <row r="66">
          <cell r="Q66" t="str">
            <v>FR system flexicon screw stuck</v>
          </cell>
          <cell r="R66" t="str">
            <v/>
          </cell>
          <cell r="S66">
            <v>0</v>
          </cell>
        </row>
        <row r="67">
          <cell r="Q67" t="str">
            <v>Heat Shrink Safety Mat</v>
          </cell>
          <cell r="R67">
            <v>2</v>
          </cell>
          <cell r="S67">
            <v>2</v>
          </cell>
        </row>
        <row r="68">
          <cell r="Q68" t="str">
            <v>Maint other</v>
          </cell>
          <cell r="R68">
            <v>29</v>
          </cell>
          <cell r="S68">
            <v>1</v>
          </cell>
        </row>
        <row r="69">
          <cell r="Q69" t="str">
            <v>Power Outage</v>
          </cell>
          <cell r="R69">
            <v>9</v>
          </cell>
          <cell r="S69">
            <v>0</v>
          </cell>
        </row>
        <row r="70">
          <cell r="Q70" t="str">
            <v>Asphalt Valve not opening</v>
          </cell>
          <cell r="R70" t="str">
            <v/>
          </cell>
          <cell r="S70">
            <v>0</v>
          </cell>
        </row>
        <row r="71">
          <cell r="Q71" t="str">
            <v>E-stop stuck on</v>
          </cell>
          <cell r="R71" t="str">
            <v/>
          </cell>
          <cell r="S71">
            <v>0</v>
          </cell>
        </row>
        <row r="72">
          <cell r="Q72" t="str">
            <v>Sprinkler head set off - fire alarm</v>
          </cell>
          <cell r="R72" t="str">
            <v/>
          </cell>
          <cell r="S72">
            <v>0</v>
          </cell>
        </row>
        <row r="73">
          <cell r="Q73" t="str">
            <v>Drive system</v>
          </cell>
          <cell r="R73">
            <v>1</v>
          </cell>
          <cell r="S73">
            <v>1</v>
          </cell>
        </row>
        <row r="74">
          <cell r="Q74" t="str">
            <v>Granule spray</v>
          </cell>
          <cell r="R74">
            <v>19</v>
          </cell>
          <cell r="S74">
            <v>0</v>
          </cell>
        </row>
        <row r="75">
          <cell r="Q75" t="str">
            <v>Sand shafter overfilled</v>
          </cell>
          <cell r="R75">
            <v>2</v>
          </cell>
          <cell r="S75">
            <v>0</v>
          </cell>
        </row>
        <row r="76">
          <cell r="Q76" t="str">
            <v>Return Pump fault</v>
          </cell>
          <cell r="R76">
            <v>3</v>
          </cell>
          <cell r="S76">
            <v>0</v>
          </cell>
        </row>
        <row r="77">
          <cell r="Q77" t="str">
            <v>Horizontal mixers fan failed to start</v>
          </cell>
          <cell r="R77">
            <v>1</v>
          </cell>
          <cell r="S77">
            <v>0</v>
          </cell>
        </row>
        <row r="78">
          <cell r="Q78" t="str">
            <v>Coating tank exhaust fan</v>
          </cell>
          <cell r="R78">
            <v>1</v>
          </cell>
          <cell r="S78">
            <v>0</v>
          </cell>
        </row>
        <row r="79">
          <cell r="Q79" t="str">
            <v>Chillers</v>
          </cell>
          <cell r="R79">
            <v>1</v>
          </cell>
          <cell r="S79">
            <v>0</v>
          </cell>
        </row>
        <row r="80">
          <cell r="Q80" t="str">
            <v>Exhaust fan</v>
          </cell>
          <cell r="R80">
            <v>1</v>
          </cell>
          <cell r="S80">
            <v>0</v>
          </cell>
        </row>
        <row r="81">
          <cell r="Q81" t="str">
            <v xml:space="preserve">Splicing touret </v>
          </cell>
          <cell r="R81">
            <v>1</v>
          </cell>
          <cell r="S81">
            <v>0</v>
          </cell>
        </row>
      </sheetData>
      <sheetData sheetId="3">
        <row r="9">
          <cell r="AG9" t="str">
            <v>Non-Maintenance Stop Categories 6/1/2020 - 5/23/2021</v>
          </cell>
        </row>
        <row r="10">
          <cell r="AG10" t="str">
            <v>Maintenance Stop Categories 6/1/2020 - 5/23/2021</v>
          </cell>
        </row>
        <row r="15">
          <cell r="AG15" t="str">
            <v>Felt Line Stops - 6/1/2020 - 5/23/2021</v>
          </cell>
        </row>
      </sheetData>
      <sheetData sheetId="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te - Waterfall"/>
      <sheetName val="Excess"/>
      <sheetName val="Excess BOP MLS01 Ed Fox"/>
      <sheetName val="Excess BOP MLS02 Mike Schneck"/>
      <sheetName val="Excess BOP OCP02 Mike Schneck"/>
      <sheetName val="Excess BOP MLS03 Ken Koprow"/>
      <sheetName val="Excess BOP MLS04 Ken Koprow "/>
      <sheetName val="Excess BOP OCP04 Ken Koprow"/>
      <sheetName val="Excess BOP MLS05 Dave Chmiel"/>
      <sheetName val="Excess BOP MLS06 Dave Chmiel"/>
      <sheetName val="Excess BOP MLS07 Ugursan Keski "/>
      <sheetName val="Excess BOP MLS08 Cathy Jones"/>
      <sheetName val="Excess BOP MLS10 Cathy Jones"/>
      <sheetName val="Excess BOP MLS11 Cathy Jones"/>
      <sheetName val="Excess BOP MLS12 Cathy Jones"/>
      <sheetName val="Excess BOP OCP15 Al Novak"/>
      <sheetName val="Excess BOP MLS19 All MLS's "/>
      <sheetName val="Open PO's"/>
      <sheetName val="PO Push MLS01 Ed Fox"/>
      <sheetName val="PO Push MLS02 Mike Schneck"/>
      <sheetName val="PO Push OCP02 Mike Schneck"/>
      <sheetName val="PO Push MLS04 Ken Koprowski"/>
      <sheetName val="PO Push MLS05 Dave Chmiel"/>
      <sheetName val="PO Push MLS06 Dave Chmiel"/>
      <sheetName val="PO Push OCP07 Ugursan Keski"/>
      <sheetName val="PO Push MLS08 Cathy Jones"/>
      <sheetName val="PO Push MLS 11 Cathy Jones"/>
      <sheetName val="PO Push MLS12 Cathy Jones"/>
      <sheetName val="PO Push OCP15 Al Novak"/>
      <sheetName val="MRB"/>
      <sheetName val="SMI"/>
      <sheetName val="FW46 Balanc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ow r="8">
          <cell r="A8" t="str">
            <v>2157010-2</v>
          </cell>
          <cell r="B8" t="str">
            <v>MPH GENERATOR</v>
          </cell>
          <cell r="C8">
            <v>7</v>
          </cell>
          <cell r="D8">
            <v>15</v>
          </cell>
          <cell r="E8" t="str">
            <v>MLS02</v>
          </cell>
          <cell r="F8" t="str">
            <v>Mike Schneck</v>
          </cell>
          <cell r="G8">
            <v>366092</v>
          </cell>
          <cell r="H8">
            <v>0.60907527010524709</v>
          </cell>
          <cell r="I8">
            <v>0.60907527010524709</v>
          </cell>
          <cell r="J8">
            <v>52298.857142857145</v>
          </cell>
        </row>
        <row r="9">
          <cell r="A9" t="str">
            <v>861333P015</v>
          </cell>
          <cell r="B9" t="str">
            <v>ULT SRI COLLIMATOR (SEE COLLIMATOR D</v>
          </cell>
          <cell r="C9">
            <v>11</v>
          </cell>
          <cell r="D9">
            <v>20</v>
          </cell>
          <cell r="E9" t="str">
            <v>MLS02</v>
          </cell>
          <cell r="F9" t="str">
            <v>Mike Schneck</v>
          </cell>
          <cell r="G9">
            <v>148183</v>
          </cell>
          <cell r="H9">
            <v>0.24653529918710548</v>
          </cell>
          <cell r="I9">
            <v>0.85561056929235257</v>
          </cell>
          <cell r="J9">
            <v>13471.181818181818</v>
          </cell>
        </row>
        <row r="10">
          <cell r="A10">
            <v>2283983</v>
          </cell>
          <cell r="B10" t="str">
            <v>NEW PC FOR THE GPX CONSOLE</v>
          </cell>
          <cell r="C10">
            <v>1</v>
          </cell>
          <cell r="D10">
            <v>10</v>
          </cell>
          <cell r="E10" t="str">
            <v>MLS02</v>
          </cell>
          <cell r="F10" t="str">
            <v>Mike Schneck</v>
          </cell>
          <cell r="G10">
            <v>42619</v>
          </cell>
          <cell r="H10">
            <v>7.0906162758583968E-2</v>
          </cell>
          <cell r="I10">
            <v>0.92651673205093654</v>
          </cell>
          <cell r="J10">
            <v>42619</v>
          </cell>
        </row>
        <row r="11">
          <cell r="A11" t="str">
            <v>2179056-3</v>
          </cell>
          <cell r="B11" t="str">
            <v>HEATER BOARD (COST REDUCTION) V2</v>
          </cell>
          <cell r="C11">
            <v>1</v>
          </cell>
          <cell r="D11">
            <v>13</v>
          </cell>
          <cell r="E11" t="str">
            <v>MLS02</v>
          </cell>
          <cell r="F11" t="str">
            <v>Mike Schneck</v>
          </cell>
          <cell r="G11">
            <v>8525</v>
          </cell>
          <cell r="H11">
            <v>1.4183229017971524E-2</v>
          </cell>
          <cell r="I11">
            <v>0.94069996106890807</v>
          </cell>
          <cell r="J11">
            <v>8525</v>
          </cell>
        </row>
        <row r="12">
          <cell r="A12">
            <v>2193633</v>
          </cell>
          <cell r="B12" t="str">
            <v>OPTION RF MPH</v>
          </cell>
          <cell r="C12">
            <v>3</v>
          </cell>
          <cell r="D12">
            <v>15</v>
          </cell>
          <cell r="E12" t="str">
            <v>MLS02</v>
          </cell>
          <cell r="F12" t="str">
            <v>Mike Schneck</v>
          </cell>
          <cell r="G12">
            <v>6920</v>
          </cell>
          <cell r="H12">
            <v>1.1512955402271314E-2</v>
          </cell>
          <cell r="I12">
            <v>0.95221291647117934</v>
          </cell>
          <cell r="J12">
            <v>2306.6666666666665</v>
          </cell>
        </row>
        <row r="13">
          <cell r="A13" t="str">
            <v>2305000-3</v>
          </cell>
          <cell r="B13" t="str">
            <v>SYS CAB TO TABLE STD LENGTH CABLES</v>
          </cell>
          <cell r="C13">
            <v>1</v>
          </cell>
          <cell r="D13">
            <v>20</v>
          </cell>
          <cell r="E13" t="str">
            <v>MLS02</v>
          </cell>
          <cell r="F13" t="str">
            <v>Mike Schneck</v>
          </cell>
          <cell r="G13">
            <v>5707</v>
          </cell>
          <cell r="H13">
            <v>9.4948607631159514E-3</v>
          </cell>
          <cell r="I13">
            <v>0.96170777723429524</v>
          </cell>
          <cell r="J13">
            <v>5707</v>
          </cell>
        </row>
        <row r="14">
          <cell r="A14" t="str">
            <v>46-279215P1</v>
          </cell>
          <cell r="B14" t="str">
            <v>GEAR REDUCER</v>
          </cell>
          <cell r="C14">
            <v>1</v>
          </cell>
          <cell r="D14">
            <v>13</v>
          </cell>
          <cell r="E14" t="str">
            <v>MLS02</v>
          </cell>
          <cell r="F14" t="str">
            <v>Mike Schneck</v>
          </cell>
          <cell r="G14">
            <v>4162</v>
          </cell>
          <cell r="H14">
            <v>6.9244104601521974E-3</v>
          </cell>
          <cell r="I14">
            <v>0.96863218769444748</v>
          </cell>
          <cell r="J14">
            <v>4162</v>
          </cell>
        </row>
        <row r="15">
          <cell r="A15">
            <v>2153424</v>
          </cell>
          <cell r="B15" t="str">
            <v>CABLE POWER SUPPLY AMPLI LENGTH 18 M</v>
          </cell>
          <cell r="C15">
            <v>3</v>
          </cell>
          <cell r="D15">
            <v>20</v>
          </cell>
          <cell r="E15" t="str">
            <v>MLS02</v>
          </cell>
          <cell r="F15" t="str">
            <v>Mike Schneck</v>
          </cell>
          <cell r="G15">
            <v>3775</v>
          </cell>
          <cell r="H15">
            <v>6.2805500930020533E-3</v>
          </cell>
          <cell r="I15">
            <v>0.97491273778744958</v>
          </cell>
          <cell r="J15">
            <v>1258.3333333333333</v>
          </cell>
        </row>
        <row r="16">
          <cell r="A16" t="str">
            <v>892599P351</v>
          </cell>
          <cell r="B16" t="str">
            <v>HANDSWITCH FOR GPX CONSOLE</v>
          </cell>
          <cell r="C16">
            <v>2</v>
          </cell>
          <cell r="D16">
            <v>20</v>
          </cell>
          <cell r="E16" t="str">
            <v>MLS02</v>
          </cell>
          <cell r="F16" t="str">
            <v>Mike Schneck</v>
          </cell>
          <cell r="G16">
            <v>3043</v>
          </cell>
          <cell r="H16">
            <v>5.0627056776172841E-3</v>
          </cell>
          <cell r="I16">
            <v>0.97997544346506682</v>
          </cell>
          <cell r="J16">
            <v>1521.5</v>
          </cell>
        </row>
        <row r="17">
          <cell r="A17">
            <v>2248504</v>
          </cell>
          <cell r="B17" t="str">
            <v>PRESTIGE TABLE CONSOLE COVER</v>
          </cell>
          <cell r="C17">
            <v>3</v>
          </cell>
          <cell r="D17">
            <v>15</v>
          </cell>
          <cell r="E17" t="str">
            <v>MLS02</v>
          </cell>
          <cell r="F17" t="str">
            <v>Mike Schneck</v>
          </cell>
          <cell r="G17">
            <v>2068</v>
          </cell>
          <cell r="H17">
            <v>3.4405768456498664E-3</v>
          </cell>
          <cell r="I17">
            <v>0.98341602031071673</v>
          </cell>
          <cell r="J17">
            <v>689.33333333333337</v>
          </cell>
        </row>
        <row r="18">
          <cell r="A18" t="str">
            <v>833150P032</v>
          </cell>
          <cell r="B18" t="str">
            <v>CAPOT FERMETURE PUPITRE</v>
          </cell>
          <cell r="C18">
            <v>2</v>
          </cell>
          <cell r="D18">
            <v>20</v>
          </cell>
          <cell r="E18" t="str">
            <v>MLS02</v>
          </cell>
          <cell r="F18" t="str">
            <v>Mike Schneck</v>
          </cell>
          <cell r="G18">
            <v>1397</v>
          </cell>
          <cell r="H18">
            <v>2.324219464880495E-3</v>
          </cell>
          <cell r="I18">
            <v>0.98574023977559722</v>
          </cell>
          <cell r="J18">
            <v>698.5</v>
          </cell>
        </row>
        <row r="19">
          <cell r="A19" t="str">
            <v>2128463-4</v>
          </cell>
          <cell r="B19" t="str">
            <v>CABLE ALIM CHILLER 24M</v>
          </cell>
          <cell r="C19">
            <v>1</v>
          </cell>
          <cell r="D19">
            <v>25</v>
          </cell>
          <cell r="E19" t="str">
            <v>MLS02</v>
          </cell>
          <cell r="F19" t="str">
            <v>Mike Schneck</v>
          </cell>
          <cell r="G19">
            <v>1088</v>
          </cell>
          <cell r="H19">
            <v>1.8101294042877441E-3</v>
          </cell>
          <cell r="I19">
            <v>0.98755036917988492</v>
          </cell>
          <cell r="J19">
            <v>1088</v>
          </cell>
        </row>
        <row r="20">
          <cell r="A20" t="str">
            <v>824485P015</v>
          </cell>
          <cell r="B20" t="str">
            <v>FIXING STRIP</v>
          </cell>
          <cell r="C20">
            <v>1</v>
          </cell>
          <cell r="D20">
            <v>20</v>
          </cell>
          <cell r="E20" t="str">
            <v>MLS02</v>
          </cell>
          <cell r="F20" t="str">
            <v>Mike Schneck</v>
          </cell>
          <cell r="G20">
            <v>1005</v>
          </cell>
          <cell r="H20">
            <v>1.6720404883356459E-3</v>
          </cell>
          <cell r="I20">
            <v>0.98922240966822061</v>
          </cell>
          <cell r="J20">
            <v>1005</v>
          </cell>
        </row>
        <row r="21">
          <cell r="A21">
            <v>2138070</v>
          </cell>
          <cell r="B21" t="str">
            <v>TC LASER TOOL ADAPTER (CYLINDER)</v>
          </cell>
          <cell r="C21">
            <v>1</v>
          </cell>
          <cell r="D21">
            <v>20</v>
          </cell>
          <cell r="E21" t="str">
            <v>MLS02</v>
          </cell>
          <cell r="F21" t="str">
            <v>Mike Schneck</v>
          </cell>
          <cell r="G21">
            <v>945</v>
          </cell>
          <cell r="H21">
            <v>1.5722171755991894E-3</v>
          </cell>
          <cell r="I21">
            <v>0.9907946268438198</v>
          </cell>
          <cell r="J21">
            <v>945</v>
          </cell>
        </row>
        <row r="22">
          <cell r="A22" t="str">
            <v>824302G045</v>
          </cell>
          <cell r="B22" t="str">
            <v>CABLE PLAT EQUIPE 16POS LG 0,200M</v>
          </cell>
          <cell r="C22">
            <v>4</v>
          </cell>
          <cell r="D22">
            <v>47</v>
          </cell>
          <cell r="E22" t="str">
            <v>MLS02</v>
          </cell>
          <cell r="F22" t="str">
            <v>Mike Schneck</v>
          </cell>
          <cell r="G22">
            <v>901</v>
          </cell>
          <cell r="H22">
            <v>1.499013412925788E-3</v>
          </cell>
          <cell r="I22">
            <v>0.9922936402567456</v>
          </cell>
          <cell r="J22">
            <v>225.25</v>
          </cell>
        </row>
        <row r="23">
          <cell r="A23" t="str">
            <v>833151P033</v>
          </cell>
          <cell r="B23" t="str">
            <v>TOLE SUPPORT CONNECTEUR</v>
          </cell>
          <cell r="C23">
            <v>7</v>
          </cell>
          <cell r="D23">
            <v>20</v>
          </cell>
          <cell r="E23" t="str">
            <v>MLS02</v>
          </cell>
          <cell r="F23" t="str">
            <v>Mike Schneck</v>
          </cell>
          <cell r="G23">
            <v>832</v>
          </cell>
          <cell r="H23">
            <v>1.384216603278863E-3</v>
          </cell>
          <cell r="I23">
            <v>0.99367785686002441</v>
          </cell>
          <cell r="J23">
            <v>118.85714285714286</v>
          </cell>
        </row>
        <row r="24">
          <cell r="A24" t="str">
            <v>830239P045</v>
          </cell>
          <cell r="B24" t="str">
            <v>BUTTON COVER FOR ENCODER</v>
          </cell>
          <cell r="C24">
            <v>2</v>
          </cell>
          <cell r="D24">
            <v>25</v>
          </cell>
          <cell r="E24" t="str">
            <v>MLS02</v>
          </cell>
          <cell r="F24" t="str">
            <v>Mike Schneck</v>
          </cell>
          <cell r="G24">
            <v>799</v>
          </cell>
          <cell r="H24">
            <v>1.3293137812738121E-3</v>
          </cell>
          <cell r="I24">
            <v>0.99500717064129818</v>
          </cell>
          <cell r="J24">
            <v>399.5</v>
          </cell>
        </row>
        <row r="25">
          <cell r="A25" t="str">
            <v>832505G015</v>
          </cell>
          <cell r="B25" t="str">
            <v>CONNECTEUR BOUTON URGENCE</v>
          </cell>
          <cell r="C25">
            <v>3</v>
          </cell>
          <cell r="D25">
            <v>20</v>
          </cell>
          <cell r="E25" t="str">
            <v>MLS02</v>
          </cell>
          <cell r="F25" t="str">
            <v>Mike Schneck</v>
          </cell>
          <cell r="G25">
            <v>716</v>
          </cell>
          <cell r="H25">
            <v>1.1912248653217139E-3</v>
          </cell>
          <cell r="I25">
            <v>0.99619839550661993</v>
          </cell>
          <cell r="J25">
            <v>238.66666666666666</v>
          </cell>
        </row>
        <row r="26">
          <cell r="A26" t="str">
            <v>2115660-4</v>
          </cell>
          <cell r="B26" t="str">
            <v>CABLE INTERFACE CHILLER 24M</v>
          </cell>
          <cell r="C26">
            <v>1</v>
          </cell>
          <cell r="D26">
            <v>25</v>
          </cell>
          <cell r="E26" t="str">
            <v>MLS02</v>
          </cell>
          <cell r="F26" t="str">
            <v>Mike Schneck</v>
          </cell>
          <cell r="G26">
            <v>530</v>
          </cell>
          <cell r="H26">
            <v>8.8177259583869887E-4</v>
          </cell>
          <cell r="I26">
            <v>0.99708016810245859</v>
          </cell>
          <cell r="J26">
            <v>530</v>
          </cell>
        </row>
        <row r="27">
          <cell r="A27" t="str">
            <v>854324P525</v>
          </cell>
          <cell r="B27" t="str">
            <v>BUTTON WINDOW DIAM 20</v>
          </cell>
          <cell r="C27">
            <v>2</v>
          </cell>
          <cell r="D27">
            <v>20</v>
          </cell>
          <cell r="E27" t="str">
            <v>MLS02</v>
          </cell>
          <cell r="F27" t="str">
            <v>Mike Schneck</v>
          </cell>
          <cell r="G27">
            <v>378</v>
          </cell>
          <cell r="H27">
            <v>6.2888687023967573E-4</v>
          </cell>
          <cell r="I27">
            <v>0.99770905497269824</v>
          </cell>
          <cell r="J27">
            <v>189</v>
          </cell>
        </row>
        <row r="28">
          <cell r="A28" t="str">
            <v>833156P022</v>
          </cell>
          <cell r="B28" t="str">
            <v>TOLE BUTEE MAINTIEN BOUTON</v>
          </cell>
          <cell r="C28">
            <v>1</v>
          </cell>
          <cell r="D28">
            <v>20</v>
          </cell>
          <cell r="E28" t="str">
            <v>MLS02</v>
          </cell>
          <cell r="F28" t="str">
            <v>Mike Schneck</v>
          </cell>
          <cell r="G28">
            <v>341</v>
          </cell>
          <cell r="H28">
            <v>5.6732916071886095E-4</v>
          </cell>
          <cell r="I28">
            <v>0.99827638413341713</v>
          </cell>
          <cell r="J28">
            <v>341</v>
          </cell>
        </row>
        <row r="29">
          <cell r="A29" t="str">
            <v>831863G015</v>
          </cell>
          <cell r="B29" t="str">
            <v>POT CONSOL CABLE</v>
          </cell>
          <cell r="C29">
            <v>1</v>
          </cell>
          <cell r="D29">
            <v>20</v>
          </cell>
          <cell r="E29" t="str">
            <v>MLS02</v>
          </cell>
          <cell r="F29" t="str">
            <v>Mike Schneck</v>
          </cell>
          <cell r="G29">
            <v>299</v>
          </cell>
          <cell r="H29">
            <v>4.9745284180334145E-4</v>
          </cell>
          <cell r="I29">
            <v>0.99877383697522049</v>
          </cell>
          <cell r="J29">
            <v>299</v>
          </cell>
        </row>
        <row r="30">
          <cell r="A30" t="str">
            <v>854324P305</v>
          </cell>
          <cell r="B30" t="str">
            <v>BUTTON COVER OVAL</v>
          </cell>
          <cell r="C30">
            <v>1</v>
          </cell>
          <cell r="D30">
            <v>20</v>
          </cell>
          <cell r="E30" t="str">
            <v>MLS02</v>
          </cell>
          <cell r="F30" t="str">
            <v>Mike Schneck</v>
          </cell>
          <cell r="G30">
            <v>290</v>
          </cell>
          <cell r="H30">
            <v>4.8247934489287295E-4</v>
          </cell>
          <cell r="I30">
            <v>0.99925631632011336</v>
          </cell>
          <cell r="J30">
            <v>290</v>
          </cell>
        </row>
        <row r="31">
          <cell r="A31" t="str">
            <v>854324P285</v>
          </cell>
          <cell r="B31" t="str">
            <v>BUTTON COVER DIAM 16</v>
          </cell>
          <cell r="C31">
            <v>7</v>
          </cell>
          <cell r="D31">
            <v>20</v>
          </cell>
          <cell r="E31" t="str">
            <v>MLS02</v>
          </cell>
          <cell r="F31" t="str">
            <v>Mike Schneck</v>
          </cell>
          <cell r="G31">
            <v>284</v>
          </cell>
          <cell r="H31">
            <v>4.7249701361922733E-4</v>
          </cell>
          <cell r="I31">
            <v>0.99972881333373254</v>
          </cell>
          <cell r="J31">
            <v>40.571428571428569</v>
          </cell>
        </row>
        <row r="32">
          <cell r="A32" t="str">
            <v>854324P515</v>
          </cell>
          <cell r="B32" t="str">
            <v>BUTTON WINDOW DIAM 16</v>
          </cell>
          <cell r="C32">
            <v>1</v>
          </cell>
          <cell r="D32">
            <v>20</v>
          </cell>
          <cell r="E32" t="str">
            <v>MLS02</v>
          </cell>
          <cell r="F32" t="str">
            <v>Mike Schneck</v>
          </cell>
          <cell r="G32">
            <v>94</v>
          </cell>
          <cell r="H32">
            <v>1.5638985662044848E-4</v>
          </cell>
          <cell r="I32">
            <v>0.99988520319035301</v>
          </cell>
          <cell r="J32">
            <v>94</v>
          </cell>
        </row>
        <row r="33">
          <cell r="A33">
            <v>2346124</v>
          </cell>
          <cell r="B33" t="str">
            <v>PRESTIGE TUBE SPACER FOR MX100</v>
          </cell>
          <cell r="C33">
            <v>1</v>
          </cell>
          <cell r="D33">
            <v>20</v>
          </cell>
          <cell r="E33" t="str">
            <v>MLS02</v>
          </cell>
          <cell r="F33" t="str">
            <v>Mike Schneck</v>
          </cell>
          <cell r="G33">
            <v>47</v>
          </cell>
          <cell r="H33">
            <v>7.819492831022424E-5</v>
          </cell>
          <cell r="I33">
            <v>0.99996339811866319</v>
          </cell>
          <cell r="J33">
            <v>47</v>
          </cell>
        </row>
        <row r="34">
          <cell r="A34" t="str">
            <v>831862G015</v>
          </cell>
          <cell r="B34" t="str">
            <v>TOMO ENCODER CABLE</v>
          </cell>
          <cell r="C34">
            <v>3</v>
          </cell>
          <cell r="D34">
            <v>42</v>
          </cell>
          <cell r="E34" t="str">
            <v>MLS02</v>
          </cell>
          <cell r="F34" t="str">
            <v>Mike Schneck</v>
          </cell>
          <cell r="G34">
            <v>22</v>
          </cell>
          <cell r="H34">
            <v>3.6601881336700707E-5</v>
          </cell>
          <cell r="I34">
            <v>0.99999999999999989</v>
          </cell>
          <cell r="J34">
            <v>7.333333333333333</v>
          </cell>
        </row>
        <row r="35">
          <cell r="G35">
            <v>601062</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mdlRoutines"/>
      <sheetName val="TPM 1-Qtr"/>
      <sheetName val="TPM Tot"/>
      <sheetName val="ICVBreakDown"/>
      <sheetName val="StdMarginQtrReg"/>
      <sheetName val="StdMarginRegQtr"/>
      <sheetName val="SalesByRegnByQtr"/>
      <sheetName val="SalesByQtrByRegn"/>
      <sheetName val="CompSales"/>
      <sheetName val="CAndDemo"/>
      <sheetName val="PricesPSIG"/>
      <sheetName val="PricesComp"/>
      <sheetName val="Inventory"/>
      <sheetName val="PSIGSales"/>
      <sheetName val="CompProduction"/>
      <sheetName val="SalesByPole"/>
      <sheetName val="Summary"/>
      <sheetName val="References"/>
      <sheetName val="Actual"/>
      <sheetName val="2003 OP Rev.5"/>
      <sheetName val="Americas Summary"/>
      <sheetName val="Europe Summary"/>
      <sheetName val="Asia Summary"/>
      <sheetName val="Inventory Unit Detail"/>
      <sheetName val="MR PSIG Details"/>
      <sheetName val="Grouped Prod MR Jan-19"/>
      <sheetName val="Sales MR-ROA Jan-19"/>
      <sheetName val="Sales MR-Jap Jan-19"/>
      <sheetName val="Sales MR-Res Jan-19"/>
      <sheetName val="Sales MR-Can Jan-19"/>
      <sheetName val="Sales MR-Lat Jan-19"/>
      <sheetName val="Sales MR-USA Jan-19"/>
      <sheetName val="SalesByPole MR Jan-19 (2)"/>
      <sheetName val="Sales-Regn MR Jan-19 (2)"/>
      <sheetName val="ShipmentsByPole MR Jan-19 (2)"/>
      <sheetName val="SalesByPole2FCast MR Jan-19"/>
      <sheetName val="IO Bal MR Jan-19"/>
      <sheetName val="SalesByPole MR Jan-19"/>
      <sheetName val="ShipmentsByPole2 2FC Jan-19"/>
      <sheetName val="Sales-Regn MR Jan-19"/>
      <sheetName val="IO Plan MR Jan-19"/>
      <sheetName val="ShipmentsByPole MR Jan-19"/>
      <sheetName val="ShipmentsByPole"/>
      <sheetName val="IOPlan"/>
      <sheetName val="BlockISales"/>
      <sheetName val="InternalSales"/>
      <sheetName val="ForecastCompModalities"/>
      <sheetName val="GlobalPSIPlanSummary"/>
      <sheetName val="GlobalInventoryOrSales"/>
      <sheetName val="GlobalInternalSales"/>
      <sheetName val="SalesByRegionWithDelta"/>
      <sheetName val="GlobalSAndIByPole"/>
      <sheetName val="Module1"/>
      <sheetName val="Module2"/>
      <sheetName val="Module3"/>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Y20"/>
      <sheetName val="FY21.0"/>
      <sheetName val="FY21.1"/>
      <sheetName val="13 Weeks 2020"/>
      <sheetName val="13 Weeks 2021"/>
      <sheetName val="Last Week"/>
      <sheetName val="Lay Lines"/>
      <sheetName val="Lay lines 13 Weeks"/>
      <sheetName val="Graphs"/>
    </sheetNames>
    <sheetDataSet>
      <sheetData sheetId="0">
        <row r="2">
          <cell r="M2" t="str">
            <v>Overweight</v>
          </cell>
          <cell r="O2">
            <v>0.17775502257092174</v>
          </cell>
          <cell r="Y2" t="str">
            <v>Setup Time</v>
          </cell>
          <cell r="AA2">
            <v>3.717056966151369</v>
          </cell>
          <cell r="AL2" t="str">
            <v>Winder</v>
          </cell>
          <cell r="AN2">
            <v>1.1643792906016339</v>
          </cell>
        </row>
        <row r="3">
          <cell r="M3" t="str">
            <v>Underweight</v>
          </cell>
          <cell r="O3">
            <v>0.226430333011235</v>
          </cell>
          <cell r="Y3" t="str">
            <v>Changeover</v>
          </cell>
          <cell r="AA3">
            <v>2.4160586838092324</v>
          </cell>
          <cell r="AL3" t="str">
            <v>Taper</v>
          </cell>
          <cell r="AN3">
            <v>8.7300102605964741E-2</v>
          </cell>
        </row>
        <row r="4">
          <cell r="M4" t="str">
            <v>Granules</v>
          </cell>
          <cell r="O4">
            <v>0.63097624644850514</v>
          </cell>
          <cell r="Y4" t="str">
            <v>End of Shift</v>
          </cell>
          <cell r="AA4">
            <v>7.3621196918419756</v>
          </cell>
          <cell r="AL4" t="str">
            <v>Upender/Palletizer</v>
          </cell>
          <cell r="AN4">
            <v>1.1417039392754091</v>
          </cell>
        </row>
        <row r="5">
          <cell r="M5" t="str">
            <v>Sand</v>
          </cell>
          <cell r="O5">
            <v>0.42509771117873574</v>
          </cell>
          <cell r="Y5" t="str">
            <v>Drain or Clean Coating Tank</v>
          </cell>
          <cell r="AA5">
            <v>4.4783818869293605E-2</v>
          </cell>
          <cell r="AL5" t="str">
            <v>Drive/Tension System</v>
          </cell>
          <cell r="AN5">
            <v>0.28627631049358571</v>
          </cell>
        </row>
        <row r="6">
          <cell r="M6" t="str">
            <v>Selvedge</v>
          </cell>
          <cell r="O6">
            <v>0.19361956819591272</v>
          </cell>
          <cell r="Y6" t="str">
            <v>Broken Carrier</v>
          </cell>
          <cell r="AA6">
            <v>2.207445451607966</v>
          </cell>
          <cell r="AL6" t="str">
            <v>Granule Spray System</v>
          </cell>
          <cell r="AN6">
            <v>8.3898799907031057E-2</v>
          </cell>
        </row>
        <row r="7">
          <cell r="M7" t="str">
            <v>Lay Lines</v>
          </cell>
          <cell r="O7">
            <v>1.3939166678685262</v>
          </cell>
          <cell r="Y7" t="str">
            <v>Broken Splices</v>
          </cell>
          <cell r="AA7">
            <v>9.6937126919610206E-2</v>
          </cell>
          <cell r="AL7" t="str">
            <v>Filler System</v>
          </cell>
          <cell r="AN7">
            <v>0.32822571044710125</v>
          </cell>
        </row>
        <row r="8">
          <cell r="M8" t="str">
            <v>Indents/Globs</v>
          </cell>
          <cell r="O8">
            <v>0.18063948541182917</v>
          </cell>
          <cell r="Y8" t="str">
            <v>Misc. Carrier Problems</v>
          </cell>
          <cell r="AA8">
            <v>1.8712833681966861</v>
          </cell>
          <cell r="AL8" t="str">
            <v>Sand or Granule System</v>
          </cell>
          <cell r="AN8">
            <v>1.8990606735713111</v>
          </cell>
        </row>
        <row r="9">
          <cell r="M9" t="str">
            <v>Splices</v>
          </cell>
          <cell r="O9">
            <v>0.80801015330920001</v>
          </cell>
          <cell r="Y9" t="str">
            <v>Coating Batch Problems</v>
          </cell>
          <cell r="AA9">
            <v>0.53513829129890078</v>
          </cell>
          <cell r="AL9" t="str">
            <v>Chiller/Cooling Water System</v>
          </cell>
          <cell r="AN9">
            <v>5.6688378315561524E-3</v>
          </cell>
        </row>
        <row r="10">
          <cell r="M10" t="str">
            <v>Edges</v>
          </cell>
          <cell r="O10">
            <v>0.15035262558230092</v>
          </cell>
          <cell r="Y10" t="str">
            <v>Scrape Rollers</v>
          </cell>
          <cell r="AA10">
            <v>0.46314405083813764</v>
          </cell>
          <cell r="AL10" t="str">
            <v>Compressed Air System</v>
          </cell>
          <cell r="AN10">
            <v>0.40135371847417561</v>
          </cell>
        </row>
        <row r="11">
          <cell r="M11" t="str">
            <v>Carrier Problems</v>
          </cell>
          <cell r="O11">
            <v>0.52677502632072348</v>
          </cell>
          <cell r="Y11" t="str">
            <v>Manpower Shortage</v>
          </cell>
          <cell r="AA11">
            <v>1.4960063037476687</v>
          </cell>
          <cell r="AL11" t="str">
            <v>Paint Lines System</v>
          </cell>
          <cell r="AN11">
            <v>0.90531340169951757</v>
          </cell>
        </row>
        <row r="12">
          <cell r="M12" t="str">
            <v>Granule Spray</v>
          </cell>
          <cell r="O12">
            <v>0.14710760488628005</v>
          </cell>
          <cell r="Y12" t="str">
            <v>Power/Weather</v>
          </cell>
          <cell r="AA12">
            <v>3.2879259423025685E-2</v>
          </cell>
          <cell r="AL12" t="str">
            <v>Unwinder</v>
          </cell>
          <cell r="AN12">
            <v>5.0452656700849759E-2</v>
          </cell>
        </row>
        <row r="13">
          <cell r="M13" t="str">
            <v>Other</v>
          </cell>
          <cell r="O13">
            <v>0.16189047694593076</v>
          </cell>
          <cell r="Y13" t="str">
            <v>Other - Non-Maintenance</v>
          </cell>
          <cell r="AA13">
            <v>3.0810133614507693</v>
          </cell>
          <cell r="AL13" t="str">
            <v>Asphalt/Ctg System</v>
          </cell>
          <cell r="AN13">
            <v>1.2613164175212439</v>
          </cell>
        </row>
      </sheetData>
      <sheetData sheetId="1" refreshError="1"/>
      <sheetData sheetId="2" refreshError="1"/>
      <sheetData sheetId="3" refreshError="1"/>
      <sheetData sheetId="4">
        <row r="2">
          <cell r="AS2" t="str">
            <v>Startup/Changeover</v>
          </cell>
          <cell r="AU2">
            <v>0.54070068883786382</v>
          </cell>
          <cell r="BM2" t="str">
            <v>Setup Time</v>
          </cell>
          <cell r="BO2">
            <v>3.5303214015850424</v>
          </cell>
          <cell r="CJ2" t="str">
            <v>Winder</v>
          </cell>
          <cell r="CL2">
            <v>1.5006941149594955</v>
          </cell>
        </row>
        <row r="3">
          <cell r="AS3" t="str">
            <v>Overweight</v>
          </cell>
          <cell r="AU3">
            <v>0.13610102955336642</v>
          </cell>
          <cell r="BM3" t="str">
            <v>Changeover</v>
          </cell>
          <cell r="BO3">
            <v>3.3264800463914805</v>
          </cell>
          <cell r="CJ3" t="str">
            <v>Taper</v>
          </cell>
          <cell r="CL3">
            <v>0.1599100286432249</v>
          </cell>
        </row>
        <row r="4">
          <cell r="AS4" t="str">
            <v>Underweight</v>
          </cell>
          <cell r="AU4">
            <v>0.20183690097029849</v>
          </cell>
          <cell r="BM4" t="str">
            <v>End of Shift</v>
          </cell>
          <cell r="BO4">
            <v>3.2034723320505387</v>
          </cell>
          <cell r="CJ4" t="str">
            <v>Upender/Palletizer</v>
          </cell>
          <cell r="CL4">
            <v>0.56759273903034779</v>
          </cell>
        </row>
        <row r="5">
          <cell r="AS5" t="str">
            <v>Granule Bleedthrough</v>
          </cell>
          <cell r="AU5">
            <v>0.15646989111917636</v>
          </cell>
          <cell r="BM5" t="str">
            <v>Broken Carrier</v>
          </cell>
          <cell r="BO5">
            <v>2.1579067601525295</v>
          </cell>
          <cell r="CJ5" t="str">
            <v>Drive/Tension System</v>
          </cell>
          <cell r="CL5">
            <v>0.61503857170471121</v>
          </cell>
        </row>
        <row r="6">
          <cell r="AS6" t="str">
            <v>Sand in Granules</v>
          </cell>
          <cell r="AU6">
            <v>6.6661728760832525E-2</v>
          </cell>
          <cell r="BM6" t="str">
            <v>Misc Carrier Problems</v>
          </cell>
          <cell r="BO6">
            <v>1.9839387070131971</v>
          </cell>
          <cell r="CJ6" t="str">
            <v>Front Accumulator</v>
          </cell>
          <cell r="CL6">
            <v>3.1630555116242291E-2</v>
          </cell>
        </row>
        <row r="7">
          <cell r="AS7" t="str">
            <v>Missing Granule Spots</v>
          </cell>
          <cell r="AU7">
            <v>9.9992593141248795E-2</v>
          </cell>
          <cell r="BM7" t="str">
            <v>Broken Splices</v>
          </cell>
          <cell r="BO7">
            <v>0.21262762050362874</v>
          </cell>
          <cell r="CJ7" t="str">
            <v>Misc Electrical Problems</v>
          </cell>
          <cell r="CL7">
            <v>0.66599891050310156</v>
          </cell>
        </row>
        <row r="8">
          <cell r="AS8" t="str">
            <v>Granules - Other</v>
          </cell>
          <cell r="AU8">
            <v>0.18054218206058809</v>
          </cell>
          <cell r="BM8" t="str">
            <v>Coating Tank Filling Slowly</v>
          </cell>
          <cell r="BO8">
            <v>0.6642416574410881</v>
          </cell>
          <cell r="CJ8" t="str">
            <v>Granule Spray System</v>
          </cell>
          <cell r="CL8">
            <v>0.59219428189853618</v>
          </cell>
        </row>
        <row r="9">
          <cell r="AS9" t="str">
            <v>Granule Spray</v>
          </cell>
          <cell r="AU9">
            <v>0.26849862973113103</v>
          </cell>
          <cell r="BM9" t="str">
            <v>Coating Batch Not Ready</v>
          </cell>
          <cell r="BO9">
            <v>0.41471172263517669</v>
          </cell>
          <cell r="CJ9" t="str">
            <v>Filler System</v>
          </cell>
          <cell r="CL9">
            <v>0</v>
          </cell>
        </row>
        <row r="10">
          <cell r="AS10" t="str">
            <v>Sand</v>
          </cell>
          <cell r="AU10">
            <v>0.38423079771868751</v>
          </cell>
          <cell r="BM10" t="str">
            <v>Scrape Press Rollers</v>
          </cell>
          <cell r="BO10">
            <v>0.35320786546470556</v>
          </cell>
          <cell r="CJ10" t="str">
            <v>Sand/Granule System</v>
          </cell>
          <cell r="CL10">
            <v>2.6903544379426081</v>
          </cell>
        </row>
        <row r="11">
          <cell r="AS11" t="str">
            <v>Selvedge</v>
          </cell>
          <cell r="AU11">
            <v>0.14073031627286869</v>
          </cell>
          <cell r="BM11" t="str">
            <v>Scrape Metal Rollers</v>
          </cell>
          <cell r="BO11">
            <v>0.18275431844939988</v>
          </cell>
          <cell r="CJ11" t="str">
            <v>Chiller/Cooling Water System</v>
          </cell>
          <cell r="CL11">
            <v>0.32509181647249019</v>
          </cell>
        </row>
        <row r="12">
          <cell r="AS12" t="str">
            <v>Lay Lines Tracking</v>
          </cell>
          <cell r="AU12">
            <v>0.13610102955336642</v>
          </cell>
          <cell r="BM12" t="str">
            <v>Drain or Clean Coating Tank</v>
          </cell>
          <cell r="BO12">
            <v>8.6105400038659574E-2</v>
          </cell>
          <cell r="CJ12" t="str">
            <v>Compressed Air System</v>
          </cell>
          <cell r="CL12">
            <v>0.18099706538738644</v>
          </cell>
        </row>
        <row r="13">
          <cell r="AS13" t="str">
            <v>Lay Lines Missing</v>
          </cell>
          <cell r="AU13">
            <v>1.9887415746981705</v>
          </cell>
          <cell r="BM13" t="str">
            <v>Manpower Shortage</v>
          </cell>
          <cell r="BO13">
            <v>0.47094382061960738</v>
          </cell>
          <cell r="CJ13" t="str">
            <v>Paint Line System</v>
          </cell>
          <cell r="CL13">
            <v>1.6957492048429894</v>
          </cell>
        </row>
        <row r="14">
          <cell r="AS14" t="str">
            <v>Lay Lines Stop Mark</v>
          </cell>
          <cell r="AU14">
            <v>0.1573957484630768</v>
          </cell>
          <cell r="BM14" t="str">
            <v>Power/Weather</v>
          </cell>
          <cell r="BO14">
            <v>1.4655490537192262</v>
          </cell>
          <cell r="CJ14" t="str">
            <v>Unwinder/Splicer</v>
          </cell>
          <cell r="CL14">
            <v>1.8855325355404431</v>
          </cell>
        </row>
        <row r="15">
          <cell r="AS15" t="str">
            <v>Carrier Delamination</v>
          </cell>
          <cell r="AU15">
            <v>8.1475446263239756E-2</v>
          </cell>
          <cell r="BM15" t="str">
            <v>Recirculate Granules</v>
          </cell>
          <cell r="BO15">
            <v>0.16342453476725183</v>
          </cell>
          <cell r="CJ15" t="str">
            <v>Asphalt Coating System</v>
          </cell>
          <cell r="CL15">
            <v>1.0807106331382783</v>
          </cell>
        </row>
        <row r="16">
          <cell r="AS16" t="str">
            <v>Carrier Edges Strings</v>
          </cell>
          <cell r="AU16">
            <v>3.5182579068217174E-2</v>
          </cell>
          <cell r="CJ16" t="str">
            <v>Mixer System</v>
          </cell>
          <cell r="CL16">
            <v>6.5018363294498047E-2</v>
          </cell>
        </row>
        <row r="17">
          <cell r="AS17" t="str">
            <v>Broken Carrier</v>
          </cell>
          <cell r="AU17">
            <v>2.8701577660914007E-2</v>
          </cell>
        </row>
        <row r="18">
          <cell r="AS18" t="str">
            <v>Indents/Globs</v>
          </cell>
          <cell r="AU18">
            <v>0.14998888971187319</v>
          </cell>
        </row>
        <row r="19">
          <cell r="AS19" t="str">
            <v>Splices</v>
          </cell>
          <cell r="AU19">
            <v>1.1276942448707503</v>
          </cell>
        </row>
        <row r="20">
          <cell r="AS20" t="str">
            <v>Edges</v>
          </cell>
          <cell r="AU20">
            <v>0.15369231908747499</v>
          </cell>
        </row>
      </sheetData>
      <sheetData sheetId="5">
        <row r="2">
          <cell r="AK2" t="str">
            <v>Startup/Changeover</v>
          </cell>
          <cell r="AM2">
            <v>0.14947683109118087</v>
          </cell>
          <cell r="BE2" t="str">
            <v>Setup Time</v>
          </cell>
          <cell r="BG2">
            <v>0.8764429243266354</v>
          </cell>
          <cell r="CB2" t="str">
            <v>Winder</v>
          </cell>
          <cell r="CD2">
            <v>0.60923471569046594</v>
          </cell>
        </row>
        <row r="3">
          <cell r="AK3" t="str">
            <v>Overweight</v>
          </cell>
          <cell r="AM3">
            <v>9.9651220727453901E-2</v>
          </cell>
          <cell r="BE3" t="str">
            <v>Changeover</v>
          </cell>
          <cell r="BG3">
            <v>4.0936297563061137</v>
          </cell>
          <cell r="CB3" t="str">
            <v>Taper</v>
          </cell>
          <cell r="CD3">
            <v>0</v>
          </cell>
        </row>
        <row r="4">
          <cell r="AK4" t="str">
            <v>Underweight</v>
          </cell>
          <cell r="AM4">
            <v>0.3089187842551071</v>
          </cell>
          <cell r="BE4" t="str">
            <v>End of Shift</v>
          </cell>
          <cell r="BG4">
            <v>0.13894826849080805</v>
          </cell>
          <cell r="CB4" t="str">
            <v>Upender/Palletizer</v>
          </cell>
          <cell r="CD4">
            <v>0.36340316374519027</v>
          </cell>
        </row>
        <row r="5">
          <cell r="AK5" t="str">
            <v>Granule Bleedthrough</v>
          </cell>
          <cell r="AM5">
            <v>0.82710513203786751</v>
          </cell>
          <cell r="BE5" t="str">
            <v>Broken Carrier</v>
          </cell>
          <cell r="BG5">
            <v>0.64129970072680631</v>
          </cell>
          <cell r="CB5" t="str">
            <v>Drive/Tension System</v>
          </cell>
          <cell r="CD5">
            <v>0.33133817870884991</v>
          </cell>
        </row>
        <row r="6">
          <cell r="AK6" t="str">
            <v>Sand in Granules</v>
          </cell>
          <cell r="AM6">
            <v>0.56801195814648731</v>
          </cell>
          <cell r="BE6" t="str">
            <v>Misc Carrier Problems</v>
          </cell>
          <cell r="BG6">
            <v>2.5545104745617784</v>
          </cell>
          <cell r="CB6" t="str">
            <v>Front Accumulator</v>
          </cell>
          <cell r="CD6">
            <v>0</v>
          </cell>
        </row>
        <row r="7">
          <cell r="AK7" t="str">
            <v>Missing Granule Spots</v>
          </cell>
          <cell r="AM7">
            <v>0</v>
          </cell>
          <cell r="BE7" t="str">
            <v>Broken Splices</v>
          </cell>
          <cell r="BG7">
            <v>0.18170158187259514</v>
          </cell>
          <cell r="CB7" t="str">
            <v>Misc Electrical Problems</v>
          </cell>
          <cell r="CD7">
            <v>2.2979905942710559</v>
          </cell>
        </row>
        <row r="8">
          <cell r="AK8" t="str">
            <v>Granules - Other</v>
          </cell>
          <cell r="AM8">
            <v>2.9895366218236175E-2</v>
          </cell>
          <cell r="BE8" t="str">
            <v>Coating Tank Filling Slowly</v>
          </cell>
          <cell r="BG8">
            <v>0</v>
          </cell>
          <cell r="CB8" t="str">
            <v>Granule Spray System</v>
          </cell>
          <cell r="CD8">
            <v>0</v>
          </cell>
        </row>
        <row r="9">
          <cell r="AK9" t="str">
            <v>Granule Spray</v>
          </cell>
          <cell r="AM9">
            <v>1.3054309915296463</v>
          </cell>
          <cell r="BE9" t="str">
            <v>Coating Batch Not Ready</v>
          </cell>
          <cell r="BG9">
            <v>0.99401453612654977</v>
          </cell>
          <cell r="CB9" t="str">
            <v>Filler System</v>
          </cell>
          <cell r="CD9">
            <v>0</v>
          </cell>
        </row>
        <row r="10">
          <cell r="AK10" t="str">
            <v>Sand</v>
          </cell>
          <cell r="AM10">
            <v>0.85700049825610369</v>
          </cell>
          <cell r="BE10" t="str">
            <v>Scrape Press Rollers</v>
          </cell>
          <cell r="BG10">
            <v>0.60923471569046594</v>
          </cell>
          <cell r="CB10" t="str">
            <v>Sand/Granule System</v>
          </cell>
          <cell r="CD10">
            <v>0.56648140230867894</v>
          </cell>
        </row>
        <row r="11">
          <cell r="AK11" t="str">
            <v>Selvedge</v>
          </cell>
          <cell r="AM11">
            <v>2.9895366218236175E-2</v>
          </cell>
          <cell r="BE11" t="str">
            <v>Scrape Metal Rollers</v>
          </cell>
          <cell r="BG11">
            <v>0.39546814878153053</v>
          </cell>
          <cell r="CB11" t="str">
            <v>Chiller/Cooling Water System</v>
          </cell>
          <cell r="CD11">
            <v>0.1175716117999145</v>
          </cell>
        </row>
        <row r="12">
          <cell r="AK12" t="str">
            <v>Lay Lines Tracking</v>
          </cell>
          <cell r="AM12">
            <v>0.14947683109118087</v>
          </cell>
          <cell r="BE12" t="str">
            <v>Drain or Clean Coating Tank</v>
          </cell>
          <cell r="BG12">
            <v>0.64129970072680631</v>
          </cell>
          <cell r="CB12" t="str">
            <v>Compressed Air System</v>
          </cell>
          <cell r="CD12">
            <v>1.0581445061992303</v>
          </cell>
        </row>
        <row r="13">
          <cell r="AK13" t="str">
            <v>Lay Lines Missing</v>
          </cell>
          <cell r="AM13">
            <v>2.6806178375685099</v>
          </cell>
          <cell r="BE13" t="str">
            <v>Manpower Shortage</v>
          </cell>
          <cell r="BG13">
            <v>3.4309533988884136</v>
          </cell>
          <cell r="CB13" t="str">
            <v>Paint Line System</v>
          </cell>
          <cell r="CD13">
            <v>7.3856348867037198</v>
          </cell>
        </row>
        <row r="14">
          <cell r="AK14" t="str">
            <v>Lay Lines Stop Mark</v>
          </cell>
          <cell r="AM14">
            <v>0.12954658694569007</v>
          </cell>
          <cell r="BE14" t="str">
            <v>Power/Weather</v>
          </cell>
          <cell r="BG14">
            <v>0</v>
          </cell>
          <cell r="CB14" t="str">
            <v>Unwinder/Splicer</v>
          </cell>
          <cell r="CD14">
            <v>0.96194955109020952</v>
          </cell>
        </row>
        <row r="15">
          <cell r="AK15" t="str">
            <v>Carrier Delamination</v>
          </cell>
          <cell r="AM15">
            <v>0.15944195316392626</v>
          </cell>
          <cell r="BE15" t="str">
            <v>Recirculate Granules</v>
          </cell>
          <cell r="BG15">
            <v>0</v>
          </cell>
          <cell r="CB15" t="str">
            <v>Asphalt Coating System</v>
          </cell>
          <cell r="CD15">
            <v>0</v>
          </cell>
        </row>
        <row r="16">
          <cell r="AK16" t="str">
            <v>Carrier Edges Strings</v>
          </cell>
          <cell r="AM16">
            <v>0.17937219730941703</v>
          </cell>
          <cell r="CB16" t="str">
            <v>Mixer System</v>
          </cell>
          <cell r="CD16">
            <v>0</v>
          </cell>
        </row>
        <row r="17">
          <cell r="AK17" t="str">
            <v>Broken Carrier</v>
          </cell>
          <cell r="AM17">
            <v>0.16940707523667164</v>
          </cell>
        </row>
        <row r="18">
          <cell r="AK18" t="str">
            <v>Indents/Globs</v>
          </cell>
          <cell r="AM18">
            <v>7.9720976581963129E-2</v>
          </cell>
        </row>
        <row r="19">
          <cell r="AK19" t="str">
            <v>Splices</v>
          </cell>
          <cell r="AM19">
            <v>1.5346287992027903</v>
          </cell>
        </row>
        <row r="20">
          <cell r="AK20" t="str">
            <v>Edges</v>
          </cell>
          <cell r="AM20">
            <v>0.13951170901843549</v>
          </cell>
        </row>
      </sheetData>
      <sheetData sheetId="6" refreshError="1"/>
      <sheetData sheetId="7">
        <row r="5">
          <cell r="M5" t="str">
            <v>8 Lay Lines Tracking</v>
          </cell>
          <cell r="O5" t="str">
            <v>8 Lay Lines Missing</v>
          </cell>
          <cell r="Q5" t="str">
            <v>8 Lay Lines Stops</v>
          </cell>
          <cell r="T5" t="str">
            <v>2 Lay Lines Tracking</v>
          </cell>
          <cell r="V5" t="str">
            <v>2 Lay Lines Missing</v>
          </cell>
          <cell r="X5" t="str">
            <v>2 Lay Lines Stops</v>
          </cell>
          <cell r="Z5" t="str">
            <v>% Scrap Due to Lay Lines</v>
          </cell>
          <cell r="AA5" t="str">
            <v>FY20</v>
          </cell>
          <cell r="AB5" t="str">
            <v>13 weeks</v>
          </cell>
          <cell r="AC5" t="str">
            <v>Last week</v>
          </cell>
        </row>
        <row r="6">
          <cell r="AA6">
            <v>1.9136340236803546</v>
          </cell>
          <cell r="AB6">
            <v>2.9097905895129497</v>
          </cell>
          <cell r="AC6">
            <v>4.0880935994494143</v>
          </cell>
        </row>
        <row r="8">
          <cell r="AB8" t="str">
            <v>8 Lay Lines</v>
          </cell>
          <cell r="AC8" t="str">
            <v>2 Lay Lines</v>
          </cell>
        </row>
        <row r="9">
          <cell r="AA9">
            <v>44249</v>
          </cell>
          <cell r="AB9">
            <v>2.3543990086741018</v>
          </cell>
          <cell r="AC9">
            <v>0.51319648093841641</v>
          </cell>
        </row>
        <row r="10">
          <cell r="AA10">
            <v>44256</v>
          </cell>
          <cell r="AB10">
            <v>5.2524567943070153</v>
          </cell>
          <cell r="AC10" t="e">
            <v>#DIV/0!</v>
          </cell>
        </row>
        <row r="11">
          <cell r="AA11">
            <v>44263</v>
          </cell>
          <cell r="AB11">
            <v>6.1633281972265026</v>
          </cell>
          <cell r="AC11">
            <v>1.2252591894439209</v>
          </cell>
        </row>
        <row r="12">
          <cell r="AA12">
            <v>44270</v>
          </cell>
          <cell r="AB12">
            <v>2.2567856053674897</v>
          </cell>
          <cell r="AC12">
            <v>0.14367816091954022</v>
          </cell>
        </row>
        <row r="13">
          <cell r="AA13">
            <v>44277</v>
          </cell>
          <cell r="AB13">
            <v>1.6015688838045432</v>
          </cell>
          <cell r="AC13" t="e">
            <v>#DIV/0!</v>
          </cell>
        </row>
        <row r="14">
          <cell r="AA14">
            <v>44284</v>
          </cell>
          <cell r="AB14">
            <v>1.1474609375</v>
          </cell>
          <cell r="AC14">
            <v>0</v>
          </cell>
        </row>
        <row r="15">
          <cell r="AA15">
            <v>44291</v>
          </cell>
          <cell r="AB15">
            <v>1.2811553692056836</v>
          </cell>
          <cell r="AC15">
            <v>1.1175496688741722</v>
          </cell>
        </row>
        <row r="16">
          <cell r="AA16">
            <v>44298</v>
          </cell>
          <cell r="AB16">
            <v>3.6244800950683302</v>
          </cell>
          <cell r="AC16">
            <v>0.9765625</v>
          </cell>
        </row>
        <row r="17">
          <cell r="AA17">
            <v>44305</v>
          </cell>
          <cell r="AB17">
            <v>1.51367715428695</v>
          </cell>
          <cell r="AC17">
            <v>2.6105873821609862</v>
          </cell>
        </row>
        <row r="18">
          <cell r="M18">
            <v>0.26676151520540636</v>
          </cell>
          <cell r="O18">
            <v>4.2326160412591145</v>
          </cell>
          <cell r="Q18">
            <v>0.23119331317801886</v>
          </cell>
          <cell r="T18">
            <v>0</v>
          </cell>
          <cell r="V18">
            <v>1.705237515225335</v>
          </cell>
          <cell r="X18">
            <v>0</v>
          </cell>
          <cell r="AA18">
            <v>44312</v>
          </cell>
          <cell r="AB18">
            <v>3.5761883607285649</v>
          </cell>
          <cell r="AC18">
            <v>0.6280193236714976</v>
          </cell>
        </row>
        <row r="19">
          <cell r="AA19">
            <v>44319</v>
          </cell>
          <cell r="AB19">
            <v>4.5703250724171225</v>
          </cell>
          <cell r="AC19" t="e">
            <v>#DIV/0!</v>
          </cell>
        </row>
        <row r="20">
          <cell r="AA20">
            <v>44326</v>
          </cell>
          <cell r="AB20">
            <v>3.598645215918713</v>
          </cell>
          <cell r="AC20">
            <v>2.5263157894736841</v>
          </cell>
        </row>
        <row r="21">
          <cell r="AA21">
            <v>44333</v>
          </cell>
          <cell r="AB21">
            <v>4.7305708696425395</v>
          </cell>
          <cell r="AC21">
            <v>1.705237515225335</v>
          </cell>
        </row>
      </sheetData>
      <sheetData sheetId="8">
        <row r="1">
          <cell r="L1" t="str">
            <v>FY20</v>
          </cell>
          <cell r="M1" t="str">
            <v>13 Weeks</v>
          </cell>
          <cell r="N1" t="str">
            <v>Last Week</v>
          </cell>
        </row>
        <row r="2">
          <cell r="K2" t="str">
            <v>Felt line scrap</v>
          </cell>
          <cell r="L2">
            <v>5.0142780910624918</v>
          </cell>
          <cell r="M2">
            <v>6.204170061476928</v>
          </cell>
          <cell r="N2">
            <v>9.3971101145989042</v>
          </cell>
        </row>
        <row r="3">
          <cell r="K3" t="str">
            <v>Non-Maintenance Downtime</v>
          </cell>
          <cell r="L3">
            <v>23.182712312148887</v>
          </cell>
          <cell r="M3">
            <v>21.408614054509986</v>
          </cell>
          <cell r="N3">
            <v>16.000427533133816</v>
          </cell>
        </row>
        <row r="4">
          <cell r="K4" t="str">
            <v>Maintenance Downtime</v>
          </cell>
          <cell r="L4">
            <v>7.6149498591293803</v>
          </cell>
          <cell r="M4">
            <v>12.056513258474352</v>
          </cell>
          <cell r="N4">
            <v>13.691748610517315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dlRoutines"/>
      <sheetName val="ProdGrouped"/>
      <sheetName val="TPM 1-Qtr"/>
      <sheetName val="TPM Tot"/>
      <sheetName val="ICVBreakDown"/>
      <sheetName val="StdMarginQtrReg"/>
      <sheetName val="StdMarginRegQtr"/>
      <sheetName val="SalesByRegnByQtr"/>
      <sheetName val="SalesByQtrByRegn"/>
      <sheetName val="CompSales"/>
      <sheetName val="CAndDemo"/>
      <sheetName val="PricesPSIG"/>
      <sheetName val="PricesComp"/>
      <sheetName val="Inventory"/>
      <sheetName val="PSIGSales"/>
      <sheetName val="CompProduction"/>
      <sheetName val="SalesByPole2FCast"/>
      <sheetName val="SalesByPole"/>
      <sheetName val="ShipmentsByPole4FCast"/>
      <sheetName val="ShipmentsByPole2FCast"/>
      <sheetName val="ShipmentsByPole"/>
      <sheetName val="IOPlanBalances"/>
      <sheetName val="IOPlan"/>
      <sheetName val="IOPlan Regn"/>
      <sheetName val="BlockISales"/>
      <sheetName val="InternalSales"/>
      <sheetName val="ForecastCompModalities"/>
      <sheetName val="GlobalPSIPlanSummary"/>
      <sheetName val="GlobalInventoryOrSales"/>
      <sheetName val="GlobalInternalSales"/>
      <sheetName val="SalesByRegionWithDelta"/>
      <sheetName val="Global Q1"/>
      <sheetName val="Global Q2"/>
      <sheetName val="Global Q3"/>
      <sheetName val="Global Q4"/>
      <sheetName val="Global Total year"/>
      <sheetName val="ICV % of Sales"/>
      <sheetName val="Europe"/>
      <sheetName val="Americas"/>
      <sheetName val="Asia"/>
      <sheetName val="References"/>
      <sheetName val="Region Sumry GEMSA Oct-25 (4)"/>
      <sheetName val="Region Sumry GEMSE Oct-25 (4)"/>
      <sheetName val="Region Sumry GEMSAM Oct-25 (4)"/>
      <sheetName val="Region Sumry GEMSA Oct-25 (3)"/>
      <sheetName val="Region Sumry GEMSE Oct-25 (3)"/>
      <sheetName val="Region Sumry GEMSAM Oct-25 (3)"/>
      <sheetName val="Region Sumry GEMSA Oct-25 (2)"/>
      <sheetName val="Region Sumry GEMSE Oct-25 (2)"/>
      <sheetName val="Region Sumry GEMSAM Oct-25 (2)"/>
      <sheetName val="Region Sumry GEMSA Oct-25"/>
      <sheetName val="Region Sumry GEMSE Oct-25"/>
      <sheetName val="Region Sumry GEMSAM Oct-25"/>
      <sheetName val="GlobalSAndIByPo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row r="2">
          <cell r="B2" t="str">
            <v>2003 Q1 Operating Plan -- Rev. 4</v>
          </cell>
        </row>
        <row r="6">
          <cell r="C6" t="str">
            <v>'Region Sumry GEMSAM Oct-25'</v>
          </cell>
        </row>
        <row r="10">
          <cell r="C10" t="str">
            <v>'Region Sumry GEMSAM Oct-25'</v>
          </cell>
        </row>
        <row r="11">
          <cell r="C11" t="str">
            <v>'Region Sumry GEMSE Oct-25'</v>
          </cell>
        </row>
        <row r="12">
          <cell r="C12" t="str">
            <v>'Region Sumry GEMSA Oct-25'</v>
          </cell>
        </row>
        <row r="14">
          <cell r="C14" t="str">
            <v>'Region Sumry GEMSAM Oct-25 (2)'</v>
          </cell>
        </row>
        <row r="15">
          <cell r="C15" t="str">
            <v>'Region Sumry GEMSE Oct-25 (2)'</v>
          </cell>
        </row>
        <row r="16">
          <cell r="C16" t="str">
            <v>'Region Sumry GEMSA Oct-25 (2)'</v>
          </cell>
        </row>
        <row r="18">
          <cell r="C18" t="str">
            <v>'Region Sumry GEMSAM Oct-25 (3)'</v>
          </cell>
        </row>
        <row r="19">
          <cell r="C19" t="str">
            <v>'Region Sumry GEMSE Oct-25 (3)'</v>
          </cell>
        </row>
        <row r="20">
          <cell r="C20" t="str">
            <v>'Region Sumry GEMSA Oct-25 (3)'</v>
          </cell>
        </row>
        <row r="22">
          <cell r="C22" t="str">
            <v>'Region Sumry GEMSAM Oct-25 (4)'</v>
          </cell>
        </row>
        <row r="23">
          <cell r="C23" t="str">
            <v>'Region Sumry GEMSE Oct-25 (4)'</v>
          </cell>
        </row>
        <row r="24">
          <cell r="C24" t="str">
            <v>'Region Sumry GEMSA Oct-25 (4)'</v>
          </cell>
        </row>
        <row r="30">
          <cell r="C30" t="str">
            <v>'Region Sumry GEMSAM Oct-25 (2)'</v>
          </cell>
        </row>
      </sheetData>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3 end genesis balances"/>
      <sheetName val="Targets By Plant"/>
      <sheetName val="Q3 End"/>
      <sheetName val="Inv Orgs"/>
      <sheetName val="Modality Summary"/>
    </sheetNames>
    <sheetDataSet>
      <sheetData sheetId="0" refreshError="1"/>
      <sheetData sheetId="1" refreshError="1"/>
      <sheetData sheetId="2" refreshError="1"/>
      <sheetData sheetId="3" refreshError="1"/>
      <sheetData sheetId="4" refreshError="1">
        <row r="4">
          <cell r="L4">
            <v>23.813178294573646</v>
          </cell>
        </row>
        <row r="5">
          <cell r="L5">
            <v>45.555555555555557</v>
          </cell>
        </row>
        <row r="7">
          <cell r="L7">
            <v>53.709999999999994</v>
          </cell>
        </row>
        <row r="8">
          <cell r="L8">
            <v>50.019999999999996</v>
          </cell>
        </row>
        <row r="9">
          <cell r="L9">
            <v>66.325123152709367</v>
          </cell>
        </row>
        <row r="11">
          <cell r="L11">
            <v>169.75954738330978</v>
          </cell>
        </row>
        <row r="15">
          <cell r="L15">
            <v>173.2610062893082</v>
          </cell>
        </row>
        <row r="16">
          <cell r="L16">
            <v>144.19999999999999</v>
          </cell>
        </row>
        <row r="17">
          <cell r="L17">
            <v>130.22</v>
          </cell>
        </row>
        <row r="21">
          <cell r="L21">
            <v>8.2949999999999999</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
      <sheetName val="Sum Inc Stmt"/>
      <sheetName val="MDA"/>
      <sheetName val="Balance Sheet"/>
      <sheetName val="Operating Statement"/>
      <sheetName val="Natural Income Statement"/>
      <sheetName val="Cash Flow"/>
      <sheetName val="Inventory"/>
      <sheetName val="GM Recon"/>
      <sheetName val="Statistical"/>
      <sheetName val="Inv Turns &amp; DSO"/>
    </sheetNames>
    <sheetDataSet>
      <sheetData sheetId="0" refreshError="1">
        <row r="2">
          <cell r="B2" t="str">
            <v>31</v>
          </cell>
        </row>
        <row r="3">
          <cell r="B3">
            <v>6</v>
          </cell>
        </row>
        <row r="7">
          <cell r="B7" t="str">
            <v>June 2006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
      <sheetName val="B1"/>
      <sheetName val="B1Q"/>
      <sheetName val="Nat IS (Sch 1)"/>
      <sheetName val="Nat IS (Sch 2)"/>
      <sheetName val="Monthly IS (Sch 3)"/>
      <sheetName val="Monthly BS (Sch 4)"/>
      <sheetName val="Monthly CF (Sch 5)"/>
      <sheetName val="Key Account Chart"/>
      <sheetName val="Chart Data"/>
    </sheetNames>
    <sheetDataSet>
      <sheetData sheetId="0" refreshError="1">
        <row r="5">
          <cell r="B5">
            <v>1</v>
          </cell>
        </row>
        <row r="6">
          <cell r="B6" t="str">
            <v>Huntsville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top10"/>
      <sheetName val="#REF"/>
      <sheetName val="SITE-PAR GSC India"/>
      <sheetName val="Waterfall Template"/>
      <sheetName val="Global Performance"/>
      <sheetName val="Site Specific CC Dashboard"/>
      <sheetName val="Site Root Cause Analysis"/>
      <sheetName val="Guide"/>
      <sheetName val="Examples"/>
    </sheetNames>
    <sheetDataSet>
      <sheetData sheetId="0"/>
      <sheetData sheetId="1"/>
      <sheetData sheetId="2"/>
      <sheetData sheetId="3" refreshError="1"/>
      <sheetData sheetId="4" refreshError="1"/>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Bogus, Tricia A." id="{183A07FC-99AD-4D00-A9C6-60238E91F373}" userId="S::PBogus@tremcoinc.com::31d86129-4187-44d7-940e-40657158c573" providerId="AD"/>
  <person displayName="Kalal, Philip G." id="{FA2442E2-6930-4674-A85D-CC3DD8D1E63A}" userId="S::PKalal@tremcoinc.com::69bcbb8a-50be-43b5-b4cb-210fc144e44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0" dT="2021-02-23T18:27:54.28" personId="{FA2442E2-6930-4674-A85D-CC3DD8D1E63A}" id="{239D74D4-CC8E-417B-AF35-1663F1658101}">
    <text>EPA Permit</text>
  </threadedComment>
</ThreadedComments>
</file>

<file path=xl/threadedComments/threadedComment2.xml><?xml version="1.0" encoding="utf-8"?>
<ThreadedComments xmlns="http://schemas.microsoft.com/office/spreadsheetml/2018/threadedcomments" xmlns:x="http://schemas.openxmlformats.org/spreadsheetml/2006/main">
  <threadedComment ref="M21" dT="2019-07-11T12:20:47.30" personId="{183A07FC-99AD-4D00-A9C6-60238E91F373}" id="{57F81402-52D5-42B8-B704-43F692C7377B}">
    <text>12 weeks pending lead time on new pump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2.bin"/><Relationship Id="rId4" Type="http://schemas.openxmlformats.org/officeDocument/2006/relationships/comments" Target="../comments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0.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1.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6.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FF0000"/>
  </sheetPr>
  <dimension ref="A1:G260"/>
  <sheetViews>
    <sheetView showGridLines="0" zoomScale="110" zoomScaleNormal="110" workbookViewId="0">
      <pane ySplit="6" topLeftCell="A139" activePane="bottomLeft" state="frozen"/>
      <selection pane="bottomLeft" activeCell="G167" sqref="G166:G167"/>
    </sheetView>
  </sheetViews>
  <sheetFormatPr defaultColWidth="9" defaultRowHeight="13.2"/>
  <cols>
    <col min="1" max="1" width="15" style="1" customWidth="1"/>
    <col min="2" max="2" width="16" style="1" customWidth="1"/>
    <col min="3" max="3" width="52.44140625" style="3" customWidth="1"/>
    <col min="4" max="4" width="25.5546875" style="1" bestFit="1" customWidth="1"/>
    <col min="5" max="5" width="16.5546875" style="1" customWidth="1"/>
    <col min="6" max="6" width="13.5546875" style="1" customWidth="1"/>
    <col min="7" max="7" width="63.5546875" style="3" customWidth="1"/>
    <col min="8" max="16384" width="9" style="1"/>
  </cols>
  <sheetData>
    <row r="1" spans="1:7">
      <c r="B1" s="2">
        <f ca="1">TODAY()</f>
        <v>44341</v>
      </c>
    </row>
    <row r="2" spans="1:7" hidden="1">
      <c r="B2" s="2"/>
    </row>
    <row r="3" spans="1:7" hidden="1">
      <c r="F3" s="1" t="s">
        <v>177</v>
      </c>
    </row>
    <row r="4" spans="1:7" hidden="1">
      <c r="F4" s="1" t="s">
        <v>30</v>
      </c>
    </row>
    <row r="5" spans="1:7" hidden="1">
      <c r="F5" s="1" t="s">
        <v>7</v>
      </c>
    </row>
    <row r="6" spans="1:7" s="5" customFormat="1">
      <c r="A6" s="4" t="s">
        <v>0</v>
      </c>
      <c r="B6" s="4" t="s">
        <v>1</v>
      </c>
      <c r="C6" s="4" t="s">
        <v>2</v>
      </c>
      <c r="D6" s="4" t="s">
        <v>3</v>
      </c>
      <c r="E6" s="4" t="s">
        <v>4</v>
      </c>
      <c r="F6" s="4" t="s">
        <v>5</v>
      </c>
      <c r="G6" s="4" t="s">
        <v>6</v>
      </c>
    </row>
    <row r="7" spans="1:7" hidden="1">
      <c r="A7" s="6">
        <v>43605</v>
      </c>
      <c r="B7" s="7" t="s">
        <v>180</v>
      </c>
      <c r="C7" s="8" t="s">
        <v>81</v>
      </c>
      <c r="D7" s="7" t="s">
        <v>29</v>
      </c>
      <c r="E7" s="6">
        <v>43641</v>
      </c>
      <c r="F7" s="8" t="s">
        <v>7</v>
      </c>
      <c r="G7" s="8" t="s">
        <v>8</v>
      </c>
    </row>
    <row r="8" spans="1:7" ht="39.6" hidden="1">
      <c r="A8" s="6">
        <v>43605</v>
      </c>
      <c r="B8" s="7" t="s">
        <v>27</v>
      </c>
      <c r="C8" s="8" t="s">
        <v>31</v>
      </c>
      <c r="D8" s="7" t="s">
        <v>32</v>
      </c>
      <c r="E8" s="6">
        <v>43677</v>
      </c>
      <c r="F8" s="8" t="s">
        <v>7</v>
      </c>
      <c r="G8" s="8" t="s">
        <v>486</v>
      </c>
    </row>
    <row r="9" spans="1:7" hidden="1">
      <c r="A9" s="6">
        <v>43711</v>
      </c>
      <c r="B9" s="7" t="s">
        <v>487</v>
      </c>
      <c r="C9" s="8" t="s">
        <v>489</v>
      </c>
      <c r="D9" s="7" t="s">
        <v>488</v>
      </c>
      <c r="E9" s="6">
        <v>43724</v>
      </c>
      <c r="F9" s="8" t="s">
        <v>7</v>
      </c>
      <c r="G9" s="8"/>
    </row>
    <row r="10" spans="1:7" ht="39.6" hidden="1">
      <c r="A10" s="6">
        <v>43598</v>
      </c>
      <c r="B10" s="7" t="s">
        <v>70</v>
      </c>
      <c r="C10" s="8" t="s">
        <v>602</v>
      </c>
      <c r="D10" s="7" t="s">
        <v>29</v>
      </c>
      <c r="E10" s="6">
        <v>43861</v>
      </c>
      <c r="F10" s="8" t="s">
        <v>7</v>
      </c>
      <c r="G10" s="8" t="s">
        <v>592</v>
      </c>
    </row>
    <row r="11" spans="1:7" hidden="1">
      <c r="A11" s="6">
        <v>43585</v>
      </c>
      <c r="B11" s="7" t="s">
        <v>86</v>
      </c>
      <c r="C11" s="8" t="s">
        <v>105</v>
      </c>
      <c r="D11" s="7" t="s">
        <v>87</v>
      </c>
      <c r="E11" s="6">
        <v>43665</v>
      </c>
      <c r="F11" s="8" t="s">
        <v>7</v>
      </c>
      <c r="G11" s="269" t="s">
        <v>505</v>
      </c>
    </row>
    <row r="12" spans="1:7" hidden="1">
      <c r="A12" s="6">
        <v>43616</v>
      </c>
      <c r="B12" s="7" t="s">
        <v>175</v>
      </c>
      <c r="C12" s="8" t="s">
        <v>181</v>
      </c>
      <c r="D12" s="7" t="s">
        <v>179</v>
      </c>
      <c r="E12" s="6">
        <v>43646</v>
      </c>
      <c r="F12" s="8" t="s">
        <v>7</v>
      </c>
      <c r="G12" s="8" t="s">
        <v>207</v>
      </c>
    </row>
    <row r="13" spans="1:7" hidden="1">
      <c r="A13" s="6"/>
      <c r="B13" s="7"/>
      <c r="C13" s="8" t="s">
        <v>254</v>
      </c>
      <c r="D13" s="7" t="s">
        <v>179</v>
      </c>
      <c r="E13" s="6">
        <v>43708</v>
      </c>
      <c r="F13" s="8" t="s">
        <v>7</v>
      </c>
      <c r="G13" s="8" t="s">
        <v>256</v>
      </c>
    </row>
    <row r="14" spans="1:7" hidden="1">
      <c r="A14" s="6"/>
      <c r="B14" s="7"/>
      <c r="C14" s="238" t="s">
        <v>343</v>
      </c>
      <c r="D14" s="7" t="s">
        <v>189</v>
      </c>
      <c r="E14" s="6">
        <v>43692</v>
      </c>
      <c r="F14" s="8" t="s">
        <v>7</v>
      </c>
      <c r="G14" s="8" t="s">
        <v>344</v>
      </c>
    </row>
    <row r="15" spans="1:7" hidden="1">
      <c r="A15" s="6">
        <v>43620</v>
      </c>
      <c r="B15" s="7" t="s">
        <v>175</v>
      </c>
      <c r="C15" s="8" t="s">
        <v>176</v>
      </c>
      <c r="D15" s="7" t="s">
        <v>32</v>
      </c>
      <c r="E15" s="6">
        <v>43646</v>
      </c>
      <c r="F15" s="8" t="s">
        <v>7</v>
      </c>
      <c r="G15" s="8" t="s">
        <v>208</v>
      </c>
    </row>
    <row r="16" spans="1:7" hidden="1">
      <c r="A16" s="6"/>
      <c r="B16" s="7"/>
      <c r="C16" s="238" t="s">
        <v>342</v>
      </c>
      <c r="D16" s="7"/>
      <c r="E16" s="6"/>
      <c r="F16" s="8" t="s">
        <v>7</v>
      </c>
      <c r="G16" s="8"/>
    </row>
    <row r="17" spans="1:7" hidden="1">
      <c r="A17" s="6">
        <v>43620</v>
      </c>
      <c r="B17" s="7" t="s">
        <v>124</v>
      </c>
      <c r="C17" s="8" t="s">
        <v>178</v>
      </c>
      <c r="D17" s="7" t="s">
        <v>182</v>
      </c>
      <c r="E17" s="6">
        <v>43658</v>
      </c>
      <c r="F17" s="8" t="s">
        <v>7</v>
      </c>
      <c r="G17" s="269" t="s">
        <v>505</v>
      </c>
    </row>
    <row r="18" spans="1:7" hidden="1">
      <c r="A18" s="6">
        <v>43619</v>
      </c>
      <c r="B18" s="7" t="s">
        <v>183</v>
      </c>
      <c r="C18" s="8" t="s">
        <v>184</v>
      </c>
      <c r="D18" s="7" t="s">
        <v>41</v>
      </c>
      <c r="E18" s="6">
        <v>43633</v>
      </c>
      <c r="F18" s="8" t="s">
        <v>7</v>
      </c>
      <c r="G18" s="8"/>
    </row>
    <row r="19" spans="1:7" hidden="1">
      <c r="A19" s="6">
        <v>43619</v>
      </c>
      <c r="B19" s="7" t="s">
        <v>70</v>
      </c>
      <c r="C19" s="8" t="s">
        <v>185</v>
      </c>
      <c r="D19" s="7" t="s">
        <v>186</v>
      </c>
      <c r="E19" s="6">
        <v>43626</v>
      </c>
      <c r="F19" s="8" t="s">
        <v>7</v>
      </c>
      <c r="G19" s="8"/>
    </row>
    <row r="20" spans="1:7" hidden="1">
      <c r="A20" s="6">
        <v>43619</v>
      </c>
      <c r="B20" s="7" t="s">
        <v>183</v>
      </c>
      <c r="C20" s="8" t="s">
        <v>187</v>
      </c>
      <c r="D20" s="7" t="s">
        <v>41</v>
      </c>
      <c r="E20" s="6">
        <v>43626</v>
      </c>
      <c r="F20" s="8" t="s">
        <v>7</v>
      </c>
      <c r="G20" s="8"/>
    </row>
    <row r="21" spans="1:7" hidden="1">
      <c r="A21" s="6">
        <v>43619</v>
      </c>
      <c r="B21" s="7" t="s">
        <v>183</v>
      </c>
      <c r="C21" s="8" t="s">
        <v>188</v>
      </c>
      <c r="D21" s="7" t="s">
        <v>189</v>
      </c>
      <c r="E21" s="6">
        <v>43658</v>
      </c>
      <c r="F21" s="8" t="s">
        <v>7</v>
      </c>
      <c r="G21" s="8" t="s">
        <v>257</v>
      </c>
    </row>
    <row r="22" spans="1:7" hidden="1">
      <c r="A22" s="6">
        <v>43619</v>
      </c>
      <c r="B22" s="7" t="s">
        <v>183</v>
      </c>
      <c r="C22" s="8" t="s">
        <v>190</v>
      </c>
      <c r="D22" s="7" t="s">
        <v>41</v>
      </c>
      <c r="E22" s="6">
        <v>43626</v>
      </c>
      <c r="F22" s="8" t="s">
        <v>7</v>
      </c>
      <c r="G22" s="8"/>
    </row>
    <row r="23" spans="1:7" hidden="1">
      <c r="A23" s="6">
        <v>43619</v>
      </c>
      <c r="B23" s="7" t="s">
        <v>183</v>
      </c>
      <c r="C23" s="8" t="s">
        <v>191</v>
      </c>
      <c r="D23" s="7" t="s">
        <v>561</v>
      </c>
      <c r="E23" s="274">
        <v>43800</v>
      </c>
      <c r="F23" s="8" t="s">
        <v>7</v>
      </c>
      <c r="G23" s="8" t="s">
        <v>258</v>
      </c>
    </row>
    <row r="24" spans="1:7" hidden="1">
      <c r="A24" s="6">
        <v>43815</v>
      </c>
      <c r="B24" s="7" t="s">
        <v>217</v>
      </c>
      <c r="C24" s="8" t="s">
        <v>593</v>
      </c>
      <c r="D24" s="7" t="s">
        <v>71</v>
      </c>
      <c r="E24" s="274">
        <v>43843</v>
      </c>
      <c r="F24" s="8" t="s">
        <v>7</v>
      </c>
      <c r="G24" s="8"/>
    </row>
    <row r="25" spans="1:7" hidden="1">
      <c r="A25" s="6">
        <v>43640</v>
      </c>
      <c r="B25" s="7" t="s">
        <v>27</v>
      </c>
      <c r="C25" s="8" t="s">
        <v>212</v>
      </c>
      <c r="D25" s="7" t="s">
        <v>224</v>
      </c>
      <c r="E25" s="6">
        <v>43658</v>
      </c>
      <c r="F25" s="8" t="s">
        <v>7</v>
      </c>
      <c r="G25" s="8" t="s">
        <v>261</v>
      </c>
    </row>
    <row r="26" spans="1:7" hidden="1">
      <c r="A26" s="6">
        <v>43657</v>
      </c>
      <c r="B26" s="7" t="s">
        <v>124</v>
      </c>
      <c r="C26" s="8" t="s">
        <v>334</v>
      </c>
      <c r="D26" s="7" t="s">
        <v>383</v>
      </c>
      <c r="E26" s="6">
        <v>43677</v>
      </c>
      <c r="F26" s="8" t="s">
        <v>7</v>
      </c>
      <c r="G26" s="8" t="s">
        <v>400</v>
      </c>
    </row>
    <row r="27" spans="1:7" hidden="1">
      <c r="A27" s="6">
        <v>43640</v>
      </c>
      <c r="B27" s="7" t="s">
        <v>213</v>
      </c>
      <c r="C27" s="8" t="s">
        <v>262</v>
      </c>
      <c r="D27" s="7" t="s">
        <v>71</v>
      </c>
      <c r="E27" s="6">
        <v>43677</v>
      </c>
      <c r="F27" s="8" t="s">
        <v>7</v>
      </c>
      <c r="G27" s="8" t="s">
        <v>348</v>
      </c>
    </row>
    <row r="28" spans="1:7" ht="26.4" hidden="1">
      <c r="A28" s="6">
        <v>43640</v>
      </c>
      <c r="B28" s="7" t="s">
        <v>124</v>
      </c>
      <c r="C28" s="8" t="s">
        <v>215</v>
      </c>
      <c r="D28" s="7" t="s">
        <v>71</v>
      </c>
      <c r="E28" s="6">
        <v>43658</v>
      </c>
      <c r="F28" s="8" t="s">
        <v>7</v>
      </c>
      <c r="G28" s="8" t="s">
        <v>349</v>
      </c>
    </row>
    <row r="29" spans="1:7" ht="79.2" hidden="1">
      <c r="A29" s="6">
        <v>43640</v>
      </c>
      <c r="B29" s="7" t="s">
        <v>217</v>
      </c>
      <c r="C29" s="8" t="s">
        <v>216</v>
      </c>
      <c r="D29" s="7" t="s">
        <v>552</v>
      </c>
      <c r="E29" s="274">
        <v>43708</v>
      </c>
      <c r="F29" s="8" t="s">
        <v>7</v>
      </c>
      <c r="G29" s="8" t="s">
        <v>568</v>
      </c>
    </row>
    <row r="30" spans="1:7" ht="52.8" hidden="1">
      <c r="A30" s="6">
        <v>43794</v>
      </c>
      <c r="B30" s="7" t="s">
        <v>217</v>
      </c>
      <c r="C30" s="8" t="s">
        <v>569</v>
      </c>
      <c r="D30" s="7" t="s">
        <v>562</v>
      </c>
      <c r="E30" s="274">
        <v>43865</v>
      </c>
      <c r="F30" s="8" t="s">
        <v>7</v>
      </c>
      <c r="G30" s="8" t="s">
        <v>637</v>
      </c>
    </row>
    <row r="31" spans="1:7" ht="26.4" hidden="1">
      <c r="A31" s="6">
        <v>43808</v>
      </c>
      <c r="B31" s="7" t="s">
        <v>217</v>
      </c>
      <c r="C31" s="8" t="s">
        <v>600</v>
      </c>
      <c r="D31" s="7" t="s">
        <v>594</v>
      </c>
      <c r="E31" s="274">
        <v>43865</v>
      </c>
      <c r="F31" s="8" t="s">
        <v>7</v>
      </c>
      <c r="G31" s="8" t="s">
        <v>630</v>
      </c>
    </row>
    <row r="32" spans="1:7" ht="26.4" hidden="1">
      <c r="A32" s="6">
        <v>43640</v>
      </c>
      <c r="B32" s="7" t="s">
        <v>218</v>
      </c>
      <c r="C32" s="8" t="s">
        <v>219</v>
      </c>
      <c r="D32" s="7" t="s">
        <v>220</v>
      </c>
      <c r="E32" s="6">
        <v>43651</v>
      </c>
      <c r="F32" s="8" t="s">
        <v>7</v>
      </c>
      <c r="G32" s="8" t="s">
        <v>350</v>
      </c>
    </row>
    <row r="33" spans="1:7" hidden="1">
      <c r="A33" s="6">
        <v>43640</v>
      </c>
      <c r="B33" s="7" t="s">
        <v>27</v>
      </c>
      <c r="C33" s="8" t="s">
        <v>221</v>
      </c>
      <c r="D33" s="7" t="s">
        <v>222</v>
      </c>
      <c r="E33" s="6">
        <v>43738</v>
      </c>
      <c r="F33" s="8" t="s">
        <v>7</v>
      </c>
      <c r="G33" s="8" t="s">
        <v>454</v>
      </c>
    </row>
    <row r="34" spans="1:7" ht="26.4" hidden="1">
      <c r="A34" s="6">
        <v>43640</v>
      </c>
      <c r="B34" s="7" t="s">
        <v>223</v>
      </c>
      <c r="C34" s="8" t="s">
        <v>225</v>
      </c>
      <c r="D34" s="7" t="s">
        <v>384</v>
      </c>
      <c r="E34" s="6">
        <v>43677</v>
      </c>
      <c r="F34" s="8" t="s">
        <v>7</v>
      </c>
      <c r="G34" s="8" t="s">
        <v>449</v>
      </c>
    </row>
    <row r="35" spans="1:7" hidden="1">
      <c r="A35" s="6"/>
      <c r="B35" s="7"/>
      <c r="C35" s="238" t="s">
        <v>351</v>
      </c>
      <c r="D35" s="7" t="s">
        <v>352</v>
      </c>
      <c r="E35" s="6">
        <v>43668</v>
      </c>
      <c r="F35" s="8" t="s">
        <v>7</v>
      </c>
      <c r="G35" s="8" t="s">
        <v>385</v>
      </c>
    </row>
    <row r="36" spans="1:7" hidden="1">
      <c r="A36" s="6">
        <v>43654</v>
      </c>
      <c r="B36" s="7" t="s">
        <v>217</v>
      </c>
      <c r="C36" s="8" t="s">
        <v>264</v>
      </c>
      <c r="D36" s="7" t="s">
        <v>265</v>
      </c>
      <c r="E36" s="6">
        <v>43656</v>
      </c>
      <c r="F36" s="7" t="s">
        <v>7</v>
      </c>
      <c r="G36" s="8" t="s">
        <v>386</v>
      </c>
    </row>
    <row r="37" spans="1:7" hidden="1">
      <c r="A37" s="6">
        <v>43654</v>
      </c>
      <c r="B37" s="7" t="s">
        <v>217</v>
      </c>
      <c r="C37" s="8" t="s">
        <v>267</v>
      </c>
      <c r="D37" s="7" t="s">
        <v>268</v>
      </c>
      <c r="E37" s="6">
        <v>43656</v>
      </c>
      <c r="F37" s="7" t="s">
        <v>7</v>
      </c>
      <c r="G37" s="8" t="s">
        <v>266</v>
      </c>
    </row>
    <row r="38" spans="1:7" hidden="1">
      <c r="A38" s="6"/>
      <c r="B38" s="7"/>
      <c r="C38" s="238" t="s">
        <v>353</v>
      </c>
      <c r="D38" s="7" t="s">
        <v>268</v>
      </c>
      <c r="E38" s="6">
        <v>43708</v>
      </c>
      <c r="F38" s="7" t="s">
        <v>369</v>
      </c>
      <c r="G38" s="8" t="s">
        <v>401</v>
      </c>
    </row>
    <row r="39" spans="1:7" hidden="1">
      <c r="A39" s="6">
        <v>43654</v>
      </c>
      <c r="B39" s="7" t="s">
        <v>269</v>
      </c>
      <c r="C39" s="8" t="s">
        <v>270</v>
      </c>
      <c r="D39" s="7" t="s">
        <v>32</v>
      </c>
      <c r="E39" s="6">
        <v>43658</v>
      </c>
      <c r="F39" s="7" t="s">
        <v>7</v>
      </c>
      <c r="G39" s="8" t="s">
        <v>271</v>
      </c>
    </row>
    <row r="40" spans="1:7" hidden="1">
      <c r="A40" s="6">
        <v>43654</v>
      </c>
      <c r="B40" s="7" t="s">
        <v>217</v>
      </c>
      <c r="C40" s="8" t="s">
        <v>272</v>
      </c>
      <c r="D40" s="7" t="s">
        <v>210</v>
      </c>
      <c r="E40" s="6">
        <v>44043</v>
      </c>
      <c r="F40" s="7" t="s">
        <v>7</v>
      </c>
      <c r="G40" s="8" t="s">
        <v>603</v>
      </c>
    </row>
    <row r="41" spans="1:7" hidden="1">
      <c r="A41" s="6">
        <v>43654</v>
      </c>
      <c r="B41" s="7" t="s">
        <v>217</v>
      </c>
      <c r="C41" s="8" t="s">
        <v>273</v>
      </c>
      <c r="D41" s="7" t="s">
        <v>210</v>
      </c>
      <c r="E41" s="6">
        <v>43831</v>
      </c>
      <c r="F41" s="7" t="s">
        <v>7</v>
      </c>
      <c r="G41" s="269" t="s">
        <v>450</v>
      </c>
    </row>
    <row r="42" spans="1:7" hidden="1">
      <c r="A42" s="6">
        <v>43654</v>
      </c>
      <c r="B42" s="7" t="s">
        <v>27</v>
      </c>
      <c r="C42" s="8" t="s">
        <v>274</v>
      </c>
      <c r="D42" s="7" t="s">
        <v>32</v>
      </c>
      <c r="E42" s="6">
        <v>43677</v>
      </c>
      <c r="F42" s="7" t="s">
        <v>7</v>
      </c>
      <c r="G42" s="8" t="s">
        <v>387</v>
      </c>
    </row>
    <row r="43" spans="1:7" hidden="1">
      <c r="A43" s="6">
        <v>43657</v>
      </c>
      <c r="B43" s="7" t="s">
        <v>70</v>
      </c>
      <c r="C43" s="8" t="s">
        <v>355</v>
      </c>
      <c r="D43" s="7" t="s">
        <v>87</v>
      </c>
      <c r="E43" s="6">
        <v>43661</v>
      </c>
      <c r="F43" s="7" t="s">
        <v>7</v>
      </c>
      <c r="G43" s="8"/>
    </row>
    <row r="44" spans="1:7" hidden="1">
      <c r="A44" s="6">
        <v>43661</v>
      </c>
      <c r="B44" s="7"/>
      <c r="C44" s="8" t="s">
        <v>361</v>
      </c>
      <c r="D44" s="7" t="s">
        <v>455</v>
      </c>
      <c r="E44" s="6">
        <v>43677</v>
      </c>
      <c r="F44" s="7" t="s">
        <v>7</v>
      </c>
      <c r="G44" s="8"/>
    </row>
    <row r="45" spans="1:7" hidden="1">
      <c r="A45" s="6">
        <v>43668</v>
      </c>
      <c r="B45" s="7" t="s">
        <v>388</v>
      </c>
      <c r="C45" s="8" t="s">
        <v>389</v>
      </c>
      <c r="D45" s="7" t="s">
        <v>47</v>
      </c>
      <c r="E45" s="6">
        <v>43677</v>
      </c>
      <c r="F45" s="7" t="s">
        <v>7</v>
      </c>
      <c r="G45" s="8" t="s">
        <v>390</v>
      </c>
    </row>
    <row r="46" spans="1:7" hidden="1">
      <c r="A46" s="6">
        <v>43711</v>
      </c>
      <c r="B46" s="7"/>
      <c r="C46" s="8" t="s">
        <v>490</v>
      </c>
      <c r="D46" s="7"/>
      <c r="E46" s="6">
        <v>43738</v>
      </c>
      <c r="F46" s="7" t="s">
        <v>7</v>
      </c>
      <c r="G46" s="8" t="s">
        <v>454</v>
      </c>
    </row>
    <row r="47" spans="1:7" hidden="1">
      <c r="A47" s="6">
        <v>43668</v>
      </c>
      <c r="B47" s="7"/>
      <c r="C47" s="8" t="s">
        <v>403</v>
      </c>
      <c r="D47" s="7" t="s">
        <v>71</v>
      </c>
      <c r="E47" s="6">
        <v>43708</v>
      </c>
      <c r="F47" s="7" t="s">
        <v>7</v>
      </c>
      <c r="G47" s="8" t="s">
        <v>402</v>
      </c>
    </row>
    <row r="48" spans="1:7" hidden="1">
      <c r="A48" s="6">
        <v>43668</v>
      </c>
      <c r="B48" s="7"/>
      <c r="C48" s="8" t="s">
        <v>404</v>
      </c>
      <c r="D48" s="7" t="s">
        <v>87</v>
      </c>
      <c r="E48" s="6">
        <v>43708</v>
      </c>
      <c r="F48" s="7" t="s">
        <v>7</v>
      </c>
      <c r="G48" s="8" t="s">
        <v>406</v>
      </c>
    </row>
    <row r="49" spans="1:7" hidden="1">
      <c r="A49" s="6">
        <v>43668</v>
      </c>
      <c r="B49" s="7"/>
      <c r="C49" s="8" t="s">
        <v>405</v>
      </c>
      <c r="D49" s="7" t="s">
        <v>186</v>
      </c>
      <c r="E49" s="6">
        <v>43708</v>
      </c>
      <c r="F49" s="7" t="s">
        <v>7</v>
      </c>
      <c r="G49" s="8" t="s">
        <v>456</v>
      </c>
    </row>
    <row r="50" spans="1:7" ht="39.6" hidden="1">
      <c r="A50" s="6">
        <v>43668</v>
      </c>
      <c r="B50" s="7"/>
      <c r="C50" s="8" t="s">
        <v>421</v>
      </c>
      <c r="D50" s="7" t="s">
        <v>87</v>
      </c>
      <c r="E50" s="6">
        <v>43830</v>
      </c>
      <c r="F50" s="7" t="s">
        <v>7</v>
      </c>
      <c r="G50" s="8" t="s">
        <v>542</v>
      </c>
    </row>
    <row r="51" spans="1:7" ht="92.4">
      <c r="A51" s="6">
        <v>43668</v>
      </c>
      <c r="B51" s="7" t="s">
        <v>74</v>
      </c>
      <c r="C51" s="8" t="s">
        <v>407</v>
      </c>
      <c r="D51" s="7" t="s">
        <v>633</v>
      </c>
      <c r="E51" s="6" t="s">
        <v>705</v>
      </c>
      <c r="F51" s="7" t="s">
        <v>177</v>
      </c>
      <c r="G51" s="239" t="s">
        <v>604</v>
      </c>
    </row>
    <row r="52" spans="1:7" hidden="1">
      <c r="A52" s="6">
        <v>43668</v>
      </c>
      <c r="B52" s="7"/>
      <c r="C52" s="8" t="s">
        <v>408</v>
      </c>
      <c r="D52" s="7" t="s">
        <v>87</v>
      </c>
      <c r="E52" s="6">
        <v>43708</v>
      </c>
      <c r="F52" s="7" t="s">
        <v>7</v>
      </c>
      <c r="G52" s="8" t="s">
        <v>406</v>
      </c>
    </row>
    <row r="53" spans="1:7" hidden="1">
      <c r="A53" s="6">
        <v>43682</v>
      </c>
      <c r="B53" s="7" t="s">
        <v>388</v>
      </c>
      <c r="C53" s="8" t="s">
        <v>420</v>
      </c>
      <c r="D53" s="7" t="s">
        <v>71</v>
      </c>
      <c r="E53" s="6">
        <v>43717</v>
      </c>
      <c r="F53" s="7" t="s">
        <v>7</v>
      </c>
      <c r="G53" s="268" t="s">
        <v>519</v>
      </c>
    </row>
    <row r="54" spans="1:7" ht="208.5" customHeight="1">
      <c r="A54" s="6">
        <v>43682</v>
      </c>
      <c r="B54" s="7" t="s">
        <v>17</v>
      </c>
      <c r="C54" s="8" t="s">
        <v>513</v>
      </c>
      <c r="D54" s="7" t="s">
        <v>87</v>
      </c>
      <c r="E54" s="6">
        <v>44043</v>
      </c>
      <c r="F54" s="7" t="s">
        <v>30</v>
      </c>
      <c r="G54" s="8" t="s">
        <v>993</v>
      </c>
    </row>
    <row r="55" spans="1:7" hidden="1">
      <c r="A55" s="6">
        <v>43682</v>
      </c>
      <c r="B55" s="7" t="s">
        <v>468</v>
      </c>
      <c r="C55" s="8" t="s">
        <v>448</v>
      </c>
      <c r="D55" s="7" t="s">
        <v>71</v>
      </c>
      <c r="E55" s="6">
        <v>43708</v>
      </c>
      <c r="F55" s="7" t="s">
        <v>7</v>
      </c>
      <c r="G55" s="8"/>
    </row>
    <row r="56" spans="1:7" hidden="1">
      <c r="A56" s="6">
        <v>43703</v>
      </c>
      <c r="B56" s="7" t="s">
        <v>17</v>
      </c>
      <c r="C56" s="8" t="s">
        <v>466</v>
      </c>
      <c r="D56" s="7" t="s">
        <v>186</v>
      </c>
      <c r="E56" s="6">
        <v>43708</v>
      </c>
      <c r="F56" s="7" t="s">
        <v>7</v>
      </c>
      <c r="G56" s="8" t="s">
        <v>491</v>
      </c>
    </row>
    <row r="57" spans="1:7" hidden="1">
      <c r="A57" s="6">
        <v>43703</v>
      </c>
      <c r="B57" s="7" t="s">
        <v>124</v>
      </c>
      <c r="C57" s="8" t="s">
        <v>469</v>
      </c>
      <c r="D57" s="7" t="s">
        <v>467</v>
      </c>
      <c r="E57" s="6">
        <v>43708</v>
      </c>
      <c r="F57" s="7" t="s">
        <v>7</v>
      </c>
      <c r="G57" s="8"/>
    </row>
    <row r="58" spans="1:7" hidden="1">
      <c r="A58" s="6">
        <v>43703</v>
      </c>
      <c r="B58" s="7" t="s">
        <v>470</v>
      </c>
      <c r="C58" s="8" t="s">
        <v>471</v>
      </c>
      <c r="D58" s="7" t="s">
        <v>472</v>
      </c>
      <c r="E58" s="6">
        <v>43708</v>
      </c>
      <c r="F58" s="7" t="s">
        <v>7</v>
      </c>
      <c r="G58" s="8"/>
    </row>
    <row r="59" spans="1:7" hidden="1">
      <c r="A59" s="6">
        <v>43703</v>
      </c>
      <c r="B59" s="7" t="s">
        <v>388</v>
      </c>
      <c r="C59" s="8" t="s">
        <v>473</v>
      </c>
      <c r="D59" s="7" t="s">
        <v>474</v>
      </c>
      <c r="E59" s="6">
        <v>43708</v>
      </c>
      <c r="F59" s="7" t="s">
        <v>7</v>
      </c>
      <c r="G59" s="8" t="s">
        <v>494</v>
      </c>
    </row>
    <row r="60" spans="1:7" hidden="1">
      <c r="A60" s="6">
        <v>43703</v>
      </c>
      <c r="B60" s="7" t="s">
        <v>475</v>
      </c>
      <c r="C60" s="8" t="s">
        <v>476</v>
      </c>
      <c r="D60" s="7" t="s">
        <v>210</v>
      </c>
      <c r="E60" s="6">
        <v>43708</v>
      </c>
      <c r="F60" s="7" t="s">
        <v>7</v>
      </c>
      <c r="G60" s="8"/>
    </row>
    <row r="61" spans="1:7" ht="26.4" hidden="1">
      <c r="A61" s="6">
        <v>43703</v>
      </c>
      <c r="B61" s="7" t="s">
        <v>217</v>
      </c>
      <c r="C61" s="8" t="s">
        <v>498</v>
      </c>
      <c r="D61" s="7" t="s">
        <v>210</v>
      </c>
      <c r="E61" s="6">
        <v>43769</v>
      </c>
      <c r="F61" s="7" t="s">
        <v>7</v>
      </c>
      <c r="G61" s="8" t="s">
        <v>543</v>
      </c>
    </row>
    <row r="62" spans="1:7" hidden="1">
      <c r="A62" s="6">
        <v>43711</v>
      </c>
      <c r="B62" s="7" t="s">
        <v>124</v>
      </c>
      <c r="C62" s="8" t="s">
        <v>492</v>
      </c>
      <c r="D62" s="7" t="s">
        <v>87</v>
      </c>
      <c r="E62" s="6">
        <v>43724</v>
      </c>
      <c r="F62" s="7" t="s">
        <v>7</v>
      </c>
      <c r="G62" s="8" t="s">
        <v>495</v>
      </c>
    </row>
    <row r="63" spans="1:7" ht="79.2" hidden="1">
      <c r="A63" s="6">
        <v>43717</v>
      </c>
      <c r="B63" s="7" t="s">
        <v>124</v>
      </c>
      <c r="C63" s="8" t="s">
        <v>496</v>
      </c>
      <c r="D63" s="7" t="s">
        <v>547</v>
      </c>
      <c r="E63" s="6">
        <v>408980</v>
      </c>
      <c r="F63" s="7" t="s">
        <v>7</v>
      </c>
      <c r="G63" s="8" t="s">
        <v>638</v>
      </c>
    </row>
    <row r="64" spans="1:7" hidden="1">
      <c r="A64" s="6">
        <v>43717</v>
      </c>
      <c r="B64" s="7" t="s">
        <v>217</v>
      </c>
      <c r="C64" s="8" t="s">
        <v>539</v>
      </c>
      <c r="D64" s="7" t="s">
        <v>41</v>
      </c>
      <c r="E64" s="6">
        <v>43769</v>
      </c>
      <c r="F64" s="7" t="s">
        <v>7</v>
      </c>
      <c r="G64" s="8" t="s">
        <v>533</v>
      </c>
    </row>
    <row r="65" spans="1:7" ht="52.8" hidden="1">
      <c r="A65" s="6">
        <v>43885</v>
      </c>
      <c r="B65" s="7" t="s">
        <v>217</v>
      </c>
      <c r="C65" s="8" t="s">
        <v>634</v>
      </c>
      <c r="D65" s="7" t="s">
        <v>87</v>
      </c>
      <c r="E65" s="6">
        <v>44347</v>
      </c>
      <c r="F65" s="7" t="s">
        <v>7</v>
      </c>
      <c r="G65" s="8" t="s">
        <v>830</v>
      </c>
    </row>
    <row r="66" spans="1:7" ht="11.25" hidden="1" customHeight="1">
      <c r="A66" s="6">
        <v>43717</v>
      </c>
      <c r="B66" s="7" t="s">
        <v>217</v>
      </c>
      <c r="C66" s="8" t="s">
        <v>499</v>
      </c>
      <c r="D66" s="7" t="s">
        <v>87</v>
      </c>
      <c r="E66" s="6">
        <v>44347</v>
      </c>
      <c r="F66" s="7" t="s">
        <v>7</v>
      </c>
      <c r="G66" s="8" t="s">
        <v>570</v>
      </c>
    </row>
    <row r="67" spans="1:7" hidden="1">
      <c r="A67" s="6">
        <v>43724</v>
      </c>
      <c r="B67" s="7" t="s">
        <v>74</v>
      </c>
      <c r="C67" s="8" t="s">
        <v>500</v>
      </c>
      <c r="D67" s="7" t="s">
        <v>71</v>
      </c>
      <c r="E67" s="6">
        <v>43799</v>
      </c>
      <c r="F67" s="7" t="s">
        <v>7</v>
      </c>
      <c r="G67" s="8" t="s">
        <v>540</v>
      </c>
    </row>
    <row r="68" spans="1:7" hidden="1">
      <c r="A68" s="6">
        <v>43724</v>
      </c>
      <c r="B68" s="7" t="s">
        <v>74</v>
      </c>
      <c r="C68" s="8" t="s">
        <v>501</v>
      </c>
      <c r="D68" s="7" t="s">
        <v>71</v>
      </c>
      <c r="E68" s="6">
        <v>43799</v>
      </c>
      <c r="F68" s="7" t="s">
        <v>7</v>
      </c>
      <c r="G68" s="8" t="s">
        <v>563</v>
      </c>
    </row>
    <row r="69" spans="1:7" hidden="1">
      <c r="A69" s="6">
        <v>43787</v>
      </c>
      <c r="B69" s="7" t="s">
        <v>564</v>
      </c>
      <c r="C69" s="8" t="s">
        <v>502</v>
      </c>
      <c r="D69" s="7" t="s">
        <v>71</v>
      </c>
      <c r="E69" s="6">
        <v>43799</v>
      </c>
      <c r="F69" s="7" t="s">
        <v>7</v>
      </c>
      <c r="G69" s="8" t="s">
        <v>565</v>
      </c>
    </row>
    <row r="70" spans="1:7" hidden="1">
      <c r="A70" s="6">
        <v>43787</v>
      </c>
      <c r="B70" s="7" t="s">
        <v>74</v>
      </c>
      <c r="C70" s="8" t="s">
        <v>566</v>
      </c>
      <c r="D70" s="7" t="s">
        <v>47</v>
      </c>
      <c r="E70" s="6">
        <v>43799</v>
      </c>
      <c r="F70" s="7" t="s">
        <v>7</v>
      </c>
      <c r="G70" s="8" t="s">
        <v>567</v>
      </c>
    </row>
    <row r="71" spans="1:7" hidden="1">
      <c r="A71" s="6">
        <v>43801</v>
      </c>
      <c r="B71" s="7" t="s">
        <v>564</v>
      </c>
      <c r="C71" s="8" t="s">
        <v>585</v>
      </c>
      <c r="D71" s="7" t="s">
        <v>571</v>
      </c>
      <c r="E71" s="6">
        <v>43819</v>
      </c>
      <c r="F71" s="7" t="s">
        <v>7</v>
      </c>
      <c r="G71" s="8"/>
    </row>
    <row r="72" spans="1:7" hidden="1">
      <c r="A72" s="6">
        <v>43801</v>
      </c>
      <c r="B72" s="7" t="s">
        <v>564</v>
      </c>
      <c r="C72" s="8" t="s">
        <v>586</v>
      </c>
      <c r="D72" s="7" t="s">
        <v>571</v>
      </c>
      <c r="E72" s="6">
        <v>43819</v>
      </c>
      <c r="F72" s="7" t="s">
        <v>369</v>
      </c>
      <c r="G72" s="8"/>
    </row>
    <row r="73" spans="1:7" hidden="1">
      <c r="A73" s="6">
        <v>43801</v>
      </c>
      <c r="B73" s="7" t="s">
        <v>564</v>
      </c>
      <c r="C73" s="8" t="s">
        <v>572</v>
      </c>
      <c r="D73" s="7" t="s">
        <v>573</v>
      </c>
      <c r="E73" s="6">
        <v>43819</v>
      </c>
      <c r="F73" s="7" t="s">
        <v>7</v>
      </c>
      <c r="G73" s="8"/>
    </row>
    <row r="74" spans="1:7" hidden="1">
      <c r="A74" s="6">
        <v>43801</v>
      </c>
      <c r="B74" s="7" t="s">
        <v>574</v>
      </c>
      <c r="C74" s="8" t="s">
        <v>575</v>
      </c>
      <c r="D74" s="7" t="s">
        <v>576</v>
      </c>
      <c r="E74" s="6">
        <v>43819</v>
      </c>
      <c r="F74" s="7" t="s">
        <v>7</v>
      </c>
      <c r="G74" s="8"/>
    </row>
    <row r="75" spans="1:7" hidden="1">
      <c r="A75" s="6">
        <v>43801</v>
      </c>
      <c r="B75" s="7" t="s">
        <v>74</v>
      </c>
      <c r="C75" s="8" t="s">
        <v>578</v>
      </c>
      <c r="D75" s="7" t="s">
        <v>577</v>
      </c>
      <c r="E75" s="6">
        <v>44185</v>
      </c>
      <c r="F75" s="7" t="s">
        <v>7</v>
      </c>
      <c r="G75" s="8"/>
    </row>
    <row r="76" spans="1:7" hidden="1">
      <c r="A76" s="6">
        <v>44167</v>
      </c>
      <c r="B76" s="6" t="s">
        <v>564</v>
      </c>
      <c r="C76" s="8" t="s">
        <v>579</v>
      </c>
      <c r="D76" s="7" t="s">
        <v>87</v>
      </c>
      <c r="E76" s="6">
        <v>43819</v>
      </c>
      <c r="F76" s="7" t="s">
        <v>7</v>
      </c>
      <c r="G76" s="8"/>
    </row>
    <row r="77" spans="1:7" hidden="1">
      <c r="A77" s="6">
        <v>44167</v>
      </c>
      <c r="B77" s="7" t="s">
        <v>74</v>
      </c>
      <c r="C77" s="8" t="s">
        <v>580</v>
      </c>
      <c r="D77" s="7" t="s">
        <v>87</v>
      </c>
      <c r="E77" s="6">
        <v>44185</v>
      </c>
      <c r="F77" s="7" t="s">
        <v>7</v>
      </c>
      <c r="G77" s="8" t="s">
        <v>587</v>
      </c>
    </row>
    <row r="78" spans="1:7" hidden="1">
      <c r="A78" s="6">
        <v>43801</v>
      </c>
      <c r="B78" s="7" t="s">
        <v>74</v>
      </c>
      <c r="C78" s="8" t="s">
        <v>581</v>
      </c>
      <c r="D78" s="7" t="s">
        <v>582</v>
      </c>
      <c r="E78" s="6">
        <v>43805</v>
      </c>
      <c r="F78" s="7" t="s">
        <v>7</v>
      </c>
      <c r="G78" s="8" t="s">
        <v>588</v>
      </c>
    </row>
    <row r="79" spans="1:7" hidden="1">
      <c r="A79" s="6">
        <v>43808</v>
      </c>
      <c r="B79" s="7" t="s">
        <v>217</v>
      </c>
      <c r="C79" s="8" t="s">
        <v>595</v>
      </c>
      <c r="D79" s="7" t="s">
        <v>589</v>
      </c>
      <c r="E79" s="6">
        <v>43861</v>
      </c>
      <c r="F79" s="7" t="s">
        <v>7</v>
      </c>
      <c r="G79" s="8" t="s">
        <v>596</v>
      </c>
    </row>
    <row r="80" spans="1:7" hidden="1">
      <c r="A80" s="6">
        <v>43815</v>
      </c>
      <c r="B80" s="7" t="s">
        <v>27</v>
      </c>
      <c r="C80" s="8" t="s">
        <v>597</v>
      </c>
      <c r="D80" s="7" t="s">
        <v>32</v>
      </c>
      <c r="E80" s="6">
        <v>43815</v>
      </c>
      <c r="F80" s="7" t="s">
        <v>7</v>
      </c>
      <c r="G80" s="8" t="s">
        <v>598</v>
      </c>
    </row>
    <row r="81" spans="1:7" hidden="1">
      <c r="A81" s="6">
        <v>43815</v>
      </c>
      <c r="B81" s="7" t="s">
        <v>217</v>
      </c>
      <c r="C81" s="8" t="s">
        <v>599</v>
      </c>
      <c r="D81" s="7" t="s">
        <v>553</v>
      </c>
      <c r="E81" s="6">
        <v>43865</v>
      </c>
      <c r="F81" s="7" t="s">
        <v>7</v>
      </c>
      <c r="G81" s="8"/>
    </row>
    <row r="82" spans="1:7" hidden="1">
      <c r="A82" s="6">
        <v>43836</v>
      </c>
      <c r="B82" s="7" t="s">
        <v>605</v>
      </c>
      <c r="C82" s="8" t="s">
        <v>610</v>
      </c>
      <c r="D82" s="7" t="s">
        <v>553</v>
      </c>
      <c r="E82" s="6">
        <v>43850</v>
      </c>
      <c r="F82" s="7" t="s">
        <v>7</v>
      </c>
      <c r="G82" s="8" t="s">
        <v>601</v>
      </c>
    </row>
    <row r="83" spans="1:7" hidden="1">
      <c r="A83" s="6">
        <v>43836</v>
      </c>
      <c r="B83" s="7" t="s">
        <v>605</v>
      </c>
      <c r="C83" s="8" t="s">
        <v>611</v>
      </c>
      <c r="D83" s="7" t="s">
        <v>553</v>
      </c>
      <c r="E83" s="6">
        <v>43865</v>
      </c>
      <c r="F83" s="7" t="s">
        <v>7</v>
      </c>
      <c r="G83" s="8" t="s">
        <v>601</v>
      </c>
    </row>
    <row r="84" spans="1:7" hidden="1">
      <c r="A84" s="6">
        <v>43843</v>
      </c>
      <c r="B84" s="7" t="s">
        <v>605</v>
      </c>
      <c r="C84" s="9" t="s">
        <v>606</v>
      </c>
      <c r="D84" s="7" t="s">
        <v>607</v>
      </c>
      <c r="E84" s="6">
        <v>43861</v>
      </c>
      <c r="F84" s="7" t="s">
        <v>7</v>
      </c>
      <c r="G84" s="8" t="s">
        <v>608</v>
      </c>
    </row>
    <row r="85" spans="1:7" hidden="1">
      <c r="A85" s="6">
        <v>43997</v>
      </c>
      <c r="B85" s="7" t="s">
        <v>217</v>
      </c>
      <c r="C85" s="9" t="s">
        <v>655</v>
      </c>
      <c r="D85" s="7" t="s">
        <v>649</v>
      </c>
      <c r="E85" s="6">
        <v>44001</v>
      </c>
      <c r="F85" s="7" t="s">
        <v>369</v>
      </c>
      <c r="G85" s="8"/>
    </row>
    <row r="86" spans="1:7" hidden="1">
      <c r="A86" s="6">
        <v>43843</v>
      </c>
      <c r="B86" s="7" t="s">
        <v>217</v>
      </c>
      <c r="C86" s="8" t="s">
        <v>609</v>
      </c>
      <c r="D86" s="7" t="s">
        <v>649</v>
      </c>
      <c r="E86" s="6">
        <v>43903</v>
      </c>
      <c r="F86" s="7" t="s">
        <v>7</v>
      </c>
      <c r="G86" s="8" t="s">
        <v>650</v>
      </c>
    </row>
    <row r="87" spans="1:7" hidden="1">
      <c r="A87" s="6">
        <v>43857</v>
      </c>
      <c r="B87" s="7" t="s">
        <v>612</v>
      </c>
      <c r="C87" s="8" t="s">
        <v>613</v>
      </c>
      <c r="D87" s="6" t="s">
        <v>553</v>
      </c>
      <c r="E87" s="6">
        <v>43861</v>
      </c>
      <c r="F87" s="7" t="s">
        <v>7</v>
      </c>
      <c r="G87" s="8" t="s">
        <v>614</v>
      </c>
    </row>
    <row r="88" spans="1:7" ht="39.6" hidden="1">
      <c r="A88" s="6">
        <v>43878</v>
      </c>
      <c r="B88" s="7" t="s">
        <v>217</v>
      </c>
      <c r="C88" s="8" t="s">
        <v>635</v>
      </c>
      <c r="D88" s="6" t="s">
        <v>41</v>
      </c>
      <c r="E88" s="6">
        <v>43990</v>
      </c>
      <c r="F88" s="7" t="s">
        <v>7</v>
      </c>
      <c r="G88" s="8" t="s">
        <v>641</v>
      </c>
    </row>
    <row r="89" spans="1:7" ht="26.4" hidden="1">
      <c r="A89" s="6">
        <v>43878</v>
      </c>
      <c r="B89" s="7" t="s">
        <v>217</v>
      </c>
      <c r="C89" s="8" t="s">
        <v>631</v>
      </c>
      <c r="D89" s="7" t="s">
        <v>41</v>
      </c>
      <c r="E89" s="6">
        <v>44043</v>
      </c>
      <c r="F89" s="7" t="s">
        <v>7</v>
      </c>
      <c r="G89" s="8" t="s">
        <v>773</v>
      </c>
    </row>
    <row r="90" spans="1:7" hidden="1">
      <c r="A90" s="6">
        <v>43878</v>
      </c>
      <c r="B90" s="7" t="s">
        <v>74</v>
      </c>
      <c r="C90" s="8" t="s">
        <v>632</v>
      </c>
      <c r="D90" s="7" t="s">
        <v>41</v>
      </c>
      <c r="E90" s="6">
        <v>43885</v>
      </c>
      <c r="F90" s="7" t="s">
        <v>7</v>
      </c>
      <c r="G90" s="8"/>
    </row>
    <row r="91" spans="1:7" hidden="1">
      <c r="A91" s="6">
        <v>43885</v>
      </c>
      <c r="B91" s="7" t="s">
        <v>74</v>
      </c>
      <c r="C91" s="8" t="s">
        <v>636</v>
      </c>
      <c r="D91" s="7" t="s">
        <v>41</v>
      </c>
      <c r="E91" s="6">
        <v>43890</v>
      </c>
      <c r="F91" s="7" t="s">
        <v>7</v>
      </c>
      <c r="G91" s="8"/>
    </row>
    <row r="92" spans="1:7" hidden="1">
      <c r="A92" s="6">
        <v>43892</v>
      </c>
      <c r="B92" s="7" t="s">
        <v>217</v>
      </c>
      <c r="C92" s="8" t="s">
        <v>639</v>
      </c>
      <c r="D92" s="6" t="s">
        <v>553</v>
      </c>
      <c r="E92" s="6">
        <v>43893</v>
      </c>
      <c r="F92" s="7" t="s">
        <v>7</v>
      </c>
      <c r="G92" s="8" t="s">
        <v>642</v>
      </c>
    </row>
    <row r="93" spans="1:7" ht="26.4" hidden="1">
      <c r="A93" s="6">
        <v>43990</v>
      </c>
      <c r="B93" s="7" t="s">
        <v>627</v>
      </c>
      <c r="C93" s="8" t="s">
        <v>651</v>
      </c>
      <c r="D93" s="7" t="s">
        <v>41</v>
      </c>
      <c r="E93" s="6">
        <v>43994</v>
      </c>
      <c r="F93" s="7" t="s">
        <v>369</v>
      </c>
      <c r="G93" s="8"/>
    </row>
    <row r="94" spans="1:7" hidden="1">
      <c r="A94" s="6">
        <v>43990</v>
      </c>
      <c r="B94" s="7" t="s">
        <v>217</v>
      </c>
      <c r="C94" s="8" t="s">
        <v>706</v>
      </c>
      <c r="D94" s="7" t="s">
        <v>649</v>
      </c>
      <c r="E94" s="6">
        <v>44074</v>
      </c>
      <c r="F94" s="7" t="s">
        <v>7</v>
      </c>
      <c r="G94" s="8" t="s">
        <v>652</v>
      </c>
    </row>
    <row r="95" spans="1:7" ht="26.4" hidden="1">
      <c r="A95" s="6">
        <v>43997</v>
      </c>
      <c r="B95" s="7" t="s">
        <v>654</v>
      </c>
      <c r="C95" s="8" t="s">
        <v>679</v>
      </c>
      <c r="D95" s="7" t="s">
        <v>707</v>
      </c>
      <c r="E95" s="6">
        <v>44043</v>
      </c>
      <c r="F95" s="7" t="s">
        <v>7</v>
      </c>
      <c r="G95" s="8" t="s">
        <v>709</v>
      </c>
    </row>
    <row r="96" spans="1:7" hidden="1">
      <c r="A96" s="6">
        <v>43997</v>
      </c>
      <c r="B96" s="7" t="s">
        <v>654</v>
      </c>
      <c r="C96" s="8" t="s">
        <v>656</v>
      </c>
      <c r="D96" s="7" t="s">
        <v>649</v>
      </c>
      <c r="E96" s="6">
        <v>44043</v>
      </c>
      <c r="F96" s="7" t="s">
        <v>7</v>
      </c>
      <c r="G96" s="8" t="s">
        <v>680</v>
      </c>
    </row>
    <row r="97" spans="1:7" hidden="1">
      <c r="A97" s="6">
        <v>43997</v>
      </c>
      <c r="B97" s="7" t="s">
        <v>654</v>
      </c>
      <c r="C97" s="8" t="s">
        <v>657</v>
      </c>
      <c r="D97" s="7" t="s">
        <v>210</v>
      </c>
      <c r="E97" s="6">
        <v>44001</v>
      </c>
      <c r="F97" s="7" t="s">
        <v>7</v>
      </c>
      <c r="G97" s="8"/>
    </row>
    <row r="98" spans="1:7" hidden="1">
      <c r="A98" s="6">
        <v>43997</v>
      </c>
      <c r="B98" s="7" t="s">
        <v>217</v>
      </c>
      <c r="C98" s="8" t="s">
        <v>658</v>
      </c>
      <c r="D98" s="7" t="s">
        <v>210</v>
      </c>
      <c r="E98" s="6">
        <v>44012</v>
      </c>
      <c r="F98" s="7" t="s">
        <v>7</v>
      </c>
      <c r="G98" s="8"/>
    </row>
    <row r="99" spans="1:7" hidden="1">
      <c r="A99" s="6">
        <v>43997</v>
      </c>
      <c r="B99" s="7" t="s">
        <v>217</v>
      </c>
      <c r="C99" s="8" t="s">
        <v>659</v>
      </c>
      <c r="D99" s="7" t="s">
        <v>649</v>
      </c>
      <c r="E99" s="6">
        <v>44043</v>
      </c>
      <c r="F99" s="7" t="s">
        <v>7</v>
      </c>
      <c r="G99" s="8" t="s">
        <v>710</v>
      </c>
    </row>
    <row r="100" spans="1:7" ht="26.4" hidden="1">
      <c r="A100" s="6">
        <v>43997</v>
      </c>
      <c r="B100" s="7" t="s">
        <v>217</v>
      </c>
      <c r="C100" s="8" t="s">
        <v>660</v>
      </c>
      <c r="D100" s="7" t="s">
        <v>661</v>
      </c>
      <c r="E100" s="6">
        <v>44043</v>
      </c>
      <c r="F100" s="7" t="s">
        <v>7</v>
      </c>
      <c r="G100" s="8" t="s">
        <v>796</v>
      </c>
    </row>
    <row r="101" spans="1:7" hidden="1">
      <c r="A101" s="6">
        <v>44018</v>
      </c>
      <c r="B101" s="7" t="s">
        <v>217</v>
      </c>
      <c r="C101" s="8" t="s">
        <v>681</v>
      </c>
      <c r="D101" s="7" t="s">
        <v>682</v>
      </c>
      <c r="E101" s="6">
        <v>44043</v>
      </c>
      <c r="F101" s="7" t="s">
        <v>7</v>
      </c>
      <c r="G101" s="8"/>
    </row>
    <row r="102" spans="1:7" ht="39.6" hidden="1">
      <c r="A102" s="6">
        <v>44018</v>
      </c>
      <c r="B102" s="7" t="s">
        <v>683</v>
      </c>
      <c r="C102" s="8" t="s">
        <v>684</v>
      </c>
      <c r="D102" s="7" t="s">
        <v>787</v>
      </c>
      <c r="E102" s="6">
        <v>44043</v>
      </c>
      <c r="F102" s="7" t="s">
        <v>7</v>
      </c>
      <c r="G102" s="8" t="s">
        <v>797</v>
      </c>
    </row>
    <row r="103" spans="1:7" hidden="1">
      <c r="A103" s="6">
        <v>44018</v>
      </c>
      <c r="B103" s="7" t="s">
        <v>74</v>
      </c>
      <c r="C103" s="8" t="s">
        <v>685</v>
      </c>
      <c r="D103" s="7" t="s">
        <v>47</v>
      </c>
      <c r="E103" s="6">
        <v>44025</v>
      </c>
      <c r="F103" s="7" t="s">
        <v>369</v>
      </c>
      <c r="G103" s="8"/>
    </row>
    <row r="104" spans="1:7" ht="66">
      <c r="A104" s="6">
        <v>44032</v>
      </c>
      <c r="B104" s="7" t="s">
        <v>74</v>
      </c>
      <c r="C104" s="8" t="s">
        <v>711</v>
      </c>
      <c r="D104" s="7" t="s">
        <v>47</v>
      </c>
      <c r="E104" s="6">
        <v>44347</v>
      </c>
      <c r="F104" s="7" t="s">
        <v>30</v>
      </c>
      <c r="G104" s="8" t="s">
        <v>994</v>
      </c>
    </row>
    <row r="105" spans="1:7" hidden="1">
      <c r="A105" s="6">
        <v>44018</v>
      </c>
      <c r="B105" s="7" t="s">
        <v>686</v>
      </c>
      <c r="C105" s="8" t="s">
        <v>687</v>
      </c>
      <c r="D105" s="7" t="s">
        <v>712</v>
      </c>
      <c r="E105" s="6">
        <v>44042</v>
      </c>
      <c r="F105" s="7" t="s">
        <v>7</v>
      </c>
      <c r="G105" s="8"/>
    </row>
    <row r="106" spans="1:7" hidden="1">
      <c r="A106" s="6">
        <v>44025</v>
      </c>
      <c r="B106" s="7" t="s">
        <v>218</v>
      </c>
      <c r="C106" s="8" t="s">
        <v>688</v>
      </c>
      <c r="D106" s="7" t="s">
        <v>32</v>
      </c>
      <c r="E106" s="6">
        <v>44032</v>
      </c>
      <c r="F106" s="7" t="s">
        <v>7</v>
      </c>
      <c r="G106" s="8"/>
    </row>
    <row r="107" spans="1:7" hidden="1">
      <c r="A107" s="6">
        <v>44025</v>
      </c>
      <c r="B107" s="7" t="s">
        <v>218</v>
      </c>
      <c r="C107" s="8" t="s">
        <v>689</v>
      </c>
      <c r="D107" s="7" t="s">
        <v>32</v>
      </c>
      <c r="E107" s="6">
        <v>44032</v>
      </c>
      <c r="F107" s="7" t="s">
        <v>7</v>
      </c>
      <c r="G107" s="8"/>
    </row>
    <row r="108" spans="1:7" hidden="1">
      <c r="A108" s="6">
        <v>44025</v>
      </c>
      <c r="B108" s="7" t="s">
        <v>218</v>
      </c>
      <c r="C108" s="8" t="s">
        <v>690</v>
      </c>
      <c r="D108" s="7" t="s">
        <v>32</v>
      </c>
      <c r="E108" s="6">
        <v>44032</v>
      </c>
      <c r="F108" s="7" t="s">
        <v>7</v>
      </c>
      <c r="G108" s="8"/>
    </row>
    <row r="109" spans="1:7" ht="249.6" customHeight="1">
      <c r="A109" s="6">
        <v>44025</v>
      </c>
      <c r="B109" s="7" t="s">
        <v>74</v>
      </c>
      <c r="C109" s="8" t="s">
        <v>691</v>
      </c>
      <c r="D109" s="7" t="s">
        <v>71</v>
      </c>
      <c r="E109" s="6">
        <v>44285</v>
      </c>
      <c r="F109" s="7" t="s">
        <v>30</v>
      </c>
      <c r="G109" s="8" t="s">
        <v>1045</v>
      </c>
    </row>
    <row r="110" spans="1:7" hidden="1">
      <c r="A110" s="6">
        <v>44025</v>
      </c>
      <c r="B110" s="7" t="s">
        <v>692</v>
      </c>
      <c r="C110" s="8" t="s">
        <v>693</v>
      </c>
      <c r="D110" s="7" t="s">
        <v>47</v>
      </c>
      <c r="E110" s="6">
        <v>44032</v>
      </c>
      <c r="F110" s="7" t="s">
        <v>7</v>
      </c>
      <c r="G110" s="8" t="s">
        <v>713</v>
      </c>
    </row>
    <row r="111" spans="1:7" hidden="1">
      <c r="A111" s="6">
        <v>44025</v>
      </c>
      <c r="B111" s="7" t="s">
        <v>692</v>
      </c>
      <c r="C111" s="8" t="s">
        <v>694</v>
      </c>
      <c r="D111" s="7" t="s">
        <v>47</v>
      </c>
      <c r="E111" s="6">
        <v>44032</v>
      </c>
      <c r="F111" s="7" t="s">
        <v>7</v>
      </c>
      <c r="G111" s="8" t="s">
        <v>714</v>
      </c>
    </row>
    <row r="112" spans="1:7" hidden="1">
      <c r="A112" s="6">
        <v>44025</v>
      </c>
      <c r="B112" s="7" t="s">
        <v>692</v>
      </c>
      <c r="C112" s="8" t="s">
        <v>708</v>
      </c>
      <c r="D112" s="7" t="s">
        <v>47</v>
      </c>
      <c r="E112" s="6">
        <v>44032</v>
      </c>
      <c r="F112" s="7" t="s">
        <v>7</v>
      </c>
      <c r="G112" s="8"/>
    </row>
    <row r="113" spans="1:7" hidden="1">
      <c r="A113" s="6">
        <v>44032</v>
      </c>
      <c r="B113" s="7" t="s">
        <v>74</v>
      </c>
      <c r="C113" s="8" t="s">
        <v>715</v>
      </c>
      <c r="D113" s="7" t="s">
        <v>87</v>
      </c>
      <c r="E113" s="6">
        <v>44039</v>
      </c>
      <c r="F113" s="7" t="s">
        <v>7</v>
      </c>
      <c r="G113" s="8"/>
    </row>
    <row r="114" spans="1:7" ht="39.6" hidden="1">
      <c r="A114" s="6">
        <v>44032</v>
      </c>
      <c r="B114" s="7" t="s">
        <v>74</v>
      </c>
      <c r="C114" s="8" t="s">
        <v>727</v>
      </c>
      <c r="D114" s="7" t="s">
        <v>41</v>
      </c>
      <c r="E114" s="6">
        <v>44039</v>
      </c>
      <c r="F114" s="7" t="s">
        <v>7</v>
      </c>
      <c r="G114" s="8" t="s">
        <v>798</v>
      </c>
    </row>
    <row r="115" spans="1:7" hidden="1">
      <c r="A115" s="6">
        <v>44032</v>
      </c>
      <c r="B115" s="7" t="s">
        <v>218</v>
      </c>
      <c r="C115" s="8" t="s">
        <v>716</v>
      </c>
      <c r="D115" s="7" t="s">
        <v>573</v>
      </c>
      <c r="E115" s="6">
        <v>44039</v>
      </c>
      <c r="F115" s="7" t="s">
        <v>7</v>
      </c>
      <c r="G115" s="8"/>
    </row>
    <row r="116" spans="1:7" ht="39.6" hidden="1">
      <c r="A116" s="6">
        <v>44032</v>
      </c>
      <c r="B116" s="7" t="s">
        <v>74</v>
      </c>
      <c r="C116" s="8" t="s">
        <v>717</v>
      </c>
      <c r="D116" s="7" t="s">
        <v>71</v>
      </c>
      <c r="E116" s="6">
        <v>44039</v>
      </c>
      <c r="F116" s="7" t="s">
        <v>7</v>
      </c>
      <c r="G116" s="8" t="s">
        <v>721</v>
      </c>
    </row>
    <row r="117" spans="1:7" ht="79.2" hidden="1">
      <c r="A117" s="6">
        <v>44032</v>
      </c>
      <c r="B117" s="7" t="s">
        <v>218</v>
      </c>
      <c r="C117" s="8" t="s">
        <v>799</v>
      </c>
      <c r="D117" s="7" t="s">
        <v>718</v>
      </c>
      <c r="E117" s="6">
        <v>44249</v>
      </c>
      <c r="F117" s="7" t="s">
        <v>7</v>
      </c>
      <c r="G117" s="8" t="s">
        <v>973</v>
      </c>
    </row>
    <row r="118" spans="1:7" ht="39.6" hidden="1">
      <c r="A118" s="6">
        <v>43733</v>
      </c>
      <c r="B118" s="7" t="s">
        <v>74</v>
      </c>
      <c r="C118" s="8" t="s">
        <v>514</v>
      </c>
      <c r="D118" s="7" t="s">
        <v>515</v>
      </c>
      <c r="E118" s="6">
        <v>43814</v>
      </c>
      <c r="F118" s="7" t="s">
        <v>7</v>
      </c>
      <c r="G118" s="8" t="s">
        <v>557</v>
      </c>
    </row>
    <row r="119" spans="1:7" hidden="1">
      <c r="A119" s="6">
        <v>43747</v>
      </c>
      <c r="B119" s="7" t="s">
        <v>217</v>
      </c>
      <c r="C119" s="8" t="s">
        <v>544</v>
      </c>
      <c r="D119" s="7" t="s">
        <v>210</v>
      </c>
      <c r="E119" s="6">
        <v>43769</v>
      </c>
      <c r="F119" s="7" t="s">
        <v>7</v>
      </c>
      <c r="G119" s="8" t="s">
        <v>545</v>
      </c>
    </row>
    <row r="120" spans="1:7" hidden="1">
      <c r="A120" s="6">
        <v>43747</v>
      </c>
      <c r="B120" s="7" t="s">
        <v>217</v>
      </c>
      <c r="C120" s="8" t="s">
        <v>534</v>
      </c>
      <c r="D120" s="7" t="s">
        <v>210</v>
      </c>
      <c r="E120" s="6">
        <v>43769</v>
      </c>
      <c r="F120" s="7" t="s">
        <v>7</v>
      </c>
      <c r="G120" s="8"/>
    </row>
    <row r="121" spans="1:7" hidden="1">
      <c r="A121" s="6">
        <v>43652</v>
      </c>
      <c r="B121" s="7" t="s">
        <v>217</v>
      </c>
      <c r="C121" s="8" t="s">
        <v>554</v>
      </c>
      <c r="D121" s="7" t="s">
        <v>553</v>
      </c>
      <c r="E121" s="6">
        <v>44135</v>
      </c>
      <c r="F121" s="7" t="s">
        <v>7</v>
      </c>
      <c r="G121" s="8" t="s">
        <v>546</v>
      </c>
    </row>
    <row r="122" spans="1:7" hidden="1">
      <c r="A122" s="6">
        <v>43747</v>
      </c>
      <c r="B122" s="7" t="s">
        <v>217</v>
      </c>
      <c r="C122" s="8" t="s">
        <v>537</v>
      </c>
      <c r="D122" s="7" t="s">
        <v>535</v>
      </c>
      <c r="E122" s="6">
        <v>43769</v>
      </c>
      <c r="F122" s="7" t="s">
        <v>7</v>
      </c>
      <c r="G122" s="8" t="s">
        <v>536</v>
      </c>
    </row>
    <row r="123" spans="1:7" hidden="1">
      <c r="A123" s="6">
        <v>44018</v>
      </c>
      <c r="B123" s="7" t="s">
        <v>217</v>
      </c>
      <c r="C123" s="8" t="s">
        <v>538</v>
      </c>
      <c r="D123" s="7" t="s">
        <v>32</v>
      </c>
      <c r="E123" s="6">
        <v>44074</v>
      </c>
      <c r="F123" s="7" t="s">
        <v>7</v>
      </c>
      <c r="G123" s="8"/>
    </row>
    <row r="124" spans="1:7" ht="26.4" hidden="1">
      <c r="A124" s="6">
        <v>43759</v>
      </c>
      <c r="B124" s="7" t="s">
        <v>217</v>
      </c>
      <c r="C124" s="8" t="s">
        <v>548</v>
      </c>
      <c r="D124" s="7" t="s">
        <v>547</v>
      </c>
      <c r="E124" s="6">
        <v>43800</v>
      </c>
      <c r="F124" s="7" t="s">
        <v>7</v>
      </c>
      <c r="G124" s="8" t="s">
        <v>558</v>
      </c>
    </row>
    <row r="125" spans="1:7" ht="256.8" customHeight="1">
      <c r="A125" s="6">
        <v>43759</v>
      </c>
      <c r="B125" s="7" t="s">
        <v>74</v>
      </c>
      <c r="C125" s="8" t="s">
        <v>549</v>
      </c>
      <c r="D125" s="7" t="s">
        <v>71</v>
      </c>
      <c r="E125" s="6">
        <v>44232</v>
      </c>
      <c r="F125" s="7" t="s">
        <v>30</v>
      </c>
      <c r="G125" s="239" t="s">
        <v>1046</v>
      </c>
    </row>
    <row r="126" spans="1:7" ht="26.4" hidden="1">
      <c r="A126" s="6">
        <v>43759</v>
      </c>
      <c r="B126" s="7" t="s">
        <v>74</v>
      </c>
      <c r="C126" s="8" t="s">
        <v>550</v>
      </c>
      <c r="D126" s="7" t="s">
        <v>551</v>
      </c>
      <c r="E126" s="6">
        <v>43770</v>
      </c>
      <c r="F126" s="7" t="s">
        <v>7</v>
      </c>
      <c r="G126" s="8" t="s">
        <v>559</v>
      </c>
    </row>
    <row r="127" spans="1:7" ht="26.4" hidden="1">
      <c r="A127" s="6">
        <v>43773</v>
      </c>
      <c r="B127" s="7" t="s">
        <v>217</v>
      </c>
      <c r="C127" s="8" t="s">
        <v>555</v>
      </c>
      <c r="D127" s="7" t="s">
        <v>189</v>
      </c>
      <c r="E127" s="6">
        <v>43799</v>
      </c>
      <c r="F127" s="7" t="s">
        <v>7</v>
      </c>
      <c r="G127" s="8" t="s">
        <v>560</v>
      </c>
    </row>
    <row r="128" spans="1:7" hidden="1">
      <c r="A128" s="6">
        <v>44039</v>
      </c>
      <c r="B128" s="7" t="s">
        <v>74</v>
      </c>
      <c r="C128" s="8" t="s">
        <v>728</v>
      </c>
      <c r="D128" s="7" t="s">
        <v>41</v>
      </c>
      <c r="E128" s="6">
        <v>44046</v>
      </c>
      <c r="F128" s="7" t="s">
        <v>7</v>
      </c>
      <c r="G128" s="8" t="s">
        <v>729</v>
      </c>
    </row>
    <row r="129" spans="1:7" hidden="1">
      <c r="A129" s="6">
        <v>44039</v>
      </c>
      <c r="B129" s="7" t="s">
        <v>74</v>
      </c>
      <c r="C129" s="8" t="s">
        <v>730</v>
      </c>
      <c r="D129" s="7" t="s">
        <v>47</v>
      </c>
      <c r="E129" s="6">
        <v>44074</v>
      </c>
      <c r="F129" s="7" t="s">
        <v>7</v>
      </c>
      <c r="G129" s="8" t="s">
        <v>731</v>
      </c>
    </row>
    <row r="130" spans="1:7" hidden="1">
      <c r="A130" s="6">
        <v>44046</v>
      </c>
      <c r="B130" s="7" t="s">
        <v>74</v>
      </c>
      <c r="C130" s="8" t="s">
        <v>760</v>
      </c>
      <c r="D130" s="7" t="s">
        <v>749</v>
      </c>
      <c r="E130" s="6">
        <v>44060</v>
      </c>
      <c r="F130" s="7" t="s">
        <v>7</v>
      </c>
      <c r="G130" s="8"/>
    </row>
    <row r="131" spans="1:7" hidden="1">
      <c r="A131" s="6">
        <v>44060</v>
      </c>
      <c r="B131" s="7" t="s">
        <v>627</v>
      </c>
      <c r="C131" s="8" t="s">
        <v>774</v>
      </c>
      <c r="D131" s="7" t="s">
        <v>775</v>
      </c>
      <c r="E131" s="6">
        <v>44130</v>
      </c>
      <c r="F131" s="7" t="s">
        <v>7</v>
      </c>
      <c r="G131" s="8"/>
    </row>
    <row r="132" spans="1:7" hidden="1">
      <c r="A132" s="6">
        <v>44060</v>
      </c>
      <c r="B132" s="7" t="s">
        <v>74</v>
      </c>
      <c r="C132" s="8" t="s">
        <v>776</v>
      </c>
      <c r="D132" s="7" t="s">
        <v>777</v>
      </c>
      <c r="E132" s="6">
        <v>44074</v>
      </c>
      <c r="F132" s="7" t="s">
        <v>7</v>
      </c>
      <c r="G132" s="8" t="s">
        <v>800</v>
      </c>
    </row>
    <row r="133" spans="1:7" hidden="1">
      <c r="A133" s="6">
        <v>44060</v>
      </c>
      <c r="B133" s="7" t="s">
        <v>778</v>
      </c>
      <c r="C133" s="8" t="s">
        <v>779</v>
      </c>
      <c r="D133" s="7" t="s">
        <v>314</v>
      </c>
      <c r="E133" s="6">
        <v>44074</v>
      </c>
      <c r="F133" s="7" t="s">
        <v>7</v>
      </c>
      <c r="G133" s="8" t="s">
        <v>801</v>
      </c>
    </row>
    <row r="134" spans="1:7" hidden="1">
      <c r="A134" s="6">
        <v>44074</v>
      </c>
      <c r="B134" s="7" t="s">
        <v>74</v>
      </c>
      <c r="C134" s="8" t="s">
        <v>802</v>
      </c>
      <c r="D134" s="7" t="s">
        <v>803</v>
      </c>
      <c r="E134" s="6">
        <v>44104</v>
      </c>
      <c r="F134" s="7" t="s">
        <v>7</v>
      </c>
      <c r="G134" s="8"/>
    </row>
    <row r="135" spans="1:7" ht="39.6" hidden="1">
      <c r="A135" s="6">
        <v>44109</v>
      </c>
      <c r="B135" s="7" t="s">
        <v>825</v>
      </c>
      <c r="C135" s="8" t="s">
        <v>826</v>
      </c>
      <c r="D135" s="7" t="s">
        <v>777</v>
      </c>
      <c r="E135" s="6">
        <v>44119</v>
      </c>
      <c r="F135" s="7" t="s">
        <v>369</v>
      </c>
      <c r="G135" s="8" t="s">
        <v>870</v>
      </c>
    </row>
    <row r="136" spans="1:7" hidden="1">
      <c r="A136" s="6">
        <v>44109</v>
      </c>
      <c r="B136" s="7" t="s">
        <v>17</v>
      </c>
      <c r="C136" s="8" t="s">
        <v>827</v>
      </c>
      <c r="D136" s="7" t="s">
        <v>777</v>
      </c>
      <c r="E136" s="6">
        <v>44119</v>
      </c>
      <c r="F136" s="7" t="s">
        <v>7</v>
      </c>
      <c r="G136" s="8"/>
    </row>
    <row r="137" spans="1:7" hidden="1">
      <c r="A137" s="6">
        <v>44109</v>
      </c>
      <c r="B137" s="7" t="s">
        <v>17</v>
      </c>
      <c r="C137" s="8" t="s">
        <v>828</v>
      </c>
      <c r="D137" s="7" t="s">
        <v>777</v>
      </c>
      <c r="E137" s="6">
        <v>44119</v>
      </c>
      <c r="F137" s="7" t="s">
        <v>7</v>
      </c>
      <c r="G137" s="8"/>
    </row>
    <row r="138" spans="1:7" hidden="1">
      <c r="A138" s="6">
        <v>44116</v>
      </c>
      <c r="B138" s="7" t="s">
        <v>17</v>
      </c>
      <c r="C138" s="8" t="s">
        <v>831</v>
      </c>
      <c r="D138" s="7" t="s">
        <v>777</v>
      </c>
      <c r="E138" s="6">
        <v>44126</v>
      </c>
      <c r="F138" s="7" t="s">
        <v>7</v>
      </c>
      <c r="G138" s="8" t="s">
        <v>833</v>
      </c>
    </row>
    <row r="139" spans="1:7" ht="97.05" customHeight="1">
      <c r="A139" s="6">
        <v>44130</v>
      </c>
      <c r="B139" s="7" t="s">
        <v>838</v>
      </c>
      <c r="C139" s="8" t="s">
        <v>839</v>
      </c>
      <c r="D139" s="7" t="s">
        <v>307</v>
      </c>
      <c r="E139" s="6">
        <v>44248</v>
      </c>
      <c r="F139" s="7" t="s">
        <v>30</v>
      </c>
      <c r="G139" s="8" t="s">
        <v>1047</v>
      </c>
    </row>
    <row r="140" spans="1:7" ht="71.55" customHeight="1">
      <c r="A140" s="6">
        <v>44144</v>
      </c>
      <c r="B140" s="7" t="s">
        <v>838</v>
      </c>
      <c r="C140" s="8" t="s">
        <v>854</v>
      </c>
      <c r="D140" s="7" t="s">
        <v>974</v>
      </c>
      <c r="E140" s="6">
        <v>44248</v>
      </c>
      <c r="F140" s="7" t="s">
        <v>30</v>
      </c>
      <c r="G140" s="8" t="s">
        <v>1048</v>
      </c>
    </row>
    <row r="141" spans="1:7" ht="26.4" hidden="1">
      <c r="A141" s="6">
        <v>44151</v>
      </c>
      <c r="B141" s="7" t="s">
        <v>627</v>
      </c>
      <c r="C141" s="8" t="s">
        <v>858</v>
      </c>
      <c r="D141" s="7" t="s">
        <v>859</v>
      </c>
      <c r="E141" s="6">
        <v>44158</v>
      </c>
      <c r="F141" s="7" t="s">
        <v>7</v>
      </c>
      <c r="G141" s="8" t="s">
        <v>860</v>
      </c>
    </row>
    <row r="142" spans="1:7" hidden="1">
      <c r="A142" s="6">
        <v>44151</v>
      </c>
      <c r="B142" s="7" t="s">
        <v>217</v>
      </c>
      <c r="C142" s="8" t="s">
        <v>862</v>
      </c>
      <c r="D142" s="7" t="s">
        <v>859</v>
      </c>
      <c r="E142" s="6">
        <v>44158</v>
      </c>
      <c r="F142" s="7" t="s">
        <v>7</v>
      </c>
      <c r="G142" s="8" t="s">
        <v>861</v>
      </c>
    </row>
    <row r="143" spans="1:7" hidden="1">
      <c r="A143" s="6">
        <v>44242</v>
      </c>
      <c r="B143" s="7" t="s">
        <v>838</v>
      </c>
      <c r="C143" s="8" t="s">
        <v>891</v>
      </c>
      <c r="D143" s="7" t="s">
        <v>892</v>
      </c>
      <c r="E143" s="6">
        <v>44243</v>
      </c>
      <c r="F143" s="7" t="s">
        <v>7</v>
      </c>
      <c r="G143" s="8" t="s">
        <v>893</v>
      </c>
    </row>
    <row r="144" spans="1:7" hidden="1">
      <c r="A144" s="6">
        <v>44250</v>
      </c>
      <c r="B144" s="7" t="s">
        <v>838</v>
      </c>
      <c r="C144" s="8" t="s">
        <v>914</v>
      </c>
      <c r="D144" s="7" t="s">
        <v>307</v>
      </c>
      <c r="E144" s="6">
        <v>44256</v>
      </c>
      <c r="F144" s="7" t="s">
        <v>7</v>
      </c>
      <c r="G144" s="8" t="s">
        <v>1005</v>
      </c>
    </row>
    <row r="145" spans="1:7" hidden="1">
      <c r="A145" s="6">
        <v>44250</v>
      </c>
      <c r="B145" s="7" t="s">
        <v>838</v>
      </c>
      <c r="C145" s="8" t="s">
        <v>915</v>
      </c>
      <c r="D145" s="7" t="s">
        <v>307</v>
      </c>
      <c r="E145" s="6">
        <v>44256</v>
      </c>
      <c r="F145" s="7" t="s">
        <v>7</v>
      </c>
      <c r="G145" s="8" t="s">
        <v>1005</v>
      </c>
    </row>
    <row r="146" spans="1:7" ht="52.8" hidden="1">
      <c r="A146" s="6">
        <v>44172</v>
      </c>
      <c r="B146" s="7" t="s">
        <v>217</v>
      </c>
      <c r="C146" s="8" t="s">
        <v>975</v>
      </c>
      <c r="D146" s="7" t="s">
        <v>847</v>
      </c>
      <c r="E146" s="6">
        <v>44262</v>
      </c>
      <c r="F146" s="7" t="s">
        <v>7</v>
      </c>
      <c r="G146" s="239" t="s">
        <v>1027</v>
      </c>
    </row>
    <row r="147" spans="1:7" hidden="1">
      <c r="A147" s="6">
        <v>44172</v>
      </c>
      <c r="B147" s="7" t="s">
        <v>17</v>
      </c>
      <c r="C147" s="8" t="s">
        <v>863</v>
      </c>
      <c r="D147" s="7" t="s">
        <v>307</v>
      </c>
      <c r="E147" s="6">
        <v>44196</v>
      </c>
      <c r="F147" s="7" t="s">
        <v>7</v>
      </c>
      <c r="G147" s="8" t="s">
        <v>873</v>
      </c>
    </row>
    <row r="148" spans="1:7" hidden="1">
      <c r="A148" s="6">
        <v>44172</v>
      </c>
      <c r="B148" s="7" t="s">
        <v>217</v>
      </c>
      <c r="C148" s="8" t="s">
        <v>871</v>
      </c>
      <c r="D148" s="7" t="s">
        <v>872</v>
      </c>
      <c r="E148" s="6">
        <v>44228</v>
      </c>
      <c r="F148" s="7" t="s">
        <v>7</v>
      </c>
      <c r="G148" s="8" t="s">
        <v>875</v>
      </c>
    </row>
    <row r="149" spans="1:7" hidden="1">
      <c r="A149" s="6" t="s">
        <v>517</v>
      </c>
      <c r="B149" s="7"/>
      <c r="C149" s="8"/>
      <c r="D149" s="7"/>
      <c r="E149" s="6"/>
      <c r="F149" s="7"/>
      <c r="G149" s="8"/>
    </row>
    <row r="150" spans="1:7" hidden="1">
      <c r="A150" s="6">
        <v>44207</v>
      </c>
      <c r="B150" s="7" t="s">
        <v>217</v>
      </c>
      <c r="C150" s="8" t="s">
        <v>878</v>
      </c>
      <c r="D150" s="7" t="s">
        <v>879</v>
      </c>
      <c r="E150" s="6">
        <v>44215</v>
      </c>
      <c r="F150" s="7" t="s">
        <v>7</v>
      </c>
      <c r="G150" s="8" t="s">
        <v>894</v>
      </c>
    </row>
    <row r="151" spans="1:7" ht="26.4" hidden="1">
      <c r="A151" s="6">
        <v>44242</v>
      </c>
      <c r="B151" s="7" t="s">
        <v>886</v>
      </c>
      <c r="C151" s="8" t="s">
        <v>895</v>
      </c>
      <c r="D151" s="7" t="s">
        <v>887</v>
      </c>
      <c r="E151" s="6">
        <v>44249</v>
      </c>
      <c r="F151" s="7" t="s">
        <v>7</v>
      </c>
      <c r="G151" s="8" t="s">
        <v>916</v>
      </c>
    </row>
    <row r="152" spans="1:7" hidden="1">
      <c r="A152" s="6">
        <v>44242</v>
      </c>
      <c r="B152" s="7" t="s">
        <v>888</v>
      </c>
      <c r="C152" s="8" t="s">
        <v>889</v>
      </c>
      <c r="D152" s="7" t="s">
        <v>314</v>
      </c>
      <c r="E152" s="6">
        <v>44256</v>
      </c>
      <c r="F152" s="7" t="s">
        <v>7</v>
      </c>
      <c r="G152" s="8" t="s">
        <v>890</v>
      </c>
    </row>
    <row r="153" spans="1:7" hidden="1">
      <c r="A153" s="6">
        <v>44242</v>
      </c>
      <c r="B153" s="7" t="s">
        <v>475</v>
      </c>
      <c r="C153" s="8" t="s">
        <v>896</v>
      </c>
      <c r="D153" s="7" t="s">
        <v>777</v>
      </c>
      <c r="E153" s="6">
        <v>44249</v>
      </c>
      <c r="F153" s="7" t="s">
        <v>7</v>
      </c>
      <c r="G153" s="8" t="s">
        <v>897</v>
      </c>
    </row>
    <row r="154" spans="1:7" hidden="1">
      <c r="A154" s="6">
        <v>44277</v>
      </c>
      <c r="B154" s="7" t="s">
        <v>976</v>
      </c>
      <c r="C154" s="8" t="s">
        <v>977</v>
      </c>
      <c r="D154" s="7" t="s">
        <v>978</v>
      </c>
      <c r="E154" s="6">
        <v>44284</v>
      </c>
      <c r="F154" s="7" t="s">
        <v>7</v>
      </c>
      <c r="G154" s="8" t="s">
        <v>995</v>
      </c>
    </row>
    <row r="155" spans="1:7" ht="26.4" hidden="1">
      <c r="A155" s="6">
        <v>44242</v>
      </c>
      <c r="B155" s="7" t="s">
        <v>475</v>
      </c>
      <c r="C155" s="8" t="s">
        <v>898</v>
      </c>
      <c r="D155" s="7" t="s">
        <v>879</v>
      </c>
      <c r="E155" s="6">
        <v>44270</v>
      </c>
      <c r="F155" s="7" t="s">
        <v>7</v>
      </c>
      <c r="G155" s="8" t="s">
        <v>935</v>
      </c>
    </row>
    <row r="156" spans="1:7" ht="26.4" hidden="1">
      <c r="A156" s="6">
        <v>44242</v>
      </c>
      <c r="B156" s="7" t="s">
        <v>475</v>
      </c>
      <c r="C156" s="8" t="s">
        <v>899</v>
      </c>
      <c r="D156" s="7" t="s">
        <v>900</v>
      </c>
      <c r="E156" s="6">
        <v>44249</v>
      </c>
      <c r="F156" s="7" t="s">
        <v>7</v>
      </c>
      <c r="G156" s="8" t="s">
        <v>917</v>
      </c>
    </row>
    <row r="157" spans="1:7" ht="26.4" hidden="1">
      <c r="A157" s="6">
        <v>44250</v>
      </c>
      <c r="B157" s="7" t="s">
        <v>922</v>
      </c>
      <c r="C157" s="8" t="s">
        <v>923</v>
      </c>
      <c r="D157" s="7" t="s">
        <v>847</v>
      </c>
      <c r="E157" s="6">
        <v>44256</v>
      </c>
      <c r="F157" s="7" t="s">
        <v>7</v>
      </c>
      <c r="G157" s="8" t="s">
        <v>924</v>
      </c>
    </row>
    <row r="158" spans="1:7" ht="26.4" hidden="1">
      <c r="A158" s="6">
        <v>44250</v>
      </c>
      <c r="B158" s="7" t="s">
        <v>475</v>
      </c>
      <c r="C158" s="8" t="s">
        <v>925</v>
      </c>
      <c r="D158" s="7" t="s">
        <v>777</v>
      </c>
      <c r="E158" s="6">
        <v>44256</v>
      </c>
      <c r="F158" s="7" t="s">
        <v>7</v>
      </c>
      <c r="G158" s="8" t="s">
        <v>936</v>
      </c>
    </row>
    <row r="159" spans="1:7" ht="36.6" customHeight="1">
      <c r="A159" s="6">
        <v>44256</v>
      </c>
      <c r="B159" s="7" t="s">
        <v>217</v>
      </c>
      <c r="C159" s="8" t="s">
        <v>934</v>
      </c>
      <c r="D159" s="7" t="s">
        <v>307</v>
      </c>
      <c r="E159" s="6">
        <v>44316</v>
      </c>
      <c r="F159" s="7" t="s">
        <v>177</v>
      </c>
      <c r="G159" s="8" t="s">
        <v>1049</v>
      </c>
    </row>
    <row r="160" spans="1:7" ht="13.05" hidden="1" customHeight="1">
      <c r="A160" s="6">
        <v>44263</v>
      </c>
      <c r="B160" s="7" t="s">
        <v>949</v>
      </c>
      <c r="C160" s="8" t="s">
        <v>950</v>
      </c>
      <c r="D160" s="7" t="s">
        <v>951</v>
      </c>
      <c r="E160" s="6">
        <v>44270</v>
      </c>
      <c r="F160" s="7" t="s">
        <v>7</v>
      </c>
      <c r="G160" s="8" t="s">
        <v>961</v>
      </c>
    </row>
    <row r="161" spans="1:7" ht="32.1" customHeight="1">
      <c r="A161" s="6">
        <v>44270</v>
      </c>
      <c r="B161" s="7" t="s">
        <v>218</v>
      </c>
      <c r="C161" s="8" t="s">
        <v>962</v>
      </c>
      <c r="D161" s="7" t="s">
        <v>963</v>
      </c>
      <c r="E161" s="6">
        <v>44286</v>
      </c>
      <c r="F161" s="7" t="s">
        <v>30</v>
      </c>
      <c r="G161" s="239" t="s">
        <v>1050</v>
      </c>
    </row>
    <row r="162" spans="1:7" ht="7.05" hidden="1" customHeight="1">
      <c r="A162" s="6">
        <v>44277</v>
      </c>
      <c r="B162" s="7" t="s">
        <v>979</v>
      </c>
      <c r="C162" s="8" t="s">
        <v>980</v>
      </c>
      <c r="D162" s="7" t="s">
        <v>872</v>
      </c>
      <c r="E162" s="6">
        <v>44316</v>
      </c>
      <c r="F162" s="7" t="s">
        <v>7</v>
      </c>
      <c r="G162" s="8" t="s">
        <v>981</v>
      </c>
    </row>
    <row r="163" spans="1:7" ht="74.099999999999994" customHeight="1">
      <c r="A163" s="6">
        <v>44277</v>
      </c>
      <c r="B163" s="7" t="s">
        <v>983</v>
      </c>
      <c r="C163" s="8" t="s">
        <v>984</v>
      </c>
      <c r="D163" s="7" t="s">
        <v>307</v>
      </c>
      <c r="E163" s="6">
        <v>44301</v>
      </c>
      <c r="F163" s="7" t="s">
        <v>30</v>
      </c>
      <c r="G163" s="239" t="s">
        <v>1051</v>
      </c>
    </row>
    <row r="164" spans="1:7" ht="26.4">
      <c r="A164" s="6">
        <v>44319</v>
      </c>
      <c r="B164" s="7" t="s">
        <v>487</v>
      </c>
      <c r="C164" s="8" t="s">
        <v>1025</v>
      </c>
      <c r="D164" s="7" t="s">
        <v>900</v>
      </c>
      <c r="E164" s="6">
        <v>44439</v>
      </c>
      <c r="F164" s="7" t="s">
        <v>177</v>
      </c>
      <c r="G164" s="8" t="s">
        <v>1052</v>
      </c>
    </row>
    <row r="165" spans="1:7">
      <c r="A165" s="6"/>
      <c r="B165" s="7"/>
      <c r="C165" s="8"/>
      <c r="D165" s="7"/>
      <c r="E165" s="6"/>
      <c r="F165" s="7"/>
      <c r="G165" s="8"/>
    </row>
    <row r="166" spans="1:7">
      <c r="A166" s="6"/>
      <c r="B166" s="7"/>
      <c r="C166" s="8"/>
      <c r="D166" s="7"/>
      <c r="E166" s="6"/>
      <c r="F166" s="7"/>
      <c r="G166" s="8"/>
    </row>
    <row r="167" spans="1:7">
      <c r="A167" s="6"/>
      <c r="B167" s="7"/>
      <c r="C167" s="8"/>
      <c r="D167" s="7"/>
      <c r="E167" s="6"/>
      <c r="F167" s="7"/>
      <c r="G167" s="8"/>
    </row>
    <row r="168" spans="1:7">
      <c r="A168" s="6"/>
      <c r="B168" s="7"/>
      <c r="C168" s="8"/>
      <c r="D168" s="7"/>
      <c r="E168" s="6"/>
      <c r="F168" s="7"/>
      <c r="G168" s="8"/>
    </row>
    <row r="169" spans="1:7">
      <c r="A169" s="6"/>
      <c r="B169" s="7"/>
      <c r="C169" s="8"/>
      <c r="D169" s="7"/>
      <c r="E169" s="6"/>
      <c r="F169" s="7"/>
      <c r="G169" s="8"/>
    </row>
    <row r="170" spans="1:7">
      <c r="A170" s="6"/>
      <c r="B170" s="7"/>
      <c r="C170" s="8"/>
      <c r="D170" s="7"/>
      <c r="E170" s="6"/>
      <c r="F170" s="7"/>
      <c r="G170" s="8"/>
    </row>
    <row r="171" spans="1:7">
      <c r="A171" s="6"/>
      <c r="B171" s="7"/>
      <c r="C171" s="8"/>
      <c r="D171" s="7"/>
      <c r="E171" s="6"/>
      <c r="F171" s="7"/>
      <c r="G171" s="8"/>
    </row>
    <row r="172" spans="1:7">
      <c r="A172" s="6"/>
      <c r="B172" s="7"/>
      <c r="C172" s="8"/>
      <c r="D172" s="7"/>
      <c r="E172" s="6"/>
      <c r="F172" s="7"/>
      <c r="G172" s="8"/>
    </row>
    <row r="173" spans="1:7">
      <c r="A173" s="6"/>
      <c r="B173" s="7"/>
      <c r="C173" s="8"/>
      <c r="D173" s="7"/>
      <c r="E173" s="6"/>
      <c r="F173" s="7"/>
      <c r="G173" s="8"/>
    </row>
    <row r="174" spans="1:7">
      <c r="A174" s="6"/>
      <c r="B174" s="7"/>
      <c r="C174" s="8"/>
      <c r="D174" s="7"/>
      <c r="E174" s="6"/>
      <c r="F174" s="7"/>
      <c r="G174" s="8"/>
    </row>
    <row r="175" spans="1:7">
      <c r="A175" s="6"/>
      <c r="B175" s="7"/>
      <c r="C175" s="8"/>
      <c r="D175" s="7"/>
      <c r="E175" s="6"/>
      <c r="F175" s="7"/>
      <c r="G175" s="8"/>
    </row>
    <row r="176" spans="1:7">
      <c r="A176" s="6"/>
      <c r="B176" s="7"/>
      <c r="C176" s="8"/>
      <c r="D176" s="7"/>
      <c r="E176" s="6"/>
      <c r="F176" s="7"/>
      <c r="G176" s="8"/>
    </row>
    <row r="177" spans="1:7">
      <c r="A177" s="6"/>
      <c r="B177" s="7"/>
      <c r="C177" s="8"/>
      <c r="D177" s="7"/>
      <c r="E177" s="6"/>
      <c r="F177" s="7"/>
      <c r="G177" s="8"/>
    </row>
    <row r="178" spans="1:7">
      <c r="A178" s="6"/>
      <c r="B178" s="7"/>
      <c r="C178" s="8"/>
      <c r="D178" s="7"/>
      <c r="E178" s="6"/>
      <c r="F178" s="7"/>
      <c r="G178" s="8"/>
    </row>
    <row r="179" spans="1:7">
      <c r="A179" s="6"/>
      <c r="B179" s="7"/>
      <c r="C179" s="8"/>
      <c r="D179" s="7"/>
      <c r="E179" s="6"/>
      <c r="F179" s="7"/>
      <c r="G179" s="8"/>
    </row>
    <row r="180" spans="1:7">
      <c r="A180" s="6"/>
      <c r="B180" s="7"/>
      <c r="C180" s="8"/>
      <c r="D180" s="7"/>
      <c r="E180" s="6"/>
      <c r="F180" s="7"/>
      <c r="G180" s="8"/>
    </row>
    <row r="181" spans="1:7">
      <c r="A181" s="6"/>
      <c r="B181" s="7"/>
      <c r="C181" s="8"/>
      <c r="D181" s="7"/>
      <c r="E181" s="6"/>
      <c r="F181" s="7"/>
      <c r="G181" s="8"/>
    </row>
    <row r="182" spans="1:7">
      <c r="A182" s="6"/>
      <c r="B182" s="7"/>
      <c r="C182" s="8"/>
      <c r="D182" s="7"/>
      <c r="E182" s="6"/>
      <c r="F182" s="7"/>
      <c r="G182" s="8"/>
    </row>
    <row r="183" spans="1:7">
      <c r="A183" s="6"/>
      <c r="B183" s="7"/>
      <c r="C183" s="8"/>
      <c r="D183" s="7"/>
      <c r="E183" s="6"/>
      <c r="F183" s="7"/>
      <c r="G183" s="8"/>
    </row>
    <row r="184" spans="1:7">
      <c r="A184" s="6"/>
      <c r="B184" s="7"/>
      <c r="C184" s="8"/>
      <c r="D184" s="7"/>
      <c r="E184" s="6"/>
      <c r="F184" s="7"/>
      <c r="G184" s="8"/>
    </row>
    <row r="185" spans="1:7">
      <c r="A185" s="6"/>
      <c r="B185" s="7"/>
      <c r="C185" s="8"/>
      <c r="D185" s="7"/>
      <c r="E185" s="6"/>
      <c r="F185" s="7"/>
      <c r="G185" s="8"/>
    </row>
    <row r="186" spans="1:7">
      <c r="A186" s="6"/>
      <c r="B186" s="7"/>
      <c r="C186" s="8"/>
      <c r="D186" s="7"/>
      <c r="E186" s="6"/>
      <c r="F186" s="7"/>
      <c r="G186" s="8"/>
    </row>
    <row r="187" spans="1:7">
      <c r="A187" s="6"/>
      <c r="B187" s="7"/>
      <c r="C187" s="8"/>
      <c r="D187" s="7"/>
      <c r="E187" s="6"/>
      <c r="F187" s="7"/>
      <c r="G187" s="8"/>
    </row>
    <row r="188" spans="1:7">
      <c r="A188" s="6"/>
      <c r="B188" s="7"/>
      <c r="C188" s="8"/>
      <c r="D188" s="7"/>
      <c r="E188" s="6"/>
      <c r="F188" s="7"/>
      <c r="G188" s="8"/>
    </row>
    <row r="189" spans="1:7">
      <c r="A189" s="6"/>
      <c r="B189" s="7"/>
      <c r="C189" s="8"/>
      <c r="D189" s="7"/>
      <c r="E189" s="6"/>
      <c r="F189" s="7"/>
      <c r="G189" s="8"/>
    </row>
    <row r="190" spans="1:7">
      <c r="A190" s="6"/>
      <c r="B190" s="7"/>
      <c r="C190" s="8"/>
      <c r="D190" s="7"/>
      <c r="E190" s="6"/>
      <c r="F190" s="7"/>
      <c r="G190" s="8"/>
    </row>
    <row r="191" spans="1:7">
      <c r="A191" s="6"/>
      <c r="B191" s="7"/>
      <c r="C191" s="8"/>
      <c r="D191" s="7"/>
      <c r="E191" s="6"/>
      <c r="F191" s="7"/>
      <c r="G191" s="8"/>
    </row>
    <row r="192" spans="1:7">
      <c r="A192" s="6"/>
      <c r="B192" s="7"/>
      <c r="C192" s="8"/>
      <c r="D192" s="7"/>
      <c r="E192" s="6"/>
      <c r="F192" s="7"/>
      <c r="G192" s="8"/>
    </row>
    <row r="193" spans="1:7">
      <c r="A193" s="6"/>
      <c r="B193" s="7"/>
      <c r="C193" s="8"/>
      <c r="D193" s="7"/>
      <c r="E193" s="6"/>
      <c r="F193" s="7"/>
      <c r="G193" s="8"/>
    </row>
    <row r="194" spans="1:7">
      <c r="A194" s="6"/>
      <c r="B194" s="7"/>
      <c r="C194" s="8"/>
      <c r="D194" s="7"/>
      <c r="E194" s="6"/>
      <c r="F194" s="7"/>
      <c r="G194" s="8"/>
    </row>
    <row r="195" spans="1:7">
      <c r="A195" s="6"/>
      <c r="B195" s="7"/>
      <c r="C195" s="8"/>
      <c r="D195" s="7"/>
      <c r="E195" s="6"/>
      <c r="F195" s="7"/>
      <c r="G195" s="8"/>
    </row>
    <row r="196" spans="1:7">
      <c r="A196" s="6"/>
      <c r="B196" s="7"/>
      <c r="C196" s="8"/>
      <c r="D196" s="7"/>
      <c r="E196" s="6"/>
      <c r="F196" s="7"/>
      <c r="G196" s="8"/>
    </row>
    <row r="197" spans="1:7">
      <c r="A197" s="6"/>
      <c r="B197" s="7"/>
      <c r="C197" s="8"/>
      <c r="D197" s="7"/>
      <c r="E197" s="6"/>
      <c r="F197" s="7"/>
      <c r="G197" s="8"/>
    </row>
    <row r="198" spans="1:7">
      <c r="A198" s="6"/>
      <c r="B198" s="7"/>
      <c r="C198" s="8"/>
      <c r="D198" s="7"/>
      <c r="E198" s="6"/>
      <c r="F198" s="7"/>
      <c r="G198" s="8"/>
    </row>
    <row r="199" spans="1:7">
      <c r="A199" s="6"/>
      <c r="B199" s="7"/>
      <c r="C199" s="8"/>
      <c r="D199" s="7"/>
      <c r="E199" s="6"/>
      <c r="F199" s="7"/>
      <c r="G199" s="8"/>
    </row>
    <row r="200" spans="1:7">
      <c r="A200" s="6"/>
      <c r="B200" s="7"/>
      <c r="C200" s="8"/>
      <c r="D200" s="7"/>
      <c r="E200" s="6"/>
      <c r="F200" s="7"/>
      <c r="G200" s="8"/>
    </row>
    <row r="201" spans="1:7">
      <c r="A201" s="6"/>
      <c r="B201" s="7"/>
      <c r="C201" s="8"/>
      <c r="D201" s="7"/>
      <c r="E201" s="6"/>
      <c r="F201" s="7"/>
      <c r="G201" s="8"/>
    </row>
    <row r="202" spans="1:7">
      <c r="A202" s="6"/>
      <c r="B202" s="7"/>
      <c r="C202" s="8"/>
      <c r="D202" s="7"/>
      <c r="E202" s="6"/>
      <c r="F202" s="7"/>
      <c r="G202" s="8"/>
    </row>
    <row r="203" spans="1:7">
      <c r="A203" s="6"/>
      <c r="B203" s="7"/>
      <c r="C203" s="8"/>
      <c r="D203" s="7"/>
      <c r="E203" s="6"/>
      <c r="F203" s="7"/>
      <c r="G203" s="8"/>
    </row>
    <row r="204" spans="1:7">
      <c r="A204" s="6"/>
      <c r="B204" s="7"/>
      <c r="C204" s="8"/>
      <c r="D204" s="7"/>
      <c r="E204" s="6"/>
      <c r="F204" s="7"/>
      <c r="G204" s="8"/>
    </row>
    <row r="205" spans="1:7">
      <c r="A205" s="6"/>
      <c r="B205" s="7"/>
      <c r="C205" s="8"/>
      <c r="D205" s="7"/>
      <c r="E205" s="6"/>
      <c r="F205" s="7"/>
      <c r="G205" s="8"/>
    </row>
    <row r="206" spans="1:7">
      <c r="A206" s="6"/>
      <c r="B206" s="7"/>
      <c r="C206" s="8"/>
      <c r="D206" s="7"/>
      <c r="E206" s="6"/>
      <c r="F206" s="7"/>
      <c r="G206" s="8"/>
    </row>
    <row r="207" spans="1:7">
      <c r="A207" s="6"/>
      <c r="B207" s="7"/>
      <c r="C207" s="8"/>
      <c r="D207" s="7"/>
      <c r="E207" s="6"/>
      <c r="F207" s="7"/>
      <c r="G207" s="8"/>
    </row>
    <row r="208" spans="1:7">
      <c r="A208" s="6"/>
      <c r="B208" s="7"/>
      <c r="C208" s="8"/>
      <c r="D208" s="7"/>
      <c r="E208" s="6"/>
      <c r="F208" s="7"/>
      <c r="G208" s="8"/>
    </row>
    <row r="209" spans="1:7">
      <c r="A209" s="6"/>
      <c r="B209" s="7"/>
      <c r="C209" s="8"/>
      <c r="D209" s="7"/>
      <c r="E209" s="6"/>
      <c r="F209" s="7"/>
      <c r="G209" s="8"/>
    </row>
    <row r="210" spans="1:7">
      <c r="A210" s="6"/>
      <c r="B210" s="7"/>
      <c r="C210" s="8"/>
      <c r="D210" s="7"/>
      <c r="E210" s="6"/>
      <c r="F210" s="7"/>
      <c r="G210" s="8"/>
    </row>
    <row r="211" spans="1:7">
      <c r="A211" s="6"/>
      <c r="B211" s="7"/>
      <c r="C211" s="8"/>
      <c r="D211" s="7"/>
      <c r="E211" s="6"/>
      <c r="F211" s="7"/>
      <c r="G211" s="8"/>
    </row>
    <row r="212" spans="1:7">
      <c r="A212" s="6"/>
      <c r="B212" s="7"/>
      <c r="C212" s="8"/>
      <c r="D212" s="7"/>
      <c r="E212" s="6"/>
      <c r="F212" s="7"/>
      <c r="G212" s="8"/>
    </row>
    <row r="213" spans="1:7">
      <c r="A213" s="6"/>
      <c r="B213" s="7"/>
      <c r="C213" s="8"/>
      <c r="D213" s="7"/>
      <c r="E213" s="6"/>
      <c r="F213" s="7"/>
      <c r="G213" s="8"/>
    </row>
    <row r="214" spans="1:7">
      <c r="A214" s="6"/>
      <c r="B214" s="7"/>
      <c r="C214" s="8"/>
      <c r="D214" s="7"/>
      <c r="E214" s="6"/>
      <c r="F214" s="7"/>
      <c r="G214" s="8"/>
    </row>
    <row r="215" spans="1:7">
      <c r="A215" s="6"/>
      <c r="B215" s="7"/>
      <c r="C215" s="8"/>
      <c r="D215" s="7"/>
      <c r="E215" s="6"/>
      <c r="F215" s="7"/>
      <c r="G215" s="8"/>
    </row>
    <row r="216" spans="1:7">
      <c r="A216" s="6"/>
      <c r="B216" s="7"/>
      <c r="C216" s="8"/>
      <c r="D216" s="7"/>
      <c r="E216" s="6"/>
      <c r="F216" s="7"/>
      <c r="G216" s="8"/>
    </row>
    <row r="217" spans="1:7">
      <c r="A217" s="6"/>
      <c r="B217" s="7"/>
      <c r="C217" s="8"/>
      <c r="D217" s="7"/>
      <c r="E217" s="6"/>
      <c r="F217" s="7"/>
      <c r="G217" s="8"/>
    </row>
    <row r="218" spans="1:7">
      <c r="A218" s="6"/>
      <c r="B218" s="7"/>
      <c r="C218" s="8"/>
      <c r="D218" s="7"/>
      <c r="E218" s="6"/>
      <c r="F218" s="7"/>
      <c r="G218" s="8"/>
    </row>
    <row r="219" spans="1:7">
      <c r="A219" s="6"/>
      <c r="B219" s="7"/>
      <c r="C219" s="8"/>
      <c r="D219" s="7"/>
      <c r="E219" s="6"/>
      <c r="F219" s="7"/>
      <c r="G219" s="8"/>
    </row>
    <row r="220" spans="1:7">
      <c r="A220" s="6"/>
      <c r="B220" s="7"/>
      <c r="C220" s="8"/>
      <c r="D220" s="7"/>
      <c r="E220" s="6"/>
      <c r="F220" s="7"/>
      <c r="G220" s="8"/>
    </row>
    <row r="221" spans="1:7">
      <c r="A221" s="6"/>
      <c r="B221" s="7"/>
      <c r="C221" s="8"/>
      <c r="D221" s="7"/>
      <c r="E221" s="6"/>
      <c r="F221" s="7"/>
      <c r="G221" s="8"/>
    </row>
    <row r="222" spans="1:7">
      <c r="A222" s="6"/>
      <c r="B222" s="7"/>
      <c r="C222" s="8"/>
      <c r="D222" s="7"/>
      <c r="E222" s="6"/>
      <c r="F222" s="7"/>
      <c r="G222" s="8"/>
    </row>
    <row r="223" spans="1:7">
      <c r="A223" s="6"/>
      <c r="B223" s="7"/>
      <c r="C223" s="8"/>
      <c r="D223" s="7"/>
      <c r="E223" s="6"/>
      <c r="F223" s="7"/>
      <c r="G223" s="8"/>
    </row>
    <row r="224" spans="1:7">
      <c r="A224" s="6"/>
      <c r="B224" s="7"/>
      <c r="C224" s="8"/>
      <c r="D224" s="7"/>
      <c r="E224" s="6"/>
      <c r="F224" s="7"/>
      <c r="G224" s="8"/>
    </row>
    <row r="225" spans="1:7">
      <c r="A225" s="6"/>
      <c r="B225" s="7"/>
      <c r="C225" s="8"/>
      <c r="D225" s="7"/>
      <c r="E225" s="6"/>
      <c r="F225" s="7"/>
      <c r="G225" s="8"/>
    </row>
    <row r="226" spans="1:7">
      <c r="A226" s="6"/>
      <c r="B226" s="7"/>
      <c r="C226" s="8"/>
      <c r="D226" s="7"/>
      <c r="E226" s="6"/>
      <c r="F226" s="7"/>
      <c r="G226" s="8"/>
    </row>
    <row r="227" spans="1:7">
      <c r="A227" s="6"/>
      <c r="B227" s="7"/>
      <c r="C227" s="8"/>
      <c r="D227" s="7"/>
      <c r="E227" s="6"/>
      <c r="F227" s="7"/>
      <c r="G227" s="8"/>
    </row>
    <row r="228" spans="1:7">
      <c r="A228" s="6"/>
      <c r="B228" s="7"/>
      <c r="C228" s="8"/>
      <c r="D228" s="7"/>
      <c r="E228" s="6"/>
      <c r="F228" s="7"/>
      <c r="G228" s="8"/>
    </row>
    <row r="229" spans="1:7">
      <c r="A229" s="6"/>
      <c r="B229" s="7"/>
      <c r="C229" s="8"/>
      <c r="D229" s="7"/>
      <c r="E229" s="6"/>
      <c r="F229" s="7"/>
      <c r="G229" s="8"/>
    </row>
    <row r="230" spans="1:7">
      <c r="A230" s="6"/>
      <c r="B230" s="7"/>
      <c r="C230" s="8"/>
      <c r="D230" s="7"/>
      <c r="E230" s="6"/>
      <c r="F230" s="7"/>
      <c r="G230" s="8"/>
    </row>
    <row r="231" spans="1:7">
      <c r="A231" s="6"/>
      <c r="B231" s="7"/>
      <c r="C231" s="8"/>
      <c r="D231" s="7"/>
      <c r="E231" s="6"/>
      <c r="F231" s="7"/>
      <c r="G231" s="8"/>
    </row>
    <row r="232" spans="1:7">
      <c r="A232" s="6"/>
      <c r="B232" s="7"/>
      <c r="C232" s="8"/>
      <c r="D232" s="7"/>
      <c r="E232" s="6"/>
      <c r="F232" s="7"/>
      <c r="G232" s="8"/>
    </row>
    <row r="233" spans="1:7">
      <c r="A233" s="6"/>
      <c r="B233" s="7"/>
      <c r="C233" s="8"/>
      <c r="D233" s="7"/>
      <c r="E233" s="6"/>
      <c r="F233" s="7"/>
      <c r="G233" s="8"/>
    </row>
    <row r="234" spans="1:7">
      <c r="A234" s="6"/>
      <c r="B234" s="7"/>
      <c r="C234" s="8"/>
      <c r="D234" s="7"/>
      <c r="E234" s="6"/>
      <c r="F234" s="7"/>
      <c r="G234" s="8"/>
    </row>
    <row r="235" spans="1:7">
      <c r="A235" s="6"/>
      <c r="B235" s="7"/>
      <c r="C235" s="8"/>
      <c r="D235" s="7"/>
      <c r="E235" s="6"/>
      <c r="F235" s="7"/>
      <c r="G235" s="8"/>
    </row>
    <row r="236" spans="1:7">
      <c r="A236" s="6"/>
      <c r="B236" s="7"/>
      <c r="C236" s="8"/>
      <c r="D236" s="7"/>
      <c r="E236" s="6"/>
      <c r="F236" s="7"/>
      <c r="G236" s="8"/>
    </row>
    <row r="237" spans="1:7">
      <c r="A237" s="6"/>
      <c r="B237" s="7"/>
      <c r="C237" s="8"/>
      <c r="D237" s="7"/>
      <c r="E237" s="6"/>
      <c r="F237" s="7"/>
      <c r="G237" s="8"/>
    </row>
    <row r="238" spans="1:7">
      <c r="A238" s="6"/>
      <c r="B238" s="7"/>
      <c r="C238" s="8"/>
      <c r="D238" s="7"/>
      <c r="E238" s="6"/>
      <c r="F238" s="7"/>
      <c r="G238" s="8"/>
    </row>
    <row r="239" spans="1:7">
      <c r="A239" s="6"/>
      <c r="B239" s="7"/>
      <c r="C239" s="8"/>
      <c r="D239" s="7"/>
      <c r="E239" s="6"/>
      <c r="F239" s="7"/>
      <c r="G239" s="8"/>
    </row>
    <row r="240" spans="1:7">
      <c r="A240" s="6"/>
      <c r="B240" s="7"/>
      <c r="C240" s="8"/>
      <c r="D240" s="7"/>
      <c r="E240" s="6"/>
      <c r="F240" s="7"/>
      <c r="G240" s="8"/>
    </row>
    <row r="241" spans="1:7">
      <c r="A241" s="6"/>
      <c r="B241" s="7"/>
      <c r="C241" s="8"/>
      <c r="D241" s="7"/>
      <c r="E241" s="6"/>
      <c r="F241" s="7"/>
      <c r="G241" s="8"/>
    </row>
    <row r="242" spans="1:7">
      <c r="A242" s="6"/>
      <c r="B242" s="7"/>
      <c r="C242" s="8"/>
      <c r="D242" s="7"/>
      <c r="E242" s="6"/>
      <c r="F242" s="7"/>
      <c r="G242" s="8"/>
    </row>
    <row r="243" spans="1:7">
      <c r="A243" s="6"/>
      <c r="B243" s="7"/>
      <c r="C243" s="8"/>
      <c r="D243" s="7"/>
      <c r="E243" s="6"/>
      <c r="F243" s="7"/>
      <c r="G243" s="8"/>
    </row>
    <row r="244" spans="1:7">
      <c r="A244" s="6"/>
      <c r="B244" s="7"/>
      <c r="C244" s="8"/>
      <c r="D244" s="7"/>
      <c r="E244" s="6"/>
      <c r="F244" s="7"/>
      <c r="G244" s="8"/>
    </row>
    <row r="245" spans="1:7">
      <c r="A245" s="6"/>
      <c r="B245" s="7"/>
      <c r="C245" s="8"/>
      <c r="D245" s="7"/>
      <c r="E245" s="6"/>
      <c r="F245" s="7"/>
      <c r="G245" s="8"/>
    </row>
    <row r="246" spans="1:7">
      <c r="A246" s="7"/>
      <c r="B246" s="7"/>
      <c r="C246" s="8"/>
      <c r="D246" s="7"/>
      <c r="E246" s="6"/>
      <c r="F246" s="7"/>
      <c r="G246" s="8"/>
    </row>
    <row r="247" spans="1:7">
      <c r="A247" s="7"/>
      <c r="B247" s="7"/>
      <c r="C247" s="8"/>
      <c r="D247" s="7"/>
      <c r="E247" s="6"/>
      <c r="F247" s="7"/>
      <c r="G247" s="8"/>
    </row>
    <row r="248" spans="1:7">
      <c r="A248" s="7"/>
      <c r="B248" s="7"/>
      <c r="C248" s="8"/>
      <c r="D248" s="7"/>
      <c r="E248" s="6"/>
      <c r="F248" s="7"/>
      <c r="G248" s="8"/>
    </row>
    <row r="249" spans="1:7">
      <c r="A249" s="7"/>
      <c r="B249" s="7"/>
      <c r="C249" s="8"/>
      <c r="D249" s="7"/>
      <c r="E249" s="6"/>
      <c r="F249" s="7"/>
      <c r="G249" s="8"/>
    </row>
    <row r="250" spans="1:7">
      <c r="A250" s="7"/>
      <c r="B250" s="7"/>
      <c r="C250" s="8"/>
      <c r="D250" s="7"/>
      <c r="E250" s="6"/>
      <c r="F250" s="7"/>
      <c r="G250" s="8"/>
    </row>
    <row r="251" spans="1:7">
      <c r="A251" s="7"/>
      <c r="B251" s="7"/>
      <c r="C251" s="8"/>
      <c r="D251" s="7"/>
      <c r="E251" s="6"/>
      <c r="F251" s="7"/>
      <c r="G251" s="8"/>
    </row>
    <row r="252" spans="1:7">
      <c r="A252" s="7"/>
      <c r="B252" s="7"/>
      <c r="C252" s="8"/>
      <c r="D252" s="7"/>
      <c r="E252" s="6"/>
      <c r="F252" s="7"/>
      <c r="G252" s="8"/>
    </row>
    <row r="253" spans="1:7">
      <c r="A253" s="7"/>
      <c r="B253" s="7"/>
      <c r="C253" s="8"/>
      <c r="D253" s="7"/>
      <c r="E253" s="6"/>
      <c r="F253" s="7"/>
      <c r="G253" s="8"/>
    </row>
    <row r="254" spans="1:7">
      <c r="A254" s="7"/>
      <c r="B254" s="7"/>
      <c r="C254" s="8"/>
      <c r="D254" s="7"/>
      <c r="E254" s="6"/>
      <c r="F254" s="7"/>
      <c r="G254" s="8"/>
    </row>
    <row r="255" spans="1:7">
      <c r="A255" s="7"/>
      <c r="B255" s="7"/>
      <c r="C255" s="8"/>
      <c r="D255" s="7"/>
      <c r="E255" s="6"/>
      <c r="F255" s="7"/>
      <c r="G255" s="8"/>
    </row>
    <row r="256" spans="1:7">
      <c r="A256" s="7"/>
      <c r="B256" s="7"/>
      <c r="C256" s="8"/>
      <c r="D256" s="7"/>
      <c r="E256" s="6"/>
      <c r="F256" s="7"/>
      <c r="G256" s="8"/>
    </row>
    <row r="257" spans="1:7">
      <c r="A257" s="7"/>
      <c r="B257" s="7"/>
      <c r="C257" s="8"/>
      <c r="D257" s="7"/>
      <c r="E257" s="6"/>
      <c r="F257" s="7"/>
      <c r="G257" s="8"/>
    </row>
    <row r="258" spans="1:7">
      <c r="A258" s="7"/>
      <c r="B258" s="7"/>
      <c r="C258" s="8"/>
      <c r="D258" s="7"/>
      <c r="E258" s="6"/>
      <c r="F258" s="7"/>
      <c r="G258" s="8"/>
    </row>
    <row r="259" spans="1:7">
      <c r="A259" s="7"/>
      <c r="B259" s="7"/>
      <c r="C259" s="8"/>
      <c r="D259" s="7"/>
      <c r="E259" s="6"/>
      <c r="F259" s="7"/>
      <c r="G259" s="8"/>
    </row>
    <row r="260" spans="1:7">
      <c r="A260" s="7"/>
      <c r="B260" s="7"/>
      <c r="C260" s="8"/>
      <c r="D260" s="7"/>
      <c r="E260" s="6"/>
      <c r="F260" s="7"/>
      <c r="G260" s="8"/>
    </row>
  </sheetData>
  <autoFilter ref="A6:G164" xr:uid="{00000000-0009-0000-0000-000000000000}">
    <filterColumn colId="5">
      <filters>
        <filter val="In Process"/>
        <filter val="Not Started"/>
      </filters>
    </filterColumn>
  </autoFilter>
  <conditionalFormatting sqref="E15:E17 E27:E29 E31:E260">
    <cfRule type="expression" dxfId="57" priority="24">
      <formula>AND(E15&lt;=$B$1,F15&lt;&gt;"Complete",E15&lt;&gt;"")</formula>
    </cfRule>
  </conditionalFormatting>
  <conditionalFormatting sqref="E15:E17 E27:E29 E31:E260">
    <cfRule type="expression" dxfId="56" priority="23">
      <formula>(F15="Complete")</formula>
    </cfRule>
  </conditionalFormatting>
  <conditionalFormatting sqref="E7">
    <cfRule type="expression" dxfId="55" priority="22">
      <formula>AND(E7&lt;=$B$1,F7&lt;&gt;"Complete",E7&lt;&gt;"")</formula>
    </cfRule>
  </conditionalFormatting>
  <conditionalFormatting sqref="E7">
    <cfRule type="expression" dxfId="54" priority="21">
      <formula>(F7="Complete")</formula>
    </cfRule>
  </conditionalFormatting>
  <conditionalFormatting sqref="E18:E19">
    <cfRule type="expression" dxfId="53" priority="20">
      <formula>AND(E18&lt;=$B$1,F18&lt;&gt;"Complete",E18&lt;&gt;"")</formula>
    </cfRule>
  </conditionalFormatting>
  <conditionalFormatting sqref="E18:E19">
    <cfRule type="expression" dxfId="52" priority="19">
      <formula>(F18="Complete")</formula>
    </cfRule>
  </conditionalFormatting>
  <conditionalFormatting sqref="E25:E26">
    <cfRule type="expression" dxfId="51" priority="18">
      <formula>AND(E25&lt;=$B$1,F25&lt;&gt;"Complete",E25&lt;&gt;"")</formula>
    </cfRule>
  </conditionalFormatting>
  <conditionalFormatting sqref="E25:E26">
    <cfRule type="expression" dxfId="50" priority="17">
      <formula>(F25="Complete")</formula>
    </cfRule>
  </conditionalFormatting>
  <conditionalFormatting sqref="E8:E11">
    <cfRule type="expression" dxfId="49" priority="16">
      <formula>AND(E8&lt;=$B$1,F8&lt;&gt;"Complete",E8&lt;&gt;"")</formula>
    </cfRule>
  </conditionalFormatting>
  <conditionalFormatting sqref="E8:E11">
    <cfRule type="expression" dxfId="48" priority="15">
      <formula>(F8="Complete")</formula>
    </cfRule>
  </conditionalFormatting>
  <conditionalFormatting sqref="E12:E14">
    <cfRule type="expression" dxfId="47" priority="14">
      <formula>AND(E12&lt;=$B$1,F12&lt;&gt;"Complete",E12&lt;&gt;"")</formula>
    </cfRule>
  </conditionalFormatting>
  <conditionalFormatting sqref="E12:E14">
    <cfRule type="expression" dxfId="46" priority="13">
      <formula>(F12="Complete")</formula>
    </cfRule>
  </conditionalFormatting>
  <conditionalFormatting sqref="E20">
    <cfRule type="expression" dxfId="45" priority="12">
      <formula>AND(E20&lt;=$B$1,F20&lt;&gt;"Complete",E20&lt;&gt;"")</formula>
    </cfRule>
  </conditionalFormatting>
  <conditionalFormatting sqref="E20">
    <cfRule type="expression" dxfId="44" priority="11">
      <formula>(F20="Complete")</formula>
    </cfRule>
  </conditionalFormatting>
  <conditionalFormatting sqref="E21">
    <cfRule type="expression" dxfId="43" priority="10">
      <formula>AND(E21&lt;=$B$1,F21&lt;&gt;"Complete",E21&lt;&gt;"")</formula>
    </cfRule>
  </conditionalFormatting>
  <conditionalFormatting sqref="E21">
    <cfRule type="expression" dxfId="42" priority="9">
      <formula>(F21="Complete")</formula>
    </cfRule>
  </conditionalFormatting>
  <conditionalFormatting sqref="E22">
    <cfRule type="expression" dxfId="41" priority="8">
      <formula>AND(E22&lt;=$B$1,F22&lt;&gt;"Complete",E22&lt;&gt;"")</formula>
    </cfRule>
  </conditionalFormatting>
  <conditionalFormatting sqref="E22">
    <cfRule type="expression" dxfId="40" priority="7">
      <formula>(F22="Complete")</formula>
    </cfRule>
  </conditionalFormatting>
  <conditionalFormatting sqref="E23:E24">
    <cfRule type="expression" dxfId="39" priority="6">
      <formula>AND(E23&lt;=$B$1,F23&lt;&gt;"Complete",E23&lt;&gt;"")</formula>
    </cfRule>
  </conditionalFormatting>
  <conditionalFormatting sqref="E23:E24">
    <cfRule type="expression" dxfId="38" priority="5">
      <formula>(F23="Complete")</formula>
    </cfRule>
  </conditionalFormatting>
  <conditionalFormatting sqref="E30">
    <cfRule type="expression" dxfId="37" priority="2">
      <formula>AND(E30&lt;=$B$1,F30&lt;&gt;"Complete",E30&lt;&gt;"")</formula>
    </cfRule>
  </conditionalFormatting>
  <conditionalFormatting sqref="E30">
    <cfRule type="expression" dxfId="36" priority="1">
      <formula>(F30="Complete")</formula>
    </cfRule>
  </conditionalFormatting>
  <dataValidations count="1">
    <dataValidation type="list" allowBlank="1" showInputMessage="1" showErrorMessage="1" sqref="F7:F260" xr:uid="{2E480C03-E7FB-458B-9467-9DF6A5344DB4}">
      <formula1>$F$3:$F$5</formula1>
    </dataValidation>
  </dataValidations>
  <pageMargins left="0.25" right="0.25" top="1" bottom="1" header="0.5" footer="0.5"/>
  <pageSetup fitToHeight="0"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G42"/>
  <sheetViews>
    <sheetView zoomScale="110" zoomScaleNormal="110" workbookViewId="0">
      <pane xSplit="1" ySplit="1" topLeftCell="B36" activePane="bottomRight" state="frozen"/>
      <selection pane="topRight" activeCell="B1" sqref="B1"/>
      <selection pane="bottomLeft" activeCell="A2" sqref="A2"/>
      <selection pane="bottomRight" activeCell="D43" sqref="D43"/>
    </sheetView>
  </sheetViews>
  <sheetFormatPr defaultRowHeight="14.4"/>
  <cols>
    <col min="1" max="1" width="13.44140625" style="164" bestFit="1" customWidth="1"/>
    <col min="2" max="2" width="17.44140625" style="164" bestFit="1" customWidth="1"/>
    <col min="3" max="3" width="17.5546875" style="247" bestFit="1" customWidth="1"/>
    <col min="4" max="4" width="7.5546875" style="248" bestFit="1" customWidth="1"/>
    <col min="5" max="7" width="35.5546875" style="35" customWidth="1"/>
    <col min="8" max="8" width="60.5546875" customWidth="1"/>
    <col min="9" max="9" width="18.44140625" customWidth="1"/>
    <col min="10" max="10" width="17.5546875" customWidth="1"/>
    <col min="11" max="11" width="18.44140625" customWidth="1"/>
    <col min="12" max="12" width="18" customWidth="1"/>
    <col min="13" max="13" width="17.5546875" customWidth="1"/>
  </cols>
  <sheetData>
    <row r="1" spans="1:4">
      <c r="A1" s="110" t="s">
        <v>192</v>
      </c>
      <c r="B1" s="110" t="s">
        <v>662</v>
      </c>
      <c r="C1" s="111" t="s">
        <v>193</v>
      </c>
      <c r="D1" s="328" t="s">
        <v>663</v>
      </c>
    </row>
    <row r="2" spans="1:4">
      <c r="A2" s="240">
        <v>43997</v>
      </c>
      <c r="B2" s="164">
        <v>146.94999999999999</v>
      </c>
      <c r="C2" s="247">
        <v>304</v>
      </c>
      <c r="D2" s="248">
        <f>B2/C2</f>
        <v>0.48338815789473683</v>
      </c>
    </row>
    <row r="3" spans="1:4">
      <c r="A3" s="240">
        <v>44004</v>
      </c>
      <c r="B3" s="164">
        <v>117.7</v>
      </c>
      <c r="C3" s="247">
        <v>242</v>
      </c>
      <c r="D3" s="248">
        <f>B3/C3</f>
        <v>0.48636363636363639</v>
      </c>
    </row>
    <row r="4" spans="1:4">
      <c r="A4" s="240">
        <v>44011</v>
      </c>
      <c r="B4" s="164">
        <v>72.25</v>
      </c>
      <c r="C4" s="247">
        <v>132</v>
      </c>
      <c r="D4" s="248">
        <v>0.54</v>
      </c>
    </row>
    <row r="5" spans="1:4">
      <c r="A5" s="240">
        <v>44018</v>
      </c>
      <c r="B5" s="164">
        <v>92.5</v>
      </c>
      <c r="C5" s="247">
        <v>170</v>
      </c>
      <c r="D5" s="248">
        <v>0.54</v>
      </c>
    </row>
    <row r="6" spans="1:4">
      <c r="A6" s="240">
        <v>44025</v>
      </c>
      <c r="B6" s="164">
        <v>89.13</v>
      </c>
      <c r="C6" s="247">
        <v>236</v>
      </c>
      <c r="D6" s="248">
        <v>0.378</v>
      </c>
    </row>
    <row r="7" spans="1:4">
      <c r="A7" s="240">
        <v>44032</v>
      </c>
      <c r="B7" s="164">
        <v>90.25</v>
      </c>
      <c r="C7" s="247">
        <v>180</v>
      </c>
      <c r="D7" s="248">
        <v>0.5</v>
      </c>
    </row>
    <row r="8" spans="1:4">
      <c r="A8" s="240">
        <v>44039</v>
      </c>
      <c r="B8" s="164">
        <v>134.75</v>
      </c>
      <c r="C8" s="247">
        <v>280</v>
      </c>
      <c r="D8" s="248">
        <v>0.48</v>
      </c>
    </row>
    <row r="9" spans="1:4">
      <c r="A9" s="240">
        <v>44046</v>
      </c>
      <c r="B9" s="164">
        <v>250.25</v>
      </c>
      <c r="C9" s="247">
        <v>676</v>
      </c>
      <c r="D9" s="248">
        <v>0.37</v>
      </c>
    </row>
    <row r="10" spans="1:4">
      <c r="A10" s="240">
        <v>44053</v>
      </c>
      <c r="B10" s="164">
        <v>106.95</v>
      </c>
      <c r="C10" s="247">
        <v>332</v>
      </c>
      <c r="D10" s="248">
        <v>0.32</v>
      </c>
    </row>
    <row r="11" spans="1:4">
      <c r="A11" s="240">
        <v>44060</v>
      </c>
      <c r="B11" s="164">
        <v>121.45</v>
      </c>
      <c r="C11" s="247">
        <v>228</v>
      </c>
      <c r="D11" s="248">
        <v>0.53</v>
      </c>
    </row>
    <row r="12" spans="1:4">
      <c r="A12" s="240">
        <v>44067</v>
      </c>
      <c r="B12" s="164">
        <v>86.5</v>
      </c>
      <c r="C12" s="247">
        <v>160</v>
      </c>
      <c r="D12" s="248">
        <v>0.54</v>
      </c>
    </row>
    <row r="13" spans="1:4">
      <c r="A13" s="240">
        <v>44074</v>
      </c>
      <c r="B13" s="164">
        <v>131.35</v>
      </c>
      <c r="C13" s="247">
        <v>228</v>
      </c>
      <c r="D13" s="248">
        <v>0.57999999999999996</v>
      </c>
    </row>
    <row r="14" spans="1:4">
      <c r="A14" s="240">
        <v>44081</v>
      </c>
      <c r="B14" s="164">
        <v>105</v>
      </c>
      <c r="C14" s="247">
        <v>182</v>
      </c>
      <c r="D14" s="248">
        <v>0.57999999999999996</v>
      </c>
    </row>
    <row r="15" spans="1:4">
      <c r="A15" s="240">
        <v>44088</v>
      </c>
      <c r="B15" s="164">
        <v>115.15</v>
      </c>
      <c r="C15" s="247">
        <v>224</v>
      </c>
      <c r="D15" s="248">
        <v>0.51</v>
      </c>
    </row>
    <row r="16" spans="1:4">
      <c r="A16" s="240">
        <v>44095</v>
      </c>
      <c r="B16" s="164">
        <v>107</v>
      </c>
      <c r="C16" s="247">
        <v>212</v>
      </c>
      <c r="D16" s="248">
        <v>0.51</v>
      </c>
    </row>
    <row r="17" spans="1:4">
      <c r="A17" s="240">
        <v>44102</v>
      </c>
      <c r="B17" s="164">
        <v>52.25</v>
      </c>
      <c r="C17" s="247">
        <v>112</v>
      </c>
      <c r="D17" s="248">
        <v>0.46600000000000003</v>
      </c>
    </row>
    <row r="18" spans="1:4">
      <c r="A18" s="240">
        <v>44109</v>
      </c>
      <c r="B18" s="164">
        <v>173.5</v>
      </c>
      <c r="C18" s="247">
        <v>508</v>
      </c>
      <c r="D18" s="248">
        <v>0.34100000000000003</v>
      </c>
    </row>
    <row r="19" spans="1:4">
      <c r="A19" s="240">
        <v>44116</v>
      </c>
      <c r="B19" s="164">
        <v>94</v>
      </c>
      <c r="C19" s="247">
        <v>304</v>
      </c>
      <c r="D19" s="248">
        <v>0.31</v>
      </c>
    </row>
    <row r="20" spans="1:4">
      <c r="A20" s="240">
        <v>44123</v>
      </c>
      <c r="B20" s="164">
        <v>93.9</v>
      </c>
      <c r="C20" s="247">
        <v>224</v>
      </c>
      <c r="D20" s="248">
        <v>0.42</v>
      </c>
    </row>
    <row r="21" spans="1:4">
      <c r="A21" s="240">
        <v>44130</v>
      </c>
      <c r="B21" s="164">
        <v>69.099999999999994</v>
      </c>
      <c r="C21" s="247">
        <v>248</v>
      </c>
      <c r="D21" s="248">
        <v>0.28000000000000003</v>
      </c>
    </row>
    <row r="22" spans="1:4">
      <c r="A22" s="240">
        <v>44137</v>
      </c>
      <c r="B22" s="164">
        <v>0</v>
      </c>
      <c r="C22" s="247">
        <v>0</v>
      </c>
    </row>
    <row r="23" spans="1:4" ht="28.8">
      <c r="A23" s="353" t="s">
        <v>857</v>
      </c>
      <c r="B23" s="164">
        <v>23</v>
      </c>
      <c r="C23" s="247">
        <v>48</v>
      </c>
      <c r="D23" s="248">
        <v>0.48</v>
      </c>
    </row>
    <row r="24" spans="1:4">
      <c r="A24" s="240">
        <v>44151</v>
      </c>
      <c r="B24" s="164" t="s">
        <v>832</v>
      </c>
    </row>
    <row r="25" spans="1:4">
      <c r="A25" s="240">
        <v>44158</v>
      </c>
      <c r="B25" s="164" t="s">
        <v>832</v>
      </c>
    </row>
    <row r="26" spans="1:4">
      <c r="A26" s="240">
        <v>44165</v>
      </c>
      <c r="B26" s="164" t="s">
        <v>832</v>
      </c>
    </row>
    <row r="27" spans="1:4">
      <c r="A27" s="240">
        <v>44172</v>
      </c>
      <c r="B27" s="164" t="s">
        <v>832</v>
      </c>
    </row>
    <row r="28" spans="1:4">
      <c r="B28" s="164" t="s">
        <v>901</v>
      </c>
      <c r="C28" s="247" t="s">
        <v>902</v>
      </c>
    </row>
    <row r="29" spans="1:4">
      <c r="A29" s="164" t="s">
        <v>913</v>
      </c>
      <c r="B29" s="164">
        <v>147.99</v>
      </c>
      <c r="C29" s="247">
        <v>389</v>
      </c>
      <c r="D29" s="248">
        <v>0.38</v>
      </c>
    </row>
    <row r="30" spans="1:4">
      <c r="A30" s="240">
        <v>44249</v>
      </c>
      <c r="B30" s="164">
        <v>112.12</v>
      </c>
      <c r="C30" s="247">
        <v>320</v>
      </c>
      <c r="D30" s="248">
        <v>0.35</v>
      </c>
    </row>
    <row r="31" spans="1:4">
      <c r="A31" s="240">
        <v>44256</v>
      </c>
      <c r="B31" s="164">
        <v>117.39</v>
      </c>
      <c r="C31" s="247">
        <v>260</v>
      </c>
      <c r="D31" s="248">
        <v>0.45100000000000001</v>
      </c>
    </row>
    <row r="32" spans="1:4">
      <c r="A32" s="240">
        <v>44263</v>
      </c>
      <c r="B32" s="164">
        <v>155.53</v>
      </c>
      <c r="C32" s="247">
        <v>352</v>
      </c>
      <c r="D32" s="248">
        <v>0.44</v>
      </c>
    </row>
    <row r="33" spans="1:4">
      <c r="A33" s="240">
        <v>44270</v>
      </c>
      <c r="B33" s="164">
        <v>352</v>
      </c>
      <c r="C33" s="247">
        <v>157.72</v>
      </c>
      <c r="D33" s="248">
        <v>0.45</v>
      </c>
    </row>
    <row r="34" spans="1:4">
      <c r="A34" s="240">
        <v>44277</v>
      </c>
      <c r="B34" s="164">
        <v>182.64</v>
      </c>
      <c r="C34" s="247">
        <v>308</v>
      </c>
      <c r="D34" s="248">
        <v>0.59199999999999997</v>
      </c>
    </row>
    <row r="35" spans="1:4">
      <c r="A35" s="240">
        <v>44284</v>
      </c>
      <c r="B35" s="164">
        <v>121.28</v>
      </c>
      <c r="C35" s="247">
        <v>230</v>
      </c>
      <c r="D35" s="248">
        <v>0.53</v>
      </c>
    </row>
    <row r="36" spans="1:4">
      <c r="A36" s="240">
        <v>44291</v>
      </c>
      <c r="B36" s="164">
        <v>195.88</v>
      </c>
      <c r="C36" s="247">
        <v>332</v>
      </c>
      <c r="D36" s="248">
        <v>0.59</v>
      </c>
    </row>
    <row r="37" spans="1:4">
      <c r="A37" s="240">
        <v>44298</v>
      </c>
      <c r="B37" s="164">
        <v>176.05</v>
      </c>
      <c r="C37" s="247">
        <v>312</v>
      </c>
      <c r="D37" s="248">
        <v>0.56000000000000005</v>
      </c>
    </row>
    <row r="38" spans="1:4">
      <c r="A38" s="240">
        <v>44305</v>
      </c>
      <c r="B38" s="164">
        <v>167.58</v>
      </c>
      <c r="C38" s="247">
        <v>296</v>
      </c>
      <c r="D38" s="248">
        <v>0.56999999999999995</v>
      </c>
    </row>
    <row r="39" spans="1:4">
      <c r="A39" s="240">
        <v>44312</v>
      </c>
      <c r="B39" s="164">
        <v>184.86</v>
      </c>
      <c r="C39" s="247">
        <v>344</v>
      </c>
      <c r="D39" s="248">
        <v>0.54</v>
      </c>
    </row>
    <row r="40" spans="1:4">
      <c r="A40" s="240">
        <v>44319</v>
      </c>
      <c r="B40" s="164">
        <v>220</v>
      </c>
      <c r="C40" s="247">
        <v>392</v>
      </c>
      <c r="D40" s="248">
        <v>0.56000000000000005</v>
      </c>
    </row>
    <row r="41" spans="1:4">
      <c r="A41" s="240">
        <v>44326</v>
      </c>
      <c r="B41" s="164">
        <v>261.60000000000002</v>
      </c>
      <c r="C41" s="247">
        <v>408</v>
      </c>
      <c r="D41" s="248">
        <v>0.64</v>
      </c>
    </row>
    <row r="42" spans="1:4">
      <c r="A42" s="240">
        <v>44333</v>
      </c>
      <c r="B42" s="164">
        <v>295.2</v>
      </c>
      <c r="C42" s="247">
        <v>480</v>
      </c>
      <c r="D42" s="248">
        <v>0.62</v>
      </c>
    </row>
  </sheetData>
  <conditionalFormatting sqref="D25:D99 D2:D23">
    <cfRule type="cellIs" dxfId="32" priority="1" operator="greaterThan">
      <formula>0.8</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2C7E1-E42C-4309-AB9C-89C10BBFA690}">
  <sheetPr>
    <tabColor rgb="FF00B0F0"/>
  </sheetPr>
  <dimension ref="A1:J413"/>
  <sheetViews>
    <sheetView zoomScale="90" zoomScaleNormal="90" workbookViewId="0">
      <pane ySplit="2" topLeftCell="A13" activePane="bottomLeft" state="frozen"/>
      <selection pane="bottomLeft" activeCell="I13" sqref="I13"/>
    </sheetView>
  </sheetViews>
  <sheetFormatPr defaultRowHeight="14.4"/>
  <cols>
    <col min="1" max="1" width="12.44140625" bestFit="1" customWidth="1"/>
    <col min="2" max="2" width="11.77734375" bestFit="1" customWidth="1"/>
    <col min="3" max="3" width="8.5546875" style="315"/>
    <col min="4" max="4" width="11" bestFit="1" customWidth="1"/>
    <col min="5" max="5" width="12" bestFit="1" customWidth="1"/>
    <col min="6" max="6" width="11" bestFit="1" customWidth="1"/>
    <col min="7" max="7" width="13.77734375" bestFit="1" customWidth="1"/>
    <col min="9" max="9" width="15.5546875" customWidth="1"/>
    <col min="10" max="10" width="10.77734375" style="315" customWidth="1"/>
  </cols>
  <sheetData>
    <row r="1" spans="1:10" ht="18">
      <c r="A1" s="487" t="s">
        <v>671</v>
      </c>
      <c r="B1" s="487"/>
      <c r="C1" s="487"/>
      <c r="D1" s="487"/>
      <c r="E1" s="487"/>
      <c r="F1" s="487"/>
      <c r="G1" s="487"/>
      <c r="I1" s="487" t="s">
        <v>672</v>
      </c>
      <c r="J1" s="487"/>
    </row>
    <row r="2" spans="1:10">
      <c r="A2" s="317" t="s">
        <v>90</v>
      </c>
      <c r="B2" s="317" t="s">
        <v>664</v>
      </c>
      <c r="C2" s="318" t="s">
        <v>665</v>
      </c>
      <c r="D2" s="317" t="s">
        <v>666</v>
      </c>
      <c r="E2" s="317" t="s">
        <v>667</v>
      </c>
      <c r="F2" s="317" t="s">
        <v>668</v>
      </c>
      <c r="G2" s="317" t="s">
        <v>669</v>
      </c>
      <c r="I2" s="110" t="s">
        <v>192</v>
      </c>
      <c r="J2" s="319" t="s">
        <v>670</v>
      </c>
    </row>
    <row r="3" spans="1:10">
      <c r="A3" s="25">
        <v>43997</v>
      </c>
      <c r="B3">
        <v>7000</v>
      </c>
      <c r="C3" s="315">
        <f>B3/(30000)</f>
        <v>0.23333333333333334</v>
      </c>
      <c r="D3">
        <v>30</v>
      </c>
      <c r="E3" s="316">
        <f>B3/D3</f>
        <v>233.33333333333334</v>
      </c>
      <c r="F3">
        <v>144</v>
      </c>
      <c r="G3" s="82">
        <f>F3/D3</f>
        <v>4.8</v>
      </c>
      <c r="I3" s="25">
        <v>43997</v>
      </c>
      <c r="J3" s="315">
        <f>AVERAGE(C3:C6)</f>
        <v>0.45698333333333335</v>
      </c>
    </row>
    <row r="4" spans="1:10">
      <c r="A4" s="25">
        <v>43998</v>
      </c>
      <c r="B4">
        <v>20429</v>
      </c>
      <c r="C4" s="315">
        <f t="shared" ref="C4:C67" si="0">B4/(30000)</f>
        <v>0.68096666666666672</v>
      </c>
      <c r="D4">
        <v>30</v>
      </c>
      <c r="E4" s="316">
        <f t="shared" ref="E4:E67" si="1">B4/D4</f>
        <v>680.9666666666667</v>
      </c>
      <c r="F4">
        <v>180</v>
      </c>
      <c r="G4" s="82">
        <f t="shared" ref="G4:G67" si="2">F4/D4</f>
        <v>6</v>
      </c>
      <c r="I4" s="25">
        <v>44004</v>
      </c>
      <c r="J4" s="315">
        <f>AVERAGE(C7:C10)</f>
        <v>0.50603333333333333</v>
      </c>
    </row>
    <row r="5" spans="1:10">
      <c r="A5" s="25">
        <v>43999</v>
      </c>
      <c r="B5">
        <v>14408</v>
      </c>
      <c r="C5" s="315">
        <f t="shared" si="0"/>
        <v>0.48026666666666668</v>
      </c>
      <c r="D5">
        <v>20</v>
      </c>
      <c r="E5" s="316">
        <f t="shared" si="1"/>
        <v>720.4</v>
      </c>
      <c r="F5">
        <v>252</v>
      </c>
      <c r="G5" s="82">
        <f t="shared" si="2"/>
        <v>12.6</v>
      </c>
      <c r="I5" s="25">
        <v>44011</v>
      </c>
      <c r="J5" s="315">
        <v>0.28000000000000003</v>
      </c>
    </row>
    <row r="6" spans="1:10">
      <c r="A6" s="25">
        <v>44000</v>
      </c>
      <c r="B6">
        <v>13001</v>
      </c>
      <c r="C6" s="315">
        <f t="shared" si="0"/>
        <v>0.43336666666666668</v>
      </c>
      <c r="D6">
        <v>20</v>
      </c>
      <c r="E6" s="316">
        <f t="shared" si="1"/>
        <v>650.04999999999995</v>
      </c>
      <c r="F6">
        <v>180</v>
      </c>
      <c r="G6" s="82">
        <f t="shared" si="2"/>
        <v>9</v>
      </c>
      <c r="I6" s="25">
        <v>44018</v>
      </c>
      <c r="J6" s="315">
        <v>7.0999999999999994E-2</v>
      </c>
    </row>
    <row r="7" spans="1:10">
      <c r="A7" s="25">
        <v>44004</v>
      </c>
      <c r="B7">
        <v>15677</v>
      </c>
      <c r="C7" s="315">
        <f t="shared" si="0"/>
        <v>0.52256666666666662</v>
      </c>
      <c r="D7">
        <v>20</v>
      </c>
      <c r="E7" s="316">
        <f t="shared" si="1"/>
        <v>783.85</v>
      </c>
      <c r="F7">
        <v>180</v>
      </c>
      <c r="G7" s="82">
        <f t="shared" si="2"/>
        <v>9</v>
      </c>
      <c r="I7" s="25">
        <v>44025</v>
      </c>
      <c r="J7" s="315">
        <v>0.41</v>
      </c>
    </row>
    <row r="8" spans="1:10">
      <c r="A8" s="25">
        <v>44005</v>
      </c>
      <c r="B8">
        <v>16558</v>
      </c>
      <c r="C8" s="315">
        <f t="shared" si="0"/>
        <v>0.55193333333333339</v>
      </c>
      <c r="D8">
        <v>20</v>
      </c>
      <c r="E8" s="316">
        <f t="shared" si="1"/>
        <v>827.9</v>
      </c>
      <c r="F8">
        <v>180</v>
      </c>
      <c r="G8" s="82">
        <f t="shared" si="2"/>
        <v>9</v>
      </c>
      <c r="I8" s="25">
        <v>44032</v>
      </c>
      <c r="J8" s="315">
        <v>0.44</v>
      </c>
    </row>
    <row r="9" spans="1:10">
      <c r="A9" s="25">
        <v>44006</v>
      </c>
      <c r="B9">
        <v>15584</v>
      </c>
      <c r="C9" s="315">
        <f t="shared" si="0"/>
        <v>0.51946666666666663</v>
      </c>
      <c r="D9">
        <v>20</v>
      </c>
      <c r="E9" s="316">
        <f t="shared" si="1"/>
        <v>779.2</v>
      </c>
      <c r="F9">
        <v>216</v>
      </c>
      <c r="G9" s="82">
        <f t="shared" si="2"/>
        <v>10.8</v>
      </c>
      <c r="I9" s="25">
        <v>44039</v>
      </c>
      <c r="J9" s="315">
        <v>0.23499999999999999</v>
      </c>
    </row>
    <row r="10" spans="1:10">
      <c r="A10" s="25">
        <v>44007</v>
      </c>
      <c r="B10">
        <v>12905</v>
      </c>
      <c r="C10" s="315">
        <f t="shared" si="0"/>
        <v>0.43016666666666664</v>
      </c>
      <c r="D10">
        <v>20</v>
      </c>
      <c r="E10" s="316">
        <f t="shared" si="1"/>
        <v>645.25</v>
      </c>
      <c r="F10">
        <v>216</v>
      </c>
      <c r="G10" s="82">
        <f t="shared" si="2"/>
        <v>10.8</v>
      </c>
      <c r="I10" s="25">
        <v>44046</v>
      </c>
      <c r="J10" s="315">
        <v>0.26500000000000001</v>
      </c>
    </row>
    <row r="11" spans="1:10">
      <c r="A11" s="25">
        <v>44011</v>
      </c>
      <c r="B11">
        <v>9040</v>
      </c>
      <c r="C11" s="315">
        <f t="shared" si="0"/>
        <v>0.30133333333333334</v>
      </c>
      <c r="D11">
        <v>20</v>
      </c>
      <c r="E11" s="316">
        <f t="shared" si="1"/>
        <v>452</v>
      </c>
      <c r="F11">
        <v>324</v>
      </c>
      <c r="G11" s="82">
        <f t="shared" si="2"/>
        <v>16.2</v>
      </c>
      <c r="I11" s="25">
        <v>44053</v>
      </c>
      <c r="J11" s="315">
        <v>0.4</v>
      </c>
    </row>
    <row r="12" spans="1:10">
      <c r="A12" s="25">
        <v>44012</v>
      </c>
      <c r="B12">
        <v>16333</v>
      </c>
      <c r="C12" s="315">
        <f t="shared" si="0"/>
        <v>0.54443333333333332</v>
      </c>
      <c r="D12">
        <v>20</v>
      </c>
      <c r="E12" s="316">
        <f t="shared" si="1"/>
        <v>816.65</v>
      </c>
      <c r="F12">
        <v>216</v>
      </c>
      <c r="G12" s="82">
        <f t="shared" si="2"/>
        <v>10.8</v>
      </c>
      <c r="I12" s="25">
        <v>44060</v>
      </c>
      <c r="J12" s="315">
        <v>0.42</v>
      </c>
    </row>
    <row r="13" spans="1:10">
      <c r="A13" s="25">
        <v>44013</v>
      </c>
      <c r="B13">
        <v>0</v>
      </c>
      <c r="C13" s="315">
        <f t="shared" si="0"/>
        <v>0</v>
      </c>
      <c r="D13">
        <v>15</v>
      </c>
      <c r="E13" s="316">
        <f t="shared" si="1"/>
        <v>0</v>
      </c>
      <c r="F13">
        <v>288</v>
      </c>
      <c r="G13" s="82">
        <f t="shared" si="2"/>
        <v>19.2</v>
      </c>
      <c r="I13" s="25">
        <v>44067</v>
      </c>
      <c r="J13" s="315">
        <v>0.41</v>
      </c>
    </row>
    <row r="14" spans="1:10">
      <c r="A14" s="25">
        <v>44019</v>
      </c>
      <c r="B14">
        <v>8576</v>
      </c>
      <c r="C14" s="315">
        <f t="shared" si="0"/>
        <v>0.28586666666666666</v>
      </c>
      <c r="D14">
        <v>25</v>
      </c>
      <c r="E14" s="316">
        <f t="shared" si="1"/>
        <v>343.04</v>
      </c>
      <c r="F14">
        <v>0</v>
      </c>
      <c r="G14" s="82">
        <f t="shared" si="2"/>
        <v>0</v>
      </c>
      <c r="I14" s="25">
        <v>44074</v>
      </c>
      <c r="J14" s="315">
        <v>0.44</v>
      </c>
    </row>
    <row r="15" spans="1:10">
      <c r="A15" s="25">
        <v>44025</v>
      </c>
      <c r="B15">
        <v>14492</v>
      </c>
      <c r="C15" s="315">
        <f t="shared" si="0"/>
        <v>0.48306666666666664</v>
      </c>
      <c r="D15">
        <v>20</v>
      </c>
      <c r="E15" s="316">
        <f t="shared" si="1"/>
        <v>724.6</v>
      </c>
      <c r="F15">
        <v>108</v>
      </c>
      <c r="G15" s="82">
        <f t="shared" si="2"/>
        <v>5.4</v>
      </c>
      <c r="I15" s="25">
        <v>44081</v>
      </c>
      <c r="J15" s="315">
        <v>0.36</v>
      </c>
    </row>
    <row r="16" spans="1:10">
      <c r="A16" s="25">
        <v>44026</v>
      </c>
      <c r="B16">
        <v>7171</v>
      </c>
      <c r="C16" s="315">
        <f t="shared" si="0"/>
        <v>0.23903333333333332</v>
      </c>
      <c r="D16">
        <v>20</v>
      </c>
      <c r="E16" s="316">
        <f t="shared" si="1"/>
        <v>358.55</v>
      </c>
      <c r="F16">
        <v>216</v>
      </c>
      <c r="G16" s="82">
        <f t="shared" si="2"/>
        <v>10.8</v>
      </c>
      <c r="I16" s="25">
        <v>44088</v>
      </c>
      <c r="J16" s="315">
        <v>0.27250000000000002</v>
      </c>
    </row>
    <row r="17" spans="1:7">
      <c r="A17" s="25">
        <v>44027</v>
      </c>
      <c r="B17">
        <v>16189</v>
      </c>
      <c r="C17" s="315">
        <f t="shared" si="0"/>
        <v>0.5396333333333333</v>
      </c>
      <c r="D17">
        <v>20</v>
      </c>
      <c r="E17" s="316">
        <f t="shared" si="1"/>
        <v>809.45</v>
      </c>
      <c r="F17">
        <v>216</v>
      </c>
      <c r="G17" s="82">
        <f t="shared" si="2"/>
        <v>10.8</v>
      </c>
    </row>
    <row r="18" spans="1:7">
      <c r="A18" s="25">
        <v>44028</v>
      </c>
      <c r="B18">
        <v>11191</v>
      </c>
      <c r="C18" s="315">
        <f t="shared" si="0"/>
        <v>0.37303333333333333</v>
      </c>
      <c r="D18">
        <v>25</v>
      </c>
      <c r="E18" s="316">
        <f t="shared" si="1"/>
        <v>447.64</v>
      </c>
      <c r="F18">
        <v>72</v>
      </c>
      <c r="G18" s="82">
        <f t="shared" si="2"/>
        <v>2.88</v>
      </c>
    </row>
    <row r="19" spans="1:7">
      <c r="A19" s="25">
        <v>44029</v>
      </c>
      <c r="B19">
        <v>0</v>
      </c>
      <c r="C19" s="315">
        <f t="shared" si="0"/>
        <v>0</v>
      </c>
      <c r="D19">
        <v>8</v>
      </c>
      <c r="E19" s="316">
        <f t="shared" si="1"/>
        <v>0</v>
      </c>
      <c r="F19">
        <v>252</v>
      </c>
      <c r="G19" s="82">
        <f t="shared" si="2"/>
        <v>31.5</v>
      </c>
    </row>
    <row r="20" spans="1:7">
      <c r="A20" s="25">
        <v>44032</v>
      </c>
      <c r="B20">
        <v>18697</v>
      </c>
      <c r="C20" s="315">
        <f t="shared" si="0"/>
        <v>0.62323333333333331</v>
      </c>
      <c r="D20">
        <v>30</v>
      </c>
      <c r="E20" s="316">
        <f t="shared" si="1"/>
        <v>623.23333333333335</v>
      </c>
      <c r="F20">
        <v>360</v>
      </c>
      <c r="G20" s="82">
        <f t="shared" si="2"/>
        <v>12</v>
      </c>
    </row>
    <row r="21" spans="1:7">
      <c r="A21" s="25">
        <v>44033</v>
      </c>
      <c r="B21">
        <v>15679</v>
      </c>
      <c r="C21" s="315">
        <f t="shared" si="0"/>
        <v>0.52263333333333328</v>
      </c>
      <c r="D21">
        <v>30</v>
      </c>
      <c r="E21" s="316">
        <f t="shared" si="1"/>
        <v>522.63333333333333</v>
      </c>
      <c r="F21">
        <v>360</v>
      </c>
      <c r="G21" s="82">
        <f t="shared" si="2"/>
        <v>12</v>
      </c>
    </row>
    <row r="22" spans="1:7">
      <c r="A22" s="25">
        <v>44034</v>
      </c>
      <c r="B22">
        <v>16566</v>
      </c>
      <c r="C22" s="315">
        <f t="shared" si="0"/>
        <v>0.55220000000000002</v>
      </c>
      <c r="D22">
        <v>20</v>
      </c>
      <c r="E22" s="316">
        <f t="shared" si="1"/>
        <v>828.3</v>
      </c>
      <c r="F22">
        <v>216</v>
      </c>
      <c r="G22" s="82">
        <f t="shared" si="2"/>
        <v>10.8</v>
      </c>
    </row>
    <row r="23" spans="1:7">
      <c r="A23" s="25">
        <v>44035</v>
      </c>
      <c r="B23">
        <v>2188</v>
      </c>
      <c r="C23" s="315">
        <f t="shared" si="0"/>
        <v>7.2933333333333336E-2</v>
      </c>
      <c r="D23">
        <v>25</v>
      </c>
      <c r="E23" s="316">
        <f t="shared" si="1"/>
        <v>87.52</v>
      </c>
      <c r="F23">
        <v>216</v>
      </c>
      <c r="G23" s="82">
        <f t="shared" si="2"/>
        <v>8.64</v>
      </c>
    </row>
    <row r="24" spans="1:7">
      <c r="A24" s="25">
        <v>44039</v>
      </c>
      <c r="B24">
        <v>15992</v>
      </c>
      <c r="C24" s="315">
        <f t="shared" si="0"/>
        <v>0.53306666666666669</v>
      </c>
      <c r="D24">
        <v>20</v>
      </c>
      <c r="E24" s="316">
        <f t="shared" si="1"/>
        <v>799.6</v>
      </c>
      <c r="F24">
        <v>0</v>
      </c>
      <c r="G24" s="82">
        <f t="shared" si="2"/>
        <v>0</v>
      </c>
    </row>
    <row r="25" spans="1:7">
      <c r="A25" s="25">
        <v>44040</v>
      </c>
      <c r="B25">
        <v>10016</v>
      </c>
      <c r="C25" s="315">
        <f t="shared" si="0"/>
        <v>0.33386666666666664</v>
      </c>
      <c r="D25">
        <v>20</v>
      </c>
      <c r="E25" s="316">
        <f t="shared" si="1"/>
        <v>500.8</v>
      </c>
      <c r="F25">
        <v>216</v>
      </c>
      <c r="G25" s="82">
        <f t="shared" si="2"/>
        <v>10.8</v>
      </c>
    </row>
    <row r="26" spans="1:7">
      <c r="A26" s="25">
        <v>44041</v>
      </c>
      <c r="B26">
        <v>720</v>
      </c>
      <c r="C26" s="315">
        <f t="shared" si="0"/>
        <v>2.4E-2</v>
      </c>
      <c r="D26">
        <v>20</v>
      </c>
      <c r="E26" s="316">
        <f t="shared" si="1"/>
        <v>36</v>
      </c>
      <c r="F26">
        <v>252</v>
      </c>
      <c r="G26" s="82">
        <f t="shared" si="2"/>
        <v>12.6</v>
      </c>
    </row>
    <row r="27" spans="1:7">
      <c r="A27" s="25">
        <v>44042</v>
      </c>
      <c r="B27">
        <v>1509</v>
      </c>
      <c r="C27" s="315">
        <f t="shared" si="0"/>
        <v>5.0299999999999997E-2</v>
      </c>
      <c r="D27">
        <v>30</v>
      </c>
      <c r="E27" s="316">
        <f t="shared" si="1"/>
        <v>50.3</v>
      </c>
      <c r="F27">
        <v>36</v>
      </c>
      <c r="G27" s="82">
        <f t="shared" si="2"/>
        <v>1.2</v>
      </c>
    </row>
    <row r="28" spans="1:7">
      <c r="A28" s="25">
        <v>44049</v>
      </c>
      <c r="B28">
        <v>5338</v>
      </c>
      <c r="C28" s="315">
        <f t="shared" si="0"/>
        <v>0.17793333333333333</v>
      </c>
      <c r="D28">
        <v>15</v>
      </c>
      <c r="E28" s="316">
        <f t="shared" si="1"/>
        <v>355.86666666666667</v>
      </c>
      <c r="F28">
        <v>0</v>
      </c>
      <c r="G28" s="82">
        <f t="shared" si="2"/>
        <v>0</v>
      </c>
    </row>
    <row r="29" spans="1:7">
      <c r="A29" s="25">
        <v>44050</v>
      </c>
      <c r="B29">
        <v>10500</v>
      </c>
      <c r="C29" s="315">
        <f t="shared" si="0"/>
        <v>0.35</v>
      </c>
      <c r="D29">
        <v>16</v>
      </c>
      <c r="E29" s="316">
        <f t="shared" si="1"/>
        <v>656.25</v>
      </c>
      <c r="F29">
        <v>216</v>
      </c>
      <c r="G29" s="82">
        <f t="shared" si="2"/>
        <v>13.5</v>
      </c>
    </row>
    <row r="30" spans="1:7">
      <c r="A30" s="25">
        <v>44053</v>
      </c>
      <c r="B30">
        <v>8500</v>
      </c>
      <c r="C30" s="315">
        <f t="shared" si="0"/>
        <v>0.28333333333333333</v>
      </c>
      <c r="D30">
        <v>30</v>
      </c>
      <c r="E30" s="316">
        <f t="shared" si="1"/>
        <v>283.33333333333331</v>
      </c>
      <c r="F30">
        <v>108</v>
      </c>
      <c r="G30" s="82">
        <f t="shared" si="2"/>
        <v>3.6</v>
      </c>
    </row>
    <row r="31" spans="1:7">
      <c r="A31" s="25">
        <v>44054</v>
      </c>
      <c r="B31">
        <v>20470</v>
      </c>
      <c r="C31" s="315">
        <f t="shared" si="0"/>
        <v>0.68233333333333335</v>
      </c>
      <c r="D31">
        <v>25</v>
      </c>
      <c r="E31" s="316">
        <f t="shared" si="1"/>
        <v>818.8</v>
      </c>
      <c r="F31">
        <v>252</v>
      </c>
      <c r="G31" s="82">
        <f t="shared" si="2"/>
        <v>10.08</v>
      </c>
    </row>
    <row r="32" spans="1:7">
      <c r="A32" s="25">
        <v>44055</v>
      </c>
      <c r="B32">
        <v>8055</v>
      </c>
      <c r="C32" s="315">
        <f t="shared" si="0"/>
        <v>0.26850000000000002</v>
      </c>
      <c r="D32">
        <v>20</v>
      </c>
      <c r="E32" s="316">
        <f t="shared" si="1"/>
        <v>402.75</v>
      </c>
      <c r="F32">
        <v>252</v>
      </c>
      <c r="G32" s="82">
        <f t="shared" si="2"/>
        <v>12.6</v>
      </c>
    </row>
    <row r="33" spans="1:7">
      <c r="A33" s="25">
        <v>44056</v>
      </c>
      <c r="B33">
        <v>11146</v>
      </c>
      <c r="C33" s="315">
        <f t="shared" si="0"/>
        <v>0.37153333333333333</v>
      </c>
      <c r="D33">
        <v>18</v>
      </c>
      <c r="E33" s="316">
        <f t="shared" si="1"/>
        <v>619.22222222222217</v>
      </c>
      <c r="F33">
        <v>36</v>
      </c>
      <c r="G33" s="82">
        <f t="shared" si="2"/>
        <v>2</v>
      </c>
    </row>
    <row r="34" spans="1:7">
      <c r="A34" s="25">
        <v>44060</v>
      </c>
      <c r="B34">
        <v>15667</v>
      </c>
      <c r="C34" s="315">
        <f t="shared" si="0"/>
        <v>0.52223333333333333</v>
      </c>
      <c r="D34">
        <v>30</v>
      </c>
      <c r="E34" s="316">
        <f t="shared" si="1"/>
        <v>522.23333333333335</v>
      </c>
      <c r="F34">
        <v>252</v>
      </c>
      <c r="G34" s="82">
        <f t="shared" si="2"/>
        <v>8.4</v>
      </c>
    </row>
    <row r="35" spans="1:7">
      <c r="A35" s="25">
        <v>44061</v>
      </c>
      <c r="B35">
        <v>12182</v>
      </c>
      <c r="C35" s="315">
        <f t="shared" si="0"/>
        <v>0.40606666666666669</v>
      </c>
      <c r="D35">
        <v>30</v>
      </c>
      <c r="E35" s="316">
        <f t="shared" si="1"/>
        <v>406.06666666666666</v>
      </c>
      <c r="F35">
        <v>252</v>
      </c>
      <c r="G35" s="82">
        <f t="shared" si="2"/>
        <v>8.4</v>
      </c>
    </row>
    <row r="36" spans="1:7">
      <c r="A36" s="25">
        <v>44062</v>
      </c>
      <c r="B36">
        <v>4000</v>
      </c>
      <c r="C36" s="315">
        <f t="shared" si="0"/>
        <v>0.13333333333333333</v>
      </c>
      <c r="D36">
        <v>20</v>
      </c>
      <c r="E36" s="316">
        <f t="shared" si="1"/>
        <v>200</v>
      </c>
      <c r="F36">
        <v>72</v>
      </c>
      <c r="G36" s="82">
        <f t="shared" si="2"/>
        <v>3.6</v>
      </c>
    </row>
    <row r="37" spans="1:7">
      <c r="A37" s="25">
        <v>44063</v>
      </c>
      <c r="B37">
        <v>18860</v>
      </c>
      <c r="C37" s="315">
        <f t="shared" si="0"/>
        <v>0.62866666666666671</v>
      </c>
      <c r="D37">
        <v>30</v>
      </c>
      <c r="E37" s="316">
        <f t="shared" si="1"/>
        <v>628.66666666666663</v>
      </c>
      <c r="F37">
        <v>252</v>
      </c>
      <c r="G37" s="82">
        <f t="shared" si="2"/>
        <v>8.4</v>
      </c>
    </row>
    <row r="38" spans="1:7">
      <c r="A38" s="25">
        <v>44067</v>
      </c>
      <c r="B38">
        <v>14840</v>
      </c>
      <c r="C38" s="315">
        <f t="shared" si="0"/>
        <v>0.49466666666666664</v>
      </c>
      <c r="D38">
        <v>20</v>
      </c>
      <c r="E38" s="316">
        <f t="shared" si="1"/>
        <v>742</v>
      </c>
      <c r="F38">
        <v>108</v>
      </c>
      <c r="G38" s="82">
        <f t="shared" si="2"/>
        <v>5.4</v>
      </c>
    </row>
    <row r="39" spans="1:7">
      <c r="A39" s="25">
        <v>44068</v>
      </c>
      <c r="B39">
        <v>9167</v>
      </c>
      <c r="C39" s="315">
        <f t="shared" si="0"/>
        <v>0.30556666666666665</v>
      </c>
      <c r="D39">
        <v>20</v>
      </c>
      <c r="E39" s="316">
        <f t="shared" si="1"/>
        <v>458.35</v>
      </c>
      <c r="F39">
        <v>360</v>
      </c>
      <c r="G39" s="82">
        <f t="shared" si="2"/>
        <v>18</v>
      </c>
    </row>
    <row r="40" spans="1:7">
      <c r="A40" s="25">
        <v>44069</v>
      </c>
      <c r="B40">
        <v>6750</v>
      </c>
      <c r="C40" s="315">
        <f t="shared" si="0"/>
        <v>0.22500000000000001</v>
      </c>
      <c r="D40">
        <v>20</v>
      </c>
      <c r="E40" s="316">
        <f t="shared" si="1"/>
        <v>337.5</v>
      </c>
      <c r="F40">
        <v>144</v>
      </c>
      <c r="G40" s="82">
        <f t="shared" si="2"/>
        <v>7.2</v>
      </c>
    </row>
    <row r="41" spans="1:7">
      <c r="A41" s="25">
        <v>44070</v>
      </c>
      <c r="B41">
        <v>17873</v>
      </c>
      <c r="C41" s="315">
        <f t="shared" si="0"/>
        <v>0.59576666666666667</v>
      </c>
      <c r="D41">
        <v>28</v>
      </c>
      <c r="E41" s="316">
        <f t="shared" si="1"/>
        <v>638.32142857142856</v>
      </c>
      <c r="F41">
        <v>252</v>
      </c>
      <c r="G41" s="82">
        <f t="shared" si="2"/>
        <v>9</v>
      </c>
    </row>
    <row r="42" spans="1:7">
      <c r="A42" s="25">
        <v>44074</v>
      </c>
      <c r="B42">
        <v>10190</v>
      </c>
      <c r="C42" s="315">
        <f t="shared" si="0"/>
        <v>0.33966666666666667</v>
      </c>
      <c r="D42">
        <v>28</v>
      </c>
      <c r="E42" s="316">
        <f t="shared" si="1"/>
        <v>363.92857142857144</v>
      </c>
      <c r="F42">
        <v>288</v>
      </c>
      <c r="G42" s="82">
        <f t="shared" si="2"/>
        <v>10.285714285714286</v>
      </c>
    </row>
    <row r="43" spans="1:7">
      <c r="A43" s="25">
        <v>44075</v>
      </c>
      <c r="B43">
        <v>13509</v>
      </c>
      <c r="C43" s="315">
        <f t="shared" si="0"/>
        <v>0.45029999999999998</v>
      </c>
      <c r="D43">
        <v>20</v>
      </c>
      <c r="E43" s="316">
        <f t="shared" si="1"/>
        <v>675.45</v>
      </c>
      <c r="F43">
        <v>72</v>
      </c>
      <c r="G43" s="82">
        <f t="shared" si="2"/>
        <v>3.6</v>
      </c>
    </row>
    <row r="44" spans="1:7">
      <c r="A44" s="25">
        <v>44076</v>
      </c>
      <c r="B44">
        <v>15309</v>
      </c>
      <c r="C44" s="315">
        <f t="shared" si="0"/>
        <v>0.51029999999999998</v>
      </c>
      <c r="D44">
        <v>26</v>
      </c>
      <c r="E44" s="316">
        <f t="shared" si="1"/>
        <v>588.80769230769226</v>
      </c>
      <c r="F44">
        <v>360</v>
      </c>
      <c r="G44" s="82">
        <f t="shared" si="2"/>
        <v>13.846153846153847</v>
      </c>
    </row>
    <row r="45" spans="1:7">
      <c r="A45" s="25">
        <v>44077</v>
      </c>
      <c r="B45">
        <v>13430</v>
      </c>
      <c r="C45" s="315">
        <f t="shared" si="0"/>
        <v>0.44766666666666666</v>
      </c>
      <c r="D45">
        <v>20</v>
      </c>
      <c r="E45" s="316">
        <f t="shared" si="1"/>
        <v>671.5</v>
      </c>
      <c r="F45">
        <v>144</v>
      </c>
      <c r="G45" s="82">
        <f t="shared" si="2"/>
        <v>7.2</v>
      </c>
    </row>
    <row r="46" spans="1:7">
      <c r="A46" s="25">
        <v>44082</v>
      </c>
      <c r="B46">
        <v>14846</v>
      </c>
      <c r="C46" s="315">
        <f t="shared" si="0"/>
        <v>0.49486666666666668</v>
      </c>
      <c r="D46">
        <v>30</v>
      </c>
      <c r="E46" s="316">
        <f t="shared" si="1"/>
        <v>494.86666666666667</v>
      </c>
      <c r="F46">
        <v>236</v>
      </c>
      <c r="G46" s="82">
        <f t="shared" si="2"/>
        <v>7.8666666666666663</v>
      </c>
    </row>
    <row r="47" spans="1:7">
      <c r="A47" s="25">
        <v>44083</v>
      </c>
      <c r="B47">
        <v>8318</v>
      </c>
      <c r="C47" s="315">
        <f t="shared" si="0"/>
        <v>0.27726666666666666</v>
      </c>
      <c r="D47">
        <v>24</v>
      </c>
      <c r="E47" s="316">
        <f t="shared" si="1"/>
        <v>346.58333333333331</v>
      </c>
      <c r="F47">
        <v>216</v>
      </c>
      <c r="G47" s="82">
        <f t="shared" si="2"/>
        <v>9</v>
      </c>
    </row>
    <row r="48" spans="1:7">
      <c r="A48" s="25">
        <v>44084</v>
      </c>
      <c r="B48">
        <v>9228</v>
      </c>
      <c r="C48" s="315">
        <f t="shared" si="0"/>
        <v>0.30759999999999998</v>
      </c>
      <c r="D48">
        <v>24</v>
      </c>
      <c r="E48" s="316">
        <f t="shared" si="1"/>
        <v>384.5</v>
      </c>
      <c r="F48">
        <v>216</v>
      </c>
      <c r="G48" s="82">
        <f t="shared" si="2"/>
        <v>9</v>
      </c>
    </row>
    <row r="49" spans="1:7">
      <c r="A49" s="25">
        <v>44088</v>
      </c>
      <c r="B49">
        <v>10745</v>
      </c>
      <c r="C49" s="315">
        <f t="shared" si="0"/>
        <v>0.35816666666666669</v>
      </c>
      <c r="D49">
        <v>32</v>
      </c>
      <c r="E49" s="316">
        <f t="shared" si="1"/>
        <v>335.78125</v>
      </c>
      <c r="F49">
        <v>288</v>
      </c>
      <c r="G49" s="82">
        <f t="shared" si="2"/>
        <v>9</v>
      </c>
    </row>
    <row r="50" spans="1:7">
      <c r="A50" s="25">
        <v>44089</v>
      </c>
      <c r="B50">
        <v>4570</v>
      </c>
      <c r="C50" s="315">
        <f t="shared" si="0"/>
        <v>0.15233333333333332</v>
      </c>
      <c r="D50">
        <v>32</v>
      </c>
      <c r="E50" s="316">
        <f t="shared" si="1"/>
        <v>142.8125</v>
      </c>
      <c r="F50">
        <v>180</v>
      </c>
      <c r="G50" s="82">
        <f t="shared" si="2"/>
        <v>5.625</v>
      </c>
    </row>
    <row r="51" spans="1:7">
      <c r="A51" s="25">
        <v>44090</v>
      </c>
      <c r="B51">
        <v>6908</v>
      </c>
      <c r="C51" s="315">
        <f t="shared" si="0"/>
        <v>0.23026666666666668</v>
      </c>
      <c r="D51">
        <v>24</v>
      </c>
      <c r="E51" s="316">
        <f t="shared" si="1"/>
        <v>287.83333333333331</v>
      </c>
      <c r="F51">
        <v>72</v>
      </c>
      <c r="G51" s="82">
        <f t="shared" si="2"/>
        <v>3</v>
      </c>
    </row>
    <row r="52" spans="1:7">
      <c r="A52" s="25">
        <v>44091</v>
      </c>
      <c r="B52">
        <v>10351</v>
      </c>
      <c r="C52" s="315">
        <f t="shared" si="0"/>
        <v>0.34503333333333336</v>
      </c>
      <c r="D52">
        <v>32</v>
      </c>
      <c r="E52" s="316">
        <f t="shared" si="1"/>
        <v>323.46875</v>
      </c>
      <c r="F52">
        <v>216</v>
      </c>
      <c r="G52" s="82">
        <f t="shared" si="2"/>
        <v>6.75</v>
      </c>
    </row>
    <row r="53" spans="1:7">
      <c r="A53" s="25">
        <v>44095</v>
      </c>
      <c r="B53">
        <v>4933</v>
      </c>
      <c r="C53" s="315">
        <f t="shared" si="0"/>
        <v>0.16443333333333332</v>
      </c>
      <c r="D53">
        <v>30</v>
      </c>
      <c r="E53" s="316">
        <f t="shared" si="1"/>
        <v>164.43333333333334</v>
      </c>
      <c r="F53">
        <v>108</v>
      </c>
      <c r="G53" s="82">
        <f t="shared" si="2"/>
        <v>3.6</v>
      </c>
    </row>
    <row r="54" spans="1:7">
      <c r="A54" s="25">
        <v>44102</v>
      </c>
      <c r="B54" t="s">
        <v>1076</v>
      </c>
      <c r="C54" s="315" t="e">
        <f t="shared" si="0"/>
        <v>#VALUE!</v>
      </c>
      <c r="D54" t="s">
        <v>1076</v>
      </c>
      <c r="E54" s="316" t="e">
        <f t="shared" si="1"/>
        <v>#VALUE!</v>
      </c>
      <c r="F54" t="s">
        <v>1076</v>
      </c>
      <c r="G54" s="82" t="e">
        <f t="shared" si="2"/>
        <v>#VALUE!</v>
      </c>
    </row>
    <row r="55" spans="1:7">
      <c r="A55" s="25">
        <v>44109</v>
      </c>
      <c r="B55" t="s">
        <v>1076</v>
      </c>
      <c r="C55" s="315" t="e">
        <f t="shared" si="0"/>
        <v>#VALUE!</v>
      </c>
      <c r="D55" t="s">
        <v>1076</v>
      </c>
      <c r="E55" s="316" t="e">
        <f t="shared" si="1"/>
        <v>#VALUE!</v>
      </c>
      <c r="F55" t="s">
        <v>1076</v>
      </c>
      <c r="G55" s="82" t="e">
        <f t="shared" si="2"/>
        <v>#VALUE!</v>
      </c>
    </row>
    <row r="56" spans="1:7">
      <c r="A56" s="25">
        <v>44116</v>
      </c>
      <c r="B56" t="s">
        <v>1076</v>
      </c>
      <c r="C56" s="315" t="e">
        <f t="shared" si="0"/>
        <v>#VALUE!</v>
      </c>
      <c r="D56" t="s">
        <v>1076</v>
      </c>
      <c r="E56" s="316" t="e">
        <f t="shared" si="1"/>
        <v>#VALUE!</v>
      </c>
      <c r="F56" t="s">
        <v>1076</v>
      </c>
      <c r="G56" s="82" t="e">
        <f t="shared" si="2"/>
        <v>#VALUE!</v>
      </c>
    </row>
    <row r="57" spans="1:7">
      <c r="A57" s="25">
        <v>44123</v>
      </c>
      <c r="B57">
        <v>6691</v>
      </c>
      <c r="C57" s="315">
        <f t="shared" si="0"/>
        <v>0.22303333333333333</v>
      </c>
      <c r="D57">
        <v>32</v>
      </c>
      <c r="E57" s="316">
        <f t="shared" si="1"/>
        <v>209.09375</v>
      </c>
      <c r="F57">
        <v>108</v>
      </c>
      <c r="G57" s="82">
        <f t="shared" si="2"/>
        <v>3.375</v>
      </c>
    </row>
    <row r="58" spans="1:7">
      <c r="A58" s="25">
        <v>44124</v>
      </c>
      <c r="B58">
        <v>16815</v>
      </c>
      <c r="C58" s="315">
        <f t="shared" si="0"/>
        <v>0.5605</v>
      </c>
      <c r="D58">
        <v>32</v>
      </c>
      <c r="E58" s="316">
        <f t="shared" si="1"/>
        <v>525.46875</v>
      </c>
      <c r="F58">
        <v>252</v>
      </c>
      <c r="G58" s="82">
        <f t="shared" si="2"/>
        <v>7.875</v>
      </c>
    </row>
    <row r="59" spans="1:7">
      <c r="A59" s="25">
        <v>44125</v>
      </c>
      <c r="B59">
        <v>13446</v>
      </c>
      <c r="C59" s="315">
        <f t="shared" si="0"/>
        <v>0.44819999999999999</v>
      </c>
      <c r="D59">
        <v>24</v>
      </c>
      <c r="E59" s="316">
        <f t="shared" si="1"/>
        <v>560.25</v>
      </c>
      <c r="F59">
        <v>216</v>
      </c>
      <c r="G59" s="82">
        <f t="shared" si="2"/>
        <v>9</v>
      </c>
    </row>
    <row r="60" spans="1:7">
      <c r="A60" s="25">
        <v>44126</v>
      </c>
      <c r="B60">
        <v>20518</v>
      </c>
      <c r="C60" s="315">
        <f t="shared" si="0"/>
        <v>0.68393333333333328</v>
      </c>
      <c r="D60">
        <v>30</v>
      </c>
      <c r="E60" s="316">
        <f t="shared" si="1"/>
        <v>683.93333333333328</v>
      </c>
      <c r="F60">
        <v>360</v>
      </c>
      <c r="G60" s="82">
        <f t="shared" si="2"/>
        <v>12</v>
      </c>
    </row>
    <row r="61" spans="1:7">
      <c r="A61" s="25">
        <v>44131</v>
      </c>
      <c r="B61">
        <v>14031</v>
      </c>
      <c r="C61" s="315">
        <f t="shared" si="0"/>
        <v>0.4677</v>
      </c>
      <c r="D61">
        <v>36</v>
      </c>
      <c r="E61" s="316">
        <f t="shared" si="1"/>
        <v>389.75</v>
      </c>
      <c r="F61">
        <v>180</v>
      </c>
      <c r="G61" s="82">
        <f t="shared" si="2"/>
        <v>5</v>
      </c>
    </row>
    <row r="62" spans="1:7">
      <c r="A62" s="25">
        <v>44132</v>
      </c>
      <c r="B62">
        <v>13000</v>
      </c>
      <c r="C62" s="315">
        <f t="shared" si="0"/>
        <v>0.43333333333333335</v>
      </c>
      <c r="D62">
        <v>30</v>
      </c>
      <c r="E62" s="316">
        <f t="shared" si="1"/>
        <v>433.33333333333331</v>
      </c>
      <c r="F62">
        <v>144</v>
      </c>
      <c r="G62" s="82">
        <f t="shared" si="2"/>
        <v>4.8</v>
      </c>
    </row>
    <row r="63" spans="1:7">
      <c r="A63" s="25">
        <v>44133</v>
      </c>
      <c r="B63">
        <v>14051</v>
      </c>
      <c r="C63" s="315">
        <f t="shared" si="0"/>
        <v>0.46836666666666665</v>
      </c>
      <c r="D63">
        <v>30</v>
      </c>
      <c r="E63" s="316">
        <f t="shared" si="1"/>
        <v>468.36666666666667</v>
      </c>
      <c r="F63">
        <v>360</v>
      </c>
      <c r="G63" s="82">
        <f t="shared" si="2"/>
        <v>12</v>
      </c>
    </row>
    <row r="64" spans="1:7">
      <c r="A64" s="25">
        <v>44137</v>
      </c>
      <c r="B64">
        <v>14029</v>
      </c>
      <c r="C64" s="315">
        <f t="shared" si="0"/>
        <v>0.46763333333333335</v>
      </c>
      <c r="D64">
        <v>30</v>
      </c>
      <c r="E64" s="316">
        <f t="shared" si="1"/>
        <v>467.63333333333333</v>
      </c>
      <c r="F64">
        <v>180</v>
      </c>
      <c r="G64" s="82">
        <f t="shared" si="2"/>
        <v>6</v>
      </c>
    </row>
    <row r="65" spans="1:10">
      <c r="A65" s="25">
        <v>44138</v>
      </c>
      <c r="B65">
        <v>11800</v>
      </c>
      <c r="C65" s="315">
        <f t="shared" si="0"/>
        <v>0.39333333333333331</v>
      </c>
      <c r="D65">
        <v>40</v>
      </c>
      <c r="E65" s="316">
        <f t="shared" si="1"/>
        <v>295</v>
      </c>
      <c r="F65">
        <v>252</v>
      </c>
      <c r="G65" s="82">
        <f t="shared" si="2"/>
        <v>6.3</v>
      </c>
    </row>
    <row r="66" spans="1:10">
      <c r="A66" s="25">
        <v>44139</v>
      </c>
      <c r="B66">
        <v>15573</v>
      </c>
      <c r="C66" s="315">
        <f t="shared" si="0"/>
        <v>0.51910000000000001</v>
      </c>
      <c r="D66">
        <v>30</v>
      </c>
      <c r="E66" s="316">
        <f t="shared" si="1"/>
        <v>519.1</v>
      </c>
      <c r="F66">
        <v>180</v>
      </c>
      <c r="G66" s="82">
        <f t="shared" si="2"/>
        <v>6</v>
      </c>
    </row>
    <row r="67" spans="1:10">
      <c r="A67" s="25">
        <v>44140</v>
      </c>
      <c r="B67">
        <v>12496</v>
      </c>
      <c r="C67" s="315">
        <f t="shared" si="0"/>
        <v>0.41653333333333331</v>
      </c>
      <c r="D67">
        <v>40</v>
      </c>
      <c r="E67" s="316">
        <f t="shared" si="1"/>
        <v>312.39999999999998</v>
      </c>
      <c r="F67">
        <v>324</v>
      </c>
      <c r="G67" s="82">
        <f t="shared" si="2"/>
        <v>8.1</v>
      </c>
    </row>
    <row r="68" spans="1:10">
      <c r="A68" s="25">
        <v>44144</v>
      </c>
      <c r="B68">
        <v>12463</v>
      </c>
      <c r="C68" s="315">
        <f t="shared" ref="C68:C128" si="3">B68/(30000)</f>
        <v>0.41543333333333332</v>
      </c>
      <c r="D68">
        <v>30</v>
      </c>
      <c r="E68" s="316">
        <f t="shared" ref="E68:E131" si="4">B68/D68</f>
        <v>415.43333333333334</v>
      </c>
      <c r="F68">
        <v>252</v>
      </c>
      <c r="G68" s="82">
        <f t="shared" ref="G68:G131" si="5">F68/D68</f>
        <v>8.4</v>
      </c>
    </row>
    <row r="69" spans="1:10">
      <c r="A69" s="25">
        <v>44145</v>
      </c>
      <c r="B69">
        <v>7873</v>
      </c>
      <c r="C69" s="315">
        <f t="shared" si="3"/>
        <v>0.26243333333333335</v>
      </c>
      <c r="D69">
        <v>40</v>
      </c>
      <c r="E69" s="316">
        <f t="shared" si="4"/>
        <v>196.82499999999999</v>
      </c>
      <c r="F69">
        <v>288</v>
      </c>
      <c r="G69" s="82">
        <f t="shared" si="5"/>
        <v>7.2</v>
      </c>
    </row>
    <row r="70" spans="1:10">
      <c r="A70" s="25">
        <v>44151</v>
      </c>
      <c r="B70" t="s">
        <v>1076</v>
      </c>
      <c r="C70" s="315" t="e">
        <f t="shared" si="3"/>
        <v>#VALUE!</v>
      </c>
      <c r="D70" t="s">
        <v>1076</v>
      </c>
      <c r="E70" s="316" t="e">
        <f t="shared" si="4"/>
        <v>#VALUE!</v>
      </c>
      <c r="F70" t="s">
        <v>1076</v>
      </c>
      <c r="G70" s="82" t="e">
        <f t="shared" si="5"/>
        <v>#VALUE!</v>
      </c>
    </row>
    <row r="71" spans="1:10">
      <c r="A71" s="25">
        <v>44158</v>
      </c>
      <c r="B71" t="s">
        <v>1076</v>
      </c>
      <c r="C71" s="315" t="e">
        <f t="shared" si="3"/>
        <v>#VALUE!</v>
      </c>
      <c r="D71" t="s">
        <v>1076</v>
      </c>
      <c r="E71" s="316" t="e">
        <f t="shared" si="4"/>
        <v>#VALUE!</v>
      </c>
      <c r="F71" t="s">
        <v>1076</v>
      </c>
      <c r="G71" s="82" t="e">
        <f t="shared" si="5"/>
        <v>#VALUE!</v>
      </c>
    </row>
    <row r="72" spans="1:10">
      <c r="A72" s="25">
        <v>44165</v>
      </c>
      <c r="B72">
        <v>7711</v>
      </c>
      <c r="C72" s="315">
        <f t="shared" si="3"/>
        <v>0.25703333333333334</v>
      </c>
      <c r="D72">
        <v>30</v>
      </c>
      <c r="E72" s="316">
        <f t="shared" si="4"/>
        <v>257.03333333333336</v>
      </c>
      <c r="F72">
        <v>0</v>
      </c>
      <c r="G72" s="82">
        <f t="shared" si="5"/>
        <v>0</v>
      </c>
      <c r="I72" s="25">
        <v>44165</v>
      </c>
      <c r="J72" s="315">
        <v>0.37</v>
      </c>
    </row>
    <row r="73" spans="1:10">
      <c r="A73" s="25">
        <v>44166</v>
      </c>
      <c r="B73">
        <v>15116</v>
      </c>
      <c r="C73" s="315">
        <f t="shared" si="3"/>
        <v>0.50386666666666668</v>
      </c>
      <c r="D73">
        <v>20</v>
      </c>
      <c r="E73" s="316">
        <f t="shared" si="4"/>
        <v>755.8</v>
      </c>
      <c r="F73">
        <v>72</v>
      </c>
      <c r="G73" s="82">
        <f t="shared" si="5"/>
        <v>3.6</v>
      </c>
    </row>
    <row r="74" spans="1:10">
      <c r="A74" s="25">
        <v>44167</v>
      </c>
      <c r="B74" t="s">
        <v>1076</v>
      </c>
      <c r="C74" s="315" t="e">
        <f t="shared" si="3"/>
        <v>#VALUE!</v>
      </c>
      <c r="D74" t="s">
        <v>1076</v>
      </c>
      <c r="E74" s="316" t="e">
        <f t="shared" si="4"/>
        <v>#VALUE!</v>
      </c>
      <c r="F74" t="s">
        <v>1076</v>
      </c>
      <c r="G74" s="82" t="e">
        <f t="shared" si="5"/>
        <v>#VALUE!</v>
      </c>
    </row>
    <row r="75" spans="1:10">
      <c r="A75" s="25">
        <v>44168</v>
      </c>
      <c r="B75">
        <v>10920</v>
      </c>
      <c r="C75" s="315">
        <f t="shared" si="3"/>
        <v>0.36399999999999999</v>
      </c>
      <c r="D75">
        <v>20</v>
      </c>
      <c r="E75" s="316">
        <f t="shared" si="4"/>
        <v>546</v>
      </c>
      <c r="F75">
        <v>144</v>
      </c>
      <c r="G75" s="82">
        <f t="shared" si="5"/>
        <v>7.2</v>
      </c>
    </row>
    <row r="76" spans="1:10">
      <c r="A76" s="25">
        <v>44172</v>
      </c>
      <c r="B76">
        <v>0</v>
      </c>
      <c r="C76" s="315">
        <f t="shared" si="3"/>
        <v>0</v>
      </c>
      <c r="D76">
        <v>10</v>
      </c>
      <c r="E76" s="316">
        <f t="shared" si="4"/>
        <v>0</v>
      </c>
      <c r="F76">
        <v>144</v>
      </c>
      <c r="G76" s="82">
        <f t="shared" si="5"/>
        <v>14.4</v>
      </c>
      <c r="I76" s="25">
        <v>44172</v>
      </c>
      <c r="J76" s="315">
        <v>0.38</v>
      </c>
    </row>
    <row r="77" spans="1:10">
      <c r="A77" s="25">
        <v>44173</v>
      </c>
      <c r="B77">
        <v>12000</v>
      </c>
      <c r="C77" s="315">
        <f t="shared" si="3"/>
        <v>0.4</v>
      </c>
      <c r="D77">
        <v>20</v>
      </c>
      <c r="E77" s="316">
        <f t="shared" si="4"/>
        <v>600</v>
      </c>
      <c r="F77">
        <v>0</v>
      </c>
      <c r="G77" s="82">
        <f t="shared" si="5"/>
        <v>0</v>
      </c>
    </row>
    <row r="78" spans="1:10">
      <c r="A78" s="25">
        <v>44174</v>
      </c>
      <c r="B78">
        <v>0</v>
      </c>
      <c r="C78" s="315">
        <f t="shared" si="3"/>
        <v>0</v>
      </c>
      <c r="D78">
        <v>10</v>
      </c>
      <c r="E78" s="316">
        <f t="shared" si="4"/>
        <v>0</v>
      </c>
      <c r="F78">
        <v>180</v>
      </c>
      <c r="G78" s="82">
        <f t="shared" si="5"/>
        <v>18</v>
      </c>
    </row>
    <row r="79" spans="1:10">
      <c r="A79" s="25">
        <v>44175</v>
      </c>
      <c r="B79" t="s">
        <v>1076</v>
      </c>
      <c r="C79" s="315" t="e">
        <f t="shared" si="3"/>
        <v>#VALUE!</v>
      </c>
      <c r="D79" t="s">
        <v>1076</v>
      </c>
      <c r="E79" s="316" t="e">
        <f t="shared" si="4"/>
        <v>#VALUE!</v>
      </c>
      <c r="F79" t="s">
        <v>1076</v>
      </c>
      <c r="G79" s="82" t="e">
        <f t="shared" si="5"/>
        <v>#VALUE!</v>
      </c>
    </row>
    <row r="80" spans="1:10">
      <c r="A80" s="25">
        <v>44242</v>
      </c>
      <c r="B80" t="s">
        <v>1076</v>
      </c>
      <c r="C80" s="315" t="e">
        <f t="shared" si="3"/>
        <v>#VALUE!</v>
      </c>
      <c r="D80" t="s">
        <v>1076</v>
      </c>
      <c r="E80" s="316" t="e">
        <f t="shared" si="4"/>
        <v>#VALUE!</v>
      </c>
      <c r="F80" t="s">
        <v>1076</v>
      </c>
      <c r="G80" s="82" t="e">
        <f t="shared" si="5"/>
        <v>#VALUE!</v>
      </c>
    </row>
    <row r="81" spans="1:10">
      <c r="A81" s="25">
        <v>44243</v>
      </c>
      <c r="B81" t="s">
        <v>1076</v>
      </c>
      <c r="C81" s="315" t="e">
        <f t="shared" si="3"/>
        <v>#VALUE!</v>
      </c>
      <c r="D81" t="s">
        <v>1076</v>
      </c>
      <c r="E81" s="316" t="e">
        <f t="shared" si="4"/>
        <v>#VALUE!</v>
      </c>
      <c r="F81" t="s">
        <v>1076</v>
      </c>
      <c r="G81" s="82" t="e">
        <f t="shared" si="5"/>
        <v>#VALUE!</v>
      </c>
    </row>
    <row r="82" spans="1:10">
      <c r="A82" s="25">
        <v>44244</v>
      </c>
      <c r="B82" t="s">
        <v>1076</v>
      </c>
      <c r="C82" s="315" t="e">
        <f t="shared" si="3"/>
        <v>#VALUE!</v>
      </c>
      <c r="D82" t="s">
        <v>1076</v>
      </c>
      <c r="E82" s="316" t="e">
        <f t="shared" si="4"/>
        <v>#VALUE!</v>
      </c>
      <c r="F82" t="s">
        <v>1076</v>
      </c>
      <c r="G82" s="82" t="e">
        <f t="shared" si="5"/>
        <v>#VALUE!</v>
      </c>
    </row>
    <row r="83" spans="1:10">
      <c r="A83" s="25">
        <v>44245</v>
      </c>
      <c r="B83" t="s">
        <v>1076</v>
      </c>
      <c r="C83" s="315" t="e">
        <f t="shared" si="3"/>
        <v>#VALUE!</v>
      </c>
      <c r="D83" t="s">
        <v>1076</v>
      </c>
      <c r="E83" s="316" t="e">
        <f t="shared" si="4"/>
        <v>#VALUE!</v>
      </c>
      <c r="F83" t="s">
        <v>1076</v>
      </c>
      <c r="G83" s="82" t="e">
        <f t="shared" si="5"/>
        <v>#VALUE!</v>
      </c>
    </row>
    <row r="84" spans="1:10">
      <c r="A84" s="25">
        <v>44255</v>
      </c>
      <c r="B84">
        <v>8400</v>
      </c>
      <c r="C84" s="315">
        <f t="shared" si="3"/>
        <v>0.28000000000000003</v>
      </c>
      <c r="D84">
        <v>24</v>
      </c>
      <c r="E84" s="316">
        <f t="shared" si="4"/>
        <v>350</v>
      </c>
      <c r="F84">
        <v>144</v>
      </c>
      <c r="G84" s="82">
        <f t="shared" si="5"/>
        <v>6</v>
      </c>
      <c r="I84" s="25">
        <v>44249</v>
      </c>
      <c r="J84" s="315">
        <v>0.28000000000000003</v>
      </c>
    </row>
    <row r="85" spans="1:10">
      <c r="A85" s="25">
        <v>44256</v>
      </c>
      <c r="B85">
        <v>8572</v>
      </c>
      <c r="C85" s="315">
        <f t="shared" si="3"/>
        <v>0.28573333333333334</v>
      </c>
      <c r="D85">
        <v>13</v>
      </c>
      <c r="E85" s="316">
        <f t="shared" si="4"/>
        <v>659.38461538461536</v>
      </c>
      <c r="F85">
        <v>36</v>
      </c>
      <c r="G85" s="82">
        <f t="shared" si="5"/>
        <v>2.7692307692307692</v>
      </c>
    </row>
    <row r="86" spans="1:10">
      <c r="A86" s="25">
        <v>44258</v>
      </c>
      <c r="B86">
        <v>2770</v>
      </c>
      <c r="C86" s="315">
        <f t="shared" si="3"/>
        <v>9.2333333333333337E-2</v>
      </c>
      <c r="D86">
        <v>30</v>
      </c>
      <c r="E86" s="316">
        <f t="shared" si="4"/>
        <v>92.333333333333329</v>
      </c>
      <c r="F86">
        <v>216</v>
      </c>
      <c r="G86" s="82">
        <f t="shared" si="5"/>
        <v>7.2</v>
      </c>
    </row>
    <row r="87" spans="1:10">
      <c r="A87" s="25">
        <v>44259</v>
      </c>
      <c r="B87">
        <v>5570</v>
      </c>
      <c r="C87" s="315">
        <f t="shared" si="3"/>
        <v>0.18566666666666667</v>
      </c>
      <c r="D87">
        <v>24</v>
      </c>
      <c r="E87" s="316">
        <f t="shared" si="4"/>
        <v>232.08333333333334</v>
      </c>
      <c r="F87">
        <v>36</v>
      </c>
      <c r="G87" s="82">
        <f t="shared" si="5"/>
        <v>1.5</v>
      </c>
    </row>
    <row r="88" spans="1:10">
      <c r="A88" s="25">
        <v>44260</v>
      </c>
      <c r="B88">
        <v>9178</v>
      </c>
      <c r="C88" s="315">
        <f t="shared" si="3"/>
        <v>0.30593333333333333</v>
      </c>
      <c r="D88">
        <v>16</v>
      </c>
      <c r="E88" s="316">
        <f t="shared" si="4"/>
        <v>573.625</v>
      </c>
      <c r="F88">
        <v>252</v>
      </c>
      <c r="G88" s="82">
        <f t="shared" si="5"/>
        <v>15.75</v>
      </c>
    </row>
    <row r="89" spans="1:10">
      <c r="A89" s="25">
        <v>44261</v>
      </c>
      <c r="B89">
        <v>11650</v>
      </c>
      <c r="C89" s="315">
        <f t="shared" si="3"/>
        <v>0.38833333333333331</v>
      </c>
      <c r="D89">
        <v>24</v>
      </c>
      <c r="E89" s="316">
        <f t="shared" si="4"/>
        <v>485.41666666666669</v>
      </c>
      <c r="F89">
        <v>144</v>
      </c>
      <c r="G89" s="82">
        <f t="shared" si="5"/>
        <v>6</v>
      </c>
    </row>
    <row r="90" spans="1:10">
      <c r="A90" s="25">
        <v>44263</v>
      </c>
      <c r="B90">
        <v>11478</v>
      </c>
      <c r="C90" s="315">
        <f t="shared" si="3"/>
        <v>0.3826</v>
      </c>
      <c r="D90">
        <v>30</v>
      </c>
      <c r="E90" s="316">
        <f t="shared" si="4"/>
        <v>382.6</v>
      </c>
      <c r="F90">
        <v>288</v>
      </c>
      <c r="G90" s="82">
        <f t="shared" si="5"/>
        <v>9.6</v>
      </c>
      <c r="I90" s="25">
        <v>44263</v>
      </c>
      <c r="J90" s="315">
        <v>0.32</v>
      </c>
    </row>
    <row r="91" spans="1:10">
      <c r="A91" s="25">
        <v>44264</v>
      </c>
      <c r="B91">
        <v>8045</v>
      </c>
      <c r="C91" s="315">
        <f t="shared" si="3"/>
        <v>0.26816666666666666</v>
      </c>
      <c r="D91">
        <v>20</v>
      </c>
      <c r="E91" s="316">
        <f t="shared" si="4"/>
        <v>402.25</v>
      </c>
      <c r="F91">
        <v>36</v>
      </c>
      <c r="G91" s="82">
        <f t="shared" si="5"/>
        <v>1.8</v>
      </c>
    </row>
    <row r="92" spans="1:10">
      <c r="A92" s="25">
        <v>44265</v>
      </c>
      <c r="B92">
        <v>7769</v>
      </c>
      <c r="C92" s="315">
        <f t="shared" si="3"/>
        <v>0.25896666666666668</v>
      </c>
      <c r="D92">
        <v>15</v>
      </c>
      <c r="E92" s="316">
        <f t="shared" si="4"/>
        <v>517.93333333333328</v>
      </c>
      <c r="F92">
        <v>180</v>
      </c>
      <c r="G92" s="82">
        <f t="shared" si="5"/>
        <v>12</v>
      </c>
    </row>
    <row r="93" spans="1:10">
      <c r="A93" s="25">
        <v>44266</v>
      </c>
      <c r="B93">
        <v>9641</v>
      </c>
      <c r="C93" s="315">
        <f t="shared" si="3"/>
        <v>0.32136666666666669</v>
      </c>
      <c r="D93">
        <v>38</v>
      </c>
      <c r="E93" s="316">
        <f t="shared" si="4"/>
        <v>253.71052631578948</v>
      </c>
      <c r="F93">
        <v>288</v>
      </c>
      <c r="G93" s="82">
        <f t="shared" si="5"/>
        <v>7.5789473684210522</v>
      </c>
    </row>
    <row r="94" spans="1:10">
      <c r="A94" s="25">
        <v>44267</v>
      </c>
      <c r="B94">
        <v>1991</v>
      </c>
      <c r="C94" s="315">
        <f t="shared" si="3"/>
        <v>6.6366666666666671E-2</v>
      </c>
      <c r="D94">
        <v>24</v>
      </c>
      <c r="E94" s="316">
        <f t="shared" si="4"/>
        <v>82.958333333333329</v>
      </c>
      <c r="G94" s="82">
        <f t="shared" si="5"/>
        <v>0</v>
      </c>
    </row>
    <row r="95" spans="1:10">
      <c r="A95" s="25">
        <v>44268</v>
      </c>
      <c r="B95">
        <v>14200</v>
      </c>
      <c r="C95" s="315">
        <f t="shared" si="3"/>
        <v>0.47333333333333333</v>
      </c>
      <c r="D95">
        <v>24</v>
      </c>
      <c r="E95" s="316">
        <f t="shared" si="4"/>
        <v>591.66666666666663</v>
      </c>
      <c r="F95">
        <v>216</v>
      </c>
      <c r="G95" s="82">
        <f t="shared" si="5"/>
        <v>9</v>
      </c>
    </row>
    <row r="96" spans="1:10">
      <c r="A96" s="25">
        <v>44269</v>
      </c>
      <c r="B96">
        <v>14542</v>
      </c>
      <c r="C96" s="315">
        <f t="shared" si="3"/>
        <v>0.48473333333333335</v>
      </c>
      <c r="D96">
        <v>24</v>
      </c>
      <c r="E96" s="316">
        <f t="shared" si="4"/>
        <v>605.91666666666663</v>
      </c>
      <c r="F96">
        <v>180</v>
      </c>
      <c r="G96" s="82">
        <f t="shared" si="5"/>
        <v>7.5</v>
      </c>
    </row>
    <row r="97" spans="1:10">
      <c r="A97" s="25">
        <v>44270</v>
      </c>
      <c r="B97">
        <v>19300</v>
      </c>
      <c r="C97" s="315">
        <f t="shared" si="3"/>
        <v>0.64333333333333331</v>
      </c>
      <c r="D97">
        <v>30</v>
      </c>
      <c r="E97" s="316">
        <f t="shared" si="4"/>
        <v>643.33333333333337</v>
      </c>
      <c r="F97">
        <v>288</v>
      </c>
      <c r="G97" s="82">
        <f t="shared" si="5"/>
        <v>9.6</v>
      </c>
      <c r="I97" s="25">
        <v>44270</v>
      </c>
      <c r="J97" s="315">
        <v>0.49</v>
      </c>
    </row>
    <row r="98" spans="1:10">
      <c r="A98" s="25">
        <v>44271</v>
      </c>
      <c r="B98">
        <v>10000</v>
      </c>
      <c r="C98" s="315">
        <f t="shared" si="3"/>
        <v>0.33333333333333331</v>
      </c>
      <c r="D98">
        <v>30</v>
      </c>
      <c r="E98" s="316">
        <f t="shared" si="4"/>
        <v>333.33333333333331</v>
      </c>
      <c r="F98">
        <v>288</v>
      </c>
      <c r="G98" s="82">
        <f t="shared" si="5"/>
        <v>9.6</v>
      </c>
    </row>
    <row r="99" spans="1:10">
      <c r="A99" s="25">
        <v>44272</v>
      </c>
      <c r="B99">
        <v>14472</v>
      </c>
      <c r="C99" s="315">
        <f t="shared" si="3"/>
        <v>0.4824</v>
      </c>
      <c r="D99">
        <v>20</v>
      </c>
      <c r="E99" s="316">
        <f t="shared" si="4"/>
        <v>723.6</v>
      </c>
      <c r="F99">
        <v>108</v>
      </c>
      <c r="G99" s="82">
        <f t="shared" si="5"/>
        <v>5.4</v>
      </c>
    </row>
    <row r="100" spans="1:10">
      <c r="A100" s="25">
        <v>44273</v>
      </c>
      <c r="B100">
        <v>20491</v>
      </c>
      <c r="C100" s="315">
        <f t="shared" si="3"/>
        <v>0.68303333333333338</v>
      </c>
      <c r="D100">
        <v>30</v>
      </c>
      <c r="E100" s="316">
        <f t="shared" si="4"/>
        <v>683.0333333333333</v>
      </c>
      <c r="F100">
        <v>324</v>
      </c>
      <c r="G100" s="82">
        <f t="shared" si="5"/>
        <v>10.8</v>
      </c>
    </row>
    <row r="101" spans="1:10">
      <c r="A101" s="25">
        <v>44274</v>
      </c>
      <c r="B101">
        <v>14523</v>
      </c>
      <c r="C101" s="315">
        <f t="shared" si="3"/>
        <v>0.48409999999999997</v>
      </c>
      <c r="D101">
        <v>24</v>
      </c>
      <c r="E101" s="316">
        <f t="shared" si="4"/>
        <v>605.125</v>
      </c>
      <c r="F101">
        <v>216</v>
      </c>
      <c r="G101" s="82">
        <f t="shared" si="5"/>
        <v>9</v>
      </c>
    </row>
    <row r="102" spans="1:10">
      <c r="A102" s="25">
        <v>44275</v>
      </c>
      <c r="B102">
        <v>9880</v>
      </c>
      <c r="C102" s="315">
        <f t="shared" si="3"/>
        <v>0.32933333333333331</v>
      </c>
      <c r="D102">
        <v>24</v>
      </c>
      <c r="E102" s="316">
        <f t="shared" si="4"/>
        <v>411.66666666666669</v>
      </c>
      <c r="F102">
        <v>216</v>
      </c>
      <c r="G102" s="82">
        <f t="shared" si="5"/>
        <v>9</v>
      </c>
    </row>
    <row r="103" spans="1:10">
      <c r="A103" s="25">
        <v>44277</v>
      </c>
      <c r="B103">
        <v>10633</v>
      </c>
      <c r="C103" s="315">
        <f t="shared" si="3"/>
        <v>0.35443333333333332</v>
      </c>
      <c r="D103">
        <v>20</v>
      </c>
      <c r="E103" s="316">
        <f t="shared" si="4"/>
        <v>531.65</v>
      </c>
      <c r="F103">
        <v>216</v>
      </c>
      <c r="G103" s="82">
        <f t="shared" si="5"/>
        <v>10.8</v>
      </c>
      <c r="I103" s="25">
        <v>44277</v>
      </c>
      <c r="J103" s="315">
        <v>0.44</v>
      </c>
    </row>
    <row r="104" spans="1:10">
      <c r="A104" s="25">
        <v>44278</v>
      </c>
      <c r="B104">
        <v>9562</v>
      </c>
      <c r="C104" s="315">
        <f t="shared" si="3"/>
        <v>0.31873333333333331</v>
      </c>
      <c r="D104">
        <v>25</v>
      </c>
      <c r="E104" s="316">
        <f t="shared" si="4"/>
        <v>382.48</v>
      </c>
      <c r="F104">
        <v>216</v>
      </c>
      <c r="G104" s="82">
        <f t="shared" si="5"/>
        <v>8.64</v>
      </c>
    </row>
    <row r="105" spans="1:10">
      <c r="A105" s="25">
        <v>44279</v>
      </c>
      <c r="B105">
        <v>18356</v>
      </c>
      <c r="C105" s="315">
        <f t="shared" si="3"/>
        <v>0.61186666666666667</v>
      </c>
      <c r="D105">
        <v>28</v>
      </c>
      <c r="E105" s="316">
        <f t="shared" si="4"/>
        <v>655.57142857142856</v>
      </c>
      <c r="F105">
        <v>324</v>
      </c>
      <c r="G105" s="82">
        <f t="shared" si="5"/>
        <v>11.571428571428571</v>
      </c>
    </row>
    <row r="106" spans="1:10">
      <c r="A106" s="25">
        <v>44280</v>
      </c>
      <c r="B106">
        <v>18359</v>
      </c>
      <c r="C106" s="315">
        <f t="shared" si="3"/>
        <v>0.61196666666666666</v>
      </c>
      <c r="D106">
        <v>30</v>
      </c>
      <c r="E106" s="316">
        <f t="shared" si="4"/>
        <v>611.9666666666667</v>
      </c>
      <c r="F106">
        <v>288</v>
      </c>
      <c r="G106" s="82">
        <f t="shared" si="5"/>
        <v>9.6</v>
      </c>
    </row>
    <row r="107" spans="1:10">
      <c r="A107" s="25">
        <v>44281</v>
      </c>
      <c r="B107">
        <v>8986</v>
      </c>
      <c r="C107" s="315">
        <f t="shared" si="3"/>
        <v>0.29953333333333332</v>
      </c>
      <c r="D107">
        <v>16</v>
      </c>
      <c r="E107" s="316">
        <f t="shared" si="4"/>
        <v>561.625</v>
      </c>
      <c r="F107">
        <v>144</v>
      </c>
      <c r="G107" s="82">
        <f t="shared" si="5"/>
        <v>9</v>
      </c>
    </row>
    <row r="108" spans="1:10">
      <c r="A108" s="25">
        <v>44282</v>
      </c>
      <c r="B108">
        <v>12825</v>
      </c>
      <c r="C108" s="315">
        <f t="shared" si="3"/>
        <v>0.42749999999999999</v>
      </c>
      <c r="D108">
        <v>24</v>
      </c>
      <c r="E108" s="316">
        <f t="shared" si="4"/>
        <v>534.375</v>
      </c>
      <c r="F108">
        <v>252</v>
      </c>
      <c r="G108" s="82">
        <f t="shared" si="5"/>
        <v>10.5</v>
      </c>
    </row>
    <row r="109" spans="1:10">
      <c r="A109" s="25">
        <v>44284</v>
      </c>
      <c r="B109">
        <v>25016</v>
      </c>
      <c r="C109" s="315">
        <f t="shared" si="3"/>
        <v>0.83386666666666664</v>
      </c>
      <c r="D109">
        <v>26</v>
      </c>
      <c r="E109" s="316">
        <f t="shared" si="4"/>
        <v>962.15384615384619</v>
      </c>
      <c r="F109">
        <v>432</v>
      </c>
      <c r="G109" s="82">
        <f t="shared" si="5"/>
        <v>16.615384615384617</v>
      </c>
      <c r="I109" s="25">
        <v>44284</v>
      </c>
      <c r="J109" s="315">
        <v>0.78</v>
      </c>
    </row>
    <row r="110" spans="1:10">
      <c r="A110" s="25">
        <v>44285</v>
      </c>
      <c r="B110">
        <v>25606</v>
      </c>
      <c r="C110" s="315">
        <f t="shared" si="3"/>
        <v>0.85353333333333337</v>
      </c>
      <c r="D110">
        <v>25</v>
      </c>
      <c r="E110" s="316">
        <f t="shared" si="4"/>
        <v>1024.24</v>
      </c>
      <c r="F110">
        <v>324</v>
      </c>
      <c r="G110" s="82">
        <f t="shared" si="5"/>
        <v>12.96</v>
      </c>
    </row>
    <row r="111" spans="1:10">
      <c r="A111" s="25">
        <v>44286</v>
      </c>
      <c r="B111">
        <v>17602</v>
      </c>
      <c r="C111" s="315">
        <f t="shared" si="3"/>
        <v>0.58673333333333333</v>
      </c>
      <c r="D111">
        <v>28</v>
      </c>
      <c r="E111" s="316">
        <f t="shared" si="4"/>
        <v>628.64285714285711</v>
      </c>
      <c r="F111">
        <v>540</v>
      </c>
      <c r="G111" s="82">
        <f t="shared" si="5"/>
        <v>19.285714285714285</v>
      </c>
    </row>
    <row r="112" spans="1:10">
      <c r="A112" s="25">
        <v>44287</v>
      </c>
      <c r="B112">
        <v>25003</v>
      </c>
      <c r="C112" s="315">
        <f t="shared" si="3"/>
        <v>0.83343333333333336</v>
      </c>
      <c r="D112">
        <v>30</v>
      </c>
      <c r="E112" s="316">
        <f t="shared" si="4"/>
        <v>833.43333333333328</v>
      </c>
      <c r="F112">
        <v>288</v>
      </c>
      <c r="G112" s="82">
        <f t="shared" si="5"/>
        <v>9.6</v>
      </c>
    </row>
    <row r="113" spans="1:10">
      <c r="A113" s="25">
        <v>44291</v>
      </c>
      <c r="B113">
        <v>24339</v>
      </c>
      <c r="C113" s="315">
        <f t="shared" si="3"/>
        <v>0.81130000000000002</v>
      </c>
      <c r="D113">
        <v>28</v>
      </c>
      <c r="E113" s="316">
        <f t="shared" si="4"/>
        <v>869.25</v>
      </c>
      <c r="F113">
        <v>468</v>
      </c>
      <c r="G113" s="82">
        <f t="shared" si="5"/>
        <v>16.714285714285715</v>
      </c>
      <c r="I113" s="25">
        <v>44291</v>
      </c>
      <c r="J113" s="315">
        <v>0.56000000000000005</v>
      </c>
    </row>
    <row r="114" spans="1:10">
      <c r="A114" s="25">
        <v>44292</v>
      </c>
      <c r="B114">
        <v>13800</v>
      </c>
      <c r="C114" s="315">
        <f t="shared" si="3"/>
        <v>0.46</v>
      </c>
      <c r="D114">
        <v>25</v>
      </c>
      <c r="E114" s="316">
        <f t="shared" si="4"/>
        <v>552</v>
      </c>
      <c r="F114">
        <v>288</v>
      </c>
      <c r="G114" s="82">
        <f t="shared" si="5"/>
        <v>11.52</v>
      </c>
    </row>
    <row r="115" spans="1:10">
      <c r="A115" s="25">
        <v>44293</v>
      </c>
      <c r="B115">
        <v>12018</v>
      </c>
      <c r="C115" s="315">
        <f t="shared" si="3"/>
        <v>0.40060000000000001</v>
      </c>
      <c r="D115">
        <v>18</v>
      </c>
      <c r="E115" s="316">
        <f t="shared" si="4"/>
        <v>667.66666666666663</v>
      </c>
      <c r="F115">
        <v>252</v>
      </c>
      <c r="G115" s="82">
        <f t="shared" si="5"/>
        <v>14</v>
      </c>
    </row>
    <row r="116" spans="1:10">
      <c r="A116" s="25">
        <v>44294</v>
      </c>
      <c r="B116" t="s">
        <v>1076</v>
      </c>
      <c r="C116" s="315" t="e">
        <f t="shared" si="3"/>
        <v>#VALUE!</v>
      </c>
      <c r="D116" t="s">
        <v>1076</v>
      </c>
      <c r="E116" s="316" t="e">
        <f t="shared" si="4"/>
        <v>#VALUE!</v>
      </c>
      <c r="F116" t="s">
        <v>1076</v>
      </c>
      <c r="G116" s="82" t="e">
        <f t="shared" si="5"/>
        <v>#VALUE!</v>
      </c>
    </row>
    <row r="117" spans="1:10">
      <c r="A117" s="25">
        <v>44298</v>
      </c>
      <c r="B117">
        <v>17756</v>
      </c>
      <c r="C117" s="315">
        <f t="shared" si="3"/>
        <v>0.59186666666666665</v>
      </c>
      <c r="D117">
        <v>28</v>
      </c>
      <c r="E117" s="316">
        <f t="shared" si="4"/>
        <v>634.14285714285711</v>
      </c>
      <c r="F117">
        <v>144</v>
      </c>
      <c r="G117" s="82">
        <f t="shared" si="5"/>
        <v>5.1428571428571432</v>
      </c>
      <c r="I117" s="25">
        <v>44298</v>
      </c>
      <c r="J117" s="315">
        <v>0.44</v>
      </c>
    </row>
    <row r="118" spans="1:10">
      <c r="A118" s="25">
        <v>44299</v>
      </c>
      <c r="B118">
        <v>7525</v>
      </c>
      <c r="C118" s="315">
        <f t="shared" si="3"/>
        <v>0.25083333333333335</v>
      </c>
      <c r="D118">
        <v>28</v>
      </c>
      <c r="E118" s="316">
        <f t="shared" si="4"/>
        <v>268.75</v>
      </c>
      <c r="F118">
        <v>216</v>
      </c>
      <c r="G118" s="82">
        <f t="shared" si="5"/>
        <v>7.7142857142857144</v>
      </c>
    </row>
    <row r="119" spans="1:10">
      <c r="A119" s="25">
        <v>44305</v>
      </c>
      <c r="B119" t="s">
        <v>1076</v>
      </c>
      <c r="C119" s="315" t="e">
        <f t="shared" si="3"/>
        <v>#VALUE!</v>
      </c>
      <c r="D119" t="s">
        <v>1076</v>
      </c>
      <c r="E119" s="316" t="e">
        <f t="shared" si="4"/>
        <v>#VALUE!</v>
      </c>
      <c r="F119" t="s">
        <v>1076</v>
      </c>
      <c r="G119" s="82" t="e">
        <f t="shared" si="5"/>
        <v>#VALUE!</v>
      </c>
    </row>
    <row r="120" spans="1:10">
      <c r="A120" s="25">
        <v>44315</v>
      </c>
      <c r="B120">
        <v>7752</v>
      </c>
      <c r="C120" s="315">
        <f t="shared" si="3"/>
        <v>0.25840000000000002</v>
      </c>
      <c r="D120">
        <v>18</v>
      </c>
      <c r="E120" s="316">
        <f t="shared" si="4"/>
        <v>430.66666666666669</v>
      </c>
      <c r="F120">
        <v>72</v>
      </c>
      <c r="G120" s="82">
        <f t="shared" si="5"/>
        <v>4</v>
      </c>
    </row>
    <row r="121" spans="1:10">
      <c r="A121" s="25">
        <v>44319</v>
      </c>
      <c r="B121">
        <v>1761</v>
      </c>
      <c r="C121" s="315">
        <f t="shared" si="3"/>
        <v>5.8700000000000002E-2</v>
      </c>
      <c r="D121">
        <v>28</v>
      </c>
      <c r="E121" s="316">
        <f t="shared" si="4"/>
        <v>62.892857142857146</v>
      </c>
      <c r="F121">
        <v>108</v>
      </c>
      <c r="G121" s="82">
        <f t="shared" si="5"/>
        <v>3.8571428571428572</v>
      </c>
    </row>
    <row r="122" spans="1:10">
      <c r="A122" s="25">
        <v>44320</v>
      </c>
      <c r="B122">
        <v>15329</v>
      </c>
      <c r="C122" s="315">
        <f t="shared" si="3"/>
        <v>0.51096666666666668</v>
      </c>
      <c r="D122">
        <v>33</v>
      </c>
      <c r="E122" s="316">
        <f t="shared" si="4"/>
        <v>464.5151515151515</v>
      </c>
      <c r="F122">
        <v>144</v>
      </c>
      <c r="G122" s="82">
        <f t="shared" si="5"/>
        <v>4.3636363636363633</v>
      </c>
    </row>
    <row r="123" spans="1:10">
      <c r="A123" s="25">
        <v>44321</v>
      </c>
      <c r="B123">
        <v>22684</v>
      </c>
      <c r="C123" s="315">
        <f t="shared" si="3"/>
        <v>0.75613333333333332</v>
      </c>
      <c r="D123">
        <v>26</v>
      </c>
      <c r="E123" s="316">
        <f t="shared" si="4"/>
        <v>872.46153846153845</v>
      </c>
      <c r="F123">
        <v>324</v>
      </c>
      <c r="G123" s="82">
        <f t="shared" si="5"/>
        <v>12.461538461538462</v>
      </c>
    </row>
    <row r="124" spans="1:10">
      <c r="A124" s="25">
        <v>44322</v>
      </c>
      <c r="B124">
        <v>21820</v>
      </c>
      <c r="C124" s="315">
        <f t="shared" si="3"/>
        <v>0.72733333333333339</v>
      </c>
      <c r="D124">
        <v>33</v>
      </c>
      <c r="E124" s="316">
        <f t="shared" si="4"/>
        <v>661.21212121212125</v>
      </c>
      <c r="F124">
        <v>324</v>
      </c>
      <c r="G124" s="82">
        <f t="shared" si="5"/>
        <v>9.8181818181818183</v>
      </c>
    </row>
    <row r="125" spans="1:10">
      <c r="A125" s="25">
        <v>44323</v>
      </c>
      <c r="B125">
        <v>7405</v>
      </c>
      <c r="C125" s="315">
        <f t="shared" si="3"/>
        <v>0.24683333333333332</v>
      </c>
      <c r="D125">
        <v>28</v>
      </c>
      <c r="E125" s="316">
        <f t="shared" si="4"/>
        <v>264.46428571428572</v>
      </c>
      <c r="F125">
        <v>288</v>
      </c>
      <c r="G125" s="82">
        <f t="shared" si="5"/>
        <v>10.285714285714286</v>
      </c>
    </row>
    <row r="126" spans="1:10">
      <c r="A126" s="25">
        <v>44324</v>
      </c>
      <c r="B126">
        <v>21553</v>
      </c>
      <c r="C126" s="315">
        <f t="shared" si="3"/>
        <v>0.71843333333333337</v>
      </c>
      <c r="D126">
        <v>26</v>
      </c>
      <c r="E126" s="316">
        <f t="shared" si="4"/>
        <v>828.96153846153845</v>
      </c>
      <c r="F126">
        <v>252</v>
      </c>
      <c r="G126" s="82">
        <f t="shared" si="5"/>
        <v>9.6923076923076916</v>
      </c>
    </row>
    <row r="127" spans="1:10">
      <c r="A127" s="25">
        <v>44325</v>
      </c>
      <c r="B127">
        <v>20511</v>
      </c>
      <c r="C127" s="315">
        <f t="shared" si="3"/>
        <v>0.68369999999999997</v>
      </c>
      <c r="D127">
        <v>30</v>
      </c>
      <c r="E127" s="316">
        <f t="shared" si="4"/>
        <v>683.7</v>
      </c>
      <c r="F127">
        <v>468</v>
      </c>
      <c r="G127" s="82">
        <f t="shared" si="5"/>
        <v>15.6</v>
      </c>
    </row>
    <row r="128" spans="1:10">
      <c r="A128" s="25">
        <v>44326</v>
      </c>
      <c r="B128">
        <v>18808</v>
      </c>
      <c r="C128" s="315">
        <f t="shared" si="3"/>
        <v>0.62693333333333334</v>
      </c>
      <c r="D128">
        <v>28</v>
      </c>
      <c r="E128" s="316">
        <f t="shared" si="4"/>
        <v>671.71428571428567</v>
      </c>
      <c r="F128">
        <v>324</v>
      </c>
      <c r="G128" s="82">
        <f t="shared" si="5"/>
        <v>11.571428571428571</v>
      </c>
    </row>
    <row r="129" spans="1:7">
      <c r="A129" s="25">
        <v>44327</v>
      </c>
      <c r="B129">
        <v>31596</v>
      </c>
      <c r="C129" s="315">
        <v>0.88</v>
      </c>
      <c r="D129">
        <v>40</v>
      </c>
      <c r="E129" s="316">
        <f t="shared" si="4"/>
        <v>789.9</v>
      </c>
      <c r="F129">
        <v>504</v>
      </c>
      <c r="G129" s="82">
        <f t="shared" si="5"/>
        <v>12.6</v>
      </c>
    </row>
    <row r="130" spans="1:7">
      <c r="A130" s="25">
        <v>44328</v>
      </c>
      <c r="B130">
        <v>26790</v>
      </c>
      <c r="C130" s="315">
        <v>0.75</v>
      </c>
      <c r="D130">
        <v>32</v>
      </c>
      <c r="E130" s="316">
        <f t="shared" si="4"/>
        <v>837.1875</v>
      </c>
      <c r="F130">
        <v>504</v>
      </c>
      <c r="G130" s="82">
        <f t="shared" si="5"/>
        <v>15.75</v>
      </c>
    </row>
    <row r="131" spans="1:7">
      <c r="A131" s="25">
        <v>44329</v>
      </c>
      <c r="B131">
        <v>32255</v>
      </c>
      <c r="C131" s="315">
        <v>0.9</v>
      </c>
      <c r="D131">
        <v>44</v>
      </c>
      <c r="E131" s="316">
        <f t="shared" si="4"/>
        <v>733.06818181818187</v>
      </c>
      <c r="F131">
        <v>612</v>
      </c>
      <c r="G131" s="82">
        <f t="shared" si="5"/>
        <v>13.909090909090908</v>
      </c>
    </row>
    <row r="132" spans="1:7">
      <c r="A132" s="25">
        <v>44330</v>
      </c>
      <c r="B132">
        <v>25815</v>
      </c>
      <c r="C132" s="315">
        <v>0.71</v>
      </c>
      <c r="D132">
        <v>44</v>
      </c>
      <c r="E132" s="316">
        <f t="shared" ref="E132:E195" si="6">B132/D132</f>
        <v>586.7045454545455</v>
      </c>
      <c r="F132">
        <v>540</v>
      </c>
      <c r="G132" s="82">
        <f t="shared" ref="G132:G195" si="7">F132/D132</f>
        <v>12.272727272727273</v>
      </c>
    </row>
    <row r="133" spans="1:7">
      <c r="A133" s="25">
        <v>44333</v>
      </c>
      <c r="B133">
        <v>6665</v>
      </c>
      <c r="C133" s="315">
        <f t="shared" ref="C133:C195" si="8">B133/(30000)</f>
        <v>0.22216666666666668</v>
      </c>
      <c r="D133">
        <v>32</v>
      </c>
      <c r="E133" s="316">
        <f t="shared" si="6"/>
        <v>208.28125</v>
      </c>
      <c r="F133">
        <v>180</v>
      </c>
      <c r="G133" s="82">
        <f t="shared" si="7"/>
        <v>5.625</v>
      </c>
    </row>
    <row r="134" spans="1:7">
      <c r="A134" s="25">
        <v>44334</v>
      </c>
      <c r="B134">
        <v>36509</v>
      </c>
      <c r="C134" s="315">
        <v>1.01</v>
      </c>
      <c r="D134">
        <v>44</v>
      </c>
      <c r="E134" s="316">
        <f t="shared" si="6"/>
        <v>829.75</v>
      </c>
      <c r="F134">
        <v>540</v>
      </c>
      <c r="G134" s="82">
        <f t="shared" si="7"/>
        <v>12.272727272727273</v>
      </c>
    </row>
    <row r="135" spans="1:7">
      <c r="A135" s="25">
        <v>44335</v>
      </c>
      <c r="B135">
        <v>12850</v>
      </c>
      <c r="C135" s="315">
        <v>0.35</v>
      </c>
      <c r="D135">
        <v>20</v>
      </c>
      <c r="E135" s="316">
        <f t="shared" si="6"/>
        <v>642.5</v>
      </c>
      <c r="F135">
        <v>324</v>
      </c>
      <c r="G135" s="82">
        <f t="shared" si="7"/>
        <v>16.2</v>
      </c>
    </row>
    <row r="136" spans="1:7">
      <c r="A136" s="25">
        <v>44336</v>
      </c>
      <c r="B136">
        <v>28233</v>
      </c>
      <c r="C136" s="315">
        <v>0.67</v>
      </c>
      <c r="D136">
        <v>28</v>
      </c>
      <c r="E136" s="316">
        <f t="shared" si="6"/>
        <v>1008.3214285714286</v>
      </c>
      <c r="F136">
        <v>504</v>
      </c>
      <c r="G136" s="82">
        <f t="shared" si="7"/>
        <v>18</v>
      </c>
    </row>
    <row r="137" spans="1:7">
      <c r="A137" s="25">
        <v>44337</v>
      </c>
      <c r="B137">
        <v>21237</v>
      </c>
      <c r="C137" s="315">
        <v>0.59</v>
      </c>
      <c r="D137">
        <v>28</v>
      </c>
      <c r="E137" s="316">
        <f t="shared" si="6"/>
        <v>758.46428571428567</v>
      </c>
      <c r="F137">
        <v>360</v>
      </c>
      <c r="G137" s="82">
        <f t="shared" si="7"/>
        <v>12.857142857142858</v>
      </c>
    </row>
    <row r="138" spans="1:7">
      <c r="A138" s="25">
        <v>44338</v>
      </c>
      <c r="B138">
        <v>25730</v>
      </c>
      <c r="C138" s="315">
        <v>0.71</v>
      </c>
      <c r="D138">
        <v>36</v>
      </c>
      <c r="E138" s="316">
        <f t="shared" si="6"/>
        <v>714.72222222222217</v>
      </c>
      <c r="F138">
        <v>468</v>
      </c>
      <c r="G138" s="82">
        <f t="shared" si="7"/>
        <v>13</v>
      </c>
    </row>
    <row r="139" spans="1:7">
      <c r="A139" s="25">
        <v>44339</v>
      </c>
      <c r="B139">
        <v>21902</v>
      </c>
      <c r="C139" s="315">
        <f t="shared" si="8"/>
        <v>0.73006666666666664</v>
      </c>
      <c r="D139">
        <v>36</v>
      </c>
      <c r="E139" s="316">
        <f t="shared" si="6"/>
        <v>608.38888888888891</v>
      </c>
      <c r="F139">
        <v>180</v>
      </c>
      <c r="G139" s="82">
        <f t="shared" si="7"/>
        <v>5</v>
      </c>
    </row>
    <row r="140" spans="1:7">
      <c r="B140" s="346" t="s">
        <v>1076</v>
      </c>
      <c r="C140" s="315" t="e">
        <f t="shared" si="8"/>
        <v>#VALUE!</v>
      </c>
      <c r="D140" s="346" t="s">
        <v>1076</v>
      </c>
      <c r="E140" s="316" t="e">
        <f t="shared" si="6"/>
        <v>#VALUE!</v>
      </c>
      <c r="F140" s="346" t="s">
        <v>1076</v>
      </c>
      <c r="G140" s="82" t="e">
        <f t="shared" si="7"/>
        <v>#VALUE!</v>
      </c>
    </row>
    <row r="141" spans="1:7">
      <c r="B141" s="346" t="s">
        <v>1076</v>
      </c>
      <c r="C141" s="315" t="e">
        <f t="shared" si="8"/>
        <v>#VALUE!</v>
      </c>
      <c r="D141" s="346" t="s">
        <v>1076</v>
      </c>
      <c r="E141" s="316" t="e">
        <f t="shared" si="6"/>
        <v>#VALUE!</v>
      </c>
      <c r="F141" s="346" t="s">
        <v>1076</v>
      </c>
      <c r="G141" s="82" t="e">
        <f t="shared" si="7"/>
        <v>#VALUE!</v>
      </c>
    </row>
    <row r="142" spans="1:7">
      <c r="B142" s="346" t="s">
        <v>1076</v>
      </c>
      <c r="C142" s="315" t="e">
        <f t="shared" si="8"/>
        <v>#VALUE!</v>
      </c>
      <c r="D142" s="346" t="s">
        <v>1076</v>
      </c>
      <c r="E142" s="316" t="e">
        <f t="shared" si="6"/>
        <v>#VALUE!</v>
      </c>
      <c r="F142" s="346" t="s">
        <v>1076</v>
      </c>
      <c r="G142" s="82" t="e">
        <f t="shared" si="7"/>
        <v>#VALUE!</v>
      </c>
    </row>
    <row r="143" spans="1:7">
      <c r="B143" s="346" t="s">
        <v>1076</v>
      </c>
      <c r="C143" s="315" t="e">
        <f t="shared" si="8"/>
        <v>#VALUE!</v>
      </c>
      <c r="D143" s="346" t="s">
        <v>1076</v>
      </c>
      <c r="E143" s="316" t="e">
        <f t="shared" si="6"/>
        <v>#VALUE!</v>
      </c>
      <c r="F143" s="346" t="s">
        <v>1076</v>
      </c>
      <c r="G143" s="82" t="e">
        <f t="shared" si="7"/>
        <v>#VALUE!</v>
      </c>
    </row>
    <row r="144" spans="1:7">
      <c r="B144" s="346" t="s">
        <v>1076</v>
      </c>
      <c r="C144" s="315" t="e">
        <f t="shared" si="8"/>
        <v>#VALUE!</v>
      </c>
      <c r="D144" s="346" t="s">
        <v>1076</v>
      </c>
      <c r="E144" s="316" t="e">
        <f t="shared" si="6"/>
        <v>#VALUE!</v>
      </c>
      <c r="F144" s="346" t="s">
        <v>1076</v>
      </c>
      <c r="G144" s="82" t="e">
        <f t="shared" si="7"/>
        <v>#VALUE!</v>
      </c>
    </row>
    <row r="145" spans="2:7">
      <c r="B145" s="346" t="s">
        <v>1076</v>
      </c>
      <c r="C145" s="315" t="e">
        <f t="shared" si="8"/>
        <v>#VALUE!</v>
      </c>
      <c r="D145" s="346" t="s">
        <v>1076</v>
      </c>
      <c r="E145" s="316" t="e">
        <f t="shared" si="6"/>
        <v>#VALUE!</v>
      </c>
      <c r="F145" s="346" t="s">
        <v>1076</v>
      </c>
      <c r="G145" s="82" t="e">
        <f t="shared" si="7"/>
        <v>#VALUE!</v>
      </c>
    </row>
    <row r="146" spans="2:7">
      <c r="B146" s="346" t="s">
        <v>1076</v>
      </c>
      <c r="C146" s="315" t="e">
        <f t="shared" si="8"/>
        <v>#VALUE!</v>
      </c>
      <c r="D146" s="346" t="s">
        <v>1076</v>
      </c>
      <c r="E146" s="316" t="e">
        <f t="shared" si="6"/>
        <v>#VALUE!</v>
      </c>
      <c r="F146" s="346" t="s">
        <v>1076</v>
      </c>
      <c r="G146" s="82" t="e">
        <f t="shared" si="7"/>
        <v>#VALUE!</v>
      </c>
    </row>
    <row r="147" spans="2:7">
      <c r="B147" s="346" t="s">
        <v>1076</v>
      </c>
      <c r="C147" s="315" t="e">
        <f t="shared" si="8"/>
        <v>#VALUE!</v>
      </c>
      <c r="D147" s="346" t="s">
        <v>1076</v>
      </c>
      <c r="E147" s="316" t="e">
        <f t="shared" si="6"/>
        <v>#VALUE!</v>
      </c>
      <c r="F147" s="346" t="s">
        <v>1076</v>
      </c>
      <c r="G147" s="82" t="e">
        <f t="shared" si="7"/>
        <v>#VALUE!</v>
      </c>
    </row>
    <row r="148" spans="2:7">
      <c r="B148" s="346" t="s">
        <v>1076</v>
      </c>
      <c r="C148" s="315" t="e">
        <f t="shared" si="8"/>
        <v>#VALUE!</v>
      </c>
      <c r="D148" s="346" t="s">
        <v>1076</v>
      </c>
      <c r="E148" s="316" t="e">
        <f t="shared" si="6"/>
        <v>#VALUE!</v>
      </c>
      <c r="F148" s="346" t="s">
        <v>1076</v>
      </c>
      <c r="G148" s="82" t="e">
        <f t="shared" si="7"/>
        <v>#VALUE!</v>
      </c>
    </row>
    <row r="149" spans="2:7">
      <c r="B149" s="346" t="s">
        <v>1076</v>
      </c>
      <c r="C149" s="315" t="e">
        <f t="shared" si="8"/>
        <v>#VALUE!</v>
      </c>
      <c r="D149" s="346" t="s">
        <v>1076</v>
      </c>
      <c r="E149" s="316" t="e">
        <f t="shared" si="6"/>
        <v>#VALUE!</v>
      </c>
      <c r="F149" s="346" t="s">
        <v>1076</v>
      </c>
      <c r="G149" s="82" t="e">
        <f t="shared" si="7"/>
        <v>#VALUE!</v>
      </c>
    </row>
    <row r="150" spans="2:7">
      <c r="B150" s="346" t="s">
        <v>1076</v>
      </c>
      <c r="C150" s="315" t="e">
        <f t="shared" si="8"/>
        <v>#VALUE!</v>
      </c>
      <c r="D150" s="346" t="s">
        <v>1076</v>
      </c>
      <c r="E150" s="316" t="e">
        <f t="shared" si="6"/>
        <v>#VALUE!</v>
      </c>
      <c r="F150" s="346" t="s">
        <v>1076</v>
      </c>
      <c r="G150" s="82" t="e">
        <f t="shared" si="7"/>
        <v>#VALUE!</v>
      </c>
    </row>
    <row r="151" spans="2:7">
      <c r="B151" s="346" t="s">
        <v>1076</v>
      </c>
      <c r="C151" s="315" t="e">
        <f t="shared" si="8"/>
        <v>#VALUE!</v>
      </c>
      <c r="D151" s="346" t="s">
        <v>1076</v>
      </c>
      <c r="E151" s="316" t="e">
        <f t="shared" si="6"/>
        <v>#VALUE!</v>
      </c>
      <c r="F151" s="346" t="s">
        <v>1076</v>
      </c>
      <c r="G151" s="82" t="e">
        <f t="shared" si="7"/>
        <v>#VALUE!</v>
      </c>
    </row>
    <row r="152" spans="2:7">
      <c r="B152" s="346" t="s">
        <v>1076</v>
      </c>
      <c r="C152" s="315" t="e">
        <f t="shared" si="8"/>
        <v>#VALUE!</v>
      </c>
      <c r="D152" s="346" t="s">
        <v>1076</v>
      </c>
      <c r="E152" s="316" t="e">
        <f t="shared" si="6"/>
        <v>#VALUE!</v>
      </c>
      <c r="F152" s="346" t="s">
        <v>1076</v>
      </c>
      <c r="G152" s="82" t="e">
        <f t="shared" si="7"/>
        <v>#VALUE!</v>
      </c>
    </row>
    <row r="153" spans="2:7">
      <c r="B153" s="346" t="s">
        <v>1076</v>
      </c>
      <c r="C153" s="315" t="e">
        <f t="shared" si="8"/>
        <v>#VALUE!</v>
      </c>
      <c r="D153" s="346" t="s">
        <v>1076</v>
      </c>
      <c r="E153" s="316" t="e">
        <f t="shared" si="6"/>
        <v>#VALUE!</v>
      </c>
      <c r="F153" s="346" t="s">
        <v>1076</v>
      </c>
      <c r="G153" s="82" t="e">
        <f t="shared" si="7"/>
        <v>#VALUE!</v>
      </c>
    </row>
    <row r="154" spans="2:7">
      <c r="B154" s="346" t="s">
        <v>1076</v>
      </c>
      <c r="C154" s="315" t="e">
        <f t="shared" si="8"/>
        <v>#VALUE!</v>
      </c>
      <c r="D154" s="346" t="s">
        <v>1076</v>
      </c>
      <c r="E154" s="316" t="e">
        <f t="shared" si="6"/>
        <v>#VALUE!</v>
      </c>
      <c r="F154" s="346" t="s">
        <v>1076</v>
      </c>
      <c r="G154" s="82" t="e">
        <f t="shared" si="7"/>
        <v>#VALUE!</v>
      </c>
    </row>
    <row r="155" spans="2:7">
      <c r="B155" s="346" t="s">
        <v>1076</v>
      </c>
      <c r="C155" s="315" t="e">
        <f t="shared" si="8"/>
        <v>#VALUE!</v>
      </c>
      <c r="D155" s="346" t="s">
        <v>1076</v>
      </c>
      <c r="E155" s="316" t="e">
        <f t="shared" si="6"/>
        <v>#VALUE!</v>
      </c>
      <c r="F155" s="346" t="s">
        <v>1076</v>
      </c>
      <c r="G155" s="82" t="e">
        <f t="shared" si="7"/>
        <v>#VALUE!</v>
      </c>
    </row>
    <row r="156" spans="2:7">
      <c r="B156" s="346" t="s">
        <v>1076</v>
      </c>
      <c r="C156" s="315" t="e">
        <f t="shared" si="8"/>
        <v>#VALUE!</v>
      </c>
      <c r="D156" s="346" t="s">
        <v>1076</v>
      </c>
      <c r="E156" s="316" t="e">
        <f t="shared" si="6"/>
        <v>#VALUE!</v>
      </c>
      <c r="F156" s="346" t="s">
        <v>1076</v>
      </c>
      <c r="G156" s="82" t="e">
        <f t="shared" si="7"/>
        <v>#VALUE!</v>
      </c>
    </row>
    <row r="157" spans="2:7">
      <c r="B157" s="346" t="s">
        <v>1076</v>
      </c>
      <c r="C157" s="315" t="e">
        <f t="shared" si="8"/>
        <v>#VALUE!</v>
      </c>
      <c r="D157" s="346" t="s">
        <v>1076</v>
      </c>
      <c r="E157" s="316" t="e">
        <f t="shared" si="6"/>
        <v>#VALUE!</v>
      </c>
      <c r="F157" s="346" t="s">
        <v>1076</v>
      </c>
      <c r="G157" s="82" t="e">
        <f t="shared" si="7"/>
        <v>#VALUE!</v>
      </c>
    </row>
    <row r="158" spans="2:7">
      <c r="B158" s="346" t="s">
        <v>1076</v>
      </c>
      <c r="C158" s="315" t="e">
        <f t="shared" si="8"/>
        <v>#VALUE!</v>
      </c>
      <c r="D158" s="346" t="s">
        <v>1076</v>
      </c>
      <c r="E158" s="316" t="e">
        <f t="shared" si="6"/>
        <v>#VALUE!</v>
      </c>
      <c r="F158" s="346" t="s">
        <v>1076</v>
      </c>
      <c r="G158" s="82" t="e">
        <f t="shared" si="7"/>
        <v>#VALUE!</v>
      </c>
    </row>
    <row r="159" spans="2:7">
      <c r="B159" s="346" t="s">
        <v>1076</v>
      </c>
      <c r="C159" s="315" t="e">
        <f t="shared" si="8"/>
        <v>#VALUE!</v>
      </c>
      <c r="D159" s="346" t="s">
        <v>1076</v>
      </c>
      <c r="E159" s="316" t="e">
        <f t="shared" si="6"/>
        <v>#VALUE!</v>
      </c>
      <c r="F159" s="346" t="s">
        <v>1076</v>
      </c>
      <c r="G159" s="82" t="e">
        <f t="shared" si="7"/>
        <v>#VALUE!</v>
      </c>
    </row>
    <row r="160" spans="2:7">
      <c r="B160" s="346" t="s">
        <v>1076</v>
      </c>
      <c r="C160" s="315" t="e">
        <f t="shared" si="8"/>
        <v>#VALUE!</v>
      </c>
      <c r="D160" s="346" t="s">
        <v>1076</v>
      </c>
      <c r="E160" s="316" t="e">
        <f t="shared" si="6"/>
        <v>#VALUE!</v>
      </c>
      <c r="F160" s="346" t="s">
        <v>1076</v>
      </c>
      <c r="G160" s="82" t="e">
        <f t="shared" si="7"/>
        <v>#VALUE!</v>
      </c>
    </row>
    <row r="161" spans="2:7">
      <c r="B161" s="346" t="s">
        <v>1076</v>
      </c>
      <c r="C161" s="315" t="e">
        <f t="shared" si="8"/>
        <v>#VALUE!</v>
      </c>
      <c r="D161" s="346" t="s">
        <v>1076</v>
      </c>
      <c r="E161" s="316" t="e">
        <f t="shared" si="6"/>
        <v>#VALUE!</v>
      </c>
      <c r="F161" s="346" t="s">
        <v>1076</v>
      </c>
      <c r="G161" s="82" t="e">
        <f t="shared" si="7"/>
        <v>#VALUE!</v>
      </c>
    </row>
    <row r="162" spans="2:7">
      <c r="B162" s="346" t="s">
        <v>1076</v>
      </c>
      <c r="C162" s="315" t="e">
        <f t="shared" si="8"/>
        <v>#VALUE!</v>
      </c>
      <c r="D162" s="346" t="s">
        <v>1076</v>
      </c>
      <c r="E162" s="316" t="e">
        <f t="shared" si="6"/>
        <v>#VALUE!</v>
      </c>
      <c r="F162" s="346" t="s">
        <v>1076</v>
      </c>
      <c r="G162" s="82" t="e">
        <f t="shared" si="7"/>
        <v>#VALUE!</v>
      </c>
    </row>
    <row r="163" spans="2:7">
      <c r="B163" s="346" t="s">
        <v>1076</v>
      </c>
      <c r="C163" s="315" t="e">
        <f t="shared" si="8"/>
        <v>#VALUE!</v>
      </c>
      <c r="D163" s="346" t="s">
        <v>1076</v>
      </c>
      <c r="E163" s="316" t="e">
        <f t="shared" si="6"/>
        <v>#VALUE!</v>
      </c>
      <c r="F163" s="346" t="s">
        <v>1076</v>
      </c>
      <c r="G163" s="82" t="e">
        <f t="shared" si="7"/>
        <v>#VALUE!</v>
      </c>
    </row>
    <row r="164" spans="2:7">
      <c r="B164" s="346" t="s">
        <v>1076</v>
      </c>
      <c r="C164" s="315" t="e">
        <f t="shared" si="8"/>
        <v>#VALUE!</v>
      </c>
      <c r="D164" s="346" t="s">
        <v>1076</v>
      </c>
      <c r="E164" s="316" t="e">
        <f t="shared" si="6"/>
        <v>#VALUE!</v>
      </c>
      <c r="F164" s="346" t="s">
        <v>1076</v>
      </c>
      <c r="G164" s="82" t="e">
        <f t="shared" si="7"/>
        <v>#VALUE!</v>
      </c>
    </row>
    <row r="165" spans="2:7">
      <c r="B165" s="346" t="s">
        <v>1076</v>
      </c>
      <c r="C165" s="315" t="e">
        <f t="shared" si="8"/>
        <v>#VALUE!</v>
      </c>
      <c r="D165" s="346" t="s">
        <v>1076</v>
      </c>
      <c r="E165" s="316" t="e">
        <f t="shared" si="6"/>
        <v>#VALUE!</v>
      </c>
      <c r="F165" s="346" t="s">
        <v>1076</v>
      </c>
      <c r="G165" s="82" t="e">
        <f t="shared" si="7"/>
        <v>#VALUE!</v>
      </c>
    </row>
    <row r="166" spans="2:7">
      <c r="B166" s="346" t="s">
        <v>1076</v>
      </c>
      <c r="C166" s="315" t="e">
        <f t="shared" si="8"/>
        <v>#VALUE!</v>
      </c>
      <c r="D166" s="346" t="s">
        <v>1076</v>
      </c>
      <c r="E166" s="316" t="e">
        <f t="shared" si="6"/>
        <v>#VALUE!</v>
      </c>
      <c r="F166" s="346" t="s">
        <v>1076</v>
      </c>
      <c r="G166" s="82" t="e">
        <f t="shared" si="7"/>
        <v>#VALUE!</v>
      </c>
    </row>
    <row r="167" spans="2:7">
      <c r="B167" s="346" t="s">
        <v>1076</v>
      </c>
      <c r="C167" s="315" t="e">
        <f t="shared" si="8"/>
        <v>#VALUE!</v>
      </c>
      <c r="D167" s="346" t="s">
        <v>1076</v>
      </c>
      <c r="E167" s="316" t="e">
        <f t="shared" si="6"/>
        <v>#VALUE!</v>
      </c>
      <c r="F167" s="346" t="s">
        <v>1076</v>
      </c>
      <c r="G167" s="82" t="e">
        <f t="shared" si="7"/>
        <v>#VALUE!</v>
      </c>
    </row>
    <row r="168" spans="2:7">
      <c r="B168" s="346" t="s">
        <v>1076</v>
      </c>
      <c r="C168" s="315" t="e">
        <f t="shared" si="8"/>
        <v>#VALUE!</v>
      </c>
      <c r="D168" s="346" t="s">
        <v>1076</v>
      </c>
      <c r="E168" s="316" t="e">
        <f t="shared" si="6"/>
        <v>#VALUE!</v>
      </c>
      <c r="F168" s="346" t="s">
        <v>1076</v>
      </c>
      <c r="G168" s="82" t="e">
        <f t="shared" si="7"/>
        <v>#VALUE!</v>
      </c>
    </row>
    <row r="169" spans="2:7">
      <c r="B169" s="346" t="s">
        <v>1076</v>
      </c>
      <c r="C169" s="315" t="e">
        <f t="shared" si="8"/>
        <v>#VALUE!</v>
      </c>
      <c r="D169" s="346" t="s">
        <v>1076</v>
      </c>
      <c r="E169" s="316" t="e">
        <f t="shared" si="6"/>
        <v>#VALUE!</v>
      </c>
      <c r="F169" s="346" t="s">
        <v>1076</v>
      </c>
      <c r="G169" s="82" t="e">
        <f t="shared" si="7"/>
        <v>#VALUE!</v>
      </c>
    </row>
    <row r="170" spans="2:7">
      <c r="B170" s="346" t="s">
        <v>1076</v>
      </c>
      <c r="C170" s="315" t="e">
        <f t="shared" si="8"/>
        <v>#VALUE!</v>
      </c>
      <c r="D170" s="346" t="s">
        <v>1076</v>
      </c>
      <c r="E170" s="316" t="e">
        <f t="shared" si="6"/>
        <v>#VALUE!</v>
      </c>
      <c r="F170" s="346" t="s">
        <v>1076</v>
      </c>
      <c r="G170" s="82" t="e">
        <f t="shared" si="7"/>
        <v>#VALUE!</v>
      </c>
    </row>
    <row r="171" spans="2:7">
      <c r="B171" s="346" t="s">
        <v>1076</v>
      </c>
      <c r="C171" s="315" t="e">
        <f t="shared" si="8"/>
        <v>#VALUE!</v>
      </c>
      <c r="D171" s="346" t="s">
        <v>1076</v>
      </c>
      <c r="E171" s="316" t="e">
        <f t="shared" si="6"/>
        <v>#VALUE!</v>
      </c>
      <c r="F171" s="346" t="s">
        <v>1076</v>
      </c>
      <c r="G171" s="82" t="e">
        <f t="shared" si="7"/>
        <v>#VALUE!</v>
      </c>
    </row>
    <row r="172" spans="2:7">
      <c r="B172" s="346" t="s">
        <v>1076</v>
      </c>
      <c r="C172" s="315" t="e">
        <f t="shared" si="8"/>
        <v>#VALUE!</v>
      </c>
      <c r="D172" s="346" t="s">
        <v>1076</v>
      </c>
      <c r="E172" s="316" t="e">
        <f t="shared" si="6"/>
        <v>#VALUE!</v>
      </c>
      <c r="F172" s="346" t="s">
        <v>1076</v>
      </c>
      <c r="G172" s="82" t="e">
        <f t="shared" si="7"/>
        <v>#VALUE!</v>
      </c>
    </row>
    <row r="173" spans="2:7">
      <c r="B173" s="346" t="s">
        <v>1076</v>
      </c>
      <c r="C173" s="315" t="e">
        <f t="shared" si="8"/>
        <v>#VALUE!</v>
      </c>
      <c r="D173" s="346" t="s">
        <v>1076</v>
      </c>
      <c r="E173" s="316" t="e">
        <f t="shared" si="6"/>
        <v>#VALUE!</v>
      </c>
      <c r="F173" s="346" t="s">
        <v>1076</v>
      </c>
      <c r="G173" s="82" t="e">
        <f t="shared" si="7"/>
        <v>#VALUE!</v>
      </c>
    </row>
    <row r="174" spans="2:7">
      <c r="B174" s="346" t="s">
        <v>1076</v>
      </c>
      <c r="C174" s="315" t="e">
        <f t="shared" si="8"/>
        <v>#VALUE!</v>
      </c>
      <c r="D174" s="346" t="s">
        <v>1076</v>
      </c>
      <c r="E174" s="316" t="e">
        <f t="shared" si="6"/>
        <v>#VALUE!</v>
      </c>
      <c r="F174" s="346" t="s">
        <v>1076</v>
      </c>
      <c r="G174" s="82" t="e">
        <f t="shared" si="7"/>
        <v>#VALUE!</v>
      </c>
    </row>
    <row r="175" spans="2:7">
      <c r="B175" s="346" t="s">
        <v>1076</v>
      </c>
      <c r="C175" s="315" t="e">
        <f t="shared" si="8"/>
        <v>#VALUE!</v>
      </c>
      <c r="D175" s="346" t="s">
        <v>1076</v>
      </c>
      <c r="E175" s="316" t="e">
        <f t="shared" si="6"/>
        <v>#VALUE!</v>
      </c>
      <c r="F175" s="346" t="s">
        <v>1076</v>
      </c>
      <c r="G175" s="82" t="e">
        <f t="shared" si="7"/>
        <v>#VALUE!</v>
      </c>
    </row>
    <row r="176" spans="2:7">
      <c r="B176" s="346" t="s">
        <v>1076</v>
      </c>
      <c r="C176" s="315" t="e">
        <f t="shared" si="8"/>
        <v>#VALUE!</v>
      </c>
      <c r="D176" s="346" t="s">
        <v>1076</v>
      </c>
      <c r="E176" s="316" t="e">
        <f t="shared" si="6"/>
        <v>#VALUE!</v>
      </c>
      <c r="F176" s="346" t="s">
        <v>1076</v>
      </c>
      <c r="G176" s="82" t="e">
        <f t="shared" si="7"/>
        <v>#VALUE!</v>
      </c>
    </row>
    <row r="177" spans="2:7">
      <c r="B177" s="346" t="s">
        <v>1076</v>
      </c>
      <c r="C177" s="315" t="e">
        <f t="shared" si="8"/>
        <v>#VALUE!</v>
      </c>
      <c r="D177" s="346" t="s">
        <v>1076</v>
      </c>
      <c r="E177" s="316" t="e">
        <f t="shared" si="6"/>
        <v>#VALUE!</v>
      </c>
      <c r="F177" s="346" t="s">
        <v>1076</v>
      </c>
      <c r="G177" s="82" t="e">
        <f t="shared" si="7"/>
        <v>#VALUE!</v>
      </c>
    </row>
    <row r="178" spans="2:7">
      <c r="B178" s="346" t="s">
        <v>1076</v>
      </c>
      <c r="C178" s="315" t="e">
        <f t="shared" si="8"/>
        <v>#VALUE!</v>
      </c>
      <c r="D178" s="346" t="s">
        <v>1076</v>
      </c>
      <c r="E178" s="316" t="e">
        <f t="shared" si="6"/>
        <v>#VALUE!</v>
      </c>
      <c r="F178" s="346" t="s">
        <v>1076</v>
      </c>
      <c r="G178" s="82" t="e">
        <f t="shared" si="7"/>
        <v>#VALUE!</v>
      </c>
    </row>
    <row r="179" spans="2:7">
      <c r="B179" s="346" t="s">
        <v>1076</v>
      </c>
      <c r="C179" s="315" t="e">
        <f t="shared" si="8"/>
        <v>#VALUE!</v>
      </c>
      <c r="D179" s="346" t="s">
        <v>1076</v>
      </c>
      <c r="E179" s="316" t="e">
        <f t="shared" si="6"/>
        <v>#VALUE!</v>
      </c>
      <c r="F179" s="346" t="s">
        <v>1076</v>
      </c>
      <c r="G179" s="82" t="e">
        <f t="shared" si="7"/>
        <v>#VALUE!</v>
      </c>
    </row>
    <row r="180" spans="2:7">
      <c r="B180" s="346" t="s">
        <v>1076</v>
      </c>
      <c r="C180" s="315" t="e">
        <f t="shared" si="8"/>
        <v>#VALUE!</v>
      </c>
      <c r="D180" s="346" t="s">
        <v>1076</v>
      </c>
      <c r="E180" s="316" t="e">
        <f t="shared" si="6"/>
        <v>#VALUE!</v>
      </c>
      <c r="F180" s="346" t="s">
        <v>1076</v>
      </c>
      <c r="G180" s="82" t="e">
        <f t="shared" si="7"/>
        <v>#VALUE!</v>
      </c>
    </row>
    <row r="181" spans="2:7">
      <c r="B181" s="346" t="s">
        <v>1076</v>
      </c>
      <c r="C181" s="315" t="e">
        <f t="shared" si="8"/>
        <v>#VALUE!</v>
      </c>
      <c r="D181" s="346" t="s">
        <v>1076</v>
      </c>
      <c r="E181" s="316" t="e">
        <f t="shared" si="6"/>
        <v>#VALUE!</v>
      </c>
      <c r="F181" s="346" t="s">
        <v>1076</v>
      </c>
      <c r="G181" s="82" t="e">
        <f t="shared" si="7"/>
        <v>#VALUE!</v>
      </c>
    </row>
    <row r="182" spans="2:7">
      <c r="B182" s="346" t="s">
        <v>1076</v>
      </c>
      <c r="C182" s="315" t="e">
        <f t="shared" si="8"/>
        <v>#VALUE!</v>
      </c>
      <c r="D182" s="346" t="s">
        <v>1076</v>
      </c>
      <c r="E182" s="316" t="e">
        <f t="shared" si="6"/>
        <v>#VALUE!</v>
      </c>
      <c r="F182" s="346" t="s">
        <v>1076</v>
      </c>
      <c r="G182" s="82" t="e">
        <f t="shared" si="7"/>
        <v>#VALUE!</v>
      </c>
    </row>
    <row r="183" spans="2:7">
      <c r="B183" s="346" t="s">
        <v>1076</v>
      </c>
      <c r="C183" s="315" t="e">
        <f t="shared" si="8"/>
        <v>#VALUE!</v>
      </c>
      <c r="D183" s="346" t="s">
        <v>1076</v>
      </c>
      <c r="E183" s="316" t="e">
        <f t="shared" si="6"/>
        <v>#VALUE!</v>
      </c>
      <c r="F183" s="346" t="s">
        <v>1076</v>
      </c>
      <c r="G183" s="82" t="e">
        <f t="shared" si="7"/>
        <v>#VALUE!</v>
      </c>
    </row>
    <row r="184" spans="2:7">
      <c r="B184" s="346" t="s">
        <v>1076</v>
      </c>
      <c r="C184" s="315" t="e">
        <f t="shared" si="8"/>
        <v>#VALUE!</v>
      </c>
      <c r="D184" s="346" t="s">
        <v>1076</v>
      </c>
      <c r="E184" s="316" t="e">
        <f t="shared" si="6"/>
        <v>#VALUE!</v>
      </c>
      <c r="F184" s="346" t="s">
        <v>1076</v>
      </c>
      <c r="G184" s="82" t="e">
        <f t="shared" si="7"/>
        <v>#VALUE!</v>
      </c>
    </row>
    <row r="185" spans="2:7">
      <c r="B185" s="346" t="s">
        <v>1076</v>
      </c>
      <c r="C185" s="315" t="e">
        <f t="shared" si="8"/>
        <v>#VALUE!</v>
      </c>
      <c r="D185" s="346" t="s">
        <v>1076</v>
      </c>
      <c r="E185" s="316" t="e">
        <f t="shared" si="6"/>
        <v>#VALUE!</v>
      </c>
      <c r="F185" s="346" t="s">
        <v>1076</v>
      </c>
      <c r="G185" s="82" t="e">
        <f t="shared" si="7"/>
        <v>#VALUE!</v>
      </c>
    </row>
    <row r="186" spans="2:7">
      <c r="B186" s="346" t="s">
        <v>1076</v>
      </c>
      <c r="C186" s="315" t="e">
        <f t="shared" si="8"/>
        <v>#VALUE!</v>
      </c>
      <c r="D186" s="346" t="s">
        <v>1076</v>
      </c>
      <c r="E186" s="316" t="e">
        <f t="shared" si="6"/>
        <v>#VALUE!</v>
      </c>
      <c r="F186" s="346" t="s">
        <v>1076</v>
      </c>
      <c r="G186" s="82" t="e">
        <f t="shared" si="7"/>
        <v>#VALUE!</v>
      </c>
    </row>
    <row r="187" spans="2:7">
      <c r="B187" s="346" t="s">
        <v>1076</v>
      </c>
      <c r="C187" s="315" t="e">
        <f t="shared" si="8"/>
        <v>#VALUE!</v>
      </c>
      <c r="D187" s="346" t="s">
        <v>1076</v>
      </c>
      <c r="E187" s="316" t="e">
        <f t="shared" si="6"/>
        <v>#VALUE!</v>
      </c>
      <c r="F187" s="346" t="s">
        <v>1076</v>
      </c>
      <c r="G187" s="82" t="e">
        <f t="shared" si="7"/>
        <v>#VALUE!</v>
      </c>
    </row>
    <row r="188" spans="2:7">
      <c r="B188" s="346" t="s">
        <v>1076</v>
      </c>
      <c r="C188" s="315" t="e">
        <f t="shared" si="8"/>
        <v>#VALUE!</v>
      </c>
      <c r="D188" s="346" t="s">
        <v>1076</v>
      </c>
      <c r="E188" s="316" t="e">
        <f t="shared" si="6"/>
        <v>#VALUE!</v>
      </c>
      <c r="F188" s="346" t="s">
        <v>1076</v>
      </c>
      <c r="G188" s="82" t="e">
        <f t="shared" si="7"/>
        <v>#VALUE!</v>
      </c>
    </row>
    <row r="189" spans="2:7">
      <c r="B189" s="346" t="s">
        <v>1076</v>
      </c>
      <c r="C189" s="315" t="e">
        <f t="shared" si="8"/>
        <v>#VALUE!</v>
      </c>
      <c r="D189" s="346" t="s">
        <v>1076</v>
      </c>
      <c r="E189" s="316" t="e">
        <f t="shared" si="6"/>
        <v>#VALUE!</v>
      </c>
      <c r="F189" s="346" t="s">
        <v>1076</v>
      </c>
      <c r="G189" s="82" t="e">
        <f t="shared" si="7"/>
        <v>#VALUE!</v>
      </c>
    </row>
    <row r="190" spans="2:7">
      <c r="B190" s="346" t="s">
        <v>1076</v>
      </c>
      <c r="C190" s="315" t="e">
        <f t="shared" si="8"/>
        <v>#VALUE!</v>
      </c>
      <c r="D190" s="346" t="s">
        <v>1076</v>
      </c>
      <c r="E190" s="316" t="e">
        <f t="shared" si="6"/>
        <v>#VALUE!</v>
      </c>
      <c r="F190" s="346" t="s">
        <v>1076</v>
      </c>
      <c r="G190" s="82" t="e">
        <f t="shared" si="7"/>
        <v>#VALUE!</v>
      </c>
    </row>
    <row r="191" spans="2:7">
      <c r="B191" s="346" t="s">
        <v>1076</v>
      </c>
      <c r="C191" s="315" t="e">
        <f t="shared" si="8"/>
        <v>#VALUE!</v>
      </c>
      <c r="D191" s="346" t="s">
        <v>1076</v>
      </c>
      <c r="E191" s="316" t="e">
        <f t="shared" si="6"/>
        <v>#VALUE!</v>
      </c>
      <c r="F191" s="346" t="s">
        <v>1076</v>
      </c>
      <c r="G191" s="82" t="e">
        <f t="shared" si="7"/>
        <v>#VALUE!</v>
      </c>
    </row>
    <row r="192" spans="2:7">
      <c r="B192" s="346" t="s">
        <v>1076</v>
      </c>
      <c r="C192" s="315" t="e">
        <f t="shared" si="8"/>
        <v>#VALUE!</v>
      </c>
      <c r="D192" s="346" t="s">
        <v>1076</v>
      </c>
      <c r="E192" s="316" t="e">
        <f t="shared" si="6"/>
        <v>#VALUE!</v>
      </c>
      <c r="F192" s="346" t="s">
        <v>1076</v>
      </c>
      <c r="G192" s="82" t="e">
        <f t="shared" si="7"/>
        <v>#VALUE!</v>
      </c>
    </row>
    <row r="193" spans="2:7">
      <c r="B193" s="346" t="s">
        <v>1076</v>
      </c>
      <c r="C193" s="315" t="e">
        <f t="shared" si="8"/>
        <v>#VALUE!</v>
      </c>
      <c r="D193" s="346" t="s">
        <v>1076</v>
      </c>
      <c r="E193" s="316" t="e">
        <f t="shared" si="6"/>
        <v>#VALUE!</v>
      </c>
      <c r="F193" s="346" t="s">
        <v>1076</v>
      </c>
      <c r="G193" s="82" t="e">
        <f t="shared" si="7"/>
        <v>#VALUE!</v>
      </c>
    </row>
    <row r="194" spans="2:7">
      <c r="B194" s="346" t="s">
        <v>1076</v>
      </c>
      <c r="C194" s="315" t="e">
        <f t="shared" si="8"/>
        <v>#VALUE!</v>
      </c>
      <c r="D194" s="346" t="s">
        <v>1076</v>
      </c>
      <c r="E194" s="316" t="e">
        <f t="shared" si="6"/>
        <v>#VALUE!</v>
      </c>
      <c r="F194" s="346" t="s">
        <v>1076</v>
      </c>
      <c r="G194" s="82" t="e">
        <f t="shared" si="7"/>
        <v>#VALUE!</v>
      </c>
    </row>
    <row r="195" spans="2:7">
      <c r="B195" s="346" t="s">
        <v>1076</v>
      </c>
      <c r="C195" s="315" t="e">
        <f t="shared" si="8"/>
        <v>#VALUE!</v>
      </c>
      <c r="D195" s="346" t="s">
        <v>1076</v>
      </c>
      <c r="E195" s="316" t="e">
        <f t="shared" si="6"/>
        <v>#VALUE!</v>
      </c>
      <c r="F195" s="346" t="s">
        <v>1076</v>
      </c>
      <c r="G195" s="82" t="e">
        <f t="shared" si="7"/>
        <v>#VALUE!</v>
      </c>
    </row>
    <row r="196" spans="2:7">
      <c r="B196" s="346" t="s">
        <v>1076</v>
      </c>
      <c r="C196" s="315" t="e">
        <f t="shared" ref="C196:C259" si="9">B196/(30000)</f>
        <v>#VALUE!</v>
      </c>
      <c r="D196" s="346" t="s">
        <v>1076</v>
      </c>
      <c r="E196" s="316" t="e">
        <f t="shared" ref="E196:E259" si="10">B196/D196</f>
        <v>#VALUE!</v>
      </c>
      <c r="F196" s="346" t="s">
        <v>1076</v>
      </c>
      <c r="G196" s="82" t="e">
        <f t="shared" ref="G196:G259" si="11">F196/D196</f>
        <v>#VALUE!</v>
      </c>
    </row>
    <row r="197" spans="2:7">
      <c r="B197" s="346" t="s">
        <v>1076</v>
      </c>
      <c r="C197" s="315" t="e">
        <f t="shared" si="9"/>
        <v>#VALUE!</v>
      </c>
      <c r="D197" s="346" t="s">
        <v>1076</v>
      </c>
      <c r="E197" s="316" t="e">
        <f t="shared" si="10"/>
        <v>#VALUE!</v>
      </c>
      <c r="F197" s="346" t="s">
        <v>1076</v>
      </c>
      <c r="G197" s="82" t="e">
        <f t="shared" si="11"/>
        <v>#VALUE!</v>
      </c>
    </row>
    <row r="198" spans="2:7">
      <c r="B198" s="346" t="s">
        <v>1076</v>
      </c>
      <c r="C198" s="315" t="e">
        <f t="shared" si="9"/>
        <v>#VALUE!</v>
      </c>
      <c r="D198" s="346" t="s">
        <v>1076</v>
      </c>
      <c r="E198" s="316" t="e">
        <f t="shared" si="10"/>
        <v>#VALUE!</v>
      </c>
      <c r="F198" s="346" t="s">
        <v>1076</v>
      </c>
      <c r="G198" s="82" t="e">
        <f t="shared" si="11"/>
        <v>#VALUE!</v>
      </c>
    </row>
    <row r="199" spans="2:7">
      <c r="B199" s="346" t="s">
        <v>1076</v>
      </c>
      <c r="C199" s="315" t="e">
        <f t="shared" si="9"/>
        <v>#VALUE!</v>
      </c>
      <c r="D199" s="346" t="s">
        <v>1076</v>
      </c>
      <c r="E199" s="316" t="e">
        <f t="shared" si="10"/>
        <v>#VALUE!</v>
      </c>
      <c r="F199" s="346" t="s">
        <v>1076</v>
      </c>
      <c r="G199" s="82" t="e">
        <f t="shared" si="11"/>
        <v>#VALUE!</v>
      </c>
    </row>
    <row r="200" spans="2:7">
      <c r="B200" s="346" t="s">
        <v>1076</v>
      </c>
      <c r="C200" s="315" t="e">
        <f t="shared" si="9"/>
        <v>#VALUE!</v>
      </c>
      <c r="D200" s="346" t="s">
        <v>1076</v>
      </c>
      <c r="E200" s="316" t="e">
        <f t="shared" si="10"/>
        <v>#VALUE!</v>
      </c>
      <c r="F200" s="346" t="s">
        <v>1076</v>
      </c>
      <c r="G200" s="82" t="e">
        <f t="shared" si="11"/>
        <v>#VALUE!</v>
      </c>
    </row>
    <row r="201" spans="2:7">
      <c r="B201" s="346" t="s">
        <v>1076</v>
      </c>
      <c r="C201" s="315" t="e">
        <f t="shared" si="9"/>
        <v>#VALUE!</v>
      </c>
      <c r="D201" s="346" t="s">
        <v>1076</v>
      </c>
      <c r="E201" s="316" t="e">
        <f t="shared" si="10"/>
        <v>#VALUE!</v>
      </c>
      <c r="F201" s="346" t="s">
        <v>1076</v>
      </c>
      <c r="G201" s="82" t="e">
        <f t="shared" si="11"/>
        <v>#VALUE!</v>
      </c>
    </row>
    <row r="202" spans="2:7">
      <c r="B202" s="346" t="s">
        <v>1076</v>
      </c>
      <c r="C202" s="315" t="e">
        <f t="shared" si="9"/>
        <v>#VALUE!</v>
      </c>
      <c r="D202" s="346" t="s">
        <v>1076</v>
      </c>
      <c r="E202" s="316" t="e">
        <f t="shared" si="10"/>
        <v>#VALUE!</v>
      </c>
      <c r="F202" s="346" t="s">
        <v>1076</v>
      </c>
      <c r="G202" s="82" t="e">
        <f t="shared" si="11"/>
        <v>#VALUE!</v>
      </c>
    </row>
    <row r="203" spans="2:7">
      <c r="B203" s="346" t="s">
        <v>1076</v>
      </c>
      <c r="C203" s="315" t="e">
        <f t="shared" si="9"/>
        <v>#VALUE!</v>
      </c>
      <c r="D203" s="346" t="s">
        <v>1076</v>
      </c>
      <c r="E203" s="316" t="e">
        <f t="shared" si="10"/>
        <v>#VALUE!</v>
      </c>
      <c r="F203" s="346" t="s">
        <v>1076</v>
      </c>
      <c r="G203" s="82" t="e">
        <f t="shared" si="11"/>
        <v>#VALUE!</v>
      </c>
    </row>
    <row r="204" spans="2:7">
      <c r="B204" s="346" t="s">
        <v>1076</v>
      </c>
      <c r="C204" s="315" t="e">
        <f t="shared" si="9"/>
        <v>#VALUE!</v>
      </c>
      <c r="D204" s="346" t="s">
        <v>1076</v>
      </c>
      <c r="E204" s="316" t="e">
        <f t="shared" si="10"/>
        <v>#VALUE!</v>
      </c>
      <c r="F204" s="346" t="s">
        <v>1076</v>
      </c>
      <c r="G204" s="82" t="e">
        <f t="shared" si="11"/>
        <v>#VALUE!</v>
      </c>
    </row>
    <row r="205" spans="2:7">
      <c r="B205" s="346" t="s">
        <v>1076</v>
      </c>
      <c r="C205" s="315" t="e">
        <f t="shared" si="9"/>
        <v>#VALUE!</v>
      </c>
      <c r="D205" s="346" t="s">
        <v>1076</v>
      </c>
      <c r="E205" s="316" t="e">
        <f t="shared" si="10"/>
        <v>#VALUE!</v>
      </c>
      <c r="F205" s="346" t="s">
        <v>1076</v>
      </c>
      <c r="G205" s="82" t="e">
        <f t="shared" si="11"/>
        <v>#VALUE!</v>
      </c>
    </row>
    <row r="206" spans="2:7">
      <c r="B206" s="346" t="s">
        <v>1076</v>
      </c>
      <c r="C206" s="315" t="e">
        <f t="shared" si="9"/>
        <v>#VALUE!</v>
      </c>
      <c r="D206" s="346" t="s">
        <v>1076</v>
      </c>
      <c r="E206" s="316" t="e">
        <f t="shared" si="10"/>
        <v>#VALUE!</v>
      </c>
      <c r="F206" s="346" t="s">
        <v>1076</v>
      </c>
      <c r="G206" s="82" t="e">
        <f t="shared" si="11"/>
        <v>#VALUE!</v>
      </c>
    </row>
    <row r="207" spans="2:7">
      <c r="B207" s="346" t="s">
        <v>1076</v>
      </c>
      <c r="C207" s="315" t="e">
        <f t="shared" si="9"/>
        <v>#VALUE!</v>
      </c>
      <c r="D207" s="346" t="s">
        <v>1076</v>
      </c>
      <c r="E207" s="316" t="e">
        <f t="shared" si="10"/>
        <v>#VALUE!</v>
      </c>
      <c r="F207" s="346" t="s">
        <v>1076</v>
      </c>
      <c r="G207" s="82" t="e">
        <f t="shared" si="11"/>
        <v>#VALUE!</v>
      </c>
    </row>
    <row r="208" spans="2:7">
      <c r="B208" s="346" t="s">
        <v>1076</v>
      </c>
      <c r="C208" s="315" t="e">
        <f t="shared" si="9"/>
        <v>#VALUE!</v>
      </c>
      <c r="D208" s="346" t="s">
        <v>1076</v>
      </c>
      <c r="E208" s="316" t="e">
        <f t="shared" si="10"/>
        <v>#VALUE!</v>
      </c>
      <c r="F208" s="346" t="s">
        <v>1076</v>
      </c>
      <c r="G208" s="82" t="e">
        <f t="shared" si="11"/>
        <v>#VALUE!</v>
      </c>
    </row>
    <row r="209" spans="2:7">
      <c r="B209" s="346" t="s">
        <v>1076</v>
      </c>
      <c r="C209" s="315" t="e">
        <f t="shared" si="9"/>
        <v>#VALUE!</v>
      </c>
      <c r="D209" s="346" t="s">
        <v>1076</v>
      </c>
      <c r="E209" s="316" t="e">
        <f t="shared" si="10"/>
        <v>#VALUE!</v>
      </c>
      <c r="F209" s="346" t="s">
        <v>1076</v>
      </c>
      <c r="G209" s="82" t="e">
        <f t="shared" si="11"/>
        <v>#VALUE!</v>
      </c>
    </row>
    <row r="210" spans="2:7">
      <c r="B210" s="346" t="s">
        <v>1076</v>
      </c>
      <c r="C210" s="315" t="e">
        <f t="shared" si="9"/>
        <v>#VALUE!</v>
      </c>
      <c r="D210" s="346" t="s">
        <v>1076</v>
      </c>
      <c r="E210" s="316" t="e">
        <f t="shared" si="10"/>
        <v>#VALUE!</v>
      </c>
      <c r="F210" s="346" t="s">
        <v>1076</v>
      </c>
      <c r="G210" s="82" t="e">
        <f t="shared" si="11"/>
        <v>#VALUE!</v>
      </c>
    </row>
    <row r="211" spans="2:7">
      <c r="B211" s="346" t="s">
        <v>1076</v>
      </c>
      <c r="C211" s="315" t="e">
        <f t="shared" si="9"/>
        <v>#VALUE!</v>
      </c>
      <c r="D211" s="346" t="s">
        <v>1076</v>
      </c>
      <c r="E211" s="316" t="e">
        <f t="shared" si="10"/>
        <v>#VALUE!</v>
      </c>
      <c r="F211" s="346" t="s">
        <v>1076</v>
      </c>
      <c r="G211" s="82" t="e">
        <f t="shared" si="11"/>
        <v>#VALUE!</v>
      </c>
    </row>
    <row r="212" spans="2:7">
      <c r="B212" s="346" t="s">
        <v>1076</v>
      </c>
      <c r="C212" s="315" t="e">
        <f t="shared" si="9"/>
        <v>#VALUE!</v>
      </c>
      <c r="D212" s="346" t="s">
        <v>1076</v>
      </c>
      <c r="E212" s="316" t="e">
        <f t="shared" si="10"/>
        <v>#VALUE!</v>
      </c>
      <c r="F212" s="346" t="s">
        <v>1076</v>
      </c>
      <c r="G212" s="82" t="e">
        <f t="shared" si="11"/>
        <v>#VALUE!</v>
      </c>
    </row>
    <row r="213" spans="2:7">
      <c r="B213" s="346" t="s">
        <v>1076</v>
      </c>
      <c r="C213" s="315" t="e">
        <f t="shared" si="9"/>
        <v>#VALUE!</v>
      </c>
      <c r="D213" s="346" t="s">
        <v>1076</v>
      </c>
      <c r="E213" s="316" t="e">
        <f t="shared" si="10"/>
        <v>#VALUE!</v>
      </c>
      <c r="F213" s="346" t="s">
        <v>1076</v>
      </c>
      <c r="G213" s="82" t="e">
        <f t="shared" si="11"/>
        <v>#VALUE!</v>
      </c>
    </row>
    <row r="214" spans="2:7">
      <c r="B214" s="346" t="s">
        <v>1076</v>
      </c>
      <c r="C214" s="315" t="e">
        <f t="shared" si="9"/>
        <v>#VALUE!</v>
      </c>
      <c r="D214" s="346" t="s">
        <v>1076</v>
      </c>
      <c r="E214" s="316" t="e">
        <f t="shared" si="10"/>
        <v>#VALUE!</v>
      </c>
      <c r="F214" s="346" t="s">
        <v>1076</v>
      </c>
      <c r="G214" s="82" t="e">
        <f t="shared" si="11"/>
        <v>#VALUE!</v>
      </c>
    </row>
    <row r="215" spans="2:7">
      <c r="B215" s="346" t="s">
        <v>1076</v>
      </c>
      <c r="C215" s="315" t="e">
        <f t="shared" si="9"/>
        <v>#VALUE!</v>
      </c>
      <c r="D215" s="346" t="s">
        <v>1076</v>
      </c>
      <c r="E215" s="316" t="e">
        <f t="shared" si="10"/>
        <v>#VALUE!</v>
      </c>
      <c r="F215" s="346" t="s">
        <v>1076</v>
      </c>
      <c r="G215" s="82" t="e">
        <f t="shared" si="11"/>
        <v>#VALUE!</v>
      </c>
    </row>
    <row r="216" spans="2:7">
      <c r="B216" s="346" t="s">
        <v>1076</v>
      </c>
      <c r="C216" s="315" t="e">
        <f t="shared" si="9"/>
        <v>#VALUE!</v>
      </c>
      <c r="D216" s="346" t="s">
        <v>1076</v>
      </c>
      <c r="E216" s="316" t="e">
        <f t="shared" si="10"/>
        <v>#VALUE!</v>
      </c>
      <c r="F216" s="346" t="s">
        <v>1076</v>
      </c>
      <c r="G216" s="82" t="e">
        <f t="shared" si="11"/>
        <v>#VALUE!</v>
      </c>
    </row>
    <row r="217" spans="2:7">
      <c r="B217" s="346" t="s">
        <v>1076</v>
      </c>
      <c r="C217" s="315" t="e">
        <f t="shared" si="9"/>
        <v>#VALUE!</v>
      </c>
      <c r="D217" s="346" t="s">
        <v>1076</v>
      </c>
      <c r="E217" s="316" t="e">
        <f t="shared" si="10"/>
        <v>#VALUE!</v>
      </c>
      <c r="F217" s="346" t="s">
        <v>1076</v>
      </c>
      <c r="G217" s="82" t="e">
        <f t="shared" si="11"/>
        <v>#VALUE!</v>
      </c>
    </row>
    <row r="218" spans="2:7">
      <c r="B218" s="346" t="s">
        <v>1076</v>
      </c>
      <c r="C218" s="315" t="e">
        <f t="shared" si="9"/>
        <v>#VALUE!</v>
      </c>
      <c r="D218" s="346" t="s">
        <v>1076</v>
      </c>
      <c r="E218" s="316" t="e">
        <f t="shared" si="10"/>
        <v>#VALUE!</v>
      </c>
      <c r="F218" s="346" t="s">
        <v>1076</v>
      </c>
      <c r="G218" s="82" t="e">
        <f t="shared" si="11"/>
        <v>#VALUE!</v>
      </c>
    </row>
    <row r="219" spans="2:7">
      <c r="B219" s="346" t="s">
        <v>1076</v>
      </c>
      <c r="C219" s="315" t="e">
        <f t="shared" si="9"/>
        <v>#VALUE!</v>
      </c>
      <c r="D219" s="346" t="s">
        <v>1076</v>
      </c>
      <c r="E219" s="316" t="e">
        <f t="shared" si="10"/>
        <v>#VALUE!</v>
      </c>
      <c r="F219" s="346" t="s">
        <v>1076</v>
      </c>
      <c r="G219" s="82" t="e">
        <f t="shared" si="11"/>
        <v>#VALUE!</v>
      </c>
    </row>
    <row r="220" spans="2:7">
      <c r="B220" s="346" t="s">
        <v>1076</v>
      </c>
      <c r="C220" s="315" t="e">
        <f t="shared" si="9"/>
        <v>#VALUE!</v>
      </c>
      <c r="D220" s="346" t="s">
        <v>1076</v>
      </c>
      <c r="E220" s="316" t="e">
        <f t="shared" si="10"/>
        <v>#VALUE!</v>
      </c>
      <c r="F220" s="346" t="s">
        <v>1076</v>
      </c>
      <c r="G220" s="82" t="e">
        <f t="shared" si="11"/>
        <v>#VALUE!</v>
      </c>
    </row>
    <row r="221" spans="2:7">
      <c r="B221" s="346" t="s">
        <v>1076</v>
      </c>
      <c r="C221" s="315" t="e">
        <f t="shared" si="9"/>
        <v>#VALUE!</v>
      </c>
      <c r="D221" s="346" t="s">
        <v>1076</v>
      </c>
      <c r="E221" s="316" t="e">
        <f t="shared" si="10"/>
        <v>#VALUE!</v>
      </c>
      <c r="F221" s="346" t="s">
        <v>1076</v>
      </c>
      <c r="G221" s="82" t="e">
        <f t="shared" si="11"/>
        <v>#VALUE!</v>
      </c>
    </row>
    <row r="222" spans="2:7">
      <c r="B222" s="346" t="s">
        <v>1076</v>
      </c>
      <c r="C222" s="315" t="e">
        <f t="shared" si="9"/>
        <v>#VALUE!</v>
      </c>
      <c r="D222" s="346" t="s">
        <v>1076</v>
      </c>
      <c r="E222" s="316" t="e">
        <f t="shared" si="10"/>
        <v>#VALUE!</v>
      </c>
      <c r="F222" s="346" t="s">
        <v>1076</v>
      </c>
      <c r="G222" s="82" t="e">
        <f t="shared" si="11"/>
        <v>#VALUE!</v>
      </c>
    </row>
    <row r="223" spans="2:7">
      <c r="B223" s="346" t="s">
        <v>1076</v>
      </c>
      <c r="C223" s="315" t="e">
        <f t="shared" si="9"/>
        <v>#VALUE!</v>
      </c>
      <c r="D223" s="346" t="s">
        <v>1076</v>
      </c>
      <c r="E223" s="316" t="e">
        <f t="shared" si="10"/>
        <v>#VALUE!</v>
      </c>
      <c r="F223" s="346" t="s">
        <v>1076</v>
      </c>
      <c r="G223" s="82" t="e">
        <f t="shared" si="11"/>
        <v>#VALUE!</v>
      </c>
    </row>
    <row r="224" spans="2:7">
      <c r="B224" s="346" t="s">
        <v>1076</v>
      </c>
      <c r="C224" s="315" t="e">
        <f t="shared" si="9"/>
        <v>#VALUE!</v>
      </c>
      <c r="D224" s="346" t="s">
        <v>1076</v>
      </c>
      <c r="E224" s="316" t="e">
        <f t="shared" si="10"/>
        <v>#VALUE!</v>
      </c>
      <c r="F224" s="346" t="s">
        <v>1076</v>
      </c>
      <c r="G224" s="82" t="e">
        <f t="shared" si="11"/>
        <v>#VALUE!</v>
      </c>
    </row>
    <row r="225" spans="2:7">
      <c r="B225" s="346" t="s">
        <v>1076</v>
      </c>
      <c r="C225" s="315" t="e">
        <f t="shared" si="9"/>
        <v>#VALUE!</v>
      </c>
      <c r="D225" s="346" t="s">
        <v>1076</v>
      </c>
      <c r="E225" s="316" t="e">
        <f t="shared" si="10"/>
        <v>#VALUE!</v>
      </c>
      <c r="F225" s="346" t="s">
        <v>1076</v>
      </c>
      <c r="G225" s="82" t="e">
        <f t="shared" si="11"/>
        <v>#VALUE!</v>
      </c>
    </row>
    <row r="226" spans="2:7">
      <c r="B226" s="346" t="s">
        <v>1076</v>
      </c>
      <c r="C226" s="315" t="e">
        <f t="shared" si="9"/>
        <v>#VALUE!</v>
      </c>
      <c r="D226" s="346" t="s">
        <v>1076</v>
      </c>
      <c r="E226" s="316" t="e">
        <f t="shared" si="10"/>
        <v>#VALUE!</v>
      </c>
      <c r="F226" s="346" t="s">
        <v>1076</v>
      </c>
      <c r="G226" s="82" t="e">
        <f t="shared" si="11"/>
        <v>#VALUE!</v>
      </c>
    </row>
    <row r="227" spans="2:7">
      <c r="B227" s="346" t="s">
        <v>1076</v>
      </c>
      <c r="C227" s="315" t="e">
        <f t="shared" si="9"/>
        <v>#VALUE!</v>
      </c>
      <c r="D227" s="346" t="s">
        <v>1076</v>
      </c>
      <c r="E227" s="316" t="e">
        <f t="shared" si="10"/>
        <v>#VALUE!</v>
      </c>
      <c r="F227" s="346" t="s">
        <v>1076</v>
      </c>
      <c r="G227" s="82" t="e">
        <f t="shared" si="11"/>
        <v>#VALUE!</v>
      </c>
    </row>
    <row r="228" spans="2:7">
      <c r="B228" s="346" t="s">
        <v>1076</v>
      </c>
      <c r="C228" s="315" t="e">
        <f t="shared" si="9"/>
        <v>#VALUE!</v>
      </c>
      <c r="D228" s="346" t="s">
        <v>1076</v>
      </c>
      <c r="E228" s="316" t="e">
        <f t="shared" si="10"/>
        <v>#VALUE!</v>
      </c>
      <c r="F228" s="346" t="s">
        <v>1076</v>
      </c>
      <c r="G228" s="82" t="e">
        <f t="shared" si="11"/>
        <v>#VALUE!</v>
      </c>
    </row>
    <row r="229" spans="2:7">
      <c r="B229" s="346" t="s">
        <v>1076</v>
      </c>
      <c r="C229" s="315" t="e">
        <f t="shared" si="9"/>
        <v>#VALUE!</v>
      </c>
      <c r="D229" s="346" t="s">
        <v>1076</v>
      </c>
      <c r="E229" s="316" t="e">
        <f t="shared" si="10"/>
        <v>#VALUE!</v>
      </c>
      <c r="F229" s="346" t="s">
        <v>1076</v>
      </c>
      <c r="G229" s="82" t="e">
        <f t="shared" si="11"/>
        <v>#VALUE!</v>
      </c>
    </row>
    <row r="230" spans="2:7">
      <c r="B230" s="346" t="s">
        <v>1076</v>
      </c>
      <c r="C230" s="315" t="e">
        <f t="shared" si="9"/>
        <v>#VALUE!</v>
      </c>
      <c r="D230" s="346" t="s">
        <v>1076</v>
      </c>
      <c r="E230" s="316" t="e">
        <f t="shared" si="10"/>
        <v>#VALUE!</v>
      </c>
      <c r="F230" s="346" t="s">
        <v>1076</v>
      </c>
      <c r="G230" s="82" t="e">
        <f t="shared" si="11"/>
        <v>#VALUE!</v>
      </c>
    </row>
    <row r="231" spans="2:7">
      <c r="B231" s="346" t="s">
        <v>1076</v>
      </c>
      <c r="C231" s="315" t="e">
        <f t="shared" si="9"/>
        <v>#VALUE!</v>
      </c>
      <c r="D231" s="346" t="s">
        <v>1076</v>
      </c>
      <c r="E231" s="316" t="e">
        <f t="shared" si="10"/>
        <v>#VALUE!</v>
      </c>
      <c r="F231" s="346" t="s">
        <v>1076</v>
      </c>
      <c r="G231" s="82" t="e">
        <f t="shared" si="11"/>
        <v>#VALUE!</v>
      </c>
    </row>
    <row r="232" spans="2:7">
      <c r="B232" s="346" t="s">
        <v>1076</v>
      </c>
      <c r="C232" s="315" t="e">
        <f t="shared" si="9"/>
        <v>#VALUE!</v>
      </c>
      <c r="D232" s="346" t="s">
        <v>1076</v>
      </c>
      <c r="E232" s="316" t="e">
        <f t="shared" si="10"/>
        <v>#VALUE!</v>
      </c>
      <c r="F232" s="346" t="s">
        <v>1076</v>
      </c>
      <c r="G232" s="82" t="e">
        <f t="shared" si="11"/>
        <v>#VALUE!</v>
      </c>
    </row>
    <row r="233" spans="2:7">
      <c r="B233" s="346" t="s">
        <v>1076</v>
      </c>
      <c r="C233" s="315" t="e">
        <f t="shared" si="9"/>
        <v>#VALUE!</v>
      </c>
      <c r="D233" s="346" t="s">
        <v>1076</v>
      </c>
      <c r="E233" s="316" t="e">
        <f t="shared" si="10"/>
        <v>#VALUE!</v>
      </c>
      <c r="F233" s="346" t="s">
        <v>1076</v>
      </c>
      <c r="G233" s="82" t="e">
        <f t="shared" si="11"/>
        <v>#VALUE!</v>
      </c>
    </row>
    <row r="234" spans="2:7">
      <c r="B234" s="346" t="s">
        <v>1076</v>
      </c>
      <c r="C234" s="315" t="e">
        <f t="shared" si="9"/>
        <v>#VALUE!</v>
      </c>
      <c r="D234" s="346" t="s">
        <v>1076</v>
      </c>
      <c r="E234" s="316" t="e">
        <f t="shared" si="10"/>
        <v>#VALUE!</v>
      </c>
      <c r="F234" s="346" t="s">
        <v>1076</v>
      </c>
      <c r="G234" s="82" t="e">
        <f t="shared" si="11"/>
        <v>#VALUE!</v>
      </c>
    </row>
    <row r="235" spans="2:7">
      <c r="B235" s="346" t="s">
        <v>1076</v>
      </c>
      <c r="C235" s="315" t="e">
        <f t="shared" si="9"/>
        <v>#VALUE!</v>
      </c>
      <c r="D235" s="346" t="s">
        <v>1076</v>
      </c>
      <c r="E235" s="316" t="e">
        <f t="shared" si="10"/>
        <v>#VALUE!</v>
      </c>
      <c r="F235" s="346" t="s">
        <v>1076</v>
      </c>
      <c r="G235" s="82" t="e">
        <f t="shared" si="11"/>
        <v>#VALUE!</v>
      </c>
    </row>
    <row r="236" spans="2:7">
      <c r="B236" s="346" t="s">
        <v>1076</v>
      </c>
      <c r="C236" s="315" t="e">
        <f t="shared" si="9"/>
        <v>#VALUE!</v>
      </c>
      <c r="D236" s="346" t="s">
        <v>1076</v>
      </c>
      <c r="E236" s="316" t="e">
        <f t="shared" si="10"/>
        <v>#VALUE!</v>
      </c>
      <c r="F236" s="346" t="s">
        <v>1076</v>
      </c>
      <c r="G236" s="82" t="e">
        <f t="shared" si="11"/>
        <v>#VALUE!</v>
      </c>
    </row>
    <row r="237" spans="2:7">
      <c r="B237" s="346" t="s">
        <v>1076</v>
      </c>
      <c r="C237" s="315" t="e">
        <f t="shared" si="9"/>
        <v>#VALUE!</v>
      </c>
      <c r="D237" s="346" t="s">
        <v>1076</v>
      </c>
      <c r="E237" s="316" t="e">
        <f t="shared" si="10"/>
        <v>#VALUE!</v>
      </c>
      <c r="F237" s="346" t="s">
        <v>1076</v>
      </c>
      <c r="G237" s="82" t="e">
        <f t="shared" si="11"/>
        <v>#VALUE!</v>
      </c>
    </row>
    <row r="238" spans="2:7">
      <c r="B238" s="346" t="s">
        <v>1076</v>
      </c>
      <c r="C238" s="315" t="e">
        <f t="shared" si="9"/>
        <v>#VALUE!</v>
      </c>
      <c r="D238" s="346" t="s">
        <v>1076</v>
      </c>
      <c r="E238" s="316" t="e">
        <f t="shared" si="10"/>
        <v>#VALUE!</v>
      </c>
      <c r="F238" s="346" t="s">
        <v>1076</v>
      </c>
      <c r="G238" s="82" t="e">
        <f t="shared" si="11"/>
        <v>#VALUE!</v>
      </c>
    </row>
    <row r="239" spans="2:7">
      <c r="B239" s="346" t="s">
        <v>1076</v>
      </c>
      <c r="C239" s="315" t="e">
        <f t="shared" si="9"/>
        <v>#VALUE!</v>
      </c>
      <c r="D239" s="346" t="s">
        <v>1076</v>
      </c>
      <c r="E239" s="316" t="e">
        <f t="shared" si="10"/>
        <v>#VALUE!</v>
      </c>
      <c r="F239" s="346" t="s">
        <v>1076</v>
      </c>
      <c r="G239" s="82" t="e">
        <f t="shared" si="11"/>
        <v>#VALUE!</v>
      </c>
    </row>
    <row r="240" spans="2:7">
      <c r="B240" s="346" t="s">
        <v>1076</v>
      </c>
      <c r="C240" s="315" t="e">
        <f t="shared" si="9"/>
        <v>#VALUE!</v>
      </c>
      <c r="D240" s="346" t="s">
        <v>1076</v>
      </c>
      <c r="E240" s="316" t="e">
        <f t="shared" si="10"/>
        <v>#VALUE!</v>
      </c>
      <c r="F240" s="346" t="s">
        <v>1076</v>
      </c>
      <c r="G240" s="82" t="e">
        <f t="shared" si="11"/>
        <v>#VALUE!</v>
      </c>
    </row>
    <row r="241" spans="2:7">
      <c r="B241" s="346" t="s">
        <v>1076</v>
      </c>
      <c r="C241" s="315" t="e">
        <f t="shared" si="9"/>
        <v>#VALUE!</v>
      </c>
      <c r="D241" s="346" t="s">
        <v>1076</v>
      </c>
      <c r="E241" s="316" t="e">
        <f t="shared" si="10"/>
        <v>#VALUE!</v>
      </c>
      <c r="F241" s="346" t="s">
        <v>1076</v>
      </c>
      <c r="G241" s="82" t="e">
        <f t="shared" si="11"/>
        <v>#VALUE!</v>
      </c>
    </row>
    <row r="242" spans="2:7">
      <c r="B242" s="346" t="s">
        <v>1076</v>
      </c>
      <c r="C242" s="315" t="e">
        <f t="shared" si="9"/>
        <v>#VALUE!</v>
      </c>
      <c r="D242" s="346" t="s">
        <v>1076</v>
      </c>
      <c r="E242" s="316" t="e">
        <f t="shared" si="10"/>
        <v>#VALUE!</v>
      </c>
      <c r="F242" s="346" t="s">
        <v>1076</v>
      </c>
      <c r="G242" s="82" t="e">
        <f t="shared" si="11"/>
        <v>#VALUE!</v>
      </c>
    </row>
    <row r="243" spans="2:7">
      <c r="B243" s="346" t="s">
        <v>1076</v>
      </c>
      <c r="C243" s="315" t="e">
        <f t="shared" si="9"/>
        <v>#VALUE!</v>
      </c>
      <c r="D243" s="346" t="s">
        <v>1076</v>
      </c>
      <c r="E243" s="316" t="e">
        <f t="shared" si="10"/>
        <v>#VALUE!</v>
      </c>
      <c r="F243" s="346" t="s">
        <v>1076</v>
      </c>
      <c r="G243" s="82" t="e">
        <f t="shared" si="11"/>
        <v>#VALUE!</v>
      </c>
    </row>
    <row r="244" spans="2:7">
      <c r="B244" s="346" t="s">
        <v>1076</v>
      </c>
      <c r="C244" s="315" t="e">
        <f t="shared" si="9"/>
        <v>#VALUE!</v>
      </c>
      <c r="D244" s="346" t="s">
        <v>1076</v>
      </c>
      <c r="E244" s="316" t="e">
        <f t="shared" si="10"/>
        <v>#VALUE!</v>
      </c>
      <c r="F244" s="346" t="s">
        <v>1076</v>
      </c>
      <c r="G244" s="82" t="e">
        <f t="shared" si="11"/>
        <v>#VALUE!</v>
      </c>
    </row>
    <row r="245" spans="2:7">
      <c r="B245" s="346" t="s">
        <v>1076</v>
      </c>
      <c r="C245" s="315" t="e">
        <f t="shared" si="9"/>
        <v>#VALUE!</v>
      </c>
      <c r="D245" s="346" t="s">
        <v>1076</v>
      </c>
      <c r="E245" s="316" t="e">
        <f t="shared" si="10"/>
        <v>#VALUE!</v>
      </c>
      <c r="F245" s="346" t="s">
        <v>1076</v>
      </c>
      <c r="G245" s="82" t="e">
        <f t="shared" si="11"/>
        <v>#VALUE!</v>
      </c>
    </row>
    <row r="246" spans="2:7">
      <c r="B246" s="346" t="s">
        <v>1076</v>
      </c>
      <c r="C246" s="315" t="e">
        <f t="shared" si="9"/>
        <v>#VALUE!</v>
      </c>
      <c r="D246" s="346" t="s">
        <v>1076</v>
      </c>
      <c r="E246" s="316" t="e">
        <f t="shared" si="10"/>
        <v>#VALUE!</v>
      </c>
      <c r="F246" s="346" t="s">
        <v>1076</v>
      </c>
      <c r="G246" s="82" t="e">
        <f t="shared" si="11"/>
        <v>#VALUE!</v>
      </c>
    </row>
    <row r="247" spans="2:7">
      <c r="B247" s="346" t="s">
        <v>1076</v>
      </c>
      <c r="C247" s="315" t="e">
        <f t="shared" si="9"/>
        <v>#VALUE!</v>
      </c>
      <c r="D247" s="346" t="s">
        <v>1076</v>
      </c>
      <c r="E247" s="316" t="e">
        <f t="shared" si="10"/>
        <v>#VALUE!</v>
      </c>
      <c r="F247" s="346" t="s">
        <v>1076</v>
      </c>
      <c r="G247" s="82" t="e">
        <f t="shared" si="11"/>
        <v>#VALUE!</v>
      </c>
    </row>
    <row r="248" spans="2:7">
      <c r="B248" s="346" t="s">
        <v>1076</v>
      </c>
      <c r="C248" s="315" t="e">
        <f t="shared" si="9"/>
        <v>#VALUE!</v>
      </c>
      <c r="D248" s="346" t="s">
        <v>1076</v>
      </c>
      <c r="E248" s="316" t="e">
        <f t="shared" si="10"/>
        <v>#VALUE!</v>
      </c>
      <c r="F248" s="346" t="s">
        <v>1076</v>
      </c>
      <c r="G248" s="82" t="e">
        <f t="shared" si="11"/>
        <v>#VALUE!</v>
      </c>
    </row>
    <row r="249" spans="2:7">
      <c r="B249" s="346" t="s">
        <v>1076</v>
      </c>
      <c r="C249" s="315" t="e">
        <f t="shared" si="9"/>
        <v>#VALUE!</v>
      </c>
      <c r="D249" s="346" t="s">
        <v>1076</v>
      </c>
      <c r="E249" s="316" t="e">
        <f t="shared" si="10"/>
        <v>#VALUE!</v>
      </c>
      <c r="F249" s="346" t="s">
        <v>1076</v>
      </c>
      <c r="G249" s="82" t="e">
        <f t="shared" si="11"/>
        <v>#VALUE!</v>
      </c>
    </row>
    <row r="250" spans="2:7">
      <c r="B250" s="346" t="s">
        <v>1076</v>
      </c>
      <c r="C250" s="315" t="e">
        <f t="shared" si="9"/>
        <v>#VALUE!</v>
      </c>
      <c r="D250" s="346" t="s">
        <v>1076</v>
      </c>
      <c r="E250" s="316" t="e">
        <f t="shared" si="10"/>
        <v>#VALUE!</v>
      </c>
      <c r="F250" s="346" t="s">
        <v>1076</v>
      </c>
      <c r="G250" s="82" t="e">
        <f t="shared" si="11"/>
        <v>#VALUE!</v>
      </c>
    </row>
    <row r="251" spans="2:7">
      <c r="B251" s="346" t="s">
        <v>1076</v>
      </c>
      <c r="C251" s="315" t="e">
        <f t="shared" si="9"/>
        <v>#VALUE!</v>
      </c>
      <c r="D251" s="346" t="s">
        <v>1076</v>
      </c>
      <c r="E251" s="316" t="e">
        <f t="shared" si="10"/>
        <v>#VALUE!</v>
      </c>
      <c r="F251" s="346" t="s">
        <v>1076</v>
      </c>
      <c r="G251" s="82" t="e">
        <f t="shared" si="11"/>
        <v>#VALUE!</v>
      </c>
    </row>
    <row r="252" spans="2:7">
      <c r="B252" s="346" t="s">
        <v>1076</v>
      </c>
      <c r="C252" s="315" t="e">
        <f t="shared" si="9"/>
        <v>#VALUE!</v>
      </c>
      <c r="D252" s="346" t="s">
        <v>1076</v>
      </c>
      <c r="E252" s="316" t="e">
        <f t="shared" si="10"/>
        <v>#VALUE!</v>
      </c>
      <c r="F252" s="346" t="s">
        <v>1076</v>
      </c>
      <c r="G252" s="82" t="e">
        <f t="shared" si="11"/>
        <v>#VALUE!</v>
      </c>
    </row>
    <row r="253" spans="2:7">
      <c r="B253" s="346" t="s">
        <v>1076</v>
      </c>
      <c r="C253" s="315" t="e">
        <f t="shared" si="9"/>
        <v>#VALUE!</v>
      </c>
      <c r="D253" s="346" t="s">
        <v>1076</v>
      </c>
      <c r="E253" s="316" t="e">
        <f t="shared" si="10"/>
        <v>#VALUE!</v>
      </c>
      <c r="F253" s="346" t="s">
        <v>1076</v>
      </c>
      <c r="G253" s="82" t="e">
        <f t="shared" si="11"/>
        <v>#VALUE!</v>
      </c>
    </row>
    <row r="254" spans="2:7">
      <c r="B254" s="346" t="s">
        <v>1076</v>
      </c>
      <c r="C254" s="315" t="e">
        <f t="shared" si="9"/>
        <v>#VALUE!</v>
      </c>
      <c r="D254" s="346" t="s">
        <v>1076</v>
      </c>
      <c r="E254" s="316" t="e">
        <f t="shared" si="10"/>
        <v>#VALUE!</v>
      </c>
      <c r="F254" s="346" t="s">
        <v>1076</v>
      </c>
      <c r="G254" s="82" t="e">
        <f t="shared" si="11"/>
        <v>#VALUE!</v>
      </c>
    </row>
    <row r="255" spans="2:7">
      <c r="B255" s="346" t="s">
        <v>1076</v>
      </c>
      <c r="C255" s="315" t="e">
        <f t="shared" si="9"/>
        <v>#VALUE!</v>
      </c>
      <c r="D255" s="346" t="s">
        <v>1076</v>
      </c>
      <c r="E255" s="316" t="e">
        <f t="shared" si="10"/>
        <v>#VALUE!</v>
      </c>
      <c r="F255" s="346" t="s">
        <v>1076</v>
      </c>
      <c r="G255" s="82" t="e">
        <f t="shared" si="11"/>
        <v>#VALUE!</v>
      </c>
    </row>
    <row r="256" spans="2:7">
      <c r="B256" s="346" t="s">
        <v>1076</v>
      </c>
      <c r="C256" s="315" t="e">
        <f t="shared" si="9"/>
        <v>#VALUE!</v>
      </c>
      <c r="D256" s="346" t="s">
        <v>1076</v>
      </c>
      <c r="E256" s="316" t="e">
        <f t="shared" si="10"/>
        <v>#VALUE!</v>
      </c>
      <c r="F256" s="346" t="s">
        <v>1076</v>
      </c>
      <c r="G256" s="82" t="e">
        <f t="shared" si="11"/>
        <v>#VALUE!</v>
      </c>
    </row>
    <row r="257" spans="2:7">
      <c r="B257" s="346" t="s">
        <v>1076</v>
      </c>
      <c r="C257" s="315" t="e">
        <f t="shared" si="9"/>
        <v>#VALUE!</v>
      </c>
      <c r="D257" s="346" t="s">
        <v>1076</v>
      </c>
      <c r="E257" s="316" t="e">
        <f t="shared" si="10"/>
        <v>#VALUE!</v>
      </c>
      <c r="F257" s="346" t="s">
        <v>1076</v>
      </c>
      <c r="G257" s="82" t="e">
        <f t="shared" si="11"/>
        <v>#VALUE!</v>
      </c>
    </row>
    <row r="258" spans="2:7">
      <c r="B258" s="346" t="s">
        <v>1076</v>
      </c>
      <c r="C258" s="315" t="e">
        <f t="shared" si="9"/>
        <v>#VALUE!</v>
      </c>
      <c r="D258" s="346" t="s">
        <v>1076</v>
      </c>
      <c r="E258" s="316" t="e">
        <f t="shared" si="10"/>
        <v>#VALUE!</v>
      </c>
      <c r="F258" s="346" t="s">
        <v>1076</v>
      </c>
      <c r="G258" s="82" t="e">
        <f t="shared" si="11"/>
        <v>#VALUE!</v>
      </c>
    </row>
    <row r="259" spans="2:7">
      <c r="B259" s="346" t="s">
        <v>1076</v>
      </c>
      <c r="C259" s="315" t="e">
        <f t="shared" si="9"/>
        <v>#VALUE!</v>
      </c>
      <c r="D259" s="346" t="s">
        <v>1076</v>
      </c>
      <c r="E259" s="316" t="e">
        <f t="shared" si="10"/>
        <v>#VALUE!</v>
      </c>
      <c r="F259" s="346" t="s">
        <v>1076</v>
      </c>
      <c r="G259" s="82" t="e">
        <f t="shared" si="11"/>
        <v>#VALUE!</v>
      </c>
    </row>
    <row r="260" spans="2:7">
      <c r="B260" s="346" t="s">
        <v>1076</v>
      </c>
      <c r="C260" s="315" t="e">
        <f t="shared" ref="C260:C323" si="12">B260/(30000)</f>
        <v>#VALUE!</v>
      </c>
      <c r="D260" s="346" t="s">
        <v>1076</v>
      </c>
      <c r="E260" s="316" t="e">
        <f t="shared" ref="E260:E323" si="13">B260/D260</f>
        <v>#VALUE!</v>
      </c>
      <c r="F260" s="346" t="s">
        <v>1076</v>
      </c>
      <c r="G260" s="82" t="e">
        <f t="shared" ref="G260:G323" si="14">F260/D260</f>
        <v>#VALUE!</v>
      </c>
    </row>
    <row r="261" spans="2:7">
      <c r="B261" s="346" t="s">
        <v>1076</v>
      </c>
      <c r="C261" s="315" t="e">
        <f t="shared" si="12"/>
        <v>#VALUE!</v>
      </c>
      <c r="D261" s="346" t="s">
        <v>1076</v>
      </c>
      <c r="E261" s="316" t="e">
        <f t="shared" si="13"/>
        <v>#VALUE!</v>
      </c>
      <c r="F261" s="346" t="s">
        <v>1076</v>
      </c>
      <c r="G261" s="82" t="e">
        <f t="shared" si="14"/>
        <v>#VALUE!</v>
      </c>
    </row>
    <row r="262" spans="2:7">
      <c r="B262" s="346" t="s">
        <v>1076</v>
      </c>
      <c r="C262" s="315" t="e">
        <f t="shared" si="12"/>
        <v>#VALUE!</v>
      </c>
      <c r="D262" s="346" t="s">
        <v>1076</v>
      </c>
      <c r="E262" s="316" t="e">
        <f t="shared" si="13"/>
        <v>#VALUE!</v>
      </c>
      <c r="F262" s="346" t="s">
        <v>1076</v>
      </c>
      <c r="G262" s="82" t="e">
        <f t="shared" si="14"/>
        <v>#VALUE!</v>
      </c>
    </row>
    <row r="263" spans="2:7">
      <c r="B263" s="346" t="s">
        <v>1076</v>
      </c>
      <c r="C263" s="315" t="e">
        <f t="shared" si="12"/>
        <v>#VALUE!</v>
      </c>
      <c r="D263" s="346" t="s">
        <v>1076</v>
      </c>
      <c r="E263" s="316" t="e">
        <f t="shared" si="13"/>
        <v>#VALUE!</v>
      </c>
      <c r="F263" s="346" t="s">
        <v>1076</v>
      </c>
      <c r="G263" s="82" t="e">
        <f t="shared" si="14"/>
        <v>#VALUE!</v>
      </c>
    </row>
    <row r="264" spans="2:7">
      <c r="B264" s="346" t="s">
        <v>1076</v>
      </c>
      <c r="C264" s="315" t="e">
        <f t="shared" si="12"/>
        <v>#VALUE!</v>
      </c>
      <c r="D264" s="346" t="s">
        <v>1076</v>
      </c>
      <c r="E264" s="316" t="e">
        <f t="shared" si="13"/>
        <v>#VALUE!</v>
      </c>
      <c r="F264" s="346" t="s">
        <v>1076</v>
      </c>
      <c r="G264" s="82" t="e">
        <f t="shared" si="14"/>
        <v>#VALUE!</v>
      </c>
    </row>
    <row r="265" spans="2:7">
      <c r="B265" s="346" t="s">
        <v>1076</v>
      </c>
      <c r="C265" s="315" t="e">
        <f t="shared" si="12"/>
        <v>#VALUE!</v>
      </c>
      <c r="D265" s="346" t="s">
        <v>1076</v>
      </c>
      <c r="E265" s="316" t="e">
        <f t="shared" si="13"/>
        <v>#VALUE!</v>
      </c>
      <c r="F265" s="346" t="s">
        <v>1076</v>
      </c>
      <c r="G265" s="82" t="e">
        <f t="shared" si="14"/>
        <v>#VALUE!</v>
      </c>
    </row>
    <row r="266" spans="2:7">
      <c r="B266" s="346" t="s">
        <v>1076</v>
      </c>
      <c r="C266" s="315" t="e">
        <f t="shared" si="12"/>
        <v>#VALUE!</v>
      </c>
      <c r="D266" s="346" t="s">
        <v>1076</v>
      </c>
      <c r="E266" s="316" t="e">
        <f t="shared" si="13"/>
        <v>#VALUE!</v>
      </c>
      <c r="F266" s="346" t="s">
        <v>1076</v>
      </c>
      <c r="G266" s="82" t="e">
        <f t="shared" si="14"/>
        <v>#VALUE!</v>
      </c>
    </row>
    <row r="267" spans="2:7">
      <c r="B267" s="346" t="s">
        <v>1076</v>
      </c>
      <c r="C267" s="315" t="e">
        <f t="shared" si="12"/>
        <v>#VALUE!</v>
      </c>
      <c r="D267" s="346" t="s">
        <v>1076</v>
      </c>
      <c r="E267" s="316" t="e">
        <f t="shared" si="13"/>
        <v>#VALUE!</v>
      </c>
      <c r="F267" s="346" t="s">
        <v>1076</v>
      </c>
      <c r="G267" s="82" t="e">
        <f t="shared" si="14"/>
        <v>#VALUE!</v>
      </c>
    </row>
    <row r="268" spans="2:7">
      <c r="B268" s="346" t="s">
        <v>1076</v>
      </c>
      <c r="C268" s="315" t="e">
        <f t="shared" si="12"/>
        <v>#VALUE!</v>
      </c>
      <c r="D268" s="346" t="s">
        <v>1076</v>
      </c>
      <c r="E268" s="316" t="e">
        <f t="shared" si="13"/>
        <v>#VALUE!</v>
      </c>
      <c r="F268" s="346" t="s">
        <v>1076</v>
      </c>
      <c r="G268" s="82" t="e">
        <f t="shared" si="14"/>
        <v>#VALUE!</v>
      </c>
    </row>
    <row r="269" spans="2:7">
      <c r="B269" s="346" t="s">
        <v>1076</v>
      </c>
      <c r="C269" s="315" t="e">
        <f t="shared" si="12"/>
        <v>#VALUE!</v>
      </c>
      <c r="D269" s="346" t="s">
        <v>1076</v>
      </c>
      <c r="E269" s="316" t="e">
        <f t="shared" si="13"/>
        <v>#VALUE!</v>
      </c>
      <c r="F269" s="346" t="s">
        <v>1076</v>
      </c>
      <c r="G269" s="82" t="e">
        <f t="shared" si="14"/>
        <v>#VALUE!</v>
      </c>
    </row>
    <row r="270" spans="2:7">
      <c r="B270" s="346" t="s">
        <v>1076</v>
      </c>
      <c r="C270" s="315" t="e">
        <f t="shared" si="12"/>
        <v>#VALUE!</v>
      </c>
      <c r="D270" s="346" t="s">
        <v>1076</v>
      </c>
      <c r="E270" s="316" t="e">
        <f t="shared" si="13"/>
        <v>#VALUE!</v>
      </c>
      <c r="F270" s="346" t="s">
        <v>1076</v>
      </c>
      <c r="G270" s="82" t="e">
        <f t="shared" si="14"/>
        <v>#VALUE!</v>
      </c>
    </row>
    <row r="271" spans="2:7">
      <c r="B271" s="346" t="s">
        <v>1076</v>
      </c>
      <c r="C271" s="315" t="e">
        <f t="shared" si="12"/>
        <v>#VALUE!</v>
      </c>
      <c r="D271" s="346" t="s">
        <v>1076</v>
      </c>
      <c r="E271" s="316" t="e">
        <f t="shared" si="13"/>
        <v>#VALUE!</v>
      </c>
      <c r="F271" s="346" t="s">
        <v>1076</v>
      </c>
      <c r="G271" s="82" t="e">
        <f t="shared" si="14"/>
        <v>#VALUE!</v>
      </c>
    </row>
    <row r="272" spans="2:7">
      <c r="B272" s="346" t="s">
        <v>1076</v>
      </c>
      <c r="C272" s="315" t="e">
        <f t="shared" si="12"/>
        <v>#VALUE!</v>
      </c>
      <c r="D272" s="346" t="s">
        <v>1076</v>
      </c>
      <c r="E272" s="316" t="e">
        <f t="shared" si="13"/>
        <v>#VALUE!</v>
      </c>
      <c r="F272" s="346" t="s">
        <v>1076</v>
      </c>
      <c r="G272" s="82" t="e">
        <f t="shared" si="14"/>
        <v>#VALUE!</v>
      </c>
    </row>
    <row r="273" spans="2:7">
      <c r="B273" s="346" t="s">
        <v>1076</v>
      </c>
      <c r="C273" s="315" t="e">
        <f t="shared" si="12"/>
        <v>#VALUE!</v>
      </c>
      <c r="D273" s="346" t="s">
        <v>1076</v>
      </c>
      <c r="E273" s="316" t="e">
        <f t="shared" si="13"/>
        <v>#VALUE!</v>
      </c>
      <c r="F273" s="346" t="s">
        <v>1076</v>
      </c>
      <c r="G273" s="82" t="e">
        <f t="shared" si="14"/>
        <v>#VALUE!</v>
      </c>
    </row>
    <row r="274" spans="2:7">
      <c r="B274" s="346" t="s">
        <v>1076</v>
      </c>
      <c r="C274" s="315" t="e">
        <f t="shared" si="12"/>
        <v>#VALUE!</v>
      </c>
      <c r="D274" s="346" t="s">
        <v>1076</v>
      </c>
      <c r="E274" s="316" t="e">
        <f t="shared" si="13"/>
        <v>#VALUE!</v>
      </c>
      <c r="F274" s="346" t="s">
        <v>1076</v>
      </c>
      <c r="G274" s="82" t="e">
        <f t="shared" si="14"/>
        <v>#VALUE!</v>
      </c>
    </row>
    <row r="275" spans="2:7">
      <c r="B275" s="346" t="s">
        <v>1076</v>
      </c>
      <c r="C275" s="315" t="e">
        <f t="shared" si="12"/>
        <v>#VALUE!</v>
      </c>
      <c r="D275" s="346" t="s">
        <v>1076</v>
      </c>
      <c r="E275" s="316" t="e">
        <f t="shared" si="13"/>
        <v>#VALUE!</v>
      </c>
      <c r="F275" s="346" t="s">
        <v>1076</v>
      </c>
      <c r="G275" s="82" t="e">
        <f t="shared" si="14"/>
        <v>#VALUE!</v>
      </c>
    </row>
    <row r="276" spans="2:7">
      <c r="B276" s="346" t="s">
        <v>1076</v>
      </c>
      <c r="C276" s="315" t="e">
        <f t="shared" si="12"/>
        <v>#VALUE!</v>
      </c>
      <c r="D276" s="346" t="s">
        <v>1076</v>
      </c>
      <c r="E276" s="316" t="e">
        <f t="shared" si="13"/>
        <v>#VALUE!</v>
      </c>
      <c r="F276" s="346" t="s">
        <v>1076</v>
      </c>
      <c r="G276" s="82" t="e">
        <f t="shared" si="14"/>
        <v>#VALUE!</v>
      </c>
    </row>
    <row r="277" spans="2:7">
      <c r="B277" s="346" t="s">
        <v>1076</v>
      </c>
      <c r="C277" s="315" t="e">
        <f t="shared" si="12"/>
        <v>#VALUE!</v>
      </c>
      <c r="D277" s="346" t="s">
        <v>1076</v>
      </c>
      <c r="E277" s="316" t="e">
        <f t="shared" si="13"/>
        <v>#VALUE!</v>
      </c>
      <c r="F277" s="346" t="s">
        <v>1076</v>
      </c>
      <c r="G277" s="82" t="e">
        <f t="shared" si="14"/>
        <v>#VALUE!</v>
      </c>
    </row>
    <row r="278" spans="2:7">
      <c r="B278" s="346" t="s">
        <v>1076</v>
      </c>
      <c r="C278" s="315" t="e">
        <f t="shared" si="12"/>
        <v>#VALUE!</v>
      </c>
      <c r="D278" s="346" t="s">
        <v>1076</v>
      </c>
      <c r="E278" s="316" t="e">
        <f t="shared" si="13"/>
        <v>#VALUE!</v>
      </c>
      <c r="F278" s="346" t="s">
        <v>1076</v>
      </c>
      <c r="G278" s="82" t="e">
        <f t="shared" si="14"/>
        <v>#VALUE!</v>
      </c>
    </row>
    <row r="279" spans="2:7">
      <c r="B279" s="346" t="s">
        <v>1076</v>
      </c>
      <c r="C279" s="315" t="e">
        <f t="shared" si="12"/>
        <v>#VALUE!</v>
      </c>
      <c r="D279" s="346" t="s">
        <v>1076</v>
      </c>
      <c r="E279" s="316" t="e">
        <f t="shared" si="13"/>
        <v>#VALUE!</v>
      </c>
      <c r="F279" s="346" t="s">
        <v>1076</v>
      </c>
      <c r="G279" s="82" t="e">
        <f t="shared" si="14"/>
        <v>#VALUE!</v>
      </c>
    </row>
    <row r="280" spans="2:7">
      <c r="B280" s="346" t="s">
        <v>1076</v>
      </c>
      <c r="C280" s="315" t="e">
        <f t="shared" si="12"/>
        <v>#VALUE!</v>
      </c>
      <c r="D280" s="346" t="s">
        <v>1076</v>
      </c>
      <c r="E280" s="316" t="e">
        <f t="shared" si="13"/>
        <v>#VALUE!</v>
      </c>
      <c r="F280" s="346" t="s">
        <v>1076</v>
      </c>
      <c r="G280" s="82" t="e">
        <f t="shared" si="14"/>
        <v>#VALUE!</v>
      </c>
    </row>
    <row r="281" spans="2:7">
      <c r="B281" s="346" t="s">
        <v>1076</v>
      </c>
      <c r="C281" s="315" t="e">
        <f t="shared" si="12"/>
        <v>#VALUE!</v>
      </c>
      <c r="D281" s="346" t="s">
        <v>1076</v>
      </c>
      <c r="E281" s="316" t="e">
        <f t="shared" si="13"/>
        <v>#VALUE!</v>
      </c>
      <c r="F281" s="346" t="s">
        <v>1076</v>
      </c>
      <c r="G281" s="82" t="e">
        <f t="shared" si="14"/>
        <v>#VALUE!</v>
      </c>
    </row>
    <row r="282" spans="2:7">
      <c r="B282" s="346" t="s">
        <v>1076</v>
      </c>
      <c r="C282" s="315" t="e">
        <f t="shared" si="12"/>
        <v>#VALUE!</v>
      </c>
      <c r="D282" s="346" t="s">
        <v>1076</v>
      </c>
      <c r="E282" s="316" t="e">
        <f t="shared" si="13"/>
        <v>#VALUE!</v>
      </c>
      <c r="F282" s="346" t="s">
        <v>1076</v>
      </c>
      <c r="G282" s="82" t="e">
        <f t="shared" si="14"/>
        <v>#VALUE!</v>
      </c>
    </row>
    <row r="283" spans="2:7">
      <c r="B283" s="346" t="s">
        <v>1076</v>
      </c>
      <c r="C283" s="315" t="e">
        <f t="shared" si="12"/>
        <v>#VALUE!</v>
      </c>
      <c r="D283" s="346" t="s">
        <v>1076</v>
      </c>
      <c r="E283" s="316" t="e">
        <f t="shared" si="13"/>
        <v>#VALUE!</v>
      </c>
      <c r="F283" s="346" t="s">
        <v>1076</v>
      </c>
      <c r="G283" s="82" t="e">
        <f t="shared" si="14"/>
        <v>#VALUE!</v>
      </c>
    </row>
    <row r="284" spans="2:7">
      <c r="B284" s="346" t="s">
        <v>1076</v>
      </c>
      <c r="C284" s="315" t="e">
        <f t="shared" si="12"/>
        <v>#VALUE!</v>
      </c>
      <c r="D284" s="346" t="s">
        <v>1076</v>
      </c>
      <c r="E284" s="316" t="e">
        <f t="shared" si="13"/>
        <v>#VALUE!</v>
      </c>
      <c r="F284" s="346" t="s">
        <v>1076</v>
      </c>
      <c r="G284" s="82" t="e">
        <f t="shared" si="14"/>
        <v>#VALUE!</v>
      </c>
    </row>
    <row r="285" spans="2:7">
      <c r="B285" s="346" t="s">
        <v>1076</v>
      </c>
      <c r="C285" s="315" t="e">
        <f t="shared" si="12"/>
        <v>#VALUE!</v>
      </c>
      <c r="D285" s="346" t="s">
        <v>1076</v>
      </c>
      <c r="E285" s="316" t="e">
        <f t="shared" si="13"/>
        <v>#VALUE!</v>
      </c>
      <c r="F285" s="346" t="s">
        <v>1076</v>
      </c>
      <c r="G285" s="82" t="e">
        <f t="shared" si="14"/>
        <v>#VALUE!</v>
      </c>
    </row>
    <row r="286" spans="2:7">
      <c r="B286" s="346" t="s">
        <v>1076</v>
      </c>
      <c r="C286" s="315" t="e">
        <f t="shared" si="12"/>
        <v>#VALUE!</v>
      </c>
      <c r="D286" s="346" t="s">
        <v>1076</v>
      </c>
      <c r="E286" s="316" t="e">
        <f t="shared" si="13"/>
        <v>#VALUE!</v>
      </c>
      <c r="F286" s="346" t="s">
        <v>1076</v>
      </c>
      <c r="G286" s="82" t="e">
        <f t="shared" si="14"/>
        <v>#VALUE!</v>
      </c>
    </row>
    <row r="287" spans="2:7">
      <c r="B287" s="346" t="s">
        <v>1076</v>
      </c>
      <c r="C287" s="315" t="e">
        <f t="shared" si="12"/>
        <v>#VALUE!</v>
      </c>
      <c r="D287" s="346" t="s">
        <v>1076</v>
      </c>
      <c r="E287" s="316" t="e">
        <f t="shared" si="13"/>
        <v>#VALUE!</v>
      </c>
      <c r="F287" s="346" t="s">
        <v>1076</v>
      </c>
      <c r="G287" s="82" t="e">
        <f t="shared" si="14"/>
        <v>#VALUE!</v>
      </c>
    </row>
    <row r="288" spans="2:7">
      <c r="B288" s="346" t="s">
        <v>1076</v>
      </c>
      <c r="C288" s="315" t="e">
        <f t="shared" si="12"/>
        <v>#VALUE!</v>
      </c>
      <c r="D288" s="346" t="s">
        <v>1076</v>
      </c>
      <c r="E288" s="316" t="e">
        <f t="shared" si="13"/>
        <v>#VALUE!</v>
      </c>
      <c r="F288" s="346" t="s">
        <v>1076</v>
      </c>
      <c r="G288" s="82" t="e">
        <f t="shared" si="14"/>
        <v>#VALUE!</v>
      </c>
    </row>
    <row r="289" spans="2:7">
      <c r="B289" s="346" t="s">
        <v>1076</v>
      </c>
      <c r="C289" s="315" t="e">
        <f t="shared" si="12"/>
        <v>#VALUE!</v>
      </c>
      <c r="D289" s="346" t="s">
        <v>1076</v>
      </c>
      <c r="E289" s="316" t="e">
        <f t="shared" si="13"/>
        <v>#VALUE!</v>
      </c>
      <c r="F289" s="346" t="s">
        <v>1076</v>
      </c>
      <c r="G289" s="82" t="e">
        <f t="shared" si="14"/>
        <v>#VALUE!</v>
      </c>
    </row>
    <row r="290" spans="2:7">
      <c r="B290" s="346" t="s">
        <v>1076</v>
      </c>
      <c r="C290" s="315" t="e">
        <f t="shared" si="12"/>
        <v>#VALUE!</v>
      </c>
      <c r="D290" s="346" t="s">
        <v>1076</v>
      </c>
      <c r="E290" s="316" t="e">
        <f t="shared" si="13"/>
        <v>#VALUE!</v>
      </c>
      <c r="F290" s="346" t="s">
        <v>1076</v>
      </c>
      <c r="G290" s="82" t="e">
        <f t="shared" si="14"/>
        <v>#VALUE!</v>
      </c>
    </row>
    <row r="291" spans="2:7">
      <c r="B291" s="346" t="s">
        <v>1076</v>
      </c>
      <c r="C291" s="315" t="e">
        <f t="shared" si="12"/>
        <v>#VALUE!</v>
      </c>
      <c r="D291" s="346" t="s">
        <v>1076</v>
      </c>
      <c r="E291" s="316" t="e">
        <f t="shared" si="13"/>
        <v>#VALUE!</v>
      </c>
      <c r="F291" s="346" t="s">
        <v>1076</v>
      </c>
      <c r="G291" s="82" t="e">
        <f t="shared" si="14"/>
        <v>#VALUE!</v>
      </c>
    </row>
    <row r="292" spans="2:7">
      <c r="B292" s="346" t="s">
        <v>1076</v>
      </c>
      <c r="C292" s="315" t="e">
        <f t="shared" si="12"/>
        <v>#VALUE!</v>
      </c>
      <c r="D292" s="346" t="s">
        <v>1076</v>
      </c>
      <c r="E292" s="316" t="e">
        <f t="shared" si="13"/>
        <v>#VALUE!</v>
      </c>
      <c r="F292" s="346" t="s">
        <v>1076</v>
      </c>
      <c r="G292" s="82" t="e">
        <f t="shared" si="14"/>
        <v>#VALUE!</v>
      </c>
    </row>
    <row r="293" spans="2:7">
      <c r="B293" s="346" t="s">
        <v>1076</v>
      </c>
      <c r="C293" s="315" t="e">
        <f t="shared" si="12"/>
        <v>#VALUE!</v>
      </c>
      <c r="D293" s="346" t="s">
        <v>1076</v>
      </c>
      <c r="E293" s="316" t="e">
        <f t="shared" si="13"/>
        <v>#VALUE!</v>
      </c>
      <c r="F293" s="346" t="s">
        <v>1076</v>
      </c>
      <c r="G293" s="82" t="e">
        <f t="shared" si="14"/>
        <v>#VALUE!</v>
      </c>
    </row>
    <row r="294" spans="2:7">
      <c r="B294" s="346" t="s">
        <v>1076</v>
      </c>
      <c r="C294" s="315" t="e">
        <f t="shared" si="12"/>
        <v>#VALUE!</v>
      </c>
      <c r="D294" s="346" t="s">
        <v>1076</v>
      </c>
      <c r="E294" s="316" t="e">
        <f t="shared" si="13"/>
        <v>#VALUE!</v>
      </c>
      <c r="F294" s="346" t="s">
        <v>1076</v>
      </c>
      <c r="G294" s="82" t="e">
        <f t="shared" si="14"/>
        <v>#VALUE!</v>
      </c>
    </row>
    <row r="295" spans="2:7">
      <c r="B295" s="346" t="s">
        <v>1076</v>
      </c>
      <c r="C295" s="315" t="e">
        <f t="shared" si="12"/>
        <v>#VALUE!</v>
      </c>
      <c r="D295" s="346" t="s">
        <v>1076</v>
      </c>
      <c r="E295" s="316" t="e">
        <f t="shared" si="13"/>
        <v>#VALUE!</v>
      </c>
      <c r="F295" s="346" t="s">
        <v>1076</v>
      </c>
      <c r="G295" s="82" t="e">
        <f t="shared" si="14"/>
        <v>#VALUE!</v>
      </c>
    </row>
    <row r="296" spans="2:7">
      <c r="B296" s="346" t="s">
        <v>1076</v>
      </c>
      <c r="C296" s="315" t="e">
        <f t="shared" si="12"/>
        <v>#VALUE!</v>
      </c>
      <c r="D296" s="346" t="s">
        <v>1076</v>
      </c>
      <c r="E296" s="316" t="e">
        <f t="shared" si="13"/>
        <v>#VALUE!</v>
      </c>
      <c r="F296" s="346" t="s">
        <v>1076</v>
      </c>
      <c r="G296" s="82" t="e">
        <f t="shared" si="14"/>
        <v>#VALUE!</v>
      </c>
    </row>
    <row r="297" spans="2:7">
      <c r="B297" s="346" t="s">
        <v>1076</v>
      </c>
      <c r="C297" s="315" t="e">
        <f t="shared" si="12"/>
        <v>#VALUE!</v>
      </c>
      <c r="D297" s="346" t="s">
        <v>1076</v>
      </c>
      <c r="E297" s="316" t="e">
        <f t="shared" si="13"/>
        <v>#VALUE!</v>
      </c>
      <c r="F297" s="346" t="s">
        <v>1076</v>
      </c>
      <c r="G297" s="82" t="e">
        <f t="shared" si="14"/>
        <v>#VALUE!</v>
      </c>
    </row>
    <row r="298" spans="2:7">
      <c r="B298" s="346" t="s">
        <v>1076</v>
      </c>
      <c r="C298" s="315" t="e">
        <f t="shared" si="12"/>
        <v>#VALUE!</v>
      </c>
      <c r="D298" s="346" t="s">
        <v>1076</v>
      </c>
      <c r="E298" s="316" t="e">
        <f t="shared" si="13"/>
        <v>#VALUE!</v>
      </c>
      <c r="F298" s="346" t="s">
        <v>1076</v>
      </c>
      <c r="G298" s="82" t="e">
        <f t="shared" si="14"/>
        <v>#VALUE!</v>
      </c>
    </row>
    <row r="299" spans="2:7">
      <c r="B299" s="346" t="s">
        <v>1076</v>
      </c>
      <c r="C299" s="315" t="e">
        <f t="shared" si="12"/>
        <v>#VALUE!</v>
      </c>
      <c r="D299" s="346" t="s">
        <v>1076</v>
      </c>
      <c r="E299" s="316" t="e">
        <f t="shared" si="13"/>
        <v>#VALUE!</v>
      </c>
      <c r="F299" s="346" t="s">
        <v>1076</v>
      </c>
      <c r="G299" s="82" t="e">
        <f t="shared" si="14"/>
        <v>#VALUE!</v>
      </c>
    </row>
    <row r="300" spans="2:7">
      <c r="B300" s="346" t="s">
        <v>1076</v>
      </c>
      <c r="C300" s="315" t="e">
        <f t="shared" si="12"/>
        <v>#VALUE!</v>
      </c>
      <c r="D300" s="346" t="s">
        <v>1076</v>
      </c>
      <c r="E300" s="316" t="e">
        <f t="shared" si="13"/>
        <v>#VALUE!</v>
      </c>
      <c r="F300" s="346" t="s">
        <v>1076</v>
      </c>
      <c r="G300" s="82" t="e">
        <f t="shared" si="14"/>
        <v>#VALUE!</v>
      </c>
    </row>
    <row r="301" spans="2:7">
      <c r="B301" s="346" t="s">
        <v>1076</v>
      </c>
      <c r="C301" s="315" t="e">
        <f t="shared" si="12"/>
        <v>#VALUE!</v>
      </c>
      <c r="D301" s="346" t="s">
        <v>1076</v>
      </c>
      <c r="E301" s="316" t="e">
        <f t="shared" si="13"/>
        <v>#VALUE!</v>
      </c>
      <c r="F301" s="346" t="s">
        <v>1076</v>
      </c>
      <c r="G301" s="82" t="e">
        <f t="shared" si="14"/>
        <v>#VALUE!</v>
      </c>
    </row>
    <row r="302" spans="2:7">
      <c r="B302" s="346" t="s">
        <v>1076</v>
      </c>
      <c r="C302" s="315" t="e">
        <f t="shared" si="12"/>
        <v>#VALUE!</v>
      </c>
      <c r="D302" s="346" t="s">
        <v>1076</v>
      </c>
      <c r="E302" s="316" t="e">
        <f t="shared" si="13"/>
        <v>#VALUE!</v>
      </c>
      <c r="F302" s="346" t="s">
        <v>1076</v>
      </c>
      <c r="G302" s="82" t="e">
        <f t="shared" si="14"/>
        <v>#VALUE!</v>
      </c>
    </row>
    <row r="303" spans="2:7">
      <c r="B303" s="346" t="s">
        <v>1076</v>
      </c>
      <c r="C303" s="315" t="e">
        <f t="shared" si="12"/>
        <v>#VALUE!</v>
      </c>
      <c r="D303" s="346" t="s">
        <v>1076</v>
      </c>
      <c r="E303" s="316" t="e">
        <f t="shared" si="13"/>
        <v>#VALUE!</v>
      </c>
      <c r="F303" s="346" t="s">
        <v>1076</v>
      </c>
      <c r="G303" s="82" t="e">
        <f t="shared" si="14"/>
        <v>#VALUE!</v>
      </c>
    </row>
    <row r="304" spans="2:7">
      <c r="B304" s="346" t="s">
        <v>1076</v>
      </c>
      <c r="C304" s="315" t="e">
        <f t="shared" si="12"/>
        <v>#VALUE!</v>
      </c>
      <c r="D304" s="346" t="s">
        <v>1076</v>
      </c>
      <c r="E304" s="316" t="e">
        <f t="shared" si="13"/>
        <v>#VALUE!</v>
      </c>
      <c r="F304" s="346" t="s">
        <v>1076</v>
      </c>
      <c r="G304" s="82" t="e">
        <f t="shared" si="14"/>
        <v>#VALUE!</v>
      </c>
    </row>
    <row r="305" spans="2:7">
      <c r="B305" s="346" t="s">
        <v>1076</v>
      </c>
      <c r="C305" s="315" t="e">
        <f t="shared" si="12"/>
        <v>#VALUE!</v>
      </c>
      <c r="D305" s="346" t="s">
        <v>1076</v>
      </c>
      <c r="E305" s="316" t="e">
        <f t="shared" si="13"/>
        <v>#VALUE!</v>
      </c>
      <c r="F305" s="346" t="s">
        <v>1076</v>
      </c>
      <c r="G305" s="82" t="e">
        <f t="shared" si="14"/>
        <v>#VALUE!</v>
      </c>
    </row>
    <row r="306" spans="2:7">
      <c r="B306" s="346" t="s">
        <v>1076</v>
      </c>
      <c r="C306" s="315" t="e">
        <f t="shared" si="12"/>
        <v>#VALUE!</v>
      </c>
      <c r="D306" s="346" t="s">
        <v>1076</v>
      </c>
      <c r="E306" s="316" t="e">
        <f t="shared" si="13"/>
        <v>#VALUE!</v>
      </c>
      <c r="F306" s="346" t="s">
        <v>1076</v>
      </c>
      <c r="G306" s="82" t="e">
        <f t="shared" si="14"/>
        <v>#VALUE!</v>
      </c>
    </row>
    <row r="307" spans="2:7">
      <c r="B307" s="346" t="s">
        <v>1076</v>
      </c>
      <c r="C307" s="315" t="e">
        <f t="shared" si="12"/>
        <v>#VALUE!</v>
      </c>
      <c r="D307" s="346" t="s">
        <v>1076</v>
      </c>
      <c r="E307" s="316" t="e">
        <f t="shared" si="13"/>
        <v>#VALUE!</v>
      </c>
      <c r="F307" s="346" t="s">
        <v>1076</v>
      </c>
      <c r="G307" s="82" t="e">
        <f t="shared" si="14"/>
        <v>#VALUE!</v>
      </c>
    </row>
    <row r="308" spans="2:7">
      <c r="B308" s="346" t="s">
        <v>1076</v>
      </c>
      <c r="C308" s="315" t="e">
        <f t="shared" si="12"/>
        <v>#VALUE!</v>
      </c>
      <c r="D308" s="346" t="s">
        <v>1076</v>
      </c>
      <c r="E308" s="316" t="e">
        <f t="shared" si="13"/>
        <v>#VALUE!</v>
      </c>
      <c r="F308" s="346" t="s">
        <v>1076</v>
      </c>
      <c r="G308" s="82" t="e">
        <f t="shared" si="14"/>
        <v>#VALUE!</v>
      </c>
    </row>
    <row r="309" spans="2:7">
      <c r="B309" s="346" t="s">
        <v>1076</v>
      </c>
      <c r="C309" s="315" t="e">
        <f t="shared" si="12"/>
        <v>#VALUE!</v>
      </c>
      <c r="D309" s="346" t="s">
        <v>1076</v>
      </c>
      <c r="E309" s="316" t="e">
        <f t="shared" si="13"/>
        <v>#VALUE!</v>
      </c>
      <c r="F309" s="346" t="s">
        <v>1076</v>
      </c>
      <c r="G309" s="82" t="e">
        <f t="shared" si="14"/>
        <v>#VALUE!</v>
      </c>
    </row>
    <row r="310" spans="2:7">
      <c r="B310" s="346" t="s">
        <v>1076</v>
      </c>
      <c r="C310" s="315" t="e">
        <f t="shared" si="12"/>
        <v>#VALUE!</v>
      </c>
      <c r="D310" s="346" t="s">
        <v>1076</v>
      </c>
      <c r="E310" s="316" t="e">
        <f t="shared" si="13"/>
        <v>#VALUE!</v>
      </c>
      <c r="F310" s="346" t="s">
        <v>1076</v>
      </c>
      <c r="G310" s="82" t="e">
        <f t="shared" si="14"/>
        <v>#VALUE!</v>
      </c>
    </row>
    <row r="311" spans="2:7">
      <c r="B311" s="346" t="s">
        <v>1076</v>
      </c>
      <c r="C311" s="315" t="e">
        <f t="shared" si="12"/>
        <v>#VALUE!</v>
      </c>
      <c r="D311" s="346" t="s">
        <v>1076</v>
      </c>
      <c r="E311" s="316" t="e">
        <f t="shared" si="13"/>
        <v>#VALUE!</v>
      </c>
      <c r="F311" s="346" t="s">
        <v>1076</v>
      </c>
      <c r="G311" s="82" t="e">
        <f t="shared" si="14"/>
        <v>#VALUE!</v>
      </c>
    </row>
    <row r="312" spans="2:7">
      <c r="B312" s="346" t="s">
        <v>1076</v>
      </c>
      <c r="C312" s="315" t="e">
        <f t="shared" si="12"/>
        <v>#VALUE!</v>
      </c>
      <c r="D312" s="346" t="s">
        <v>1076</v>
      </c>
      <c r="E312" s="316" t="e">
        <f t="shared" si="13"/>
        <v>#VALUE!</v>
      </c>
      <c r="F312" s="346" t="s">
        <v>1076</v>
      </c>
      <c r="G312" s="82" t="e">
        <f t="shared" si="14"/>
        <v>#VALUE!</v>
      </c>
    </row>
    <row r="313" spans="2:7">
      <c r="B313" s="346" t="s">
        <v>1076</v>
      </c>
      <c r="C313" s="315" t="e">
        <f t="shared" si="12"/>
        <v>#VALUE!</v>
      </c>
      <c r="D313" s="346" t="s">
        <v>1076</v>
      </c>
      <c r="E313" s="316" t="e">
        <f t="shared" si="13"/>
        <v>#VALUE!</v>
      </c>
      <c r="F313" s="346" t="s">
        <v>1076</v>
      </c>
      <c r="G313" s="82" t="e">
        <f t="shared" si="14"/>
        <v>#VALUE!</v>
      </c>
    </row>
    <row r="314" spans="2:7">
      <c r="B314" s="346" t="s">
        <v>1076</v>
      </c>
      <c r="C314" s="315" t="e">
        <f t="shared" si="12"/>
        <v>#VALUE!</v>
      </c>
      <c r="D314" s="346" t="s">
        <v>1076</v>
      </c>
      <c r="E314" s="316" t="e">
        <f t="shared" si="13"/>
        <v>#VALUE!</v>
      </c>
      <c r="F314" s="346" t="s">
        <v>1076</v>
      </c>
      <c r="G314" s="82" t="e">
        <f t="shared" si="14"/>
        <v>#VALUE!</v>
      </c>
    </row>
    <row r="315" spans="2:7">
      <c r="B315" s="346" t="s">
        <v>1076</v>
      </c>
      <c r="C315" s="315" t="e">
        <f t="shared" si="12"/>
        <v>#VALUE!</v>
      </c>
      <c r="D315" s="346" t="s">
        <v>1076</v>
      </c>
      <c r="E315" s="316" t="e">
        <f t="shared" si="13"/>
        <v>#VALUE!</v>
      </c>
      <c r="F315" s="346" t="s">
        <v>1076</v>
      </c>
      <c r="G315" s="82" t="e">
        <f t="shared" si="14"/>
        <v>#VALUE!</v>
      </c>
    </row>
    <row r="316" spans="2:7">
      <c r="B316" s="346" t="s">
        <v>1076</v>
      </c>
      <c r="C316" s="315" t="e">
        <f t="shared" si="12"/>
        <v>#VALUE!</v>
      </c>
      <c r="D316" s="346" t="s">
        <v>1076</v>
      </c>
      <c r="E316" s="316" t="e">
        <f t="shared" si="13"/>
        <v>#VALUE!</v>
      </c>
      <c r="F316" s="346" t="s">
        <v>1076</v>
      </c>
      <c r="G316" s="82" t="e">
        <f t="shared" si="14"/>
        <v>#VALUE!</v>
      </c>
    </row>
    <row r="317" spans="2:7">
      <c r="B317" s="346" t="s">
        <v>1076</v>
      </c>
      <c r="C317" s="315" t="e">
        <f t="shared" si="12"/>
        <v>#VALUE!</v>
      </c>
      <c r="D317" s="346" t="s">
        <v>1076</v>
      </c>
      <c r="E317" s="316" t="e">
        <f t="shared" si="13"/>
        <v>#VALUE!</v>
      </c>
      <c r="F317" s="346" t="s">
        <v>1076</v>
      </c>
      <c r="G317" s="82" t="e">
        <f t="shared" si="14"/>
        <v>#VALUE!</v>
      </c>
    </row>
    <row r="318" spans="2:7">
      <c r="B318" s="346" t="s">
        <v>1076</v>
      </c>
      <c r="C318" s="315" t="e">
        <f t="shared" si="12"/>
        <v>#VALUE!</v>
      </c>
      <c r="D318" s="346" t="s">
        <v>1076</v>
      </c>
      <c r="E318" s="316" t="e">
        <f t="shared" si="13"/>
        <v>#VALUE!</v>
      </c>
      <c r="F318" s="346" t="s">
        <v>1076</v>
      </c>
      <c r="G318" s="82" t="e">
        <f t="shared" si="14"/>
        <v>#VALUE!</v>
      </c>
    </row>
    <row r="319" spans="2:7">
      <c r="B319" s="346" t="s">
        <v>1076</v>
      </c>
      <c r="C319" s="315" t="e">
        <f t="shared" si="12"/>
        <v>#VALUE!</v>
      </c>
      <c r="D319" s="346" t="s">
        <v>1076</v>
      </c>
      <c r="E319" s="316" t="e">
        <f t="shared" si="13"/>
        <v>#VALUE!</v>
      </c>
      <c r="F319" s="346" t="s">
        <v>1076</v>
      </c>
      <c r="G319" s="82" t="e">
        <f t="shared" si="14"/>
        <v>#VALUE!</v>
      </c>
    </row>
    <row r="320" spans="2:7">
      <c r="B320" s="346" t="s">
        <v>1076</v>
      </c>
      <c r="C320" s="315" t="e">
        <f t="shared" si="12"/>
        <v>#VALUE!</v>
      </c>
      <c r="D320" s="346" t="s">
        <v>1076</v>
      </c>
      <c r="E320" s="316" t="e">
        <f t="shared" si="13"/>
        <v>#VALUE!</v>
      </c>
      <c r="F320" s="346" t="s">
        <v>1076</v>
      </c>
      <c r="G320" s="82" t="e">
        <f t="shared" si="14"/>
        <v>#VALUE!</v>
      </c>
    </row>
    <row r="321" spans="2:7">
      <c r="B321" s="346" t="s">
        <v>1076</v>
      </c>
      <c r="C321" s="315" t="e">
        <f t="shared" si="12"/>
        <v>#VALUE!</v>
      </c>
      <c r="D321" s="346" t="s">
        <v>1076</v>
      </c>
      <c r="E321" s="316" t="e">
        <f t="shared" si="13"/>
        <v>#VALUE!</v>
      </c>
      <c r="F321" s="346" t="s">
        <v>1076</v>
      </c>
      <c r="G321" s="82" t="e">
        <f t="shared" si="14"/>
        <v>#VALUE!</v>
      </c>
    </row>
    <row r="322" spans="2:7">
      <c r="B322" s="346" t="s">
        <v>1076</v>
      </c>
      <c r="C322" s="315" t="e">
        <f t="shared" si="12"/>
        <v>#VALUE!</v>
      </c>
      <c r="D322" s="346" t="s">
        <v>1076</v>
      </c>
      <c r="E322" s="316" t="e">
        <f t="shared" si="13"/>
        <v>#VALUE!</v>
      </c>
      <c r="F322" s="346" t="s">
        <v>1076</v>
      </c>
      <c r="G322" s="82" t="e">
        <f t="shared" si="14"/>
        <v>#VALUE!</v>
      </c>
    </row>
    <row r="323" spans="2:7">
      <c r="B323" s="346" t="s">
        <v>1076</v>
      </c>
      <c r="C323" s="315" t="e">
        <f t="shared" si="12"/>
        <v>#VALUE!</v>
      </c>
      <c r="D323" s="346" t="s">
        <v>1076</v>
      </c>
      <c r="E323" s="316" t="e">
        <f t="shared" si="13"/>
        <v>#VALUE!</v>
      </c>
      <c r="F323" s="346" t="s">
        <v>1076</v>
      </c>
      <c r="G323" s="82" t="e">
        <f t="shared" si="14"/>
        <v>#VALUE!</v>
      </c>
    </row>
    <row r="324" spans="2:7">
      <c r="B324" s="346" t="s">
        <v>1076</v>
      </c>
      <c r="C324" s="315" t="e">
        <f t="shared" ref="C324:C387" si="15">B324/(30000)</f>
        <v>#VALUE!</v>
      </c>
      <c r="D324" s="346" t="s">
        <v>1076</v>
      </c>
      <c r="E324" s="316" t="e">
        <f t="shared" ref="E324:E387" si="16">B324/D324</f>
        <v>#VALUE!</v>
      </c>
      <c r="F324" s="346" t="s">
        <v>1076</v>
      </c>
      <c r="G324" s="82" t="e">
        <f t="shared" ref="G324:G387" si="17">F324/D324</f>
        <v>#VALUE!</v>
      </c>
    </row>
    <row r="325" spans="2:7">
      <c r="B325" s="346" t="s">
        <v>1076</v>
      </c>
      <c r="C325" s="315" t="e">
        <f t="shared" si="15"/>
        <v>#VALUE!</v>
      </c>
      <c r="D325" s="346" t="s">
        <v>1076</v>
      </c>
      <c r="E325" s="316" t="e">
        <f t="shared" si="16"/>
        <v>#VALUE!</v>
      </c>
      <c r="F325" s="346" t="s">
        <v>1076</v>
      </c>
      <c r="G325" s="82" t="e">
        <f t="shared" si="17"/>
        <v>#VALUE!</v>
      </c>
    </row>
    <row r="326" spans="2:7">
      <c r="B326" s="346" t="s">
        <v>1076</v>
      </c>
      <c r="C326" s="315" t="e">
        <f t="shared" si="15"/>
        <v>#VALUE!</v>
      </c>
      <c r="D326" s="346" t="s">
        <v>1076</v>
      </c>
      <c r="E326" s="316" t="e">
        <f t="shared" si="16"/>
        <v>#VALUE!</v>
      </c>
      <c r="F326" s="346" t="s">
        <v>1076</v>
      </c>
      <c r="G326" s="82" t="e">
        <f t="shared" si="17"/>
        <v>#VALUE!</v>
      </c>
    </row>
    <row r="327" spans="2:7">
      <c r="B327" s="346" t="s">
        <v>1076</v>
      </c>
      <c r="C327" s="315" t="e">
        <f t="shared" si="15"/>
        <v>#VALUE!</v>
      </c>
      <c r="D327" s="346" t="s">
        <v>1076</v>
      </c>
      <c r="E327" s="316" t="e">
        <f t="shared" si="16"/>
        <v>#VALUE!</v>
      </c>
      <c r="F327" s="346" t="s">
        <v>1076</v>
      </c>
      <c r="G327" s="82" t="e">
        <f t="shared" si="17"/>
        <v>#VALUE!</v>
      </c>
    </row>
    <row r="328" spans="2:7">
      <c r="B328" s="346" t="s">
        <v>1076</v>
      </c>
      <c r="C328" s="315" t="e">
        <f t="shared" si="15"/>
        <v>#VALUE!</v>
      </c>
      <c r="D328" s="346" t="s">
        <v>1076</v>
      </c>
      <c r="E328" s="316" t="e">
        <f t="shared" si="16"/>
        <v>#VALUE!</v>
      </c>
      <c r="F328" s="346" t="s">
        <v>1076</v>
      </c>
      <c r="G328" s="82" t="e">
        <f t="shared" si="17"/>
        <v>#VALUE!</v>
      </c>
    </row>
    <row r="329" spans="2:7">
      <c r="B329" s="346" t="s">
        <v>1076</v>
      </c>
      <c r="C329" s="315" t="e">
        <f t="shared" si="15"/>
        <v>#VALUE!</v>
      </c>
      <c r="D329" s="346" t="s">
        <v>1076</v>
      </c>
      <c r="E329" s="316" t="e">
        <f t="shared" si="16"/>
        <v>#VALUE!</v>
      </c>
      <c r="F329" s="346" t="s">
        <v>1076</v>
      </c>
      <c r="G329" s="82" t="e">
        <f t="shared" si="17"/>
        <v>#VALUE!</v>
      </c>
    </row>
    <row r="330" spans="2:7">
      <c r="B330" s="346" t="s">
        <v>1076</v>
      </c>
      <c r="C330" s="315" t="e">
        <f t="shared" si="15"/>
        <v>#VALUE!</v>
      </c>
      <c r="D330" s="346" t="s">
        <v>1076</v>
      </c>
      <c r="E330" s="316" t="e">
        <f t="shared" si="16"/>
        <v>#VALUE!</v>
      </c>
      <c r="F330" s="346" t="s">
        <v>1076</v>
      </c>
      <c r="G330" s="82" t="e">
        <f t="shared" si="17"/>
        <v>#VALUE!</v>
      </c>
    </row>
    <row r="331" spans="2:7">
      <c r="B331" s="346" t="s">
        <v>1076</v>
      </c>
      <c r="C331" s="315" t="e">
        <f t="shared" si="15"/>
        <v>#VALUE!</v>
      </c>
      <c r="D331" s="346" t="s">
        <v>1076</v>
      </c>
      <c r="E331" s="316" t="e">
        <f t="shared" si="16"/>
        <v>#VALUE!</v>
      </c>
      <c r="F331" s="346" t="s">
        <v>1076</v>
      </c>
      <c r="G331" s="82" t="e">
        <f t="shared" si="17"/>
        <v>#VALUE!</v>
      </c>
    </row>
    <row r="332" spans="2:7">
      <c r="B332" s="346" t="s">
        <v>1076</v>
      </c>
      <c r="C332" s="315" t="e">
        <f t="shared" si="15"/>
        <v>#VALUE!</v>
      </c>
      <c r="D332" s="346" t="s">
        <v>1076</v>
      </c>
      <c r="E332" s="316" t="e">
        <f t="shared" si="16"/>
        <v>#VALUE!</v>
      </c>
      <c r="F332" s="346" t="s">
        <v>1076</v>
      </c>
      <c r="G332" s="82" t="e">
        <f t="shared" si="17"/>
        <v>#VALUE!</v>
      </c>
    </row>
    <row r="333" spans="2:7">
      <c r="B333" s="346" t="s">
        <v>1076</v>
      </c>
      <c r="C333" s="315" t="e">
        <f t="shared" si="15"/>
        <v>#VALUE!</v>
      </c>
      <c r="D333" s="346" t="s">
        <v>1076</v>
      </c>
      <c r="E333" s="316" t="e">
        <f t="shared" si="16"/>
        <v>#VALUE!</v>
      </c>
      <c r="F333" s="346" t="s">
        <v>1076</v>
      </c>
      <c r="G333" s="82" t="e">
        <f t="shared" si="17"/>
        <v>#VALUE!</v>
      </c>
    </row>
    <row r="334" spans="2:7">
      <c r="B334" s="346" t="s">
        <v>1076</v>
      </c>
      <c r="C334" s="315" t="e">
        <f t="shared" si="15"/>
        <v>#VALUE!</v>
      </c>
      <c r="D334" s="346" t="s">
        <v>1076</v>
      </c>
      <c r="E334" s="316" t="e">
        <f t="shared" si="16"/>
        <v>#VALUE!</v>
      </c>
      <c r="F334" s="346" t="s">
        <v>1076</v>
      </c>
      <c r="G334" s="82" t="e">
        <f t="shared" si="17"/>
        <v>#VALUE!</v>
      </c>
    </row>
    <row r="335" spans="2:7">
      <c r="B335" s="346" t="s">
        <v>1076</v>
      </c>
      <c r="C335" s="315" t="e">
        <f t="shared" si="15"/>
        <v>#VALUE!</v>
      </c>
      <c r="D335" s="346" t="s">
        <v>1076</v>
      </c>
      <c r="E335" s="316" t="e">
        <f t="shared" si="16"/>
        <v>#VALUE!</v>
      </c>
      <c r="F335" s="346" t="s">
        <v>1076</v>
      </c>
      <c r="G335" s="82" t="e">
        <f t="shared" si="17"/>
        <v>#VALUE!</v>
      </c>
    </row>
    <row r="336" spans="2:7">
      <c r="B336" s="346" t="s">
        <v>1076</v>
      </c>
      <c r="C336" s="315" t="e">
        <f t="shared" si="15"/>
        <v>#VALUE!</v>
      </c>
      <c r="D336" s="346" t="s">
        <v>1076</v>
      </c>
      <c r="E336" s="316" t="e">
        <f t="shared" si="16"/>
        <v>#VALUE!</v>
      </c>
      <c r="F336" s="346" t="s">
        <v>1076</v>
      </c>
      <c r="G336" s="82" t="e">
        <f t="shared" si="17"/>
        <v>#VALUE!</v>
      </c>
    </row>
    <row r="337" spans="2:7">
      <c r="B337" s="346" t="s">
        <v>1076</v>
      </c>
      <c r="C337" s="315" t="e">
        <f t="shared" si="15"/>
        <v>#VALUE!</v>
      </c>
      <c r="D337" s="346" t="s">
        <v>1076</v>
      </c>
      <c r="E337" s="316" t="e">
        <f t="shared" si="16"/>
        <v>#VALUE!</v>
      </c>
      <c r="F337" s="346" t="s">
        <v>1076</v>
      </c>
      <c r="G337" s="82" t="e">
        <f t="shared" si="17"/>
        <v>#VALUE!</v>
      </c>
    </row>
    <row r="338" spans="2:7">
      <c r="B338" s="346" t="s">
        <v>1076</v>
      </c>
      <c r="C338" s="315" t="e">
        <f t="shared" si="15"/>
        <v>#VALUE!</v>
      </c>
      <c r="D338" s="346" t="s">
        <v>1076</v>
      </c>
      <c r="E338" s="316" t="e">
        <f t="shared" si="16"/>
        <v>#VALUE!</v>
      </c>
      <c r="F338" s="346" t="s">
        <v>1076</v>
      </c>
      <c r="G338" s="82" t="e">
        <f t="shared" si="17"/>
        <v>#VALUE!</v>
      </c>
    </row>
    <row r="339" spans="2:7">
      <c r="B339" s="346" t="s">
        <v>1076</v>
      </c>
      <c r="C339" s="315" t="e">
        <f t="shared" si="15"/>
        <v>#VALUE!</v>
      </c>
      <c r="D339" s="346" t="s">
        <v>1076</v>
      </c>
      <c r="E339" s="316" t="e">
        <f t="shared" si="16"/>
        <v>#VALUE!</v>
      </c>
      <c r="F339" s="346" t="s">
        <v>1076</v>
      </c>
      <c r="G339" s="82" t="e">
        <f t="shared" si="17"/>
        <v>#VALUE!</v>
      </c>
    </row>
    <row r="340" spans="2:7">
      <c r="B340" s="346" t="s">
        <v>1076</v>
      </c>
      <c r="C340" s="315" t="e">
        <f t="shared" si="15"/>
        <v>#VALUE!</v>
      </c>
      <c r="D340" s="346" t="s">
        <v>1076</v>
      </c>
      <c r="E340" s="316" t="e">
        <f t="shared" si="16"/>
        <v>#VALUE!</v>
      </c>
      <c r="F340" s="346" t="s">
        <v>1076</v>
      </c>
      <c r="G340" s="82" t="e">
        <f t="shared" si="17"/>
        <v>#VALUE!</v>
      </c>
    </row>
    <row r="341" spans="2:7">
      <c r="B341" s="346" t="s">
        <v>1076</v>
      </c>
      <c r="C341" s="315" t="e">
        <f t="shared" si="15"/>
        <v>#VALUE!</v>
      </c>
      <c r="D341" s="346" t="s">
        <v>1076</v>
      </c>
      <c r="E341" s="316" t="e">
        <f t="shared" si="16"/>
        <v>#VALUE!</v>
      </c>
      <c r="F341" s="346" t="s">
        <v>1076</v>
      </c>
      <c r="G341" s="82" t="e">
        <f t="shared" si="17"/>
        <v>#VALUE!</v>
      </c>
    </row>
    <row r="342" spans="2:7">
      <c r="B342" s="346" t="s">
        <v>1076</v>
      </c>
      <c r="C342" s="315" t="e">
        <f t="shared" si="15"/>
        <v>#VALUE!</v>
      </c>
      <c r="D342" s="346" t="s">
        <v>1076</v>
      </c>
      <c r="E342" s="316" t="e">
        <f t="shared" si="16"/>
        <v>#VALUE!</v>
      </c>
      <c r="F342" s="346" t="s">
        <v>1076</v>
      </c>
      <c r="G342" s="82" t="e">
        <f t="shared" si="17"/>
        <v>#VALUE!</v>
      </c>
    </row>
    <row r="343" spans="2:7">
      <c r="B343" s="346" t="s">
        <v>1076</v>
      </c>
      <c r="C343" s="315" t="e">
        <f t="shared" si="15"/>
        <v>#VALUE!</v>
      </c>
      <c r="D343" s="346" t="s">
        <v>1076</v>
      </c>
      <c r="E343" s="316" t="e">
        <f t="shared" si="16"/>
        <v>#VALUE!</v>
      </c>
      <c r="F343" s="346" t="s">
        <v>1076</v>
      </c>
      <c r="G343" s="82" t="e">
        <f t="shared" si="17"/>
        <v>#VALUE!</v>
      </c>
    </row>
    <row r="344" spans="2:7">
      <c r="B344" s="346" t="s">
        <v>1076</v>
      </c>
      <c r="C344" s="315" t="e">
        <f t="shared" si="15"/>
        <v>#VALUE!</v>
      </c>
      <c r="D344" s="346" t="s">
        <v>1076</v>
      </c>
      <c r="E344" s="316" t="e">
        <f t="shared" si="16"/>
        <v>#VALUE!</v>
      </c>
      <c r="F344" s="346" t="s">
        <v>1076</v>
      </c>
      <c r="G344" s="82" t="e">
        <f t="shared" si="17"/>
        <v>#VALUE!</v>
      </c>
    </row>
    <row r="345" spans="2:7">
      <c r="B345" s="346" t="s">
        <v>1076</v>
      </c>
      <c r="C345" s="315" t="e">
        <f t="shared" si="15"/>
        <v>#VALUE!</v>
      </c>
      <c r="D345" s="346" t="s">
        <v>1076</v>
      </c>
      <c r="E345" s="316" t="e">
        <f t="shared" si="16"/>
        <v>#VALUE!</v>
      </c>
      <c r="F345" s="346" t="s">
        <v>1076</v>
      </c>
      <c r="G345" s="82" t="e">
        <f t="shared" si="17"/>
        <v>#VALUE!</v>
      </c>
    </row>
    <row r="346" spans="2:7">
      <c r="B346" s="346" t="s">
        <v>1076</v>
      </c>
      <c r="C346" s="315" t="e">
        <f t="shared" si="15"/>
        <v>#VALUE!</v>
      </c>
      <c r="D346" s="346" t="s">
        <v>1076</v>
      </c>
      <c r="E346" s="316" t="e">
        <f t="shared" si="16"/>
        <v>#VALUE!</v>
      </c>
      <c r="F346" s="346" t="s">
        <v>1076</v>
      </c>
      <c r="G346" s="82" t="e">
        <f t="shared" si="17"/>
        <v>#VALUE!</v>
      </c>
    </row>
    <row r="347" spans="2:7">
      <c r="B347" s="346" t="s">
        <v>1076</v>
      </c>
      <c r="C347" s="315" t="e">
        <f t="shared" si="15"/>
        <v>#VALUE!</v>
      </c>
      <c r="D347" s="346" t="s">
        <v>1076</v>
      </c>
      <c r="E347" s="316" t="e">
        <f t="shared" si="16"/>
        <v>#VALUE!</v>
      </c>
      <c r="F347" s="346" t="s">
        <v>1076</v>
      </c>
      <c r="G347" s="82" t="e">
        <f t="shared" si="17"/>
        <v>#VALUE!</v>
      </c>
    </row>
    <row r="348" spans="2:7">
      <c r="B348" s="346" t="s">
        <v>1076</v>
      </c>
      <c r="C348" s="315" t="e">
        <f t="shared" si="15"/>
        <v>#VALUE!</v>
      </c>
      <c r="D348" s="346" t="s">
        <v>1076</v>
      </c>
      <c r="E348" s="316" t="e">
        <f t="shared" si="16"/>
        <v>#VALUE!</v>
      </c>
      <c r="F348" s="346" t="s">
        <v>1076</v>
      </c>
      <c r="G348" s="82" t="e">
        <f t="shared" si="17"/>
        <v>#VALUE!</v>
      </c>
    </row>
    <row r="349" spans="2:7">
      <c r="B349" s="346" t="s">
        <v>1076</v>
      </c>
      <c r="C349" s="315" t="e">
        <f t="shared" si="15"/>
        <v>#VALUE!</v>
      </c>
      <c r="D349" s="346" t="s">
        <v>1076</v>
      </c>
      <c r="E349" s="316" t="e">
        <f t="shared" si="16"/>
        <v>#VALUE!</v>
      </c>
      <c r="F349" s="346" t="s">
        <v>1076</v>
      </c>
      <c r="G349" s="82" t="e">
        <f t="shared" si="17"/>
        <v>#VALUE!</v>
      </c>
    </row>
    <row r="350" spans="2:7">
      <c r="B350" s="346" t="s">
        <v>1076</v>
      </c>
      <c r="C350" s="315" t="e">
        <f t="shared" si="15"/>
        <v>#VALUE!</v>
      </c>
      <c r="D350" s="346" t="s">
        <v>1076</v>
      </c>
      <c r="E350" s="316" t="e">
        <f t="shared" si="16"/>
        <v>#VALUE!</v>
      </c>
      <c r="F350" s="346" t="s">
        <v>1076</v>
      </c>
      <c r="G350" s="82" t="e">
        <f t="shared" si="17"/>
        <v>#VALUE!</v>
      </c>
    </row>
    <row r="351" spans="2:7">
      <c r="B351" s="346" t="s">
        <v>1076</v>
      </c>
      <c r="C351" s="315" t="e">
        <f t="shared" si="15"/>
        <v>#VALUE!</v>
      </c>
      <c r="D351" s="346" t="s">
        <v>1076</v>
      </c>
      <c r="E351" s="316" t="e">
        <f t="shared" si="16"/>
        <v>#VALUE!</v>
      </c>
      <c r="F351" s="346" t="s">
        <v>1076</v>
      </c>
      <c r="G351" s="82" t="e">
        <f t="shared" si="17"/>
        <v>#VALUE!</v>
      </c>
    </row>
    <row r="352" spans="2:7">
      <c r="B352" s="346" t="s">
        <v>1076</v>
      </c>
      <c r="C352" s="315" t="e">
        <f t="shared" si="15"/>
        <v>#VALUE!</v>
      </c>
      <c r="D352" s="346" t="s">
        <v>1076</v>
      </c>
      <c r="E352" s="316" t="e">
        <f t="shared" si="16"/>
        <v>#VALUE!</v>
      </c>
      <c r="F352" s="346" t="s">
        <v>1076</v>
      </c>
      <c r="G352" s="82" t="e">
        <f t="shared" si="17"/>
        <v>#VALUE!</v>
      </c>
    </row>
    <row r="353" spans="2:7">
      <c r="B353" s="346" t="s">
        <v>1076</v>
      </c>
      <c r="C353" s="315" t="e">
        <f t="shared" si="15"/>
        <v>#VALUE!</v>
      </c>
      <c r="D353" s="346" t="s">
        <v>1076</v>
      </c>
      <c r="E353" s="316" t="e">
        <f t="shared" si="16"/>
        <v>#VALUE!</v>
      </c>
      <c r="F353" s="346" t="s">
        <v>1076</v>
      </c>
      <c r="G353" s="82" t="e">
        <f t="shared" si="17"/>
        <v>#VALUE!</v>
      </c>
    </row>
    <row r="354" spans="2:7">
      <c r="B354" s="346" t="s">
        <v>1076</v>
      </c>
      <c r="C354" s="315" t="e">
        <f t="shared" si="15"/>
        <v>#VALUE!</v>
      </c>
      <c r="D354" s="346" t="s">
        <v>1076</v>
      </c>
      <c r="E354" s="316" t="e">
        <f t="shared" si="16"/>
        <v>#VALUE!</v>
      </c>
      <c r="F354" s="346" t="s">
        <v>1076</v>
      </c>
      <c r="G354" s="82" t="e">
        <f t="shared" si="17"/>
        <v>#VALUE!</v>
      </c>
    </row>
    <row r="355" spans="2:7">
      <c r="B355" s="346" t="s">
        <v>1076</v>
      </c>
      <c r="C355" s="315" t="e">
        <f t="shared" si="15"/>
        <v>#VALUE!</v>
      </c>
      <c r="D355" s="346" t="s">
        <v>1076</v>
      </c>
      <c r="E355" s="316" t="e">
        <f t="shared" si="16"/>
        <v>#VALUE!</v>
      </c>
      <c r="F355" s="346" t="s">
        <v>1076</v>
      </c>
      <c r="G355" s="82" t="e">
        <f t="shared" si="17"/>
        <v>#VALUE!</v>
      </c>
    </row>
    <row r="356" spans="2:7">
      <c r="B356" s="346" t="s">
        <v>1076</v>
      </c>
      <c r="C356" s="315" t="e">
        <f t="shared" si="15"/>
        <v>#VALUE!</v>
      </c>
      <c r="D356" s="346" t="s">
        <v>1076</v>
      </c>
      <c r="E356" s="316" t="e">
        <f t="shared" si="16"/>
        <v>#VALUE!</v>
      </c>
      <c r="F356" s="346" t="s">
        <v>1076</v>
      </c>
      <c r="G356" s="82" t="e">
        <f t="shared" si="17"/>
        <v>#VALUE!</v>
      </c>
    </row>
    <row r="357" spans="2:7">
      <c r="B357" s="346" t="s">
        <v>1076</v>
      </c>
      <c r="C357" s="315" t="e">
        <f t="shared" si="15"/>
        <v>#VALUE!</v>
      </c>
      <c r="D357" s="346" t="s">
        <v>1076</v>
      </c>
      <c r="E357" s="316" t="e">
        <f t="shared" si="16"/>
        <v>#VALUE!</v>
      </c>
      <c r="F357" s="346" t="s">
        <v>1076</v>
      </c>
      <c r="G357" s="82" t="e">
        <f t="shared" si="17"/>
        <v>#VALUE!</v>
      </c>
    </row>
    <row r="358" spans="2:7">
      <c r="B358" s="346" t="s">
        <v>1076</v>
      </c>
      <c r="C358" s="315" t="e">
        <f t="shared" si="15"/>
        <v>#VALUE!</v>
      </c>
      <c r="D358" s="346" t="s">
        <v>1076</v>
      </c>
      <c r="E358" s="316" t="e">
        <f t="shared" si="16"/>
        <v>#VALUE!</v>
      </c>
      <c r="F358" s="346" t="s">
        <v>1076</v>
      </c>
      <c r="G358" s="82" t="e">
        <f t="shared" si="17"/>
        <v>#VALUE!</v>
      </c>
    </row>
    <row r="359" spans="2:7">
      <c r="B359" s="346" t="s">
        <v>1076</v>
      </c>
      <c r="C359" s="315" t="e">
        <f t="shared" si="15"/>
        <v>#VALUE!</v>
      </c>
      <c r="D359" s="346" t="s">
        <v>1076</v>
      </c>
      <c r="E359" s="316" t="e">
        <f t="shared" si="16"/>
        <v>#VALUE!</v>
      </c>
      <c r="F359" s="346" t="s">
        <v>1076</v>
      </c>
      <c r="G359" s="82" t="e">
        <f t="shared" si="17"/>
        <v>#VALUE!</v>
      </c>
    </row>
    <row r="360" spans="2:7">
      <c r="B360" s="346" t="s">
        <v>1076</v>
      </c>
      <c r="C360" s="315" t="e">
        <f t="shared" si="15"/>
        <v>#VALUE!</v>
      </c>
      <c r="D360" s="346" t="s">
        <v>1076</v>
      </c>
      <c r="E360" s="316" t="e">
        <f t="shared" si="16"/>
        <v>#VALUE!</v>
      </c>
      <c r="F360" s="346" t="s">
        <v>1076</v>
      </c>
      <c r="G360" s="82" t="e">
        <f t="shared" si="17"/>
        <v>#VALUE!</v>
      </c>
    </row>
    <row r="361" spans="2:7">
      <c r="B361" s="346" t="s">
        <v>1076</v>
      </c>
      <c r="C361" s="315" t="e">
        <f t="shared" si="15"/>
        <v>#VALUE!</v>
      </c>
      <c r="D361" s="346" t="s">
        <v>1076</v>
      </c>
      <c r="E361" s="316" t="e">
        <f t="shared" si="16"/>
        <v>#VALUE!</v>
      </c>
      <c r="F361" s="346" t="s">
        <v>1076</v>
      </c>
      <c r="G361" s="82" t="e">
        <f t="shared" si="17"/>
        <v>#VALUE!</v>
      </c>
    </row>
    <row r="362" spans="2:7">
      <c r="B362" s="346" t="s">
        <v>1076</v>
      </c>
      <c r="C362" s="315" t="e">
        <f t="shared" si="15"/>
        <v>#VALUE!</v>
      </c>
      <c r="D362" s="346" t="s">
        <v>1076</v>
      </c>
      <c r="E362" s="316" t="e">
        <f t="shared" si="16"/>
        <v>#VALUE!</v>
      </c>
      <c r="F362" s="346" t="s">
        <v>1076</v>
      </c>
      <c r="G362" s="82" t="e">
        <f t="shared" si="17"/>
        <v>#VALUE!</v>
      </c>
    </row>
    <row r="363" spans="2:7">
      <c r="B363" s="346" t="s">
        <v>1076</v>
      </c>
      <c r="C363" s="315" t="e">
        <f t="shared" si="15"/>
        <v>#VALUE!</v>
      </c>
      <c r="D363" s="346" t="s">
        <v>1076</v>
      </c>
      <c r="E363" s="316" t="e">
        <f t="shared" si="16"/>
        <v>#VALUE!</v>
      </c>
      <c r="F363" s="346" t="s">
        <v>1076</v>
      </c>
      <c r="G363" s="82" t="e">
        <f t="shared" si="17"/>
        <v>#VALUE!</v>
      </c>
    </row>
    <row r="364" spans="2:7">
      <c r="B364" s="346" t="s">
        <v>1076</v>
      </c>
      <c r="C364" s="315" t="e">
        <f t="shared" si="15"/>
        <v>#VALUE!</v>
      </c>
      <c r="D364" s="346" t="s">
        <v>1076</v>
      </c>
      <c r="E364" s="316" t="e">
        <f t="shared" si="16"/>
        <v>#VALUE!</v>
      </c>
      <c r="F364" s="346" t="s">
        <v>1076</v>
      </c>
      <c r="G364" s="82" t="e">
        <f t="shared" si="17"/>
        <v>#VALUE!</v>
      </c>
    </row>
    <row r="365" spans="2:7">
      <c r="B365" s="346" t="s">
        <v>1076</v>
      </c>
      <c r="C365" s="315" t="e">
        <f t="shared" si="15"/>
        <v>#VALUE!</v>
      </c>
      <c r="D365" s="346" t="s">
        <v>1076</v>
      </c>
      <c r="E365" s="316" t="e">
        <f t="shared" si="16"/>
        <v>#VALUE!</v>
      </c>
      <c r="F365" s="346" t="s">
        <v>1076</v>
      </c>
      <c r="G365" s="82" t="e">
        <f t="shared" si="17"/>
        <v>#VALUE!</v>
      </c>
    </row>
    <row r="366" spans="2:7">
      <c r="B366" s="346" t="s">
        <v>1076</v>
      </c>
      <c r="C366" s="315" t="e">
        <f t="shared" si="15"/>
        <v>#VALUE!</v>
      </c>
      <c r="D366" s="346" t="s">
        <v>1076</v>
      </c>
      <c r="E366" s="316" t="e">
        <f t="shared" si="16"/>
        <v>#VALUE!</v>
      </c>
      <c r="F366" s="346" t="s">
        <v>1076</v>
      </c>
      <c r="G366" s="82" t="e">
        <f t="shared" si="17"/>
        <v>#VALUE!</v>
      </c>
    </row>
    <row r="367" spans="2:7">
      <c r="B367" s="346" t="s">
        <v>1076</v>
      </c>
      <c r="C367" s="315" t="e">
        <f t="shared" si="15"/>
        <v>#VALUE!</v>
      </c>
      <c r="D367" s="346" t="s">
        <v>1076</v>
      </c>
      <c r="E367" s="316" t="e">
        <f t="shared" si="16"/>
        <v>#VALUE!</v>
      </c>
      <c r="F367" s="346" t="s">
        <v>1076</v>
      </c>
      <c r="G367" s="82" t="e">
        <f t="shared" si="17"/>
        <v>#VALUE!</v>
      </c>
    </row>
    <row r="368" spans="2:7">
      <c r="B368" s="346" t="s">
        <v>1076</v>
      </c>
      <c r="C368" s="315" t="e">
        <f t="shared" si="15"/>
        <v>#VALUE!</v>
      </c>
      <c r="D368" s="346" t="s">
        <v>1076</v>
      </c>
      <c r="E368" s="316" t="e">
        <f t="shared" si="16"/>
        <v>#VALUE!</v>
      </c>
      <c r="F368" s="346" t="s">
        <v>1076</v>
      </c>
      <c r="G368" s="82" t="e">
        <f t="shared" si="17"/>
        <v>#VALUE!</v>
      </c>
    </row>
    <row r="369" spans="2:7">
      <c r="B369" s="346" t="s">
        <v>1076</v>
      </c>
      <c r="C369" s="315" t="e">
        <f t="shared" si="15"/>
        <v>#VALUE!</v>
      </c>
      <c r="D369" s="346" t="s">
        <v>1076</v>
      </c>
      <c r="E369" s="316" t="e">
        <f t="shared" si="16"/>
        <v>#VALUE!</v>
      </c>
      <c r="F369" s="346" t="s">
        <v>1076</v>
      </c>
      <c r="G369" s="82" t="e">
        <f t="shared" si="17"/>
        <v>#VALUE!</v>
      </c>
    </row>
    <row r="370" spans="2:7">
      <c r="B370" s="346" t="s">
        <v>1076</v>
      </c>
      <c r="C370" s="315" t="e">
        <f t="shared" si="15"/>
        <v>#VALUE!</v>
      </c>
      <c r="D370" s="346" t="s">
        <v>1076</v>
      </c>
      <c r="E370" s="316" t="e">
        <f t="shared" si="16"/>
        <v>#VALUE!</v>
      </c>
      <c r="F370" s="346" t="s">
        <v>1076</v>
      </c>
      <c r="G370" s="82" t="e">
        <f t="shared" si="17"/>
        <v>#VALUE!</v>
      </c>
    </row>
    <row r="371" spans="2:7">
      <c r="B371" s="346" t="s">
        <v>1076</v>
      </c>
      <c r="C371" s="315" t="e">
        <f t="shared" si="15"/>
        <v>#VALUE!</v>
      </c>
      <c r="D371" s="346" t="s">
        <v>1076</v>
      </c>
      <c r="E371" s="316" t="e">
        <f t="shared" si="16"/>
        <v>#VALUE!</v>
      </c>
      <c r="F371" s="346" t="s">
        <v>1076</v>
      </c>
      <c r="G371" s="82" t="e">
        <f t="shared" si="17"/>
        <v>#VALUE!</v>
      </c>
    </row>
    <row r="372" spans="2:7">
      <c r="B372" s="346" t="s">
        <v>1076</v>
      </c>
      <c r="C372" s="315" t="e">
        <f t="shared" si="15"/>
        <v>#VALUE!</v>
      </c>
      <c r="D372" s="346" t="s">
        <v>1076</v>
      </c>
      <c r="E372" s="316" t="e">
        <f t="shared" si="16"/>
        <v>#VALUE!</v>
      </c>
      <c r="F372" s="346" t="s">
        <v>1076</v>
      </c>
      <c r="G372" s="82" t="e">
        <f t="shared" si="17"/>
        <v>#VALUE!</v>
      </c>
    </row>
    <row r="373" spans="2:7">
      <c r="B373" s="346" t="s">
        <v>1076</v>
      </c>
      <c r="C373" s="315" t="e">
        <f t="shared" si="15"/>
        <v>#VALUE!</v>
      </c>
      <c r="D373" s="346" t="s">
        <v>1076</v>
      </c>
      <c r="E373" s="316" t="e">
        <f t="shared" si="16"/>
        <v>#VALUE!</v>
      </c>
      <c r="F373" s="346" t="s">
        <v>1076</v>
      </c>
      <c r="G373" s="82" t="e">
        <f t="shared" si="17"/>
        <v>#VALUE!</v>
      </c>
    </row>
    <row r="374" spans="2:7">
      <c r="B374" s="346" t="s">
        <v>1076</v>
      </c>
      <c r="C374" s="315" t="e">
        <f t="shared" si="15"/>
        <v>#VALUE!</v>
      </c>
      <c r="D374" s="346" t="s">
        <v>1076</v>
      </c>
      <c r="E374" s="316" t="e">
        <f t="shared" si="16"/>
        <v>#VALUE!</v>
      </c>
      <c r="F374" s="346" t="s">
        <v>1076</v>
      </c>
      <c r="G374" s="82" t="e">
        <f t="shared" si="17"/>
        <v>#VALUE!</v>
      </c>
    </row>
    <row r="375" spans="2:7">
      <c r="B375" s="346" t="s">
        <v>1076</v>
      </c>
      <c r="C375" s="315" t="e">
        <f t="shared" si="15"/>
        <v>#VALUE!</v>
      </c>
      <c r="D375" s="346" t="s">
        <v>1076</v>
      </c>
      <c r="E375" s="316" t="e">
        <f t="shared" si="16"/>
        <v>#VALUE!</v>
      </c>
      <c r="F375" s="346" t="s">
        <v>1076</v>
      </c>
      <c r="G375" s="82" t="e">
        <f t="shared" si="17"/>
        <v>#VALUE!</v>
      </c>
    </row>
    <row r="376" spans="2:7">
      <c r="B376" s="346" t="s">
        <v>1076</v>
      </c>
      <c r="C376" s="315" t="e">
        <f t="shared" si="15"/>
        <v>#VALUE!</v>
      </c>
      <c r="D376" s="346" t="s">
        <v>1076</v>
      </c>
      <c r="E376" s="316" t="e">
        <f t="shared" si="16"/>
        <v>#VALUE!</v>
      </c>
      <c r="F376" s="346" t="s">
        <v>1076</v>
      </c>
      <c r="G376" s="82" t="e">
        <f t="shared" si="17"/>
        <v>#VALUE!</v>
      </c>
    </row>
    <row r="377" spans="2:7">
      <c r="B377" s="346" t="s">
        <v>1076</v>
      </c>
      <c r="C377" s="315" t="e">
        <f t="shared" si="15"/>
        <v>#VALUE!</v>
      </c>
      <c r="D377" s="346" t="s">
        <v>1076</v>
      </c>
      <c r="E377" s="316" t="e">
        <f t="shared" si="16"/>
        <v>#VALUE!</v>
      </c>
      <c r="F377" s="346" t="s">
        <v>1076</v>
      </c>
      <c r="G377" s="82" t="e">
        <f t="shared" si="17"/>
        <v>#VALUE!</v>
      </c>
    </row>
    <row r="378" spans="2:7">
      <c r="B378" s="346" t="s">
        <v>1076</v>
      </c>
      <c r="C378" s="315" t="e">
        <f t="shared" si="15"/>
        <v>#VALUE!</v>
      </c>
      <c r="D378" s="346" t="s">
        <v>1076</v>
      </c>
      <c r="E378" s="316" t="e">
        <f t="shared" si="16"/>
        <v>#VALUE!</v>
      </c>
      <c r="F378" s="346" t="s">
        <v>1076</v>
      </c>
      <c r="G378" s="82" t="e">
        <f t="shared" si="17"/>
        <v>#VALUE!</v>
      </c>
    </row>
    <row r="379" spans="2:7">
      <c r="B379" s="346" t="s">
        <v>1076</v>
      </c>
      <c r="C379" s="315" t="e">
        <f t="shared" si="15"/>
        <v>#VALUE!</v>
      </c>
      <c r="D379" s="346" t="s">
        <v>1076</v>
      </c>
      <c r="E379" s="316" t="e">
        <f t="shared" si="16"/>
        <v>#VALUE!</v>
      </c>
      <c r="F379" s="346" t="s">
        <v>1076</v>
      </c>
      <c r="G379" s="82" t="e">
        <f t="shared" si="17"/>
        <v>#VALUE!</v>
      </c>
    </row>
    <row r="380" spans="2:7">
      <c r="B380" s="346" t="s">
        <v>1076</v>
      </c>
      <c r="C380" s="315" t="e">
        <f t="shared" si="15"/>
        <v>#VALUE!</v>
      </c>
      <c r="D380" s="346" t="s">
        <v>1076</v>
      </c>
      <c r="E380" s="316" t="e">
        <f t="shared" si="16"/>
        <v>#VALUE!</v>
      </c>
      <c r="F380" s="346" t="s">
        <v>1076</v>
      </c>
      <c r="G380" s="82" t="e">
        <f t="shared" si="17"/>
        <v>#VALUE!</v>
      </c>
    </row>
    <row r="381" spans="2:7">
      <c r="B381" s="346" t="s">
        <v>1076</v>
      </c>
      <c r="C381" s="315" t="e">
        <f t="shared" si="15"/>
        <v>#VALUE!</v>
      </c>
      <c r="D381" s="346" t="s">
        <v>1076</v>
      </c>
      <c r="E381" s="316" t="e">
        <f t="shared" si="16"/>
        <v>#VALUE!</v>
      </c>
      <c r="F381" s="346" t="s">
        <v>1076</v>
      </c>
      <c r="G381" s="82" t="e">
        <f t="shared" si="17"/>
        <v>#VALUE!</v>
      </c>
    </row>
    <row r="382" spans="2:7">
      <c r="B382" s="346" t="s">
        <v>1076</v>
      </c>
      <c r="C382" s="315" t="e">
        <f t="shared" si="15"/>
        <v>#VALUE!</v>
      </c>
      <c r="D382" s="346" t="s">
        <v>1076</v>
      </c>
      <c r="E382" s="316" t="e">
        <f t="shared" si="16"/>
        <v>#VALUE!</v>
      </c>
      <c r="F382" s="346" t="s">
        <v>1076</v>
      </c>
      <c r="G382" s="82" t="e">
        <f t="shared" si="17"/>
        <v>#VALUE!</v>
      </c>
    </row>
    <row r="383" spans="2:7">
      <c r="B383" s="346" t="s">
        <v>1076</v>
      </c>
      <c r="C383" s="315" t="e">
        <f t="shared" si="15"/>
        <v>#VALUE!</v>
      </c>
      <c r="D383" s="346" t="s">
        <v>1076</v>
      </c>
      <c r="E383" s="316" t="e">
        <f t="shared" si="16"/>
        <v>#VALUE!</v>
      </c>
      <c r="F383" s="346" t="s">
        <v>1076</v>
      </c>
      <c r="G383" s="82" t="e">
        <f t="shared" si="17"/>
        <v>#VALUE!</v>
      </c>
    </row>
    <row r="384" spans="2:7">
      <c r="B384" s="346" t="s">
        <v>1076</v>
      </c>
      <c r="C384" s="315" t="e">
        <f t="shared" si="15"/>
        <v>#VALUE!</v>
      </c>
      <c r="D384" s="346" t="s">
        <v>1076</v>
      </c>
      <c r="E384" s="316" t="e">
        <f t="shared" si="16"/>
        <v>#VALUE!</v>
      </c>
      <c r="F384" s="346" t="s">
        <v>1076</v>
      </c>
      <c r="G384" s="82" t="e">
        <f t="shared" si="17"/>
        <v>#VALUE!</v>
      </c>
    </row>
    <row r="385" spans="2:7">
      <c r="B385" s="346" t="s">
        <v>1076</v>
      </c>
      <c r="C385" s="315" t="e">
        <f t="shared" si="15"/>
        <v>#VALUE!</v>
      </c>
      <c r="D385" s="346" t="s">
        <v>1076</v>
      </c>
      <c r="E385" s="316" t="e">
        <f t="shared" si="16"/>
        <v>#VALUE!</v>
      </c>
      <c r="F385" s="346" t="s">
        <v>1076</v>
      </c>
      <c r="G385" s="82" t="e">
        <f t="shared" si="17"/>
        <v>#VALUE!</v>
      </c>
    </row>
    <row r="386" spans="2:7">
      <c r="B386" s="346" t="s">
        <v>1076</v>
      </c>
      <c r="C386" s="315" t="e">
        <f t="shared" si="15"/>
        <v>#VALUE!</v>
      </c>
      <c r="D386" s="346" t="s">
        <v>1076</v>
      </c>
      <c r="E386" s="316" t="e">
        <f t="shared" si="16"/>
        <v>#VALUE!</v>
      </c>
      <c r="F386" s="346" t="s">
        <v>1076</v>
      </c>
      <c r="G386" s="82" t="e">
        <f t="shared" si="17"/>
        <v>#VALUE!</v>
      </c>
    </row>
    <row r="387" spans="2:7">
      <c r="B387" s="346" t="s">
        <v>1076</v>
      </c>
      <c r="C387" s="315" t="e">
        <f t="shared" si="15"/>
        <v>#VALUE!</v>
      </c>
      <c r="D387" s="346" t="s">
        <v>1076</v>
      </c>
      <c r="E387" s="316" t="e">
        <f t="shared" si="16"/>
        <v>#VALUE!</v>
      </c>
      <c r="F387" s="346" t="s">
        <v>1076</v>
      </c>
      <c r="G387" s="82" t="e">
        <f t="shared" si="17"/>
        <v>#VALUE!</v>
      </c>
    </row>
    <row r="388" spans="2:7">
      <c r="B388" s="346" t="s">
        <v>1076</v>
      </c>
      <c r="C388" s="315" t="e">
        <f t="shared" ref="C388:C413" si="18">B388/(30000)</f>
        <v>#VALUE!</v>
      </c>
      <c r="D388" s="346" t="s">
        <v>1076</v>
      </c>
      <c r="E388" s="316" t="e">
        <f t="shared" ref="E388:E413" si="19">B388/D388</f>
        <v>#VALUE!</v>
      </c>
      <c r="F388" s="346" t="s">
        <v>1076</v>
      </c>
      <c r="G388" s="82" t="e">
        <f t="shared" ref="G388:G413" si="20">F388/D388</f>
        <v>#VALUE!</v>
      </c>
    </row>
    <row r="389" spans="2:7">
      <c r="B389" s="346" t="s">
        <v>1076</v>
      </c>
      <c r="C389" s="315" t="e">
        <f t="shared" si="18"/>
        <v>#VALUE!</v>
      </c>
      <c r="D389" s="346" t="s">
        <v>1076</v>
      </c>
      <c r="E389" s="316" t="e">
        <f t="shared" si="19"/>
        <v>#VALUE!</v>
      </c>
      <c r="F389" s="346" t="s">
        <v>1076</v>
      </c>
      <c r="G389" s="82" t="e">
        <f t="shared" si="20"/>
        <v>#VALUE!</v>
      </c>
    </row>
    <row r="390" spans="2:7">
      <c r="B390" s="346" t="s">
        <v>1076</v>
      </c>
      <c r="C390" s="315" t="e">
        <f t="shared" si="18"/>
        <v>#VALUE!</v>
      </c>
      <c r="D390" s="346" t="s">
        <v>1076</v>
      </c>
      <c r="E390" s="316" t="e">
        <f t="shared" si="19"/>
        <v>#VALUE!</v>
      </c>
      <c r="F390" s="346" t="s">
        <v>1076</v>
      </c>
      <c r="G390" s="82" t="e">
        <f t="shared" si="20"/>
        <v>#VALUE!</v>
      </c>
    </row>
    <row r="391" spans="2:7">
      <c r="B391" s="346" t="s">
        <v>1076</v>
      </c>
      <c r="C391" s="315" t="e">
        <f t="shared" si="18"/>
        <v>#VALUE!</v>
      </c>
      <c r="D391" s="346" t="s">
        <v>1076</v>
      </c>
      <c r="E391" s="316" t="e">
        <f t="shared" si="19"/>
        <v>#VALUE!</v>
      </c>
      <c r="F391" s="346" t="s">
        <v>1076</v>
      </c>
      <c r="G391" s="82" t="e">
        <f t="shared" si="20"/>
        <v>#VALUE!</v>
      </c>
    </row>
    <row r="392" spans="2:7">
      <c r="B392" s="346" t="s">
        <v>1076</v>
      </c>
      <c r="C392" s="315" t="e">
        <f t="shared" si="18"/>
        <v>#VALUE!</v>
      </c>
      <c r="D392" s="346" t="s">
        <v>1076</v>
      </c>
      <c r="E392" s="316" t="e">
        <f t="shared" si="19"/>
        <v>#VALUE!</v>
      </c>
      <c r="F392" s="346" t="s">
        <v>1076</v>
      </c>
      <c r="G392" s="82" t="e">
        <f t="shared" si="20"/>
        <v>#VALUE!</v>
      </c>
    </row>
    <row r="393" spans="2:7">
      <c r="B393" s="346" t="s">
        <v>1076</v>
      </c>
      <c r="C393" s="315" t="e">
        <f t="shared" si="18"/>
        <v>#VALUE!</v>
      </c>
      <c r="D393" s="346" t="s">
        <v>1076</v>
      </c>
      <c r="E393" s="316" t="e">
        <f t="shared" si="19"/>
        <v>#VALUE!</v>
      </c>
      <c r="F393" s="346" t="s">
        <v>1076</v>
      </c>
      <c r="G393" s="82" t="e">
        <f t="shared" si="20"/>
        <v>#VALUE!</v>
      </c>
    </row>
    <row r="394" spans="2:7">
      <c r="B394" s="346" t="s">
        <v>1076</v>
      </c>
      <c r="C394" s="315" t="e">
        <f t="shared" si="18"/>
        <v>#VALUE!</v>
      </c>
      <c r="D394" s="346" t="s">
        <v>1076</v>
      </c>
      <c r="E394" s="316" t="e">
        <f t="shared" si="19"/>
        <v>#VALUE!</v>
      </c>
      <c r="F394" s="346" t="s">
        <v>1076</v>
      </c>
      <c r="G394" s="82" t="e">
        <f t="shared" si="20"/>
        <v>#VALUE!</v>
      </c>
    </row>
    <row r="395" spans="2:7">
      <c r="B395" s="346" t="s">
        <v>1076</v>
      </c>
      <c r="C395" s="315" t="e">
        <f t="shared" si="18"/>
        <v>#VALUE!</v>
      </c>
      <c r="D395" s="346" t="s">
        <v>1076</v>
      </c>
      <c r="E395" s="316" t="e">
        <f t="shared" si="19"/>
        <v>#VALUE!</v>
      </c>
      <c r="F395" s="346" t="s">
        <v>1076</v>
      </c>
      <c r="G395" s="82" t="e">
        <f t="shared" si="20"/>
        <v>#VALUE!</v>
      </c>
    </row>
    <row r="396" spans="2:7">
      <c r="B396" s="346" t="s">
        <v>1076</v>
      </c>
      <c r="C396" s="315" t="e">
        <f t="shared" si="18"/>
        <v>#VALUE!</v>
      </c>
      <c r="D396" s="346" t="s">
        <v>1076</v>
      </c>
      <c r="E396" s="316" t="e">
        <f t="shared" si="19"/>
        <v>#VALUE!</v>
      </c>
      <c r="F396" s="346" t="s">
        <v>1076</v>
      </c>
      <c r="G396" s="82" t="e">
        <f t="shared" si="20"/>
        <v>#VALUE!</v>
      </c>
    </row>
    <row r="397" spans="2:7">
      <c r="B397" s="346" t="s">
        <v>1076</v>
      </c>
      <c r="C397" s="315" t="e">
        <f t="shared" si="18"/>
        <v>#VALUE!</v>
      </c>
      <c r="D397" s="346" t="s">
        <v>1076</v>
      </c>
      <c r="E397" s="316" t="e">
        <f t="shared" si="19"/>
        <v>#VALUE!</v>
      </c>
      <c r="F397" s="346" t="s">
        <v>1076</v>
      </c>
      <c r="G397" s="82" t="e">
        <f t="shared" si="20"/>
        <v>#VALUE!</v>
      </c>
    </row>
    <row r="398" spans="2:7">
      <c r="B398" s="346" t="s">
        <v>1076</v>
      </c>
      <c r="C398" s="315" t="e">
        <f t="shared" si="18"/>
        <v>#VALUE!</v>
      </c>
      <c r="D398" s="346" t="s">
        <v>1076</v>
      </c>
      <c r="E398" s="316" t="e">
        <f t="shared" si="19"/>
        <v>#VALUE!</v>
      </c>
      <c r="F398" s="346" t="s">
        <v>1076</v>
      </c>
      <c r="G398" s="82" t="e">
        <f t="shared" si="20"/>
        <v>#VALUE!</v>
      </c>
    </row>
    <row r="399" spans="2:7">
      <c r="B399" s="346" t="s">
        <v>1076</v>
      </c>
      <c r="C399" s="315" t="e">
        <f t="shared" si="18"/>
        <v>#VALUE!</v>
      </c>
      <c r="D399" s="346" t="s">
        <v>1076</v>
      </c>
      <c r="E399" s="316" t="e">
        <f t="shared" si="19"/>
        <v>#VALUE!</v>
      </c>
      <c r="F399" s="346" t="s">
        <v>1076</v>
      </c>
      <c r="G399" s="82" t="e">
        <f t="shared" si="20"/>
        <v>#VALUE!</v>
      </c>
    </row>
    <row r="400" spans="2:7">
      <c r="B400" s="346" t="s">
        <v>1076</v>
      </c>
      <c r="C400" s="315" t="e">
        <f t="shared" si="18"/>
        <v>#VALUE!</v>
      </c>
      <c r="D400" s="346" t="s">
        <v>1076</v>
      </c>
      <c r="E400" s="316" t="e">
        <f t="shared" si="19"/>
        <v>#VALUE!</v>
      </c>
      <c r="F400" s="346" t="s">
        <v>1076</v>
      </c>
      <c r="G400" s="82" t="e">
        <f t="shared" si="20"/>
        <v>#VALUE!</v>
      </c>
    </row>
    <row r="401" spans="2:7">
      <c r="B401" s="346" t="s">
        <v>1076</v>
      </c>
      <c r="C401" s="315" t="e">
        <f t="shared" si="18"/>
        <v>#VALUE!</v>
      </c>
      <c r="D401" s="346" t="s">
        <v>1076</v>
      </c>
      <c r="E401" s="316" t="e">
        <f t="shared" si="19"/>
        <v>#VALUE!</v>
      </c>
      <c r="F401" s="346" t="s">
        <v>1076</v>
      </c>
      <c r="G401" s="82" t="e">
        <f t="shared" si="20"/>
        <v>#VALUE!</v>
      </c>
    </row>
    <row r="402" spans="2:7">
      <c r="B402" s="346" t="s">
        <v>1076</v>
      </c>
      <c r="C402" s="315" t="e">
        <f t="shared" si="18"/>
        <v>#VALUE!</v>
      </c>
      <c r="D402" s="346" t="s">
        <v>1076</v>
      </c>
      <c r="E402" s="316" t="e">
        <f t="shared" si="19"/>
        <v>#VALUE!</v>
      </c>
      <c r="F402" s="346" t="s">
        <v>1076</v>
      </c>
      <c r="G402" s="82" t="e">
        <f t="shared" si="20"/>
        <v>#VALUE!</v>
      </c>
    </row>
    <row r="403" spans="2:7">
      <c r="B403" s="346" t="s">
        <v>1076</v>
      </c>
      <c r="C403" s="315" t="e">
        <f t="shared" si="18"/>
        <v>#VALUE!</v>
      </c>
      <c r="D403" s="346" t="s">
        <v>1076</v>
      </c>
      <c r="E403" s="316" t="e">
        <f t="shared" si="19"/>
        <v>#VALUE!</v>
      </c>
      <c r="F403" s="346" t="s">
        <v>1076</v>
      </c>
      <c r="G403" s="82" t="e">
        <f t="shared" si="20"/>
        <v>#VALUE!</v>
      </c>
    </row>
    <row r="404" spans="2:7">
      <c r="B404" s="346" t="s">
        <v>1076</v>
      </c>
      <c r="C404" s="315" t="e">
        <f t="shared" si="18"/>
        <v>#VALUE!</v>
      </c>
      <c r="D404" s="346" t="s">
        <v>1076</v>
      </c>
      <c r="E404" s="316" t="e">
        <f t="shared" si="19"/>
        <v>#VALUE!</v>
      </c>
      <c r="F404" s="346" t="s">
        <v>1076</v>
      </c>
      <c r="G404" s="82" t="e">
        <f t="shared" si="20"/>
        <v>#VALUE!</v>
      </c>
    </row>
    <row r="405" spans="2:7">
      <c r="B405" s="346" t="s">
        <v>1076</v>
      </c>
      <c r="C405" s="315" t="e">
        <f t="shared" si="18"/>
        <v>#VALUE!</v>
      </c>
      <c r="D405" s="346" t="s">
        <v>1076</v>
      </c>
      <c r="E405" s="316" t="e">
        <f t="shared" si="19"/>
        <v>#VALUE!</v>
      </c>
      <c r="F405" s="346" t="s">
        <v>1076</v>
      </c>
      <c r="G405" s="82" t="e">
        <f t="shared" si="20"/>
        <v>#VALUE!</v>
      </c>
    </row>
    <row r="406" spans="2:7">
      <c r="B406" s="346" t="s">
        <v>1076</v>
      </c>
      <c r="C406" s="315" t="e">
        <f t="shared" si="18"/>
        <v>#VALUE!</v>
      </c>
      <c r="D406" s="346" t="s">
        <v>1076</v>
      </c>
      <c r="E406" s="316" t="e">
        <f t="shared" si="19"/>
        <v>#VALUE!</v>
      </c>
      <c r="F406" s="346" t="s">
        <v>1076</v>
      </c>
      <c r="G406" s="82" t="e">
        <f t="shared" si="20"/>
        <v>#VALUE!</v>
      </c>
    </row>
    <row r="407" spans="2:7">
      <c r="B407" s="346" t="s">
        <v>1076</v>
      </c>
      <c r="C407" s="315" t="e">
        <f t="shared" si="18"/>
        <v>#VALUE!</v>
      </c>
      <c r="D407" s="346" t="s">
        <v>1076</v>
      </c>
      <c r="E407" s="316" t="e">
        <f t="shared" si="19"/>
        <v>#VALUE!</v>
      </c>
      <c r="F407" s="346" t="s">
        <v>1076</v>
      </c>
      <c r="G407" s="82" t="e">
        <f t="shared" si="20"/>
        <v>#VALUE!</v>
      </c>
    </row>
    <row r="408" spans="2:7">
      <c r="B408" s="346" t="s">
        <v>1076</v>
      </c>
      <c r="C408" s="315" t="e">
        <f t="shared" si="18"/>
        <v>#VALUE!</v>
      </c>
      <c r="D408" s="346" t="s">
        <v>1076</v>
      </c>
      <c r="E408" s="316" t="e">
        <f t="shared" si="19"/>
        <v>#VALUE!</v>
      </c>
      <c r="F408" s="346" t="s">
        <v>1076</v>
      </c>
      <c r="G408" s="82" t="e">
        <f t="shared" si="20"/>
        <v>#VALUE!</v>
      </c>
    </row>
    <row r="409" spans="2:7">
      <c r="B409" s="346" t="s">
        <v>1076</v>
      </c>
      <c r="C409" s="315" t="e">
        <f t="shared" si="18"/>
        <v>#VALUE!</v>
      </c>
      <c r="D409" s="346" t="s">
        <v>1076</v>
      </c>
      <c r="E409" s="316" t="e">
        <f t="shared" si="19"/>
        <v>#VALUE!</v>
      </c>
      <c r="F409" s="346" t="s">
        <v>1076</v>
      </c>
      <c r="G409" s="82" t="e">
        <f t="shared" si="20"/>
        <v>#VALUE!</v>
      </c>
    </row>
    <row r="410" spans="2:7">
      <c r="B410" s="346" t="s">
        <v>1076</v>
      </c>
      <c r="C410" s="315" t="e">
        <f t="shared" si="18"/>
        <v>#VALUE!</v>
      </c>
      <c r="D410" s="346" t="s">
        <v>1076</v>
      </c>
      <c r="E410" s="316" t="e">
        <f t="shared" si="19"/>
        <v>#VALUE!</v>
      </c>
      <c r="F410" s="346" t="s">
        <v>1076</v>
      </c>
      <c r="G410" s="82" t="e">
        <f t="shared" si="20"/>
        <v>#VALUE!</v>
      </c>
    </row>
    <row r="411" spans="2:7">
      <c r="B411" s="346" t="s">
        <v>1076</v>
      </c>
      <c r="C411" s="315" t="e">
        <f t="shared" si="18"/>
        <v>#VALUE!</v>
      </c>
      <c r="D411" s="346" t="s">
        <v>1076</v>
      </c>
      <c r="E411" s="316" t="e">
        <f t="shared" si="19"/>
        <v>#VALUE!</v>
      </c>
      <c r="F411" s="346" t="s">
        <v>1076</v>
      </c>
      <c r="G411" s="82" t="e">
        <f t="shared" si="20"/>
        <v>#VALUE!</v>
      </c>
    </row>
    <row r="412" spans="2:7">
      <c r="B412" s="346" t="s">
        <v>1076</v>
      </c>
      <c r="C412" s="315" t="e">
        <f t="shared" si="18"/>
        <v>#VALUE!</v>
      </c>
      <c r="D412" s="346" t="s">
        <v>1076</v>
      </c>
      <c r="E412" s="316" t="e">
        <f t="shared" si="19"/>
        <v>#VALUE!</v>
      </c>
      <c r="F412" s="346" t="s">
        <v>1076</v>
      </c>
      <c r="G412" s="82" t="e">
        <f t="shared" si="20"/>
        <v>#VALUE!</v>
      </c>
    </row>
    <row r="413" spans="2:7">
      <c r="B413" s="346" t="s">
        <v>1076</v>
      </c>
      <c r="C413" s="315" t="e">
        <f t="shared" si="18"/>
        <v>#VALUE!</v>
      </c>
      <c r="D413" s="346" t="s">
        <v>1076</v>
      </c>
      <c r="E413" s="316" t="e">
        <f t="shared" si="19"/>
        <v>#VALUE!</v>
      </c>
      <c r="F413" t="s">
        <v>1076</v>
      </c>
      <c r="G413" s="82" t="e">
        <f t="shared" si="20"/>
        <v>#VALUE!</v>
      </c>
    </row>
  </sheetData>
  <mergeCells count="2">
    <mergeCell ref="A1:G1"/>
    <mergeCell ref="I1:J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07C43-82B3-4AF3-8F25-CF9396798151}">
  <sheetPr>
    <tabColor rgb="FF00B0F0"/>
  </sheetPr>
  <dimension ref="A1:O414"/>
  <sheetViews>
    <sheetView tabSelected="1" zoomScale="78" zoomScaleNormal="78" workbookViewId="0">
      <pane ySplit="2" topLeftCell="A87" activePane="bottomLeft" state="frozen"/>
      <selection pane="bottomLeft" activeCell="B125" sqref="B125"/>
    </sheetView>
  </sheetViews>
  <sheetFormatPr defaultRowHeight="14.4"/>
  <cols>
    <col min="1" max="1" width="12.44140625" bestFit="1" customWidth="1"/>
    <col min="2" max="2" width="11.77734375" bestFit="1" customWidth="1"/>
    <col min="3" max="3" width="11.77734375" customWidth="1"/>
    <col min="4" max="4" width="11.5546875" style="315" customWidth="1"/>
    <col min="5" max="5" width="11" bestFit="1" customWidth="1"/>
    <col min="6" max="6" width="12" bestFit="1" customWidth="1"/>
    <col min="7" max="7" width="11" bestFit="1" customWidth="1"/>
    <col min="8" max="8" width="13.77734375" bestFit="1" customWidth="1"/>
    <col min="9" max="9" width="13.77734375" customWidth="1"/>
    <col min="10" max="11" width="12.21875" customWidth="1"/>
    <col min="12" max="12" width="15.5546875" customWidth="1"/>
    <col min="13" max="13" width="10.77734375" style="315" customWidth="1"/>
  </cols>
  <sheetData>
    <row r="1" spans="1:15" ht="30" customHeight="1">
      <c r="A1" s="488" t="s">
        <v>701</v>
      </c>
      <c r="B1" s="488"/>
      <c r="C1" s="488"/>
      <c r="D1" s="488"/>
      <c r="E1" s="488"/>
      <c r="F1" s="488"/>
      <c r="G1" s="488"/>
      <c r="H1" s="488"/>
      <c r="I1" s="332"/>
      <c r="J1" s="333"/>
      <c r="L1" s="487"/>
      <c r="M1" s="487"/>
    </row>
    <row r="2" spans="1:15" ht="28.8">
      <c r="A2" s="335" t="s">
        <v>90</v>
      </c>
      <c r="B2" s="330" t="s">
        <v>704</v>
      </c>
      <c r="C2" s="330" t="s">
        <v>697</v>
      </c>
      <c r="D2" s="331" t="s">
        <v>695</v>
      </c>
      <c r="E2" s="330" t="s">
        <v>696</v>
      </c>
      <c r="F2" s="330" t="s">
        <v>698</v>
      </c>
      <c r="G2" s="335" t="s">
        <v>699</v>
      </c>
      <c r="H2" s="330" t="s">
        <v>700</v>
      </c>
      <c r="I2" s="330" t="s">
        <v>702</v>
      </c>
      <c r="J2" s="334" t="s">
        <v>703</v>
      </c>
      <c r="L2" s="110" t="s">
        <v>761</v>
      </c>
      <c r="M2" s="319"/>
      <c r="O2" s="329"/>
    </row>
    <row r="3" spans="1:15">
      <c r="A3" s="25">
        <v>44026</v>
      </c>
      <c r="B3">
        <v>2</v>
      </c>
      <c r="C3" s="112">
        <v>1200</v>
      </c>
      <c r="D3">
        <v>120</v>
      </c>
      <c r="E3">
        <v>150</v>
      </c>
      <c r="F3">
        <v>0</v>
      </c>
      <c r="G3" s="112">
        <v>120</v>
      </c>
      <c r="H3" s="336">
        <v>150</v>
      </c>
      <c r="I3" s="336">
        <v>7171</v>
      </c>
      <c r="J3" s="336">
        <v>216</v>
      </c>
      <c r="M3"/>
    </row>
    <row r="4" spans="1:15">
      <c r="A4" s="25">
        <v>44027</v>
      </c>
      <c r="B4">
        <v>2</v>
      </c>
      <c r="C4" s="337">
        <v>1200</v>
      </c>
      <c r="D4"/>
      <c r="E4">
        <v>150</v>
      </c>
      <c r="F4">
        <v>0</v>
      </c>
      <c r="G4">
        <v>75</v>
      </c>
      <c r="H4">
        <v>150</v>
      </c>
      <c r="I4">
        <v>16180</v>
      </c>
      <c r="J4">
        <v>216</v>
      </c>
      <c r="M4"/>
    </row>
    <row r="5" spans="1:15">
      <c r="A5" s="25">
        <v>44028</v>
      </c>
      <c r="B5">
        <v>2.5</v>
      </c>
      <c r="C5">
        <v>1500</v>
      </c>
      <c r="D5"/>
      <c r="E5">
        <v>150</v>
      </c>
      <c r="F5">
        <v>150</v>
      </c>
      <c r="G5">
        <v>120</v>
      </c>
      <c r="H5">
        <v>150</v>
      </c>
      <c r="I5">
        <v>11910</v>
      </c>
      <c r="J5">
        <v>72</v>
      </c>
      <c r="M5"/>
      <c r="N5" s="329"/>
    </row>
    <row r="6" spans="1:15">
      <c r="A6" s="25">
        <v>44029</v>
      </c>
      <c r="B6">
        <v>1</v>
      </c>
      <c r="C6">
        <v>480</v>
      </c>
      <c r="D6">
        <v>60</v>
      </c>
      <c r="J6">
        <v>252</v>
      </c>
      <c r="M6"/>
      <c r="N6" s="112"/>
    </row>
    <row r="7" spans="1:15">
      <c r="A7" s="25">
        <v>44032</v>
      </c>
      <c r="B7">
        <v>3</v>
      </c>
      <c r="C7">
        <v>1800</v>
      </c>
      <c r="D7"/>
      <c r="F7">
        <v>0</v>
      </c>
      <c r="G7">
        <v>120</v>
      </c>
      <c r="H7">
        <v>150</v>
      </c>
      <c r="J7">
        <v>360</v>
      </c>
      <c r="M7"/>
    </row>
    <row r="8" spans="1:15">
      <c r="A8" s="25">
        <v>44033</v>
      </c>
      <c r="B8">
        <v>3</v>
      </c>
      <c r="C8">
        <v>1800</v>
      </c>
      <c r="D8">
        <v>115</v>
      </c>
      <c r="E8">
        <v>450</v>
      </c>
      <c r="F8">
        <v>150</v>
      </c>
      <c r="G8">
        <v>75</v>
      </c>
      <c r="H8">
        <v>150</v>
      </c>
      <c r="I8" t="s">
        <v>719</v>
      </c>
      <c r="J8" t="s">
        <v>720</v>
      </c>
      <c r="K8">
        <v>1454</v>
      </c>
      <c r="L8">
        <v>80.7</v>
      </c>
      <c r="M8"/>
    </row>
    <row r="9" spans="1:15">
      <c r="A9" s="25">
        <v>44034</v>
      </c>
      <c r="B9">
        <v>2</v>
      </c>
      <c r="C9">
        <v>1200</v>
      </c>
      <c r="D9">
        <v>75</v>
      </c>
      <c r="E9">
        <v>150</v>
      </c>
      <c r="F9">
        <v>0</v>
      </c>
      <c r="G9">
        <v>105</v>
      </c>
      <c r="H9">
        <v>100</v>
      </c>
      <c r="I9" t="s">
        <v>723</v>
      </c>
      <c r="J9" t="s">
        <v>722</v>
      </c>
      <c r="K9">
        <v>881</v>
      </c>
      <c r="L9" s="346">
        <v>73.400000000000006</v>
      </c>
      <c r="M9"/>
    </row>
    <row r="10" spans="1:15">
      <c r="A10" s="25">
        <v>44035</v>
      </c>
      <c r="B10">
        <v>3</v>
      </c>
      <c r="C10">
        <v>1500</v>
      </c>
      <c r="D10">
        <v>480</v>
      </c>
      <c r="F10">
        <v>150</v>
      </c>
      <c r="H10">
        <v>100</v>
      </c>
      <c r="I10" t="s">
        <v>724</v>
      </c>
      <c r="J10" t="s">
        <v>722</v>
      </c>
      <c r="K10">
        <v>894</v>
      </c>
      <c r="L10">
        <v>59.6</v>
      </c>
      <c r="M10"/>
    </row>
    <row r="11" spans="1:15">
      <c r="A11" s="25">
        <v>44039</v>
      </c>
      <c r="B11">
        <v>2</v>
      </c>
      <c r="C11">
        <v>1200</v>
      </c>
      <c r="D11">
        <v>60</v>
      </c>
      <c r="E11">
        <v>450</v>
      </c>
      <c r="F11">
        <v>0</v>
      </c>
      <c r="G11">
        <v>75</v>
      </c>
      <c r="H11">
        <v>100</v>
      </c>
      <c r="I11" t="s">
        <v>733</v>
      </c>
      <c r="J11">
        <v>0</v>
      </c>
      <c r="K11">
        <v>1005</v>
      </c>
      <c r="L11">
        <v>84</v>
      </c>
      <c r="M11"/>
    </row>
    <row r="12" spans="1:15">
      <c r="A12" s="25">
        <v>44040</v>
      </c>
      <c r="B12">
        <v>2</v>
      </c>
      <c r="C12">
        <v>1200</v>
      </c>
      <c r="D12">
        <v>150</v>
      </c>
      <c r="E12">
        <v>0</v>
      </c>
      <c r="F12">
        <v>0</v>
      </c>
      <c r="G12">
        <v>75</v>
      </c>
      <c r="H12">
        <v>100</v>
      </c>
      <c r="I12" t="s">
        <v>734</v>
      </c>
      <c r="J12" t="s">
        <v>722</v>
      </c>
      <c r="K12">
        <v>645</v>
      </c>
      <c r="L12">
        <v>54</v>
      </c>
      <c r="M12"/>
    </row>
    <row r="13" spans="1:15">
      <c r="A13" s="25">
        <v>44041</v>
      </c>
      <c r="B13">
        <v>2</v>
      </c>
      <c r="C13">
        <v>720</v>
      </c>
      <c r="D13">
        <v>1200</v>
      </c>
      <c r="E13">
        <v>0</v>
      </c>
      <c r="F13">
        <v>0</v>
      </c>
      <c r="G13">
        <v>75</v>
      </c>
      <c r="H13">
        <v>100</v>
      </c>
      <c r="I13">
        <v>0</v>
      </c>
      <c r="J13" t="s">
        <v>735</v>
      </c>
      <c r="K13">
        <v>315</v>
      </c>
      <c r="L13">
        <v>43</v>
      </c>
      <c r="M13"/>
    </row>
    <row r="14" spans="1:15">
      <c r="A14" s="25">
        <v>44042</v>
      </c>
      <c r="B14">
        <v>3</v>
      </c>
      <c r="C14">
        <v>1800</v>
      </c>
      <c r="D14">
        <v>1800</v>
      </c>
      <c r="E14">
        <v>150</v>
      </c>
      <c r="F14">
        <v>0</v>
      </c>
      <c r="G14">
        <v>75</v>
      </c>
      <c r="H14">
        <v>150</v>
      </c>
      <c r="I14" t="s">
        <v>736</v>
      </c>
      <c r="J14" t="s">
        <v>737</v>
      </c>
      <c r="K14">
        <v>465</v>
      </c>
      <c r="L14">
        <v>25</v>
      </c>
      <c r="M14"/>
    </row>
    <row r="15" spans="1:15">
      <c r="A15" s="25">
        <v>44050</v>
      </c>
      <c r="B15">
        <v>2</v>
      </c>
      <c r="C15">
        <v>960</v>
      </c>
      <c r="D15">
        <v>120</v>
      </c>
      <c r="E15">
        <v>0</v>
      </c>
      <c r="F15">
        <v>0</v>
      </c>
      <c r="G15">
        <v>75</v>
      </c>
      <c r="H15">
        <v>100</v>
      </c>
      <c r="I15" t="s">
        <v>759</v>
      </c>
      <c r="J15" t="s">
        <v>722</v>
      </c>
      <c r="K15">
        <v>625</v>
      </c>
      <c r="L15">
        <v>65</v>
      </c>
      <c r="M15"/>
    </row>
    <row r="16" spans="1:15">
      <c r="A16" s="25">
        <v>44053</v>
      </c>
      <c r="B16">
        <v>3</v>
      </c>
      <c r="C16">
        <v>1800</v>
      </c>
      <c r="D16">
        <v>240</v>
      </c>
      <c r="E16">
        <v>150</v>
      </c>
      <c r="F16">
        <v>0</v>
      </c>
      <c r="G16">
        <v>75</v>
      </c>
      <c r="H16">
        <v>150</v>
      </c>
      <c r="I16" t="s">
        <v>762</v>
      </c>
      <c r="J16" t="s">
        <v>763</v>
      </c>
      <c r="K16">
        <v>845</v>
      </c>
      <c r="L16">
        <v>46.9</v>
      </c>
      <c r="M16"/>
    </row>
    <row r="17" spans="1:13">
      <c r="A17" s="25">
        <v>44054</v>
      </c>
      <c r="B17">
        <v>2.5</v>
      </c>
      <c r="C17">
        <v>1200</v>
      </c>
      <c r="D17"/>
      <c r="E17">
        <v>300</v>
      </c>
      <c r="F17">
        <v>150</v>
      </c>
      <c r="G17">
        <v>75</v>
      </c>
      <c r="H17">
        <v>120</v>
      </c>
      <c r="I17" t="s">
        <v>764</v>
      </c>
      <c r="J17" t="s">
        <v>735</v>
      </c>
      <c r="K17">
        <v>1194</v>
      </c>
      <c r="L17">
        <v>99.5</v>
      </c>
      <c r="M17"/>
    </row>
    <row r="18" spans="1:13">
      <c r="A18" s="25">
        <v>44055</v>
      </c>
      <c r="B18">
        <v>2</v>
      </c>
      <c r="C18">
        <v>1200</v>
      </c>
      <c r="D18">
        <v>240</v>
      </c>
      <c r="E18">
        <v>150</v>
      </c>
      <c r="F18">
        <v>0</v>
      </c>
      <c r="G18">
        <v>75</v>
      </c>
      <c r="H18">
        <v>100</v>
      </c>
      <c r="I18" t="s">
        <v>765</v>
      </c>
      <c r="J18" t="s">
        <v>735</v>
      </c>
      <c r="K18">
        <v>866</v>
      </c>
      <c r="L18">
        <v>72.099999999999994</v>
      </c>
      <c r="M18"/>
    </row>
    <row r="19" spans="1:13">
      <c r="A19" s="25">
        <v>44056</v>
      </c>
      <c r="B19">
        <v>1.75</v>
      </c>
      <c r="C19">
        <v>1020</v>
      </c>
      <c r="D19"/>
      <c r="E19">
        <v>300</v>
      </c>
      <c r="F19">
        <v>150</v>
      </c>
      <c r="G19">
        <v>75</v>
      </c>
      <c r="H19">
        <v>100</v>
      </c>
      <c r="I19" t="s">
        <v>766</v>
      </c>
      <c r="J19" t="s">
        <v>767</v>
      </c>
      <c r="K19">
        <v>868</v>
      </c>
      <c r="L19">
        <v>85.1</v>
      </c>
      <c r="M19"/>
    </row>
    <row r="20" spans="1:13">
      <c r="A20" s="25">
        <v>44057</v>
      </c>
      <c r="B20">
        <v>1</v>
      </c>
      <c r="C20">
        <v>480</v>
      </c>
      <c r="D20">
        <v>0</v>
      </c>
      <c r="E20">
        <v>0</v>
      </c>
      <c r="F20">
        <v>0</v>
      </c>
      <c r="G20">
        <v>0</v>
      </c>
      <c r="H20">
        <v>50</v>
      </c>
      <c r="I20">
        <v>0</v>
      </c>
      <c r="J20" t="s">
        <v>722</v>
      </c>
      <c r="K20">
        <v>170</v>
      </c>
      <c r="L20">
        <v>35.4</v>
      </c>
      <c r="M20"/>
    </row>
    <row r="21" spans="1:13">
      <c r="A21" s="25">
        <v>44060</v>
      </c>
      <c r="B21">
        <v>3</v>
      </c>
      <c r="C21">
        <v>1800</v>
      </c>
      <c r="D21">
        <v>270</v>
      </c>
      <c r="E21">
        <v>150</v>
      </c>
      <c r="F21">
        <v>0</v>
      </c>
      <c r="G21">
        <v>75</v>
      </c>
      <c r="H21">
        <v>150</v>
      </c>
      <c r="I21" t="s">
        <v>780</v>
      </c>
      <c r="J21" t="s">
        <v>735</v>
      </c>
      <c r="K21">
        <v>1099</v>
      </c>
      <c r="L21">
        <v>61</v>
      </c>
      <c r="M21"/>
    </row>
    <row r="22" spans="1:13">
      <c r="A22" s="25">
        <v>44061</v>
      </c>
      <c r="B22">
        <v>3</v>
      </c>
      <c r="C22">
        <v>1800</v>
      </c>
      <c r="D22">
        <v>345</v>
      </c>
      <c r="E22">
        <v>150</v>
      </c>
      <c r="F22">
        <v>0</v>
      </c>
      <c r="G22">
        <v>75</v>
      </c>
      <c r="H22">
        <v>150</v>
      </c>
      <c r="I22" t="s">
        <v>781</v>
      </c>
      <c r="J22" t="s">
        <v>735</v>
      </c>
      <c r="K22">
        <v>1104</v>
      </c>
      <c r="L22">
        <v>61</v>
      </c>
      <c r="M22"/>
    </row>
    <row r="23" spans="1:13">
      <c r="A23" s="25">
        <v>44062</v>
      </c>
      <c r="B23">
        <v>2</v>
      </c>
      <c r="C23">
        <v>1200</v>
      </c>
      <c r="D23">
        <v>480</v>
      </c>
      <c r="E23">
        <v>0</v>
      </c>
      <c r="F23">
        <v>150</v>
      </c>
      <c r="G23">
        <v>75</v>
      </c>
      <c r="H23">
        <v>100</v>
      </c>
      <c r="I23" t="s">
        <v>782</v>
      </c>
      <c r="J23" t="s">
        <v>783</v>
      </c>
      <c r="K23">
        <v>925</v>
      </c>
      <c r="L23">
        <v>77</v>
      </c>
      <c r="M23"/>
    </row>
    <row r="24" spans="1:13">
      <c r="A24" s="25">
        <v>44063</v>
      </c>
      <c r="B24">
        <v>3</v>
      </c>
      <c r="C24">
        <v>1800</v>
      </c>
      <c r="D24">
        <v>45</v>
      </c>
      <c r="E24">
        <v>300</v>
      </c>
      <c r="F24">
        <v>0</v>
      </c>
      <c r="G24">
        <v>75</v>
      </c>
      <c r="H24">
        <v>150</v>
      </c>
      <c r="I24" t="s">
        <v>784</v>
      </c>
      <c r="J24" t="s">
        <v>735</v>
      </c>
      <c r="K24">
        <v>1087</v>
      </c>
      <c r="L24">
        <v>60.3</v>
      </c>
      <c r="M24"/>
    </row>
    <row r="25" spans="1:13">
      <c r="A25" s="25">
        <v>44067</v>
      </c>
      <c r="B25">
        <v>2</v>
      </c>
      <c r="C25">
        <v>1200</v>
      </c>
      <c r="D25"/>
      <c r="E25">
        <v>450</v>
      </c>
      <c r="F25">
        <v>0</v>
      </c>
      <c r="G25">
        <v>75</v>
      </c>
      <c r="H25">
        <v>100</v>
      </c>
      <c r="I25" t="s">
        <v>788</v>
      </c>
      <c r="J25" t="s">
        <v>763</v>
      </c>
      <c r="K25">
        <v>982</v>
      </c>
      <c r="L25">
        <v>81.3</v>
      </c>
      <c r="M25"/>
    </row>
    <row r="26" spans="1:13">
      <c r="A26" s="25">
        <v>44068</v>
      </c>
      <c r="B26">
        <v>2</v>
      </c>
      <c r="C26">
        <v>1200</v>
      </c>
      <c r="D26">
        <v>50</v>
      </c>
      <c r="E26">
        <v>150</v>
      </c>
      <c r="F26">
        <v>0</v>
      </c>
      <c r="G26">
        <v>75</v>
      </c>
      <c r="H26">
        <v>100</v>
      </c>
      <c r="I26" t="s">
        <v>789</v>
      </c>
      <c r="J26" t="s">
        <v>720</v>
      </c>
      <c r="K26">
        <v>758</v>
      </c>
      <c r="L26">
        <v>63</v>
      </c>
      <c r="M26"/>
    </row>
    <row r="27" spans="1:13">
      <c r="A27" s="25">
        <v>44069</v>
      </c>
      <c r="B27">
        <v>2</v>
      </c>
      <c r="C27">
        <v>1200</v>
      </c>
      <c r="D27">
        <v>90</v>
      </c>
      <c r="E27">
        <v>150</v>
      </c>
      <c r="F27">
        <v>150</v>
      </c>
      <c r="G27">
        <v>75</v>
      </c>
      <c r="H27">
        <v>100</v>
      </c>
      <c r="I27" t="s">
        <v>790</v>
      </c>
      <c r="J27" t="s">
        <v>791</v>
      </c>
      <c r="K27">
        <v>680</v>
      </c>
      <c r="L27">
        <v>57</v>
      </c>
      <c r="M27"/>
    </row>
    <row r="28" spans="1:13">
      <c r="A28" s="25">
        <v>44070</v>
      </c>
      <c r="B28">
        <v>2.75</v>
      </c>
      <c r="C28">
        <v>1680</v>
      </c>
      <c r="D28">
        <v>20</v>
      </c>
      <c r="E28">
        <v>300</v>
      </c>
      <c r="F28">
        <v>0</v>
      </c>
      <c r="G28">
        <v>75</v>
      </c>
      <c r="H28">
        <v>150</v>
      </c>
      <c r="I28" t="s">
        <v>792</v>
      </c>
      <c r="J28" t="s">
        <v>735</v>
      </c>
      <c r="K28">
        <v>1043</v>
      </c>
      <c r="L28">
        <v>62</v>
      </c>
      <c r="M28"/>
    </row>
    <row r="29" spans="1:13">
      <c r="A29" s="25">
        <v>44074</v>
      </c>
      <c r="B29">
        <v>2.75</v>
      </c>
      <c r="C29">
        <v>1680</v>
      </c>
      <c r="D29">
        <v>150</v>
      </c>
      <c r="E29">
        <v>150</v>
      </c>
      <c r="F29">
        <v>0</v>
      </c>
      <c r="G29">
        <v>120</v>
      </c>
      <c r="H29">
        <v>100</v>
      </c>
      <c r="I29" t="s">
        <v>804</v>
      </c>
      <c r="J29" t="s">
        <v>805</v>
      </c>
      <c r="K29">
        <v>883</v>
      </c>
      <c r="L29">
        <v>52</v>
      </c>
      <c r="M29"/>
    </row>
    <row r="30" spans="1:13">
      <c r="A30" s="25">
        <v>44075</v>
      </c>
      <c r="B30">
        <v>2</v>
      </c>
      <c r="C30">
        <v>1200</v>
      </c>
      <c r="D30"/>
      <c r="E30">
        <v>300</v>
      </c>
      <c r="F30">
        <v>0</v>
      </c>
      <c r="G30">
        <v>75</v>
      </c>
      <c r="H30">
        <v>100</v>
      </c>
      <c r="I30" t="s">
        <v>807</v>
      </c>
      <c r="J30" t="s">
        <v>783</v>
      </c>
      <c r="K30">
        <v>785</v>
      </c>
      <c r="L30">
        <v>65</v>
      </c>
      <c r="M30"/>
    </row>
    <row r="31" spans="1:13">
      <c r="A31" s="25">
        <v>44076</v>
      </c>
      <c r="B31">
        <v>2.5</v>
      </c>
      <c r="C31">
        <v>1440</v>
      </c>
      <c r="D31">
        <v>70</v>
      </c>
      <c r="E31">
        <v>0</v>
      </c>
      <c r="F31">
        <v>150</v>
      </c>
      <c r="G31">
        <v>90</v>
      </c>
      <c r="H31">
        <v>150</v>
      </c>
      <c r="I31" t="s">
        <v>808</v>
      </c>
      <c r="J31" t="s">
        <v>720</v>
      </c>
      <c r="K31">
        <v>967</v>
      </c>
      <c r="L31">
        <v>67</v>
      </c>
      <c r="M31"/>
    </row>
    <row r="32" spans="1:13">
      <c r="A32" s="25">
        <v>44077</v>
      </c>
      <c r="B32">
        <v>2</v>
      </c>
      <c r="C32">
        <v>1200</v>
      </c>
      <c r="D32">
        <v>65</v>
      </c>
      <c r="E32">
        <v>150</v>
      </c>
      <c r="F32">
        <v>0</v>
      </c>
      <c r="G32">
        <v>135</v>
      </c>
      <c r="H32">
        <v>100</v>
      </c>
      <c r="I32" t="s">
        <v>809</v>
      </c>
      <c r="J32" t="s">
        <v>791</v>
      </c>
      <c r="K32">
        <v>799</v>
      </c>
      <c r="L32">
        <v>66.5</v>
      </c>
      <c r="M32"/>
    </row>
    <row r="33" spans="1:13">
      <c r="A33" s="25">
        <v>44082</v>
      </c>
      <c r="B33">
        <v>3</v>
      </c>
      <c r="C33">
        <v>1800</v>
      </c>
      <c r="D33">
        <v>165</v>
      </c>
      <c r="F33">
        <v>0</v>
      </c>
      <c r="G33">
        <v>175</v>
      </c>
      <c r="H33">
        <v>150</v>
      </c>
      <c r="I33" t="s">
        <v>814</v>
      </c>
      <c r="J33" t="s">
        <v>815</v>
      </c>
      <c r="K33">
        <v>1017</v>
      </c>
      <c r="L33">
        <v>57</v>
      </c>
      <c r="M33"/>
    </row>
    <row r="34" spans="1:13">
      <c r="A34" s="25">
        <v>44083</v>
      </c>
      <c r="B34">
        <v>2.5</v>
      </c>
      <c r="C34">
        <v>1600</v>
      </c>
      <c r="D34">
        <v>120</v>
      </c>
      <c r="E34">
        <v>300</v>
      </c>
      <c r="F34">
        <v>150</v>
      </c>
      <c r="G34">
        <v>165</v>
      </c>
      <c r="H34">
        <v>150</v>
      </c>
      <c r="I34" t="s">
        <v>816</v>
      </c>
      <c r="J34" t="s">
        <v>722</v>
      </c>
      <c r="K34">
        <v>1171</v>
      </c>
      <c r="L34">
        <v>73.2</v>
      </c>
      <c r="M34"/>
    </row>
    <row r="35" spans="1:13">
      <c r="A35" s="25">
        <v>44084</v>
      </c>
      <c r="B35">
        <v>3</v>
      </c>
      <c r="C35">
        <v>1800</v>
      </c>
      <c r="D35">
        <v>180</v>
      </c>
      <c r="E35">
        <v>150</v>
      </c>
      <c r="F35">
        <v>0</v>
      </c>
      <c r="G35">
        <v>255</v>
      </c>
      <c r="H35">
        <v>150</v>
      </c>
      <c r="I35" t="s">
        <v>817</v>
      </c>
      <c r="J35" t="s">
        <v>722</v>
      </c>
      <c r="K35">
        <v>1040</v>
      </c>
      <c r="L35">
        <v>57.7</v>
      </c>
      <c r="M35"/>
    </row>
    <row r="36" spans="1:13">
      <c r="A36" s="25">
        <v>44088</v>
      </c>
      <c r="B36">
        <v>4</v>
      </c>
      <c r="C36">
        <v>2400</v>
      </c>
      <c r="D36">
        <v>240</v>
      </c>
      <c r="E36">
        <v>0</v>
      </c>
      <c r="F36">
        <v>0</v>
      </c>
      <c r="G36">
        <v>115</v>
      </c>
      <c r="H36">
        <v>200</v>
      </c>
      <c r="I36" t="s">
        <v>818</v>
      </c>
      <c r="J36" t="s">
        <v>805</v>
      </c>
      <c r="K36">
        <v>930</v>
      </c>
      <c r="L36">
        <v>38.700000000000003</v>
      </c>
      <c r="M36"/>
    </row>
    <row r="37" spans="1:13">
      <c r="A37" s="25">
        <v>44089</v>
      </c>
      <c r="B37">
        <v>4</v>
      </c>
      <c r="C37">
        <v>2400</v>
      </c>
      <c r="D37">
        <v>340</v>
      </c>
      <c r="E37">
        <v>0</v>
      </c>
      <c r="F37">
        <v>0</v>
      </c>
      <c r="G37">
        <v>115</v>
      </c>
      <c r="H37">
        <v>200</v>
      </c>
      <c r="I37" t="s">
        <v>819</v>
      </c>
      <c r="J37" t="s">
        <v>820</v>
      </c>
      <c r="K37">
        <v>846</v>
      </c>
      <c r="L37">
        <v>35.299999999999997</v>
      </c>
      <c r="M37"/>
    </row>
    <row r="38" spans="1:13">
      <c r="A38" s="25">
        <v>44090</v>
      </c>
      <c r="B38">
        <v>3</v>
      </c>
      <c r="C38">
        <v>1800</v>
      </c>
      <c r="D38">
        <v>230</v>
      </c>
      <c r="E38">
        <v>0</v>
      </c>
      <c r="F38">
        <v>0</v>
      </c>
      <c r="G38">
        <v>115</v>
      </c>
      <c r="H38">
        <v>150</v>
      </c>
      <c r="I38" t="s">
        <v>821</v>
      </c>
      <c r="J38" t="s">
        <v>783</v>
      </c>
      <c r="K38">
        <v>673</v>
      </c>
      <c r="L38">
        <v>37.299999999999997</v>
      </c>
      <c r="M38"/>
    </row>
    <row r="39" spans="1:13">
      <c r="A39" s="25">
        <v>44091</v>
      </c>
      <c r="B39">
        <v>4</v>
      </c>
      <c r="C39">
        <v>2400</v>
      </c>
      <c r="D39">
        <v>75</v>
      </c>
      <c r="E39">
        <v>0</v>
      </c>
      <c r="F39">
        <v>0</v>
      </c>
      <c r="G39">
        <v>105</v>
      </c>
      <c r="H39">
        <v>200</v>
      </c>
      <c r="I39" t="s">
        <v>822</v>
      </c>
      <c r="J39" t="s">
        <v>722</v>
      </c>
      <c r="K39">
        <v>704</v>
      </c>
      <c r="L39">
        <v>29.3</v>
      </c>
      <c r="M39"/>
    </row>
    <row r="40" spans="1:13">
      <c r="A40" s="25">
        <v>44095</v>
      </c>
      <c r="B40">
        <v>3</v>
      </c>
      <c r="C40">
        <v>1800</v>
      </c>
      <c r="D40">
        <v>0</v>
      </c>
      <c r="E40">
        <v>0</v>
      </c>
      <c r="F40">
        <v>75</v>
      </c>
      <c r="G40">
        <v>165</v>
      </c>
      <c r="H40">
        <v>150</v>
      </c>
      <c r="I40" t="s">
        <v>823</v>
      </c>
      <c r="J40" t="s">
        <v>763</v>
      </c>
      <c r="K40">
        <v>549</v>
      </c>
      <c r="L40">
        <v>30.5</v>
      </c>
      <c r="M40"/>
    </row>
    <row r="41" spans="1:13">
      <c r="A41" s="25">
        <v>44102</v>
      </c>
      <c r="B41" t="s">
        <v>1076</v>
      </c>
      <c r="D41"/>
      <c r="M41"/>
    </row>
    <row r="42" spans="1:13">
      <c r="A42" s="25">
        <v>44109</v>
      </c>
      <c r="B42" t="s">
        <v>1076</v>
      </c>
      <c r="D42"/>
      <c r="M42"/>
    </row>
    <row r="43" spans="1:13">
      <c r="A43" s="25">
        <v>44123</v>
      </c>
      <c r="B43">
        <v>4</v>
      </c>
      <c r="C43">
        <v>2400</v>
      </c>
      <c r="D43">
        <v>305</v>
      </c>
      <c r="E43">
        <v>0</v>
      </c>
      <c r="F43">
        <v>0</v>
      </c>
      <c r="G43">
        <v>105</v>
      </c>
      <c r="H43">
        <v>200</v>
      </c>
      <c r="I43" t="s">
        <v>834</v>
      </c>
      <c r="J43" t="s">
        <v>763</v>
      </c>
      <c r="K43">
        <v>750</v>
      </c>
      <c r="L43">
        <v>32</v>
      </c>
      <c r="M43"/>
    </row>
    <row r="44" spans="1:13">
      <c r="A44" s="25">
        <v>44124</v>
      </c>
      <c r="B44">
        <v>4</v>
      </c>
      <c r="C44">
        <v>2400</v>
      </c>
      <c r="D44">
        <v>90</v>
      </c>
      <c r="E44">
        <v>300</v>
      </c>
      <c r="F44">
        <v>0</v>
      </c>
      <c r="G44">
        <v>105</v>
      </c>
      <c r="H44">
        <v>200</v>
      </c>
      <c r="I44" t="s">
        <v>835</v>
      </c>
      <c r="J44" t="s">
        <v>735</v>
      </c>
      <c r="K44">
        <v>1171</v>
      </c>
      <c r="L44">
        <v>49</v>
      </c>
      <c r="M44"/>
    </row>
    <row r="45" spans="1:13">
      <c r="A45" s="25">
        <v>44125</v>
      </c>
      <c r="B45">
        <v>3</v>
      </c>
      <c r="C45">
        <v>1800</v>
      </c>
      <c r="D45">
        <v>30</v>
      </c>
      <c r="E45">
        <v>150</v>
      </c>
      <c r="F45">
        <v>150</v>
      </c>
      <c r="G45">
        <v>105</v>
      </c>
      <c r="H45">
        <v>150</v>
      </c>
      <c r="I45" t="s">
        <v>836</v>
      </c>
      <c r="J45" t="s">
        <v>722</v>
      </c>
      <c r="K45">
        <v>974</v>
      </c>
      <c r="L45">
        <v>55</v>
      </c>
      <c r="M45"/>
    </row>
    <row r="46" spans="1:13">
      <c r="A46" s="25">
        <v>44126</v>
      </c>
      <c r="B46">
        <v>3</v>
      </c>
      <c r="C46">
        <v>1800</v>
      </c>
      <c r="D46">
        <v>60</v>
      </c>
      <c r="E46">
        <v>150</v>
      </c>
      <c r="F46">
        <v>0</v>
      </c>
      <c r="G46">
        <v>105</v>
      </c>
      <c r="H46">
        <v>150</v>
      </c>
      <c r="I46" t="s">
        <v>837</v>
      </c>
      <c r="J46" t="s">
        <v>720</v>
      </c>
      <c r="K46">
        <v>1075</v>
      </c>
      <c r="L46">
        <v>60</v>
      </c>
      <c r="M46"/>
    </row>
    <row r="47" spans="1:13">
      <c r="A47" s="25">
        <v>44131</v>
      </c>
      <c r="B47">
        <v>4</v>
      </c>
      <c r="C47">
        <v>2160</v>
      </c>
      <c r="D47">
        <v>90</v>
      </c>
      <c r="E47">
        <v>300</v>
      </c>
      <c r="F47">
        <v>0</v>
      </c>
      <c r="G47">
        <v>105</v>
      </c>
      <c r="H47">
        <v>200</v>
      </c>
      <c r="I47" t="s">
        <v>840</v>
      </c>
      <c r="J47" t="s">
        <v>820</v>
      </c>
      <c r="K47">
        <v>1075</v>
      </c>
      <c r="L47">
        <v>49</v>
      </c>
      <c r="M47"/>
    </row>
    <row r="48" spans="1:13">
      <c r="A48" s="25">
        <v>44132</v>
      </c>
      <c r="B48">
        <v>3</v>
      </c>
      <c r="C48">
        <v>1800</v>
      </c>
      <c r="D48">
        <v>90</v>
      </c>
      <c r="E48">
        <v>150</v>
      </c>
      <c r="F48">
        <v>150</v>
      </c>
      <c r="G48">
        <v>105</v>
      </c>
      <c r="H48">
        <v>150</v>
      </c>
      <c r="I48" t="s">
        <v>841</v>
      </c>
      <c r="J48" t="s">
        <v>791</v>
      </c>
      <c r="K48">
        <v>985</v>
      </c>
      <c r="L48">
        <v>55</v>
      </c>
      <c r="M48"/>
    </row>
    <row r="49" spans="1:13">
      <c r="A49" s="25">
        <v>44133</v>
      </c>
      <c r="B49">
        <v>3</v>
      </c>
      <c r="C49">
        <v>1800</v>
      </c>
      <c r="D49">
        <v>45</v>
      </c>
      <c r="E49">
        <v>150</v>
      </c>
      <c r="F49">
        <v>0</v>
      </c>
      <c r="G49">
        <v>105</v>
      </c>
      <c r="H49">
        <v>150</v>
      </c>
      <c r="I49" t="s">
        <v>842</v>
      </c>
      <c r="J49" t="s">
        <v>843</v>
      </c>
      <c r="K49">
        <v>911</v>
      </c>
      <c r="L49">
        <v>51</v>
      </c>
      <c r="M49"/>
    </row>
    <row r="50" spans="1:13">
      <c r="A50" s="25">
        <v>44137</v>
      </c>
      <c r="B50">
        <v>3</v>
      </c>
      <c r="C50">
        <v>1800</v>
      </c>
      <c r="D50">
        <v>80</v>
      </c>
      <c r="E50">
        <v>300</v>
      </c>
      <c r="F50">
        <v>150</v>
      </c>
      <c r="G50">
        <v>105</v>
      </c>
      <c r="H50">
        <v>150</v>
      </c>
      <c r="I50" t="s">
        <v>848</v>
      </c>
      <c r="J50" t="s">
        <v>849</v>
      </c>
      <c r="K50">
        <v>1165</v>
      </c>
      <c r="L50">
        <v>65</v>
      </c>
      <c r="M50"/>
    </row>
    <row r="51" spans="1:13">
      <c r="A51" s="25">
        <v>44138</v>
      </c>
      <c r="B51">
        <v>4</v>
      </c>
      <c r="C51">
        <v>2400</v>
      </c>
      <c r="D51">
        <v>60</v>
      </c>
      <c r="E51">
        <v>300</v>
      </c>
      <c r="F51">
        <v>0</v>
      </c>
      <c r="G51">
        <v>305</v>
      </c>
      <c r="H51">
        <v>200</v>
      </c>
      <c r="I51" t="s">
        <v>850</v>
      </c>
      <c r="J51" t="s">
        <v>735</v>
      </c>
      <c r="K51">
        <v>1241</v>
      </c>
      <c r="L51">
        <v>52</v>
      </c>
      <c r="M51"/>
    </row>
    <row r="52" spans="1:13">
      <c r="A52" s="25">
        <v>44139</v>
      </c>
      <c r="B52">
        <v>3</v>
      </c>
      <c r="C52">
        <v>1800</v>
      </c>
      <c r="D52">
        <v>0</v>
      </c>
      <c r="E52">
        <v>225</v>
      </c>
      <c r="F52">
        <v>0</v>
      </c>
      <c r="G52">
        <v>105</v>
      </c>
      <c r="H52">
        <v>150</v>
      </c>
      <c r="I52" t="s">
        <v>851</v>
      </c>
      <c r="J52" t="s">
        <v>820</v>
      </c>
      <c r="K52">
        <v>891</v>
      </c>
      <c r="L52">
        <v>50</v>
      </c>
      <c r="M52"/>
    </row>
    <row r="53" spans="1:13">
      <c r="A53" s="25">
        <v>44140</v>
      </c>
      <c r="B53">
        <v>3.5</v>
      </c>
      <c r="C53">
        <v>2100</v>
      </c>
      <c r="D53">
        <v>165</v>
      </c>
      <c r="E53">
        <v>150</v>
      </c>
      <c r="F53">
        <v>0</v>
      </c>
      <c r="G53">
        <v>105</v>
      </c>
      <c r="H53">
        <v>150</v>
      </c>
      <c r="I53" t="s">
        <v>852</v>
      </c>
      <c r="J53" t="s">
        <v>853</v>
      </c>
      <c r="K53">
        <v>1000</v>
      </c>
      <c r="L53">
        <v>47</v>
      </c>
      <c r="M53"/>
    </row>
    <row r="54" spans="1:13">
      <c r="A54" s="25">
        <v>44144</v>
      </c>
      <c r="B54">
        <v>3</v>
      </c>
      <c r="C54">
        <v>1800</v>
      </c>
      <c r="D54">
        <v>0</v>
      </c>
      <c r="E54">
        <v>0</v>
      </c>
      <c r="F54">
        <v>150</v>
      </c>
      <c r="G54">
        <v>105</v>
      </c>
      <c r="H54">
        <v>150</v>
      </c>
      <c r="I54" t="s">
        <v>855</v>
      </c>
      <c r="J54" t="s">
        <v>735</v>
      </c>
      <c r="K54">
        <v>795</v>
      </c>
      <c r="L54">
        <v>44</v>
      </c>
      <c r="M54"/>
    </row>
    <row r="55" spans="1:13">
      <c r="A55" s="25">
        <v>44145</v>
      </c>
      <c r="B55">
        <v>4</v>
      </c>
      <c r="C55">
        <v>2400</v>
      </c>
      <c r="D55">
        <v>60</v>
      </c>
      <c r="E55">
        <v>0</v>
      </c>
      <c r="F55">
        <v>0</v>
      </c>
      <c r="G55">
        <v>105</v>
      </c>
      <c r="H55">
        <v>200</v>
      </c>
      <c r="I55" t="s">
        <v>856</v>
      </c>
      <c r="J55" t="s">
        <v>805</v>
      </c>
      <c r="K55">
        <v>683</v>
      </c>
      <c r="L55">
        <v>28</v>
      </c>
      <c r="M55"/>
    </row>
    <row r="56" spans="1:13">
      <c r="A56" s="25">
        <v>44151</v>
      </c>
      <c r="B56" t="s">
        <v>1076</v>
      </c>
      <c r="D56"/>
      <c r="M56"/>
    </row>
    <row r="57" spans="1:13">
      <c r="A57" s="25">
        <v>44158</v>
      </c>
      <c r="B57" t="s">
        <v>1076</v>
      </c>
      <c r="D57"/>
      <c r="M57"/>
    </row>
    <row r="58" spans="1:13">
      <c r="A58" s="25">
        <v>44165</v>
      </c>
      <c r="B58">
        <v>3</v>
      </c>
      <c r="C58">
        <v>1800</v>
      </c>
      <c r="D58">
        <v>70</v>
      </c>
      <c r="E58">
        <v>300</v>
      </c>
      <c r="F58">
        <v>0</v>
      </c>
      <c r="G58">
        <v>300</v>
      </c>
      <c r="H58">
        <v>150</v>
      </c>
      <c r="I58" t="s">
        <v>865</v>
      </c>
      <c r="J58">
        <v>0</v>
      </c>
      <c r="K58">
        <v>974</v>
      </c>
      <c r="L58">
        <v>54</v>
      </c>
      <c r="M58"/>
    </row>
    <row r="59" spans="1:13">
      <c r="A59" s="25">
        <v>44166</v>
      </c>
      <c r="B59">
        <v>2</v>
      </c>
      <c r="C59">
        <v>1200</v>
      </c>
      <c r="D59">
        <v>0</v>
      </c>
      <c r="E59">
        <v>300</v>
      </c>
      <c r="F59">
        <v>0</v>
      </c>
      <c r="G59">
        <v>105</v>
      </c>
      <c r="H59">
        <v>100</v>
      </c>
      <c r="I59" t="s">
        <v>866</v>
      </c>
      <c r="J59" t="s">
        <v>783</v>
      </c>
      <c r="K59">
        <v>847</v>
      </c>
      <c r="L59">
        <v>71</v>
      </c>
      <c r="M59"/>
    </row>
    <row r="60" spans="1:13">
      <c r="A60" s="25">
        <v>44167</v>
      </c>
      <c r="B60" t="s">
        <v>1076</v>
      </c>
      <c r="D60"/>
      <c r="M60"/>
    </row>
    <row r="61" spans="1:13">
      <c r="A61" s="25">
        <v>44168</v>
      </c>
      <c r="B61">
        <v>2</v>
      </c>
      <c r="C61">
        <v>1200</v>
      </c>
      <c r="D61">
        <v>0</v>
      </c>
      <c r="E61">
        <v>0</v>
      </c>
      <c r="F61">
        <v>0</v>
      </c>
      <c r="G61">
        <v>105</v>
      </c>
      <c r="H61">
        <v>50</v>
      </c>
      <c r="I61" t="s">
        <v>868</v>
      </c>
      <c r="J61" t="s">
        <v>791</v>
      </c>
      <c r="K61">
        <v>453</v>
      </c>
      <c r="L61">
        <v>38</v>
      </c>
      <c r="M61"/>
    </row>
    <row r="62" spans="1:13">
      <c r="A62" s="25">
        <v>44172</v>
      </c>
      <c r="B62">
        <v>1</v>
      </c>
      <c r="C62">
        <v>600</v>
      </c>
      <c r="D62"/>
      <c r="H62">
        <v>50</v>
      </c>
      <c r="I62">
        <v>0</v>
      </c>
      <c r="J62" t="s">
        <v>791</v>
      </c>
      <c r="K62">
        <v>130</v>
      </c>
      <c r="L62">
        <v>22</v>
      </c>
      <c r="M62"/>
    </row>
    <row r="63" spans="1:13">
      <c r="A63" s="25">
        <v>44173</v>
      </c>
      <c r="B63">
        <v>2</v>
      </c>
      <c r="C63">
        <v>1200</v>
      </c>
      <c r="D63">
        <v>120</v>
      </c>
      <c r="E63">
        <v>0</v>
      </c>
      <c r="F63">
        <v>0</v>
      </c>
      <c r="G63">
        <v>105</v>
      </c>
      <c r="H63">
        <v>100</v>
      </c>
      <c r="I63" t="s">
        <v>874</v>
      </c>
      <c r="J63">
        <v>0</v>
      </c>
      <c r="K63">
        <v>562</v>
      </c>
      <c r="L63">
        <v>47</v>
      </c>
      <c r="M63"/>
    </row>
    <row r="64" spans="1:13">
      <c r="A64" s="25">
        <v>44174</v>
      </c>
      <c r="B64">
        <v>1</v>
      </c>
      <c r="C64">
        <v>600</v>
      </c>
      <c r="D64"/>
      <c r="E64">
        <v>0</v>
      </c>
      <c r="F64">
        <v>0</v>
      </c>
      <c r="G64">
        <v>0</v>
      </c>
      <c r="H64">
        <v>50</v>
      </c>
      <c r="I64">
        <v>0</v>
      </c>
      <c r="J64" t="s">
        <v>820</v>
      </c>
      <c r="K64">
        <v>150</v>
      </c>
      <c r="L64" s="354">
        <v>0.25</v>
      </c>
      <c r="M64"/>
    </row>
    <row r="65" spans="1:13">
      <c r="A65" s="25">
        <v>44253</v>
      </c>
      <c r="B65">
        <v>3</v>
      </c>
      <c r="C65">
        <v>1800</v>
      </c>
      <c r="D65">
        <v>120</v>
      </c>
      <c r="E65">
        <v>150</v>
      </c>
      <c r="F65">
        <v>0</v>
      </c>
      <c r="G65">
        <v>105</v>
      </c>
      <c r="H65">
        <v>0</v>
      </c>
      <c r="I65" t="s">
        <v>927</v>
      </c>
      <c r="J65" t="s">
        <v>791</v>
      </c>
      <c r="K65">
        <v>623</v>
      </c>
      <c r="L65" s="354">
        <v>0.34</v>
      </c>
      <c r="M65"/>
    </row>
    <row r="66" spans="1:13">
      <c r="A66" s="25">
        <v>44254</v>
      </c>
      <c r="B66">
        <v>3</v>
      </c>
      <c r="C66">
        <v>1800</v>
      </c>
      <c r="D66">
        <v>90</v>
      </c>
      <c r="E66">
        <v>150</v>
      </c>
      <c r="F66">
        <v>0</v>
      </c>
      <c r="G66">
        <v>150</v>
      </c>
      <c r="H66">
        <v>150</v>
      </c>
      <c r="I66" t="s">
        <v>931</v>
      </c>
      <c r="J66" t="s">
        <v>763</v>
      </c>
      <c r="K66">
        <v>738</v>
      </c>
      <c r="L66" s="354">
        <v>0.41</v>
      </c>
      <c r="M66"/>
    </row>
    <row r="67" spans="1:13">
      <c r="A67" s="25">
        <v>44256</v>
      </c>
      <c r="B67">
        <v>1</v>
      </c>
      <c r="C67">
        <v>780</v>
      </c>
      <c r="D67">
        <v>180</v>
      </c>
      <c r="E67">
        <v>0</v>
      </c>
      <c r="F67">
        <v>0</v>
      </c>
      <c r="G67">
        <v>105</v>
      </c>
      <c r="H67">
        <v>50</v>
      </c>
      <c r="I67" t="s">
        <v>939</v>
      </c>
      <c r="J67" t="s">
        <v>767</v>
      </c>
      <c r="K67">
        <v>526</v>
      </c>
      <c r="L67" s="354">
        <v>0.67</v>
      </c>
      <c r="M67"/>
    </row>
    <row r="68" spans="1:13">
      <c r="A68" s="25">
        <v>44257</v>
      </c>
      <c r="B68">
        <v>3</v>
      </c>
      <c r="C68">
        <v>1800</v>
      </c>
      <c r="D68">
        <v>420</v>
      </c>
      <c r="E68">
        <v>0</v>
      </c>
      <c r="F68">
        <v>150</v>
      </c>
      <c r="G68">
        <v>105</v>
      </c>
      <c r="H68">
        <v>150</v>
      </c>
      <c r="I68" t="s">
        <v>940</v>
      </c>
      <c r="J68" t="s">
        <v>722</v>
      </c>
      <c r="K68">
        <v>1000</v>
      </c>
      <c r="L68" s="354">
        <v>0.55000000000000004</v>
      </c>
      <c r="M68"/>
    </row>
    <row r="69" spans="1:13">
      <c r="D69"/>
      <c r="M69"/>
    </row>
    <row r="70" spans="1:13">
      <c r="A70" s="25">
        <v>44259</v>
      </c>
      <c r="B70">
        <v>2.5</v>
      </c>
      <c r="C70">
        <v>1500</v>
      </c>
      <c r="D70">
        <v>280</v>
      </c>
      <c r="E70">
        <v>75</v>
      </c>
      <c r="F70">
        <v>0</v>
      </c>
      <c r="G70">
        <v>105</v>
      </c>
      <c r="H70">
        <v>150</v>
      </c>
      <c r="I70" t="s">
        <v>941</v>
      </c>
      <c r="J70" t="s">
        <v>767</v>
      </c>
      <c r="K70">
        <v>861</v>
      </c>
      <c r="L70" s="354">
        <v>0.56999999999999995</v>
      </c>
      <c r="M70"/>
    </row>
    <row r="71" spans="1:13">
      <c r="A71" s="25">
        <v>44260</v>
      </c>
      <c r="B71">
        <v>2</v>
      </c>
      <c r="C71">
        <v>960</v>
      </c>
      <c r="D71">
        <v>160</v>
      </c>
      <c r="E71">
        <v>0</v>
      </c>
      <c r="F71">
        <v>0</v>
      </c>
      <c r="G71">
        <v>105</v>
      </c>
      <c r="H71">
        <v>100</v>
      </c>
      <c r="I71" t="s">
        <v>944</v>
      </c>
      <c r="J71" t="s">
        <v>945</v>
      </c>
      <c r="K71">
        <v>688</v>
      </c>
      <c r="L71" s="354">
        <v>0.72</v>
      </c>
      <c r="M71"/>
    </row>
    <row r="72" spans="1:13">
      <c r="A72" s="25">
        <v>44261</v>
      </c>
      <c r="B72">
        <v>3</v>
      </c>
      <c r="C72">
        <v>1440</v>
      </c>
      <c r="D72">
        <v>160</v>
      </c>
      <c r="E72">
        <v>0</v>
      </c>
      <c r="F72">
        <v>0</v>
      </c>
      <c r="G72">
        <v>105</v>
      </c>
      <c r="H72">
        <v>150</v>
      </c>
      <c r="I72" t="s">
        <v>946</v>
      </c>
      <c r="J72" t="s">
        <v>947</v>
      </c>
      <c r="K72">
        <v>728</v>
      </c>
      <c r="L72" s="354">
        <v>0.51</v>
      </c>
      <c r="M72"/>
    </row>
    <row r="73" spans="1:13">
      <c r="A73" s="25">
        <v>44263</v>
      </c>
      <c r="B73">
        <v>3</v>
      </c>
      <c r="C73">
        <v>1800</v>
      </c>
      <c r="D73">
        <v>120</v>
      </c>
      <c r="E73">
        <v>150</v>
      </c>
      <c r="F73">
        <v>150</v>
      </c>
      <c r="G73">
        <v>195</v>
      </c>
      <c r="H73">
        <v>150</v>
      </c>
      <c r="I73" t="s">
        <v>953</v>
      </c>
      <c r="J73" t="s">
        <v>805</v>
      </c>
      <c r="K73">
        <v>1155</v>
      </c>
      <c r="L73" s="354">
        <v>0.64</v>
      </c>
      <c r="M73"/>
    </row>
    <row r="74" spans="1:13">
      <c r="A74" s="25">
        <v>44264</v>
      </c>
      <c r="B74">
        <v>2</v>
      </c>
      <c r="C74">
        <v>1200</v>
      </c>
      <c r="D74">
        <v>300</v>
      </c>
      <c r="E74">
        <v>150</v>
      </c>
      <c r="F74">
        <v>0</v>
      </c>
      <c r="G74">
        <v>105</v>
      </c>
      <c r="H74">
        <v>100</v>
      </c>
      <c r="I74" t="s">
        <v>954</v>
      </c>
      <c r="J74" t="s">
        <v>767</v>
      </c>
      <c r="K74">
        <v>836</v>
      </c>
      <c r="L74" s="354">
        <v>0.69</v>
      </c>
      <c r="M74"/>
    </row>
    <row r="75" spans="1:13">
      <c r="A75" s="25">
        <v>44265</v>
      </c>
      <c r="B75">
        <v>1.5</v>
      </c>
      <c r="C75">
        <v>900</v>
      </c>
      <c r="D75">
        <v>120</v>
      </c>
      <c r="E75">
        <v>0</v>
      </c>
      <c r="F75">
        <v>0</v>
      </c>
      <c r="G75">
        <v>105</v>
      </c>
      <c r="H75">
        <v>100</v>
      </c>
      <c r="I75" t="s">
        <v>955</v>
      </c>
      <c r="J75" t="s">
        <v>820</v>
      </c>
      <c r="K75">
        <v>580</v>
      </c>
      <c r="L75" s="354">
        <v>0.64</v>
      </c>
      <c r="M75"/>
    </row>
    <row r="76" spans="1:13">
      <c r="A76" s="25">
        <v>44266</v>
      </c>
      <c r="B76">
        <v>4</v>
      </c>
      <c r="C76">
        <v>2280</v>
      </c>
      <c r="D76">
        <v>360</v>
      </c>
      <c r="E76">
        <v>150</v>
      </c>
      <c r="F76">
        <v>0</v>
      </c>
      <c r="G76">
        <v>105</v>
      </c>
      <c r="H76">
        <v>200</v>
      </c>
      <c r="I76" t="s">
        <v>956</v>
      </c>
      <c r="J76" t="s">
        <v>805</v>
      </c>
      <c r="K76">
        <v>1168</v>
      </c>
      <c r="L76" s="354">
        <v>0.51</v>
      </c>
      <c r="M76"/>
    </row>
    <row r="77" spans="1:13">
      <c r="A77" s="25">
        <v>44267</v>
      </c>
      <c r="B77">
        <v>3</v>
      </c>
      <c r="C77">
        <v>1440</v>
      </c>
      <c r="D77">
        <v>360</v>
      </c>
      <c r="E77">
        <v>0</v>
      </c>
      <c r="F77">
        <v>150</v>
      </c>
      <c r="G77">
        <v>105</v>
      </c>
      <c r="H77">
        <v>150</v>
      </c>
      <c r="I77" t="s">
        <v>957</v>
      </c>
      <c r="K77">
        <v>805</v>
      </c>
      <c r="L77" s="354">
        <v>0.56000000000000005</v>
      </c>
      <c r="M77"/>
    </row>
    <row r="78" spans="1:13">
      <c r="A78" s="25">
        <v>44268</v>
      </c>
      <c r="B78">
        <v>3</v>
      </c>
      <c r="C78">
        <v>1440</v>
      </c>
      <c r="D78">
        <v>30</v>
      </c>
      <c r="E78">
        <v>300</v>
      </c>
      <c r="F78">
        <v>0</v>
      </c>
      <c r="G78">
        <v>105</v>
      </c>
      <c r="H78">
        <v>150</v>
      </c>
      <c r="I78" t="s">
        <v>958</v>
      </c>
      <c r="J78" t="s">
        <v>722</v>
      </c>
      <c r="K78">
        <v>989</v>
      </c>
      <c r="L78" s="354">
        <v>0.69</v>
      </c>
      <c r="M78"/>
    </row>
    <row r="79" spans="1:13">
      <c r="A79" s="25">
        <v>44269</v>
      </c>
      <c r="B79">
        <v>3</v>
      </c>
      <c r="C79">
        <v>1440</v>
      </c>
      <c r="D79">
        <v>0</v>
      </c>
      <c r="E79">
        <v>150</v>
      </c>
      <c r="F79">
        <v>0</v>
      </c>
      <c r="G79">
        <v>105</v>
      </c>
      <c r="H79">
        <v>150</v>
      </c>
      <c r="I79" t="s">
        <v>959</v>
      </c>
      <c r="J79" t="s">
        <v>820</v>
      </c>
      <c r="K79">
        <v>796</v>
      </c>
      <c r="L79" s="354">
        <v>0.55000000000000004</v>
      </c>
      <c r="M79"/>
    </row>
    <row r="80" spans="1:13">
      <c r="A80" s="25">
        <v>44270</v>
      </c>
      <c r="B80">
        <v>3</v>
      </c>
      <c r="C80">
        <v>1800</v>
      </c>
      <c r="D80">
        <v>120</v>
      </c>
      <c r="E80">
        <v>300</v>
      </c>
      <c r="F80">
        <v>0</v>
      </c>
      <c r="G80">
        <v>105</v>
      </c>
      <c r="H80">
        <v>150</v>
      </c>
      <c r="I80" t="s">
        <v>964</v>
      </c>
      <c r="J80" t="s">
        <v>805</v>
      </c>
      <c r="K80">
        <v>1221</v>
      </c>
      <c r="L80" s="354">
        <v>0.68</v>
      </c>
      <c r="M80"/>
    </row>
    <row r="81" spans="1:13">
      <c r="A81" s="25">
        <v>44271</v>
      </c>
      <c r="B81">
        <v>3</v>
      </c>
      <c r="C81">
        <v>1800</v>
      </c>
      <c r="D81">
        <v>220</v>
      </c>
      <c r="E81">
        <v>300</v>
      </c>
      <c r="F81">
        <v>150</v>
      </c>
      <c r="G81">
        <v>105</v>
      </c>
      <c r="H81">
        <v>150</v>
      </c>
      <c r="I81" t="s">
        <v>965</v>
      </c>
      <c r="J81" t="s">
        <v>805</v>
      </c>
      <c r="K81">
        <v>1285</v>
      </c>
      <c r="L81" s="354">
        <v>0.71</v>
      </c>
      <c r="M81"/>
    </row>
    <row r="82" spans="1:13">
      <c r="A82" s="25">
        <v>44272</v>
      </c>
      <c r="B82">
        <v>2</v>
      </c>
      <c r="C82">
        <v>1200</v>
      </c>
      <c r="D82">
        <v>105</v>
      </c>
      <c r="E82">
        <v>150</v>
      </c>
      <c r="F82">
        <v>0</v>
      </c>
      <c r="G82">
        <v>105</v>
      </c>
      <c r="H82">
        <v>100</v>
      </c>
      <c r="I82" t="s">
        <v>966</v>
      </c>
      <c r="J82" t="s">
        <v>763</v>
      </c>
      <c r="K82">
        <v>809</v>
      </c>
      <c r="L82" s="354">
        <v>0.67</v>
      </c>
      <c r="M82"/>
    </row>
    <row r="83" spans="1:13">
      <c r="A83" s="25">
        <v>44273</v>
      </c>
      <c r="B83">
        <v>3</v>
      </c>
      <c r="C83">
        <v>1800</v>
      </c>
      <c r="D83">
        <v>70</v>
      </c>
      <c r="E83">
        <v>300</v>
      </c>
      <c r="F83">
        <v>150</v>
      </c>
      <c r="G83">
        <v>105</v>
      </c>
      <c r="H83">
        <v>150</v>
      </c>
      <c r="I83" t="s">
        <v>967</v>
      </c>
      <c r="J83" t="s">
        <v>853</v>
      </c>
      <c r="K83">
        <v>1365</v>
      </c>
      <c r="L83" s="354">
        <v>0.76</v>
      </c>
      <c r="M83"/>
    </row>
    <row r="84" spans="1:13">
      <c r="A84" s="25">
        <v>44274</v>
      </c>
      <c r="B84">
        <v>3</v>
      </c>
      <c r="C84">
        <v>1440</v>
      </c>
      <c r="D84">
        <v>35</v>
      </c>
      <c r="E84">
        <v>300</v>
      </c>
      <c r="F84">
        <v>0</v>
      </c>
      <c r="G84">
        <v>105</v>
      </c>
      <c r="H84">
        <v>150</v>
      </c>
      <c r="I84" t="s">
        <v>971</v>
      </c>
      <c r="J84" t="s">
        <v>722</v>
      </c>
      <c r="K84">
        <v>1000</v>
      </c>
      <c r="L84" s="354">
        <v>0.69</v>
      </c>
      <c r="M84"/>
    </row>
    <row r="85" spans="1:13">
      <c r="A85" s="25">
        <v>44275</v>
      </c>
      <c r="B85">
        <v>3</v>
      </c>
      <c r="C85">
        <v>1440</v>
      </c>
      <c r="D85">
        <v>100</v>
      </c>
      <c r="E85">
        <v>150</v>
      </c>
      <c r="F85">
        <v>0</v>
      </c>
      <c r="G85">
        <v>105</v>
      </c>
      <c r="H85">
        <v>150</v>
      </c>
      <c r="I85" t="s">
        <v>972</v>
      </c>
      <c r="J85" t="s">
        <v>722</v>
      </c>
      <c r="K85">
        <v>822</v>
      </c>
      <c r="L85" s="354">
        <v>0.56999999999999995</v>
      </c>
      <c r="M85"/>
    </row>
    <row r="86" spans="1:13">
      <c r="A86" s="25">
        <v>44277</v>
      </c>
      <c r="B86">
        <v>2</v>
      </c>
      <c r="C86">
        <v>1000</v>
      </c>
      <c r="D86">
        <v>20</v>
      </c>
      <c r="E86">
        <v>150</v>
      </c>
      <c r="F86">
        <v>0</v>
      </c>
      <c r="G86">
        <v>105</v>
      </c>
      <c r="H86">
        <v>100</v>
      </c>
      <c r="I86" t="s">
        <v>985</v>
      </c>
      <c r="J86" t="s">
        <v>722</v>
      </c>
      <c r="K86">
        <v>708</v>
      </c>
      <c r="L86" s="354">
        <v>0.71</v>
      </c>
      <c r="M86"/>
    </row>
    <row r="87" spans="1:13">
      <c r="A87" s="25">
        <v>44278</v>
      </c>
      <c r="B87">
        <v>2.5</v>
      </c>
      <c r="C87">
        <v>1440</v>
      </c>
      <c r="D87">
        <v>45</v>
      </c>
      <c r="E87">
        <v>300</v>
      </c>
      <c r="F87">
        <v>150</v>
      </c>
      <c r="G87">
        <v>105</v>
      </c>
      <c r="H87">
        <v>150</v>
      </c>
      <c r="I87" t="s">
        <v>986</v>
      </c>
      <c r="J87" t="s">
        <v>722</v>
      </c>
      <c r="K87">
        <v>1061</v>
      </c>
      <c r="L87" s="354">
        <v>0.74</v>
      </c>
      <c r="M87"/>
    </row>
    <row r="88" spans="1:13">
      <c r="A88" s="25">
        <v>44279</v>
      </c>
      <c r="B88">
        <v>3</v>
      </c>
      <c r="C88">
        <v>1600</v>
      </c>
      <c r="D88">
        <v>60</v>
      </c>
      <c r="E88">
        <v>300</v>
      </c>
      <c r="F88">
        <v>0</v>
      </c>
      <c r="G88">
        <v>105</v>
      </c>
      <c r="H88">
        <v>150</v>
      </c>
      <c r="I88" t="s">
        <v>987</v>
      </c>
      <c r="J88" t="s">
        <v>853</v>
      </c>
      <c r="K88">
        <v>1162</v>
      </c>
      <c r="L88" s="354">
        <v>0.73</v>
      </c>
      <c r="M88"/>
    </row>
    <row r="89" spans="1:13">
      <c r="A89" s="25">
        <v>44280</v>
      </c>
      <c r="B89">
        <v>3</v>
      </c>
      <c r="C89">
        <v>1800</v>
      </c>
      <c r="D89">
        <v>45</v>
      </c>
      <c r="E89">
        <v>300</v>
      </c>
      <c r="F89">
        <v>150</v>
      </c>
      <c r="G89">
        <v>105</v>
      </c>
      <c r="H89">
        <v>150</v>
      </c>
      <c r="I89" t="s">
        <v>988</v>
      </c>
      <c r="J89" t="s">
        <v>805</v>
      </c>
      <c r="K89">
        <v>1277</v>
      </c>
      <c r="L89" s="354">
        <v>0.71</v>
      </c>
      <c r="M89"/>
    </row>
    <row r="90" spans="1:13">
      <c r="A90" s="25">
        <v>44281</v>
      </c>
      <c r="B90">
        <v>2</v>
      </c>
      <c r="C90">
        <v>960</v>
      </c>
      <c r="D90">
        <v>45</v>
      </c>
      <c r="E90">
        <v>300</v>
      </c>
      <c r="F90">
        <v>0</v>
      </c>
      <c r="G90">
        <v>105</v>
      </c>
      <c r="H90">
        <v>100</v>
      </c>
      <c r="I90" t="s">
        <v>990</v>
      </c>
      <c r="J90" t="s">
        <v>791</v>
      </c>
      <c r="K90">
        <v>810</v>
      </c>
      <c r="L90" s="354">
        <v>0.84</v>
      </c>
      <c r="M90"/>
    </row>
    <row r="91" spans="1:13">
      <c r="A91" s="25">
        <v>44282</v>
      </c>
      <c r="B91">
        <v>3</v>
      </c>
      <c r="C91">
        <v>1440</v>
      </c>
      <c r="D91">
        <v>45</v>
      </c>
      <c r="E91">
        <v>150</v>
      </c>
      <c r="F91">
        <v>150</v>
      </c>
      <c r="G91">
        <v>105</v>
      </c>
      <c r="H91">
        <v>150</v>
      </c>
      <c r="I91" t="s">
        <v>991</v>
      </c>
      <c r="J91" t="s">
        <v>735</v>
      </c>
      <c r="K91">
        <v>996</v>
      </c>
      <c r="L91" s="354">
        <v>0.69</v>
      </c>
      <c r="M91"/>
    </row>
    <row r="92" spans="1:13">
      <c r="A92" s="25">
        <v>44284</v>
      </c>
      <c r="B92">
        <v>2.75</v>
      </c>
      <c r="C92">
        <v>1560</v>
      </c>
      <c r="D92">
        <v>0</v>
      </c>
      <c r="E92">
        <v>300</v>
      </c>
      <c r="F92">
        <v>0</v>
      </c>
      <c r="G92">
        <v>105</v>
      </c>
      <c r="H92">
        <v>150</v>
      </c>
      <c r="I92" t="s">
        <v>996</v>
      </c>
      <c r="J92" t="s">
        <v>997</v>
      </c>
      <c r="K92">
        <v>1295</v>
      </c>
      <c r="L92" s="354">
        <v>0.83</v>
      </c>
      <c r="M92"/>
    </row>
    <row r="93" spans="1:13">
      <c r="A93" s="25">
        <v>44285</v>
      </c>
      <c r="B93">
        <v>2.5</v>
      </c>
      <c r="C93">
        <v>1500</v>
      </c>
      <c r="D93">
        <v>0</v>
      </c>
      <c r="E93">
        <v>150</v>
      </c>
      <c r="F93">
        <v>0</v>
      </c>
      <c r="G93">
        <v>105</v>
      </c>
      <c r="H93">
        <v>150</v>
      </c>
      <c r="I93" t="s">
        <v>998</v>
      </c>
      <c r="J93" t="s">
        <v>853</v>
      </c>
      <c r="K93">
        <v>1097</v>
      </c>
      <c r="L93" s="354">
        <v>0.73</v>
      </c>
      <c r="M93"/>
    </row>
    <row r="94" spans="1:13">
      <c r="A94" s="25">
        <v>44286</v>
      </c>
      <c r="B94">
        <v>3</v>
      </c>
      <c r="C94">
        <v>1680</v>
      </c>
      <c r="D94">
        <v>35</v>
      </c>
      <c r="E94">
        <v>450</v>
      </c>
      <c r="F94">
        <v>150</v>
      </c>
      <c r="G94">
        <v>105</v>
      </c>
      <c r="H94">
        <v>150</v>
      </c>
      <c r="I94" t="s">
        <v>999</v>
      </c>
      <c r="J94" t="s">
        <v>1000</v>
      </c>
      <c r="K94">
        <v>1542</v>
      </c>
      <c r="L94" s="354">
        <v>0.91</v>
      </c>
      <c r="M94"/>
    </row>
    <row r="95" spans="1:13">
      <c r="A95" s="25">
        <v>44287</v>
      </c>
      <c r="B95">
        <v>3</v>
      </c>
      <c r="C95">
        <v>1800</v>
      </c>
      <c r="D95">
        <v>45</v>
      </c>
      <c r="E95">
        <v>300</v>
      </c>
      <c r="F95">
        <v>150</v>
      </c>
      <c r="G95">
        <v>105</v>
      </c>
      <c r="H95">
        <v>150</v>
      </c>
      <c r="I95" t="s">
        <v>1002</v>
      </c>
      <c r="J95" t="s">
        <v>805</v>
      </c>
      <c r="K95">
        <v>1411</v>
      </c>
      <c r="L95" s="354">
        <v>0.78</v>
      </c>
      <c r="M95"/>
    </row>
    <row r="96" spans="1:13">
      <c r="A96" s="25">
        <v>44291</v>
      </c>
      <c r="B96">
        <v>2.75</v>
      </c>
      <c r="C96">
        <v>1680</v>
      </c>
      <c r="D96">
        <v>0</v>
      </c>
      <c r="E96">
        <v>300</v>
      </c>
      <c r="F96">
        <v>0</v>
      </c>
      <c r="G96">
        <v>105</v>
      </c>
      <c r="H96">
        <v>150</v>
      </c>
      <c r="I96" t="s">
        <v>1006</v>
      </c>
      <c r="J96" t="s">
        <v>1007</v>
      </c>
      <c r="K96">
        <v>1302</v>
      </c>
      <c r="L96" s="354">
        <v>0.78</v>
      </c>
      <c r="M96"/>
    </row>
    <row r="97" spans="1:13">
      <c r="A97" s="25">
        <v>44292</v>
      </c>
      <c r="B97">
        <v>2.5</v>
      </c>
      <c r="C97">
        <v>1500</v>
      </c>
      <c r="D97">
        <v>0</v>
      </c>
      <c r="E97">
        <v>300</v>
      </c>
      <c r="F97">
        <v>150</v>
      </c>
      <c r="G97">
        <v>105</v>
      </c>
      <c r="H97">
        <v>150</v>
      </c>
      <c r="I97" t="s">
        <v>1008</v>
      </c>
      <c r="J97" t="s">
        <v>805</v>
      </c>
      <c r="K97">
        <v>1141</v>
      </c>
      <c r="L97" s="354">
        <v>0.77</v>
      </c>
      <c r="M97"/>
    </row>
    <row r="98" spans="1:13">
      <c r="A98" s="25">
        <v>44293</v>
      </c>
      <c r="B98">
        <v>2</v>
      </c>
      <c r="C98">
        <v>1080</v>
      </c>
      <c r="D98">
        <v>180</v>
      </c>
      <c r="E98">
        <v>150</v>
      </c>
      <c r="F98">
        <v>0</v>
      </c>
      <c r="G98">
        <v>105</v>
      </c>
      <c r="H98">
        <v>100</v>
      </c>
      <c r="I98" t="s">
        <v>1009</v>
      </c>
      <c r="J98" t="s">
        <v>735</v>
      </c>
      <c r="K98">
        <v>915</v>
      </c>
      <c r="L98" s="354">
        <v>0.85</v>
      </c>
      <c r="M98"/>
    </row>
    <row r="99" spans="1:13">
      <c r="A99" s="25">
        <v>44294</v>
      </c>
      <c r="B99">
        <v>2.5</v>
      </c>
      <c r="C99">
        <v>1080</v>
      </c>
      <c r="D99"/>
      <c r="E99">
        <v>150</v>
      </c>
      <c r="F99">
        <v>0</v>
      </c>
      <c r="G99">
        <v>0</v>
      </c>
      <c r="H99">
        <v>150</v>
      </c>
      <c r="I99">
        <v>0</v>
      </c>
      <c r="J99" t="s">
        <v>805</v>
      </c>
      <c r="K99">
        <v>460</v>
      </c>
      <c r="L99" s="354">
        <v>0.43</v>
      </c>
      <c r="M99"/>
    </row>
    <row r="100" spans="1:13">
      <c r="A100" s="25">
        <v>44298</v>
      </c>
      <c r="B100">
        <v>3</v>
      </c>
      <c r="C100">
        <v>1680</v>
      </c>
      <c r="D100">
        <v>0</v>
      </c>
      <c r="E100">
        <v>300</v>
      </c>
      <c r="F100">
        <v>0</v>
      </c>
      <c r="G100">
        <v>210</v>
      </c>
      <c r="H100">
        <v>150</v>
      </c>
      <c r="I100" t="s">
        <v>1012</v>
      </c>
      <c r="J100" t="s">
        <v>791</v>
      </c>
      <c r="K100">
        <v>1095</v>
      </c>
      <c r="L100" s="354">
        <v>0.65</v>
      </c>
      <c r="M100"/>
    </row>
    <row r="101" spans="1:13">
      <c r="A101" s="25">
        <v>44299</v>
      </c>
      <c r="B101">
        <v>3</v>
      </c>
      <c r="C101">
        <v>1680</v>
      </c>
      <c r="D101">
        <v>240</v>
      </c>
      <c r="E101">
        <v>150</v>
      </c>
      <c r="F101">
        <v>0</v>
      </c>
      <c r="G101">
        <v>105</v>
      </c>
      <c r="H101">
        <v>150</v>
      </c>
      <c r="I101" t="s">
        <v>1013</v>
      </c>
      <c r="J101" t="s">
        <v>722</v>
      </c>
      <c r="K101">
        <v>916</v>
      </c>
      <c r="L101" s="354">
        <v>0.55000000000000004</v>
      </c>
      <c r="M101"/>
    </row>
    <row r="102" spans="1:13">
      <c r="A102" s="25">
        <v>44305</v>
      </c>
      <c r="B102" t="s">
        <v>1076</v>
      </c>
      <c r="D102"/>
      <c r="M102"/>
    </row>
    <row r="103" spans="1:13">
      <c r="A103" s="25">
        <v>44314</v>
      </c>
      <c r="B103">
        <v>2</v>
      </c>
      <c r="C103">
        <v>1080</v>
      </c>
      <c r="D103">
        <v>180</v>
      </c>
      <c r="E103">
        <v>0</v>
      </c>
      <c r="F103">
        <v>150</v>
      </c>
      <c r="G103">
        <v>105</v>
      </c>
      <c r="H103">
        <v>100</v>
      </c>
      <c r="I103" t="s">
        <v>1024</v>
      </c>
      <c r="J103" t="s">
        <v>783</v>
      </c>
      <c r="K103">
        <v>730</v>
      </c>
      <c r="L103" s="354">
        <v>0.67</v>
      </c>
      <c r="M103"/>
    </row>
    <row r="104" spans="1:13">
      <c r="A104" s="25">
        <v>44319</v>
      </c>
      <c r="B104">
        <v>3</v>
      </c>
      <c r="C104">
        <v>1560</v>
      </c>
      <c r="D104">
        <v>300</v>
      </c>
      <c r="E104">
        <v>150</v>
      </c>
      <c r="F104">
        <v>150</v>
      </c>
      <c r="G104">
        <v>105</v>
      </c>
      <c r="H104">
        <v>150</v>
      </c>
      <c r="I104" t="s">
        <v>1026</v>
      </c>
      <c r="J104" t="s">
        <v>763</v>
      </c>
      <c r="K104">
        <v>945</v>
      </c>
      <c r="L104" s="354">
        <v>0.61</v>
      </c>
      <c r="M104"/>
    </row>
    <row r="105" spans="1:13">
      <c r="A105" s="25">
        <v>44320</v>
      </c>
      <c r="B105">
        <v>3.5</v>
      </c>
      <c r="C105">
        <v>1980</v>
      </c>
      <c r="D105">
        <v>45</v>
      </c>
      <c r="E105">
        <v>300</v>
      </c>
      <c r="F105">
        <v>0</v>
      </c>
      <c r="G105">
        <v>210</v>
      </c>
      <c r="H105">
        <v>200</v>
      </c>
      <c r="I105" t="s">
        <v>1028</v>
      </c>
      <c r="J105" t="s">
        <v>791</v>
      </c>
      <c r="K105">
        <v>1141</v>
      </c>
      <c r="L105" s="354">
        <v>0.56999999999999995</v>
      </c>
      <c r="M105"/>
    </row>
    <row r="106" spans="1:13">
      <c r="A106" s="25">
        <v>44321</v>
      </c>
      <c r="B106">
        <v>3</v>
      </c>
      <c r="C106">
        <v>1560</v>
      </c>
      <c r="D106"/>
      <c r="E106">
        <v>300</v>
      </c>
      <c r="F106">
        <v>0</v>
      </c>
      <c r="G106">
        <v>105</v>
      </c>
      <c r="H106">
        <v>150</v>
      </c>
      <c r="I106" t="s">
        <v>1029</v>
      </c>
      <c r="J106" t="s">
        <v>853</v>
      </c>
      <c r="K106">
        <v>1189</v>
      </c>
      <c r="L106" s="354">
        <v>0.76</v>
      </c>
      <c r="M106"/>
    </row>
    <row r="107" spans="1:13">
      <c r="A107" s="25">
        <v>44322</v>
      </c>
      <c r="B107">
        <v>3.5</v>
      </c>
      <c r="C107">
        <v>1980</v>
      </c>
      <c r="D107">
        <v>45</v>
      </c>
      <c r="E107">
        <v>450</v>
      </c>
      <c r="F107">
        <v>150</v>
      </c>
      <c r="G107">
        <v>105</v>
      </c>
      <c r="H107">
        <v>150</v>
      </c>
      <c r="I107" t="s">
        <v>1030</v>
      </c>
      <c r="J107" t="s">
        <v>853</v>
      </c>
      <c r="K107">
        <v>1517</v>
      </c>
      <c r="L107" s="354">
        <v>0.77</v>
      </c>
      <c r="M107"/>
    </row>
    <row r="108" spans="1:13">
      <c r="A108" s="25">
        <v>44323</v>
      </c>
      <c r="B108">
        <v>2.75</v>
      </c>
      <c r="C108">
        <v>1680</v>
      </c>
      <c r="D108">
        <v>360</v>
      </c>
      <c r="E108">
        <v>300</v>
      </c>
      <c r="F108">
        <v>150</v>
      </c>
      <c r="G108">
        <v>105</v>
      </c>
      <c r="H108">
        <v>150</v>
      </c>
      <c r="I108" t="s">
        <v>1031</v>
      </c>
      <c r="J108" t="s">
        <v>1032</v>
      </c>
      <c r="K108">
        <v>1223</v>
      </c>
      <c r="L108" s="354">
        <v>0.73</v>
      </c>
      <c r="M108"/>
    </row>
    <row r="109" spans="1:13">
      <c r="A109" s="25">
        <v>44324</v>
      </c>
      <c r="B109">
        <v>2.5</v>
      </c>
      <c r="C109">
        <v>1440</v>
      </c>
      <c r="D109">
        <v>30</v>
      </c>
      <c r="E109">
        <v>300</v>
      </c>
      <c r="F109">
        <v>0</v>
      </c>
      <c r="G109">
        <v>105</v>
      </c>
      <c r="H109">
        <v>150</v>
      </c>
      <c r="I109" t="s">
        <v>1033</v>
      </c>
      <c r="J109" t="s">
        <v>735</v>
      </c>
      <c r="K109">
        <v>1006</v>
      </c>
      <c r="L109" s="354">
        <v>0.7</v>
      </c>
      <c r="M109"/>
    </row>
    <row r="110" spans="1:13">
      <c r="A110" s="25">
        <v>44325</v>
      </c>
      <c r="B110">
        <v>3</v>
      </c>
      <c r="C110">
        <v>1800</v>
      </c>
      <c r="D110"/>
      <c r="E110">
        <v>150</v>
      </c>
      <c r="F110">
        <v>0</v>
      </c>
      <c r="G110">
        <v>105</v>
      </c>
      <c r="H110">
        <v>150</v>
      </c>
      <c r="I110" t="s">
        <v>1034</v>
      </c>
      <c r="J110" t="s">
        <v>1007</v>
      </c>
      <c r="K110">
        <v>1075</v>
      </c>
      <c r="L110" s="354">
        <v>0.6</v>
      </c>
      <c r="M110"/>
    </row>
    <row r="111" spans="1:13">
      <c r="A111" s="25">
        <v>44326</v>
      </c>
      <c r="B111">
        <v>2.75</v>
      </c>
      <c r="C111">
        <v>1920</v>
      </c>
      <c r="D111">
        <v>75</v>
      </c>
      <c r="E111">
        <v>150</v>
      </c>
      <c r="F111">
        <v>150</v>
      </c>
      <c r="G111">
        <v>145</v>
      </c>
      <c r="H111">
        <v>150</v>
      </c>
      <c r="I111" t="s">
        <v>1035</v>
      </c>
      <c r="J111" t="s">
        <v>853</v>
      </c>
      <c r="K111">
        <v>1226</v>
      </c>
      <c r="L111" s="354">
        <v>0.63</v>
      </c>
      <c r="M111"/>
    </row>
    <row r="112" spans="1:13">
      <c r="A112" s="25">
        <v>44327</v>
      </c>
      <c r="B112">
        <v>4</v>
      </c>
      <c r="C112">
        <v>2400</v>
      </c>
      <c r="D112">
        <v>45</v>
      </c>
      <c r="E112">
        <v>300</v>
      </c>
      <c r="F112">
        <v>0</v>
      </c>
      <c r="G112">
        <v>105</v>
      </c>
      <c r="H112">
        <v>200</v>
      </c>
      <c r="I112" t="s">
        <v>1039</v>
      </c>
      <c r="J112" t="s">
        <v>1040</v>
      </c>
      <c r="K112">
        <v>1562</v>
      </c>
      <c r="L112" s="354">
        <v>0.65</v>
      </c>
      <c r="M112"/>
    </row>
    <row r="113" spans="1:13">
      <c r="A113" s="25">
        <v>44328</v>
      </c>
      <c r="B113">
        <v>3</v>
      </c>
      <c r="C113">
        <v>1920</v>
      </c>
      <c r="D113">
        <v>20</v>
      </c>
      <c r="E113">
        <v>300</v>
      </c>
      <c r="F113">
        <v>150</v>
      </c>
      <c r="G113">
        <v>105</v>
      </c>
      <c r="H113">
        <v>150</v>
      </c>
      <c r="I113" t="s">
        <v>1041</v>
      </c>
      <c r="J113" t="s">
        <v>1040</v>
      </c>
      <c r="K113">
        <v>1541</v>
      </c>
      <c r="L113" s="354">
        <v>0.8</v>
      </c>
      <c r="M113"/>
    </row>
    <row r="114" spans="1:13">
      <c r="A114" s="25">
        <v>44329</v>
      </c>
      <c r="B114">
        <v>4</v>
      </c>
      <c r="C114">
        <v>2640</v>
      </c>
      <c r="D114">
        <v>15</v>
      </c>
      <c r="E114">
        <v>450</v>
      </c>
      <c r="F114">
        <v>150</v>
      </c>
      <c r="G114">
        <v>105</v>
      </c>
      <c r="H114">
        <v>200</v>
      </c>
      <c r="I114" t="s">
        <v>1042</v>
      </c>
      <c r="J114" t="s">
        <v>1043</v>
      </c>
      <c r="K114">
        <v>1905</v>
      </c>
      <c r="L114" s="354">
        <v>0.72</v>
      </c>
      <c r="M114"/>
    </row>
    <row r="115" spans="1:13">
      <c r="A115" s="25">
        <v>44330</v>
      </c>
      <c r="B115">
        <v>4</v>
      </c>
      <c r="C115">
        <v>2640</v>
      </c>
      <c r="D115"/>
      <c r="E115">
        <v>300</v>
      </c>
      <c r="F115">
        <v>150</v>
      </c>
      <c r="G115">
        <v>105</v>
      </c>
      <c r="H115">
        <v>200</v>
      </c>
      <c r="I115" t="s">
        <v>1044</v>
      </c>
      <c r="J115" t="s">
        <v>1000</v>
      </c>
      <c r="K115">
        <v>1571</v>
      </c>
      <c r="L115" s="354">
        <v>0.6</v>
      </c>
      <c r="M115"/>
    </row>
    <row r="116" spans="1:13">
      <c r="A116" s="25">
        <v>44333</v>
      </c>
      <c r="B116">
        <v>3</v>
      </c>
      <c r="C116">
        <v>1920</v>
      </c>
      <c r="D116">
        <v>510</v>
      </c>
      <c r="E116">
        <v>0</v>
      </c>
      <c r="F116">
        <v>0</v>
      </c>
      <c r="G116">
        <v>105</v>
      </c>
      <c r="H116">
        <v>150</v>
      </c>
      <c r="I116" t="s">
        <v>1053</v>
      </c>
      <c r="J116" t="s">
        <v>820</v>
      </c>
      <c r="K116">
        <v>998</v>
      </c>
      <c r="L116" s="354">
        <v>0.52</v>
      </c>
      <c r="M116"/>
    </row>
    <row r="117" spans="1:13">
      <c r="A117" s="25">
        <v>44334</v>
      </c>
      <c r="B117">
        <v>4</v>
      </c>
      <c r="C117">
        <v>2640</v>
      </c>
      <c r="D117">
        <v>0</v>
      </c>
      <c r="E117">
        <v>300</v>
      </c>
      <c r="F117">
        <v>150</v>
      </c>
      <c r="G117">
        <v>105</v>
      </c>
      <c r="H117">
        <v>200</v>
      </c>
      <c r="I117" t="s">
        <v>1054</v>
      </c>
      <c r="J117" t="s">
        <v>1000</v>
      </c>
      <c r="K117">
        <v>1785</v>
      </c>
      <c r="L117" s="354">
        <v>0.68</v>
      </c>
      <c r="M117"/>
    </row>
    <row r="118" spans="1:13">
      <c r="A118" s="25">
        <v>44335</v>
      </c>
      <c r="B118">
        <v>2</v>
      </c>
      <c r="C118">
        <v>1200</v>
      </c>
      <c r="D118">
        <v>15</v>
      </c>
      <c r="E118">
        <v>150</v>
      </c>
      <c r="F118">
        <v>0</v>
      </c>
      <c r="G118">
        <v>105</v>
      </c>
      <c r="H118">
        <v>100</v>
      </c>
      <c r="I118" t="s">
        <v>1055</v>
      </c>
      <c r="J118" t="s">
        <v>853</v>
      </c>
      <c r="K118">
        <v>807</v>
      </c>
      <c r="L118" s="354">
        <v>0.67</v>
      </c>
      <c r="M118"/>
    </row>
    <row r="119" spans="1:13">
      <c r="A119" s="25">
        <v>44336</v>
      </c>
      <c r="B119">
        <v>3</v>
      </c>
      <c r="C119">
        <v>1920</v>
      </c>
      <c r="D119"/>
      <c r="E119">
        <v>150</v>
      </c>
      <c r="F119">
        <v>150</v>
      </c>
      <c r="G119">
        <v>105</v>
      </c>
      <c r="H119">
        <v>150</v>
      </c>
      <c r="I119" t="s">
        <v>1056</v>
      </c>
      <c r="J119" t="s">
        <v>1040</v>
      </c>
      <c r="K119">
        <v>1400</v>
      </c>
      <c r="L119" s="354">
        <v>0.73</v>
      </c>
      <c r="M119"/>
    </row>
    <row r="120" spans="1:13">
      <c r="A120" s="25">
        <v>44337</v>
      </c>
      <c r="B120">
        <v>2.5</v>
      </c>
      <c r="C120">
        <v>1680</v>
      </c>
      <c r="D120"/>
      <c r="E120">
        <v>150</v>
      </c>
      <c r="F120">
        <v>150</v>
      </c>
      <c r="G120">
        <v>105</v>
      </c>
      <c r="H120">
        <v>100</v>
      </c>
      <c r="I120" t="s">
        <v>1074</v>
      </c>
      <c r="J120" t="s">
        <v>720</v>
      </c>
      <c r="K120">
        <v>1130</v>
      </c>
      <c r="L120" s="354">
        <v>0.67</v>
      </c>
      <c r="M120"/>
    </row>
    <row r="121" spans="1:13">
      <c r="D121"/>
      <c r="M121"/>
    </row>
    <row r="122" spans="1:13">
      <c r="D122"/>
      <c r="M122"/>
    </row>
    <row r="123" spans="1:13">
      <c r="D123"/>
      <c r="M123"/>
    </row>
    <row r="124" spans="1:13">
      <c r="D124"/>
      <c r="M124"/>
    </row>
    <row r="125" spans="1:13">
      <c r="D125"/>
      <c r="M125"/>
    </row>
    <row r="126" spans="1:13">
      <c r="D126"/>
      <c r="M126"/>
    </row>
    <row r="127" spans="1:13">
      <c r="D127"/>
      <c r="M127"/>
    </row>
    <row r="128" spans="1:13">
      <c r="D128"/>
      <c r="M128"/>
    </row>
    <row r="129" spans="4:13">
      <c r="D129"/>
      <c r="M129"/>
    </row>
    <row r="130" spans="4:13">
      <c r="D130"/>
      <c r="M130"/>
    </row>
    <row r="131" spans="4:13">
      <c r="D131"/>
      <c r="M131"/>
    </row>
    <row r="132" spans="4:13">
      <c r="D132"/>
      <c r="M132"/>
    </row>
    <row r="133" spans="4:13">
      <c r="D133"/>
      <c r="M133"/>
    </row>
    <row r="134" spans="4:13">
      <c r="D134"/>
      <c r="M134"/>
    </row>
    <row r="135" spans="4:13">
      <c r="D135"/>
      <c r="M135"/>
    </row>
    <row r="136" spans="4:13">
      <c r="D136"/>
      <c r="M136"/>
    </row>
    <row r="137" spans="4:13">
      <c r="D137"/>
      <c r="M137"/>
    </row>
    <row r="138" spans="4:13">
      <c r="D138"/>
      <c r="M138"/>
    </row>
    <row r="139" spans="4:13">
      <c r="D139"/>
      <c r="M139"/>
    </row>
    <row r="140" spans="4:13">
      <c r="D140"/>
      <c r="M140"/>
    </row>
    <row r="141" spans="4:13">
      <c r="D141"/>
      <c r="M141"/>
    </row>
    <row r="142" spans="4:13">
      <c r="D142"/>
      <c r="M142"/>
    </row>
    <row r="143" spans="4:13">
      <c r="D143"/>
      <c r="M143"/>
    </row>
    <row r="144" spans="4:13">
      <c r="D144"/>
      <c r="M144"/>
    </row>
    <row r="145" spans="4:13">
      <c r="D145"/>
      <c r="M145"/>
    </row>
    <row r="146" spans="4:13">
      <c r="D146"/>
      <c r="M146"/>
    </row>
    <row r="147" spans="4:13">
      <c r="D147"/>
      <c r="M147"/>
    </row>
    <row r="148" spans="4:13">
      <c r="D148"/>
      <c r="M148"/>
    </row>
    <row r="149" spans="4:13">
      <c r="D149"/>
      <c r="M149"/>
    </row>
    <row r="150" spans="4:13">
      <c r="D150"/>
      <c r="M150"/>
    </row>
    <row r="151" spans="4:13">
      <c r="D151"/>
      <c r="M151"/>
    </row>
    <row r="152" spans="4:13">
      <c r="D152"/>
      <c r="M152"/>
    </row>
    <row r="153" spans="4:13">
      <c r="D153"/>
      <c r="M153"/>
    </row>
    <row r="154" spans="4:13">
      <c r="D154"/>
      <c r="M154"/>
    </row>
    <row r="155" spans="4:13">
      <c r="D155"/>
      <c r="M155"/>
    </row>
    <row r="156" spans="4:13">
      <c r="D156"/>
      <c r="M156"/>
    </row>
    <row r="157" spans="4:13">
      <c r="D157"/>
      <c r="M157"/>
    </row>
    <row r="158" spans="4:13">
      <c r="D158"/>
      <c r="M158"/>
    </row>
    <row r="159" spans="4:13">
      <c r="D159"/>
      <c r="M159"/>
    </row>
    <row r="160" spans="4:13">
      <c r="D160"/>
      <c r="M160"/>
    </row>
    <row r="161" spans="4:13">
      <c r="D161"/>
      <c r="M161"/>
    </row>
    <row r="162" spans="4:13">
      <c r="D162"/>
      <c r="M162"/>
    </row>
    <row r="163" spans="4:13">
      <c r="D163"/>
      <c r="M163"/>
    </row>
    <row r="164" spans="4:13">
      <c r="D164"/>
      <c r="M164"/>
    </row>
    <row r="165" spans="4:13">
      <c r="D165"/>
      <c r="M165"/>
    </row>
    <row r="166" spans="4:13">
      <c r="D166"/>
      <c r="M166"/>
    </row>
    <row r="167" spans="4:13">
      <c r="D167"/>
      <c r="M167"/>
    </row>
    <row r="168" spans="4:13">
      <c r="D168"/>
      <c r="M168"/>
    </row>
    <row r="169" spans="4:13">
      <c r="D169"/>
      <c r="M169"/>
    </row>
    <row r="170" spans="4:13">
      <c r="D170"/>
      <c r="M170"/>
    </row>
    <row r="171" spans="4:13">
      <c r="D171"/>
      <c r="M171"/>
    </row>
    <row r="172" spans="4:13">
      <c r="D172"/>
      <c r="M172"/>
    </row>
    <row r="173" spans="4:13">
      <c r="D173"/>
      <c r="M173"/>
    </row>
    <row r="174" spans="4:13">
      <c r="D174"/>
      <c r="M174"/>
    </row>
    <row r="175" spans="4:13">
      <c r="D175"/>
      <c r="M175"/>
    </row>
    <row r="176" spans="4:13">
      <c r="D176"/>
      <c r="M176"/>
    </row>
    <row r="177" spans="4:13">
      <c r="D177"/>
      <c r="M177"/>
    </row>
    <row r="178" spans="4:13">
      <c r="D178"/>
      <c r="M178"/>
    </row>
    <row r="179" spans="4:13">
      <c r="D179"/>
      <c r="M179"/>
    </row>
    <row r="180" spans="4:13">
      <c r="D180"/>
      <c r="M180"/>
    </row>
    <row r="181" spans="4:13">
      <c r="D181"/>
      <c r="M181"/>
    </row>
    <row r="182" spans="4:13">
      <c r="D182"/>
      <c r="M182"/>
    </row>
    <row r="183" spans="4:13">
      <c r="D183"/>
      <c r="M183"/>
    </row>
    <row r="184" spans="4:13">
      <c r="D184"/>
      <c r="M184"/>
    </row>
    <row r="185" spans="4:13">
      <c r="D185"/>
      <c r="M185"/>
    </row>
    <row r="186" spans="4:13">
      <c r="D186"/>
      <c r="M186"/>
    </row>
    <row r="187" spans="4:13">
      <c r="D187"/>
      <c r="M187"/>
    </row>
    <row r="188" spans="4:13">
      <c r="D188"/>
      <c r="M188"/>
    </row>
    <row r="189" spans="4:13">
      <c r="D189"/>
      <c r="M189"/>
    </row>
    <row r="190" spans="4:13">
      <c r="D190"/>
      <c r="M190"/>
    </row>
    <row r="191" spans="4:13">
      <c r="D191"/>
      <c r="M191"/>
    </row>
    <row r="192" spans="4:13">
      <c r="D192"/>
      <c r="M192"/>
    </row>
    <row r="193" spans="4:13">
      <c r="D193"/>
      <c r="M193"/>
    </row>
    <row r="194" spans="4:13">
      <c r="D194"/>
      <c r="M194"/>
    </row>
    <row r="195" spans="4:13">
      <c r="D195"/>
      <c r="M195"/>
    </row>
    <row r="196" spans="4:13">
      <c r="D196"/>
      <c r="M196"/>
    </row>
    <row r="197" spans="4:13">
      <c r="D197"/>
      <c r="M197"/>
    </row>
    <row r="198" spans="4:13">
      <c r="D198"/>
      <c r="M198"/>
    </row>
    <row r="199" spans="4:13">
      <c r="D199"/>
      <c r="M199"/>
    </row>
    <row r="200" spans="4:13">
      <c r="D200"/>
      <c r="M200"/>
    </row>
    <row r="201" spans="4:13">
      <c r="D201"/>
      <c r="M201"/>
    </row>
    <row r="202" spans="4:13">
      <c r="D202"/>
      <c r="M202"/>
    </row>
    <row r="203" spans="4:13">
      <c r="D203"/>
      <c r="M203"/>
    </row>
    <row r="204" spans="4:13">
      <c r="D204"/>
      <c r="M204"/>
    </row>
    <row r="205" spans="4:13">
      <c r="D205"/>
      <c r="M205"/>
    </row>
    <row r="206" spans="4:13">
      <c r="D206"/>
      <c r="M206"/>
    </row>
    <row r="207" spans="4:13">
      <c r="D207"/>
      <c r="M207"/>
    </row>
    <row r="208" spans="4:13">
      <c r="D208"/>
      <c r="M208"/>
    </row>
    <row r="209" spans="4:13">
      <c r="D209"/>
      <c r="M209"/>
    </row>
    <row r="210" spans="4:13">
      <c r="D210"/>
      <c r="M210"/>
    </row>
    <row r="211" spans="4:13">
      <c r="D211"/>
      <c r="M211"/>
    </row>
    <row r="212" spans="4:13">
      <c r="D212"/>
      <c r="M212"/>
    </row>
    <row r="213" spans="4:13">
      <c r="D213"/>
      <c r="M213"/>
    </row>
    <row r="214" spans="4:13">
      <c r="D214"/>
      <c r="M214"/>
    </row>
    <row r="215" spans="4:13">
      <c r="D215"/>
      <c r="M215"/>
    </row>
    <row r="216" spans="4:13">
      <c r="D216"/>
      <c r="M216"/>
    </row>
    <row r="217" spans="4:13">
      <c r="D217"/>
      <c r="M217"/>
    </row>
    <row r="218" spans="4:13">
      <c r="D218"/>
      <c r="M218"/>
    </row>
    <row r="219" spans="4:13">
      <c r="D219"/>
      <c r="M219"/>
    </row>
    <row r="220" spans="4:13">
      <c r="D220"/>
      <c r="M220"/>
    </row>
    <row r="221" spans="4:13">
      <c r="D221"/>
      <c r="M221"/>
    </row>
    <row r="222" spans="4:13">
      <c r="D222"/>
      <c r="M222"/>
    </row>
    <row r="223" spans="4:13">
      <c r="D223"/>
      <c r="M223"/>
    </row>
    <row r="224" spans="4:13">
      <c r="D224"/>
      <c r="M224"/>
    </row>
    <row r="225" spans="4:13">
      <c r="D225"/>
      <c r="M225"/>
    </row>
    <row r="226" spans="4:13">
      <c r="D226"/>
      <c r="M226"/>
    </row>
    <row r="227" spans="4:13">
      <c r="D227"/>
      <c r="M227"/>
    </row>
    <row r="228" spans="4:13">
      <c r="D228"/>
      <c r="M228"/>
    </row>
    <row r="229" spans="4:13">
      <c r="D229"/>
      <c r="M229"/>
    </row>
    <row r="230" spans="4:13">
      <c r="D230"/>
      <c r="M230"/>
    </row>
    <row r="231" spans="4:13">
      <c r="D231"/>
      <c r="M231"/>
    </row>
    <row r="232" spans="4:13">
      <c r="D232"/>
      <c r="M232"/>
    </row>
    <row r="233" spans="4:13">
      <c r="D233"/>
      <c r="M233"/>
    </row>
    <row r="234" spans="4:13">
      <c r="D234"/>
      <c r="M234"/>
    </row>
    <row r="235" spans="4:13">
      <c r="D235"/>
      <c r="M235"/>
    </row>
    <row r="236" spans="4:13">
      <c r="D236"/>
      <c r="M236"/>
    </row>
    <row r="237" spans="4:13">
      <c r="D237"/>
      <c r="M237"/>
    </row>
    <row r="238" spans="4:13">
      <c r="D238"/>
      <c r="M238"/>
    </row>
    <row r="239" spans="4:13">
      <c r="D239"/>
      <c r="M239"/>
    </row>
    <row r="240" spans="4:13">
      <c r="D240"/>
      <c r="M240"/>
    </row>
    <row r="241" spans="4:13">
      <c r="D241"/>
      <c r="M241"/>
    </row>
    <row r="242" spans="4:13">
      <c r="D242"/>
      <c r="M242"/>
    </row>
    <row r="243" spans="4:13">
      <c r="D243"/>
      <c r="M243"/>
    </row>
    <row r="244" spans="4:13">
      <c r="D244"/>
      <c r="M244"/>
    </row>
    <row r="245" spans="4:13">
      <c r="D245"/>
      <c r="M245"/>
    </row>
    <row r="246" spans="4:13">
      <c r="D246"/>
      <c r="M246"/>
    </row>
    <row r="247" spans="4:13">
      <c r="D247"/>
      <c r="M247"/>
    </row>
    <row r="248" spans="4:13">
      <c r="D248"/>
      <c r="M248"/>
    </row>
    <row r="249" spans="4:13">
      <c r="D249"/>
      <c r="M249"/>
    </row>
    <row r="250" spans="4:13">
      <c r="D250"/>
      <c r="M250"/>
    </row>
    <row r="251" spans="4:13">
      <c r="D251"/>
      <c r="M251"/>
    </row>
    <row r="252" spans="4:13">
      <c r="D252"/>
      <c r="M252"/>
    </row>
    <row r="253" spans="4:13">
      <c r="D253"/>
      <c r="M253"/>
    </row>
    <row r="254" spans="4:13">
      <c r="D254"/>
      <c r="M254"/>
    </row>
    <row r="255" spans="4:13">
      <c r="D255"/>
      <c r="M255"/>
    </row>
    <row r="256" spans="4:13">
      <c r="D256"/>
      <c r="M256"/>
    </row>
    <row r="257" spans="4:13">
      <c r="D257"/>
      <c r="M257"/>
    </row>
    <row r="258" spans="4:13">
      <c r="D258"/>
      <c r="M258"/>
    </row>
    <row r="259" spans="4:13">
      <c r="D259"/>
      <c r="M259"/>
    </row>
    <row r="260" spans="4:13">
      <c r="D260"/>
      <c r="M260"/>
    </row>
    <row r="261" spans="4:13">
      <c r="D261"/>
      <c r="M261"/>
    </row>
    <row r="262" spans="4:13">
      <c r="D262"/>
      <c r="M262"/>
    </row>
    <row r="263" spans="4:13">
      <c r="D263"/>
      <c r="M263"/>
    </row>
    <row r="264" spans="4:13">
      <c r="D264"/>
      <c r="M264"/>
    </row>
    <row r="265" spans="4:13">
      <c r="D265"/>
      <c r="M265"/>
    </row>
    <row r="266" spans="4:13">
      <c r="D266"/>
      <c r="M266"/>
    </row>
    <row r="267" spans="4:13">
      <c r="D267"/>
      <c r="M267"/>
    </row>
    <row r="268" spans="4:13">
      <c r="D268"/>
      <c r="M268"/>
    </row>
    <row r="269" spans="4:13">
      <c r="D269"/>
      <c r="M269"/>
    </row>
    <row r="270" spans="4:13">
      <c r="D270"/>
      <c r="M270"/>
    </row>
    <row r="271" spans="4:13">
      <c r="D271"/>
      <c r="M271"/>
    </row>
    <row r="272" spans="4:13">
      <c r="D272"/>
      <c r="M272"/>
    </row>
    <row r="273" spans="4:13">
      <c r="D273"/>
      <c r="M273"/>
    </row>
    <row r="274" spans="4:13">
      <c r="D274"/>
      <c r="M274"/>
    </row>
    <row r="275" spans="4:13">
      <c r="D275"/>
      <c r="M275"/>
    </row>
    <row r="276" spans="4:13">
      <c r="D276"/>
      <c r="M276"/>
    </row>
    <row r="277" spans="4:13">
      <c r="D277"/>
      <c r="M277"/>
    </row>
    <row r="278" spans="4:13">
      <c r="D278"/>
      <c r="M278"/>
    </row>
    <row r="279" spans="4:13">
      <c r="D279"/>
      <c r="M279"/>
    </row>
    <row r="280" spans="4:13">
      <c r="D280"/>
      <c r="M280"/>
    </row>
    <row r="281" spans="4:13">
      <c r="D281"/>
      <c r="M281"/>
    </row>
    <row r="282" spans="4:13">
      <c r="D282"/>
      <c r="M282"/>
    </row>
    <row r="283" spans="4:13">
      <c r="D283"/>
      <c r="M283"/>
    </row>
    <row r="284" spans="4:13">
      <c r="D284"/>
      <c r="M284"/>
    </row>
    <row r="285" spans="4:13">
      <c r="D285"/>
      <c r="M285"/>
    </row>
    <row r="286" spans="4:13">
      <c r="D286"/>
      <c r="M286"/>
    </row>
    <row r="287" spans="4:13">
      <c r="D287"/>
      <c r="M287"/>
    </row>
    <row r="288" spans="4:13">
      <c r="D288"/>
      <c r="M288"/>
    </row>
    <row r="289" spans="4:13">
      <c r="D289"/>
      <c r="M289"/>
    </row>
    <row r="290" spans="4:13">
      <c r="D290"/>
      <c r="M290"/>
    </row>
    <row r="291" spans="4:13">
      <c r="D291"/>
      <c r="M291"/>
    </row>
    <row r="292" spans="4:13">
      <c r="D292"/>
      <c r="M292"/>
    </row>
    <row r="293" spans="4:13">
      <c r="D293"/>
      <c r="M293"/>
    </row>
    <row r="294" spans="4:13">
      <c r="D294"/>
      <c r="M294"/>
    </row>
    <row r="295" spans="4:13">
      <c r="D295"/>
      <c r="M295"/>
    </row>
    <row r="296" spans="4:13">
      <c r="D296"/>
      <c r="M296"/>
    </row>
    <row r="297" spans="4:13">
      <c r="D297"/>
      <c r="M297"/>
    </row>
    <row r="298" spans="4:13">
      <c r="D298"/>
      <c r="M298"/>
    </row>
    <row r="299" spans="4:13">
      <c r="D299"/>
      <c r="M299"/>
    </row>
    <row r="300" spans="4:13">
      <c r="D300"/>
      <c r="M300"/>
    </row>
    <row r="301" spans="4:13">
      <c r="D301"/>
      <c r="M301"/>
    </row>
    <row r="302" spans="4:13">
      <c r="D302"/>
      <c r="M302"/>
    </row>
    <row r="303" spans="4:13">
      <c r="D303"/>
      <c r="M303"/>
    </row>
    <row r="304" spans="4:13">
      <c r="D304"/>
      <c r="M304"/>
    </row>
    <row r="305" spans="4:13">
      <c r="D305"/>
      <c r="M305"/>
    </row>
    <row r="306" spans="4:13">
      <c r="D306"/>
      <c r="M306"/>
    </row>
    <row r="307" spans="4:13">
      <c r="D307"/>
      <c r="M307"/>
    </row>
    <row r="308" spans="4:13">
      <c r="D308"/>
      <c r="M308"/>
    </row>
    <row r="309" spans="4:13">
      <c r="D309"/>
      <c r="M309"/>
    </row>
    <row r="310" spans="4:13">
      <c r="D310"/>
      <c r="M310"/>
    </row>
    <row r="311" spans="4:13">
      <c r="D311"/>
      <c r="M311"/>
    </row>
    <row r="312" spans="4:13">
      <c r="D312"/>
      <c r="M312"/>
    </row>
    <row r="313" spans="4:13">
      <c r="D313"/>
      <c r="M313"/>
    </row>
    <row r="314" spans="4:13">
      <c r="D314"/>
      <c r="M314"/>
    </row>
    <row r="315" spans="4:13">
      <c r="D315"/>
      <c r="M315"/>
    </row>
    <row r="316" spans="4:13">
      <c r="D316"/>
      <c r="M316"/>
    </row>
    <row r="317" spans="4:13">
      <c r="D317"/>
      <c r="M317"/>
    </row>
    <row r="318" spans="4:13">
      <c r="D318"/>
      <c r="M318"/>
    </row>
    <row r="319" spans="4:13">
      <c r="D319"/>
      <c r="M319"/>
    </row>
    <row r="320" spans="4:13">
      <c r="D320"/>
      <c r="M320"/>
    </row>
    <row r="321" spans="4:13">
      <c r="D321"/>
      <c r="M321"/>
    </row>
    <row r="322" spans="4:13">
      <c r="D322"/>
      <c r="M322"/>
    </row>
    <row r="323" spans="4:13">
      <c r="D323"/>
      <c r="M323"/>
    </row>
    <row r="324" spans="4:13">
      <c r="D324"/>
      <c r="M324"/>
    </row>
    <row r="325" spans="4:13">
      <c r="D325"/>
      <c r="M325"/>
    </row>
    <row r="326" spans="4:13">
      <c r="D326"/>
      <c r="M326"/>
    </row>
    <row r="327" spans="4:13">
      <c r="D327"/>
      <c r="M327"/>
    </row>
    <row r="328" spans="4:13">
      <c r="D328"/>
      <c r="M328"/>
    </row>
    <row r="329" spans="4:13">
      <c r="D329"/>
      <c r="M329"/>
    </row>
    <row r="330" spans="4:13">
      <c r="D330"/>
      <c r="M330"/>
    </row>
    <row r="331" spans="4:13">
      <c r="D331"/>
      <c r="M331"/>
    </row>
    <row r="332" spans="4:13">
      <c r="D332"/>
      <c r="M332"/>
    </row>
    <row r="333" spans="4:13">
      <c r="D333"/>
      <c r="M333"/>
    </row>
    <row r="334" spans="4:13">
      <c r="D334"/>
      <c r="M334"/>
    </row>
    <row r="335" spans="4:13">
      <c r="D335"/>
      <c r="M335"/>
    </row>
    <row r="336" spans="4:13">
      <c r="D336"/>
      <c r="M336"/>
    </row>
    <row r="337" spans="4:13">
      <c r="D337"/>
      <c r="M337"/>
    </row>
    <row r="338" spans="4:13">
      <c r="D338"/>
      <c r="M338"/>
    </row>
    <row r="339" spans="4:13">
      <c r="D339"/>
      <c r="M339"/>
    </row>
    <row r="340" spans="4:13">
      <c r="D340"/>
      <c r="M340"/>
    </row>
    <row r="341" spans="4:13">
      <c r="D341"/>
      <c r="M341"/>
    </row>
    <row r="342" spans="4:13">
      <c r="D342"/>
      <c r="M342"/>
    </row>
    <row r="343" spans="4:13">
      <c r="D343"/>
      <c r="M343"/>
    </row>
    <row r="344" spans="4:13">
      <c r="D344"/>
      <c r="M344"/>
    </row>
    <row r="345" spans="4:13">
      <c r="D345"/>
      <c r="M345"/>
    </row>
    <row r="346" spans="4:13">
      <c r="D346"/>
      <c r="M346"/>
    </row>
    <row r="347" spans="4:13">
      <c r="D347"/>
      <c r="M347"/>
    </row>
    <row r="348" spans="4:13">
      <c r="D348"/>
      <c r="M348"/>
    </row>
    <row r="349" spans="4:13">
      <c r="D349"/>
      <c r="M349"/>
    </row>
    <row r="350" spans="4:13">
      <c r="D350"/>
      <c r="M350"/>
    </row>
    <row r="351" spans="4:13">
      <c r="D351"/>
      <c r="M351"/>
    </row>
    <row r="352" spans="4:13">
      <c r="D352"/>
      <c r="M352"/>
    </row>
    <row r="353" spans="4:13">
      <c r="D353"/>
      <c r="M353"/>
    </row>
    <row r="354" spans="4:13">
      <c r="D354"/>
      <c r="M354"/>
    </row>
    <row r="355" spans="4:13">
      <c r="D355"/>
      <c r="M355"/>
    </row>
    <row r="356" spans="4:13">
      <c r="D356"/>
      <c r="M356"/>
    </row>
    <row r="357" spans="4:13">
      <c r="D357"/>
      <c r="M357"/>
    </row>
    <row r="358" spans="4:13">
      <c r="D358"/>
      <c r="M358"/>
    </row>
    <row r="359" spans="4:13">
      <c r="D359"/>
      <c r="M359"/>
    </row>
    <row r="360" spans="4:13">
      <c r="D360"/>
      <c r="M360"/>
    </row>
    <row r="361" spans="4:13">
      <c r="D361"/>
      <c r="M361"/>
    </row>
    <row r="362" spans="4:13">
      <c r="D362"/>
      <c r="M362"/>
    </row>
    <row r="363" spans="4:13">
      <c r="D363"/>
      <c r="M363"/>
    </row>
    <row r="364" spans="4:13">
      <c r="D364"/>
      <c r="M364"/>
    </row>
    <row r="365" spans="4:13">
      <c r="D365"/>
      <c r="M365"/>
    </row>
    <row r="366" spans="4:13">
      <c r="D366"/>
      <c r="M366"/>
    </row>
    <row r="367" spans="4:13">
      <c r="D367"/>
      <c r="M367"/>
    </row>
    <row r="368" spans="4:13">
      <c r="D368"/>
      <c r="M368"/>
    </row>
    <row r="369" spans="4:13">
      <c r="D369"/>
      <c r="M369"/>
    </row>
    <row r="370" spans="4:13">
      <c r="D370"/>
      <c r="M370"/>
    </row>
    <row r="371" spans="4:13">
      <c r="D371"/>
      <c r="M371"/>
    </row>
    <row r="372" spans="4:13">
      <c r="D372"/>
      <c r="M372"/>
    </row>
    <row r="373" spans="4:13">
      <c r="D373"/>
      <c r="M373"/>
    </row>
    <row r="374" spans="4:13">
      <c r="D374"/>
      <c r="M374"/>
    </row>
    <row r="375" spans="4:13">
      <c r="D375"/>
      <c r="M375"/>
    </row>
    <row r="376" spans="4:13">
      <c r="D376"/>
      <c r="M376"/>
    </row>
    <row r="377" spans="4:13">
      <c r="D377"/>
      <c r="M377"/>
    </row>
    <row r="378" spans="4:13">
      <c r="D378"/>
      <c r="M378"/>
    </row>
    <row r="379" spans="4:13">
      <c r="D379"/>
      <c r="M379"/>
    </row>
    <row r="380" spans="4:13">
      <c r="D380"/>
      <c r="M380"/>
    </row>
    <row r="381" spans="4:13">
      <c r="D381"/>
      <c r="M381"/>
    </row>
    <row r="382" spans="4:13">
      <c r="D382"/>
      <c r="M382"/>
    </row>
    <row r="383" spans="4:13">
      <c r="D383"/>
      <c r="M383"/>
    </row>
    <row r="384" spans="4:13">
      <c r="D384"/>
      <c r="M384"/>
    </row>
    <row r="385" spans="4:13">
      <c r="D385"/>
      <c r="M385"/>
    </row>
    <row r="386" spans="4:13">
      <c r="D386"/>
      <c r="M386"/>
    </row>
    <row r="387" spans="4:13">
      <c r="D387"/>
      <c r="M387"/>
    </row>
    <row r="388" spans="4:13">
      <c r="D388"/>
      <c r="M388"/>
    </row>
    <row r="389" spans="4:13">
      <c r="D389"/>
      <c r="M389"/>
    </row>
    <row r="390" spans="4:13">
      <c r="D390"/>
      <c r="M390"/>
    </row>
    <row r="391" spans="4:13">
      <c r="D391"/>
      <c r="M391"/>
    </row>
    <row r="392" spans="4:13">
      <c r="D392"/>
      <c r="M392"/>
    </row>
    <row r="393" spans="4:13">
      <c r="D393"/>
      <c r="M393"/>
    </row>
    <row r="394" spans="4:13">
      <c r="D394"/>
      <c r="M394"/>
    </row>
    <row r="395" spans="4:13">
      <c r="D395"/>
      <c r="M395"/>
    </row>
    <row r="396" spans="4:13">
      <c r="D396"/>
      <c r="M396"/>
    </row>
    <row r="397" spans="4:13">
      <c r="D397"/>
      <c r="M397"/>
    </row>
    <row r="398" spans="4:13">
      <c r="D398"/>
      <c r="M398"/>
    </row>
    <row r="399" spans="4:13">
      <c r="D399"/>
      <c r="M399"/>
    </row>
    <row r="400" spans="4:13">
      <c r="D400"/>
      <c r="M400"/>
    </row>
    <row r="401" spans="4:13">
      <c r="D401"/>
      <c r="M401"/>
    </row>
    <row r="402" spans="4:13">
      <c r="D402"/>
      <c r="M402"/>
    </row>
    <row r="403" spans="4:13">
      <c r="D403"/>
      <c r="M403"/>
    </row>
    <row r="404" spans="4:13">
      <c r="D404"/>
      <c r="M404"/>
    </row>
    <row r="405" spans="4:13">
      <c r="D405"/>
      <c r="M405"/>
    </row>
    <row r="406" spans="4:13">
      <c r="D406"/>
      <c r="M406"/>
    </row>
    <row r="407" spans="4:13">
      <c r="D407"/>
      <c r="M407"/>
    </row>
    <row r="408" spans="4:13">
      <c r="D408"/>
      <c r="M408"/>
    </row>
    <row r="409" spans="4:13">
      <c r="D409"/>
      <c r="M409"/>
    </row>
    <row r="410" spans="4:13">
      <c r="D410"/>
      <c r="M410"/>
    </row>
    <row r="411" spans="4:13">
      <c r="D411"/>
      <c r="M411"/>
    </row>
    <row r="412" spans="4:13">
      <c r="D412"/>
      <c r="M412"/>
    </row>
    <row r="413" spans="4:13">
      <c r="D413"/>
      <c r="M413"/>
    </row>
    <row r="414" spans="4:13">
      <c r="D414"/>
      <c r="M414"/>
    </row>
  </sheetData>
  <mergeCells count="2">
    <mergeCell ref="A1:H1"/>
    <mergeCell ref="L1:M1"/>
  </mergeCells>
  <pageMargins left="0.7" right="0.7" top="0.75" bottom="0.75" header="0.3" footer="0.3"/>
  <pageSetup orientation="portrait" verticalDpi="0"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M54"/>
  <sheetViews>
    <sheetView zoomScale="120" zoomScaleNormal="120" workbookViewId="0">
      <pane ySplit="1" topLeftCell="A43" activePane="bottomLeft" state="frozen"/>
      <selection pane="bottomLeft" activeCell="H53" sqref="H53"/>
    </sheetView>
  </sheetViews>
  <sheetFormatPr defaultColWidth="8.5546875" defaultRowHeight="14.4"/>
  <cols>
    <col min="1" max="1" width="16.5546875" style="24" bestFit="1" customWidth="1"/>
    <col min="2" max="2" width="8.5546875" style="89"/>
    <col min="3" max="3" width="10.21875" style="89" customWidth="1"/>
    <col min="4" max="4" width="14.77734375" style="89" customWidth="1"/>
    <col min="5" max="5" width="10.5546875" style="90" bestFit="1" customWidth="1"/>
    <col min="6" max="6" width="9.44140625" style="24" customWidth="1"/>
    <col min="7" max="7" width="9.44140625" style="164" customWidth="1"/>
    <col min="8" max="8" width="10.44140625" style="164" customWidth="1"/>
    <col min="9" max="9" width="16.77734375" style="164" customWidth="1"/>
    <col min="10" max="10" width="42" style="24" bestFit="1" customWidth="1"/>
    <col min="11" max="11" width="8.5546875" style="89"/>
    <col min="12" max="12" width="8.44140625" style="89" bestFit="1" customWidth="1"/>
    <col min="13" max="13" width="12.44140625" style="92" bestFit="1" customWidth="1"/>
    <col min="14" max="16384" width="8.5546875" style="24"/>
  </cols>
  <sheetData>
    <row r="1" spans="1:13" s="114" customFormat="1">
      <c r="A1" s="65" t="s">
        <v>165</v>
      </c>
      <c r="B1" s="88" t="s">
        <v>930</v>
      </c>
      <c r="C1" s="88" t="s">
        <v>928</v>
      </c>
      <c r="D1" s="88" t="s">
        <v>929</v>
      </c>
      <c r="E1" s="87" t="s">
        <v>166</v>
      </c>
      <c r="F1" s="87" t="s">
        <v>167</v>
      </c>
      <c r="G1" s="87" t="s">
        <v>200</v>
      </c>
      <c r="H1" s="87" t="s">
        <v>168</v>
      </c>
      <c r="I1" s="88" t="s">
        <v>169</v>
      </c>
      <c r="J1" s="65" t="s">
        <v>121</v>
      </c>
      <c r="K1" s="113"/>
      <c r="L1" s="113"/>
      <c r="M1" s="115"/>
    </row>
    <row r="2" spans="1:13" ht="14.85" customHeight="1">
      <c r="A2" s="116">
        <v>43983</v>
      </c>
      <c r="B2" s="90"/>
      <c r="C2" s="90"/>
      <c r="D2" s="90"/>
      <c r="E2" s="89">
        <v>167.5</v>
      </c>
      <c r="F2" s="89">
        <v>30</v>
      </c>
      <c r="G2" s="89">
        <v>969.5</v>
      </c>
      <c r="H2" s="89">
        <f t="shared" ref="H2:H52" si="0">SUM(E2:G2)</f>
        <v>1167</v>
      </c>
      <c r="I2" s="90">
        <f t="shared" ref="I2:I52" si="1">SUM(E2:F2)/H2</f>
        <v>0.16923736075407025</v>
      </c>
    </row>
    <row r="3" spans="1:13">
      <c r="A3" s="116">
        <v>43990</v>
      </c>
      <c r="B3" s="90"/>
      <c r="C3" s="90"/>
      <c r="D3" s="90"/>
      <c r="E3" s="89">
        <v>152</v>
      </c>
      <c r="F3" s="89">
        <v>16</v>
      </c>
      <c r="G3" s="89">
        <v>987</v>
      </c>
      <c r="H3" s="89">
        <f t="shared" si="0"/>
        <v>1155</v>
      </c>
      <c r="I3" s="90">
        <f t="shared" si="1"/>
        <v>0.14545454545454545</v>
      </c>
    </row>
    <row r="4" spans="1:13">
      <c r="A4" s="116">
        <v>43997</v>
      </c>
      <c r="B4" s="90"/>
      <c r="C4" s="90"/>
      <c r="D4" s="90"/>
      <c r="E4" s="89">
        <v>127</v>
      </c>
      <c r="F4" s="89">
        <v>0</v>
      </c>
      <c r="G4" s="89">
        <v>984</v>
      </c>
      <c r="H4" s="89">
        <f t="shared" si="0"/>
        <v>1111</v>
      </c>
      <c r="I4" s="90">
        <f t="shared" si="1"/>
        <v>0.11431143114311432</v>
      </c>
    </row>
    <row r="5" spans="1:13">
      <c r="A5" s="116">
        <v>44004</v>
      </c>
      <c r="B5" s="90"/>
      <c r="C5" s="90"/>
      <c r="D5" s="90"/>
      <c r="E5" s="89">
        <v>108</v>
      </c>
      <c r="F5" s="89">
        <v>8</v>
      </c>
      <c r="G5" s="89">
        <v>910</v>
      </c>
      <c r="H5" s="89">
        <f t="shared" si="0"/>
        <v>1026</v>
      </c>
      <c r="I5" s="90">
        <f t="shared" si="1"/>
        <v>0.11306042884990253</v>
      </c>
    </row>
    <row r="6" spans="1:13">
      <c r="A6" s="116">
        <v>44011</v>
      </c>
      <c r="B6" s="90"/>
      <c r="C6" s="90"/>
      <c r="D6" s="90"/>
      <c r="E6" s="89">
        <v>82.5</v>
      </c>
      <c r="F6" s="89">
        <v>4</v>
      </c>
      <c r="G6" s="89">
        <v>746</v>
      </c>
      <c r="H6" s="89">
        <f t="shared" si="0"/>
        <v>832.5</v>
      </c>
      <c r="I6" s="90">
        <f t="shared" si="1"/>
        <v>0.1039039039039039</v>
      </c>
    </row>
    <row r="7" spans="1:13">
      <c r="A7" s="116">
        <v>44018</v>
      </c>
      <c r="B7" s="90"/>
      <c r="C7" s="90"/>
      <c r="D7" s="90"/>
      <c r="E7" s="89">
        <v>57</v>
      </c>
      <c r="F7" s="89">
        <v>4</v>
      </c>
      <c r="G7" s="89">
        <v>820</v>
      </c>
      <c r="H7" s="89">
        <f t="shared" si="0"/>
        <v>881</v>
      </c>
      <c r="I7" s="90">
        <f t="shared" si="1"/>
        <v>6.9239500567536888E-2</v>
      </c>
    </row>
    <row r="8" spans="1:13">
      <c r="A8" s="116">
        <v>44025</v>
      </c>
      <c r="B8" s="90"/>
      <c r="C8" s="90"/>
      <c r="D8" s="90"/>
      <c r="E8" s="89">
        <v>87</v>
      </c>
      <c r="F8" s="89">
        <v>12</v>
      </c>
      <c r="G8" s="89">
        <v>803</v>
      </c>
      <c r="H8" s="89">
        <f t="shared" si="0"/>
        <v>902</v>
      </c>
      <c r="I8" s="90">
        <f t="shared" si="1"/>
        <v>0.10975609756097561</v>
      </c>
    </row>
    <row r="9" spans="1:13">
      <c r="A9" s="116">
        <v>44032</v>
      </c>
      <c r="B9" s="90"/>
      <c r="C9" s="90"/>
      <c r="D9" s="90"/>
      <c r="E9" s="89">
        <v>77.5</v>
      </c>
      <c r="F9" s="89">
        <v>12</v>
      </c>
      <c r="G9" s="89">
        <v>778</v>
      </c>
      <c r="H9" s="89">
        <f t="shared" si="0"/>
        <v>867.5</v>
      </c>
      <c r="I9" s="90">
        <f t="shared" si="1"/>
        <v>0.10317002881844381</v>
      </c>
    </row>
    <row r="10" spans="1:13">
      <c r="A10" s="116">
        <v>44039</v>
      </c>
      <c r="B10" s="90"/>
      <c r="C10" s="90"/>
      <c r="D10" s="90"/>
      <c r="E10" s="89">
        <v>123.5</v>
      </c>
      <c r="F10" s="89">
        <v>0</v>
      </c>
      <c r="G10" s="89">
        <v>874.5</v>
      </c>
      <c r="H10" s="89">
        <f t="shared" si="0"/>
        <v>998</v>
      </c>
      <c r="I10" s="90">
        <f t="shared" si="1"/>
        <v>0.12374749498997996</v>
      </c>
    </row>
    <row r="11" spans="1:13">
      <c r="A11" s="116">
        <v>44046</v>
      </c>
      <c r="B11" s="90"/>
      <c r="C11" s="90"/>
      <c r="D11" s="90"/>
      <c r="E11" s="89">
        <v>127</v>
      </c>
      <c r="F11" s="89">
        <v>0</v>
      </c>
      <c r="G11" s="89">
        <v>836</v>
      </c>
      <c r="H11" s="89">
        <f t="shared" si="0"/>
        <v>963</v>
      </c>
      <c r="I11" s="90">
        <f t="shared" si="1"/>
        <v>0.13187954309449637</v>
      </c>
    </row>
    <row r="12" spans="1:13">
      <c r="A12" s="116">
        <v>44053</v>
      </c>
      <c r="B12" s="90"/>
      <c r="C12" s="90"/>
      <c r="D12" s="90"/>
      <c r="E12" s="89">
        <v>148.5</v>
      </c>
      <c r="F12" s="89">
        <v>0</v>
      </c>
      <c r="G12" s="89">
        <v>901</v>
      </c>
      <c r="H12" s="89">
        <f t="shared" si="0"/>
        <v>1049.5</v>
      </c>
      <c r="I12" s="90">
        <f t="shared" si="1"/>
        <v>0.14149595045259647</v>
      </c>
    </row>
    <row r="13" spans="1:13">
      <c r="A13" s="116">
        <v>44060</v>
      </c>
      <c r="B13" s="90"/>
      <c r="C13" s="90"/>
      <c r="D13" s="90"/>
      <c r="E13" s="89">
        <v>104</v>
      </c>
      <c r="F13" s="89">
        <v>0</v>
      </c>
      <c r="G13" s="89">
        <v>914</v>
      </c>
      <c r="H13" s="89">
        <f t="shared" si="0"/>
        <v>1018</v>
      </c>
      <c r="I13" s="90">
        <f t="shared" si="1"/>
        <v>0.10216110019646366</v>
      </c>
    </row>
    <row r="14" spans="1:13">
      <c r="A14" s="116">
        <v>44067</v>
      </c>
      <c r="B14" s="90"/>
      <c r="C14" s="90"/>
      <c r="D14" s="90"/>
      <c r="E14" s="89">
        <v>20</v>
      </c>
      <c r="F14" s="89">
        <v>0</v>
      </c>
      <c r="G14" s="89">
        <v>550</v>
      </c>
      <c r="H14" s="89">
        <f t="shared" si="0"/>
        <v>570</v>
      </c>
      <c r="I14" s="90">
        <f t="shared" si="1"/>
        <v>3.5087719298245612E-2</v>
      </c>
      <c r="J14" s="347" t="s">
        <v>795</v>
      </c>
    </row>
    <row r="15" spans="1:13">
      <c r="A15" s="116">
        <v>44074</v>
      </c>
      <c r="B15" s="90"/>
      <c r="C15" s="90"/>
      <c r="D15" s="90"/>
      <c r="E15" s="89">
        <v>17</v>
      </c>
      <c r="F15" s="89">
        <v>0</v>
      </c>
      <c r="G15" s="89">
        <v>864</v>
      </c>
      <c r="H15" s="89">
        <f t="shared" si="0"/>
        <v>881</v>
      </c>
      <c r="I15" s="90">
        <f t="shared" si="1"/>
        <v>1.9296254256526674E-2</v>
      </c>
    </row>
    <row r="16" spans="1:13">
      <c r="A16" s="116">
        <v>44081</v>
      </c>
      <c r="B16" s="90"/>
      <c r="C16" s="90"/>
      <c r="D16" s="90"/>
      <c r="E16" s="89">
        <v>5.5</v>
      </c>
      <c r="F16" s="89">
        <v>0</v>
      </c>
      <c r="G16" s="89">
        <v>760</v>
      </c>
      <c r="H16" s="89">
        <f t="shared" si="0"/>
        <v>765.5</v>
      </c>
      <c r="I16" s="90">
        <f t="shared" si="1"/>
        <v>7.1848465055519267E-3</v>
      </c>
    </row>
    <row r="17" spans="1:10">
      <c r="A17" s="116">
        <v>44088</v>
      </c>
      <c r="B17" s="90"/>
      <c r="C17" s="90"/>
      <c r="D17" s="90"/>
      <c r="E17" s="89">
        <v>1</v>
      </c>
      <c r="F17" s="89">
        <v>0</v>
      </c>
      <c r="G17" s="89">
        <v>904.58</v>
      </c>
      <c r="H17" s="89">
        <f t="shared" si="0"/>
        <v>905.58</v>
      </c>
      <c r="I17" s="90">
        <f t="shared" si="1"/>
        <v>1.104264670156143E-3</v>
      </c>
    </row>
    <row r="18" spans="1:10">
      <c r="A18" s="116">
        <v>44095</v>
      </c>
      <c r="B18" s="90"/>
      <c r="C18" s="90"/>
      <c r="D18" s="90"/>
      <c r="E18" s="89">
        <v>0</v>
      </c>
      <c r="F18" s="89">
        <v>0</v>
      </c>
      <c r="G18" s="89">
        <v>890</v>
      </c>
      <c r="H18" s="89">
        <f t="shared" si="0"/>
        <v>890</v>
      </c>
      <c r="I18" s="90">
        <f t="shared" si="1"/>
        <v>0</v>
      </c>
    </row>
    <row r="19" spans="1:10">
      <c r="A19" s="116">
        <v>44102</v>
      </c>
      <c r="B19" s="90"/>
      <c r="C19" s="90"/>
      <c r="D19" s="90"/>
      <c r="E19" s="89">
        <v>8</v>
      </c>
      <c r="F19" s="89">
        <v>0</v>
      </c>
      <c r="G19" s="89">
        <v>931</v>
      </c>
      <c r="H19" s="89">
        <f t="shared" si="0"/>
        <v>939</v>
      </c>
      <c r="I19" s="90">
        <f t="shared" si="1"/>
        <v>8.5197018104366355E-3</v>
      </c>
    </row>
    <row r="20" spans="1:10">
      <c r="A20" s="116">
        <v>44109</v>
      </c>
      <c r="B20" s="90"/>
      <c r="C20" s="90"/>
      <c r="D20" s="90"/>
      <c r="E20" s="89">
        <v>0</v>
      </c>
      <c r="F20" s="89">
        <v>0</v>
      </c>
      <c r="G20" s="89">
        <v>817</v>
      </c>
      <c r="H20" s="89">
        <f t="shared" si="0"/>
        <v>817</v>
      </c>
      <c r="I20" s="90">
        <f t="shared" si="1"/>
        <v>0</v>
      </c>
    </row>
    <row r="21" spans="1:10">
      <c r="A21" s="116">
        <v>44116</v>
      </c>
      <c r="B21" s="90"/>
      <c r="C21" s="90"/>
      <c r="D21" s="90"/>
      <c r="E21" s="89">
        <v>2</v>
      </c>
      <c r="F21" s="89">
        <v>0</v>
      </c>
      <c r="G21" s="89">
        <v>943</v>
      </c>
      <c r="H21" s="89">
        <f t="shared" si="0"/>
        <v>945</v>
      </c>
      <c r="I21" s="90">
        <f t="shared" si="1"/>
        <v>2.1164021164021165E-3</v>
      </c>
    </row>
    <row r="22" spans="1:10">
      <c r="A22" s="116">
        <v>44123</v>
      </c>
      <c r="B22" s="90"/>
      <c r="C22" s="90"/>
      <c r="D22" s="90"/>
      <c r="E22" s="89">
        <v>0</v>
      </c>
      <c r="F22" s="89">
        <v>0</v>
      </c>
      <c r="G22" s="89">
        <v>1005</v>
      </c>
      <c r="H22" s="89">
        <f t="shared" si="0"/>
        <v>1005</v>
      </c>
      <c r="I22" s="90">
        <f t="shared" si="1"/>
        <v>0</v>
      </c>
    </row>
    <row r="23" spans="1:10">
      <c r="A23" s="116">
        <v>44130</v>
      </c>
      <c r="B23" s="90"/>
      <c r="C23" s="90"/>
      <c r="D23" s="90"/>
      <c r="E23" s="89">
        <v>0</v>
      </c>
      <c r="F23" s="89">
        <v>0</v>
      </c>
      <c r="G23" s="89">
        <v>688</v>
      </c>
      <c r="H23" s="89">
        <f t="shared" si="0"/>
        <v>688</v>
      </c>
      <c r="I23" s="90">
        <f t="shared" si="1"/>
        <v>0</v>
      </c>
      <c r="J23" s="24" t="s">
        <v>844</v>
      </c>
    </row>
    <row r="24" spans="1:10">
      <c r="A24" s="116">
        <v>44137</v>
      </c>
      <c r="B24" s="90"/>
      <c r="C24" s="90"/>
      <c r="D24" s="90"/>
      <c r="E24" s="89">
        <v>0</v>
      </c>
      <c r="F24" s="89">
        <v>0</v>
      </c>
      <c r="G24" s="89">
        <v>1001.5</v>
      </c>
      <c r="H24" s="89">
        <f t="shared" si="0"/>
        <v>1001.5</v>
      </c>
      <c r="I24" s="90">
        <f t="shared" si="1"/>
        <v>0</v>
      </c>
    </row>
    <row r="25" spans="1:10">
      <c r="A25" s="116">
        <v>44144</v>
      </c>
      <c r="B25" s="90"/>
      <c r="C25" s="90"/>
      <c r="D25" s="90"/>
      <c r="E25" s="89">
        <v>0</v>
      </c>
      <c r="F25" s="89">
        <v>0</v>
      </c>
      <c r="G25" s="89">
        <v>1053.9000000000001</v>
      </c>
      <c r="H25" s="89">
        <f t="shared" si="0"/>
        <v>1053.9000000000001</v>
      </c>
      <c r="I25" s="90">
        <f t="shared" si="1"/>
        <v>0</v>
      </c>
    </row>
    <row r="26" spans="1:10">
      <c r="A26" s="116">
        <v>44151</v>
      </c>
      <c r="B26" s="90"/>
      <c r="C26" s="90"/>
      <c r="D26" s="90"/>
      <c r="E26" s="89">
        <v>15</v>
      </c>
      <c r="F26" s="89">
        <v>0</v>
      </c>
      <c r="G26" s="89">
        <v>461</v>
      </c>
      <c r="H26" s="89">
        <f t="shared" si="0"/>
        <v>476</v>
      </c>
      <c r="I26" s="90">
        <f t="shared" si="1"/>
        <v>3.1512605042016806E-2</v>
      </c>
    </row>
    <row r="27" spans="1:10">
      <c r="A27" s="116">
        <v>44157</v>
      </c>
      <c r="B27" s="90"/>
      <c r="C27" s="90"/>
      <c r="D27" s="90"/>
      <c r="E27" s="89">
        <v>3.9</v>
      </c>
      <c r="F27" s="89">
        <v>0</v>
      </c>
      <c r="G27" s="89">
        <v>328.35</v>
      </c>
      <c r="H27" s="89">
        <f t="shared" si="0"/>
        <v>332.25</v>
      </c>
      <c r="I27" s="90">
        <f t="shared" si="1"/>
        <v>1.1738148984198645E-2</v>
      </c>
    </row>
    <row r="28" spans="1:10">
      <c r="A28" s="116">
        <v>44165</v>
      </c>
      <c r="B28" s="90"/>
      <c r="C28" s="90"/>
      <c r="D28" s="90"/>
      <c r="E28" s="89">
        <v>0</v>
      </c>
      <c r="F28" s="89">
        <v>0</v>
      </c>
      <c r="G28" s="89">
        <v>824</v>
      </c>
      <c r="H28" s="89">
        <f t="shared" si="0"/>
        <v>824</v>
      </c>
      <c r="I28" s="90">
        <f t="shared" si="1"/>
        <v>0</v>
      </c>
    </row>
    <row r="29" spans="1:10">
      <c r="A29" s="116">
        <v>44172</v>
      </c>
      <c r="B29" s="90"/>
      <c r="C29" s="90"/>
      <c r="D29" s="90"/>
      <c r="E29" s="89">
        <v>0</v>
      </c>
      <c r="F29" s="89">
        <v>0</v>
      </c>
      <c r="G29" s="89">
        <v>880</v>
      </c>
      <c r="H29" s="89">
        <f t="shared" si="0"/>
        <v>880</v>
      </c>
      <c r="I29" s="90">
        <f t="shared" si="1"/>
        <v>0</v>
      </c>
    </row>
    <row r="30" spans="1:10">
      <c r="A30" s="116">
        <v>44179</v>
      </c>
      <c r="B30" s="90"/>
      <c r="C30" s="90"/>
      <c r="D30" s="90"/>
      <c r="E30" s="89">
        <v>0</v>
      </c>
      <c r="F30" s="89">
        <v>0</v>
      </c>
      <c r="G30" s="89">
        <v>871.5</v>
      </c>
      <c r="H30" s="89">
        <f t="shared" si="0"/>
        <v>871.5</v>
      </c>
      <c r="I30" s="90">
        <f t="shared" si="1"/>
        <v>0</v>
      </c>
    </row>
    <row r="31" spans="1:10">
      <c r="A31" s="116">
        <v>44186</v>
      </c>
      <c r="B31" s="90"/>
      <c r="C31" s="90"/>
      <c r="D31" s="90"/>
      <c r="E31" s="89">
        <v>0</v>
      </c>
      <c r="F31" s="89">
        <v>0</v>
      </c>
      <c r="G31" s="89">
        <v>415</v>
      </c>
      <c r="H31" s="89">
        <f t="shared" si="0"/>
        <v>415</v>
      </c>
      <c r="I31" s="90">
        <f t="shared" si="1"/>
        <v>0</v>
      </c>
    </row>
    <row r="32" spans="1:10">
      <c r="A32" s="116">
        <v>44193</v>
      </c>
      <c r="B32" s="90"/>
      <c r="C32" s="90"/>
      <c r="D32" s="90"/>
      <c r="E32" s="89">
        <v>0</v>
      </c>
      <c r="F32" s="89">
        <v>0</v>
      </c>
      <c r="G32" s="89">
        <v>468</v>
      </c>
      <c r="H32" s="89">
        <f t="shared" si="0"/>
        <v>468</v>
      </c>
      <c r="I32" s="90">
        <f t="shared" si="1"/>
        <v>0</v>
      </c>
    </row>
    <row r="33" spans="1:9">
      <c r="A33" s="116">
        <v>44200</v>
      </c>
      <c r="B33" s="90"/>
      <c r="C33" s="90"/>
      <c r="D33" s="90"/>
      <c r="E33" s="89">
        <v>0</v>
      </c>
      <c r="F33" s="89">
        <v>0</v>
      </c>
      <c r="G33" s="89">
        <v>311</v>
      </c>
      <c r="H33" s="89">
        <f t="shared" si="0"/>
        <v>311</v>
      </c>
      <c r="I33" s="90">
        <f t="shared" si="1"/>
        <v>0</v>
      </c>
    </row>
    <row r="34" spans="1:9">
      <c r="A34" s="116">
        <v>44207</v>
      </c>
      <c r="B34" s="90"/>
      <c r="C34" s="90"/>
      <c r="D34" s="90"/>
      <c r="E34" s="89">
        <v>0</v>
      </c>
      <c r="F34" s="89">
        <v>0</v>
      </c>
      <c r="G34" s="89">
        <v>412</v>
      </c>
      <c r="H34" s="89">
        <f t="shared" si="0"/>
        <v>412</v>
      </c>
      <c r="I34" s="90">
        <f t="shared" si="1"/>
        <v>0</v>
      </c>
    </row>
    <row r="35" spans="1:9">
      <c r="A35" s="116">
        <v>44214</v>
      </c>
      <c r="B35" s="90"/>
      <c r="C35" s="90"/>
      <c r="D35" s="90"/>
      <c r="E35" s="89">
        <v>0</v>
      </c>
      <c r="F35" s="89">
        <v>0</v>
      </c>
      <c r="G35" s="89">
        <v>500</v>
      </c>
      <c r="H35" s="89">
        <f t="shared" si="0"/>
        <v>500</v>
      </c>
      <c r="I35" s="90">
        <f t="shared" si="1"/>
        <v>0</v>
      </c>
    </row>
    <row r="36" spans="1:9">
      <c r="A36" s="116">
        <v>44221</v>
      </c>
      <c r="B36" s="90"/>
      <c r="C36" s="90"/>
      <c r="D36" s="90"/>
      <c r="E36" s="89">
        <v>0</v>
      </c>
      <c r="F36" s="89">
        <v>0</v>
      </c>
      <c r="G36" s="89">
        <v>625</v>
      </c>
      <c r="H36" s="89">
        <f t="shared" si="0"/>
        <v>625</v>
      </c>
      <c r="I36" s="90">
        <f t="shared" si="1"/>
        <v>0</v>
      </c>
    </row>
    <row r="37" spans="1:9">
      <c r="A37" s="116">
        <v>44228</v>
      </c>
      <c r="B37" s="90"/>
      <c r="C37" s="90"/>
      <c r="D37" s="90"/>
      <c r="E37" s="89">
        <v>15</v>
      </c>
      <c r="F37" s="89">
        <v>0</v>
      </c>
      <c r="G37" s="89">
        <v>693</v>
      </c>
      <c r="H37" s="89">
        <f t="shared" si="0"/>
        <v>708</v>
      </c>
      <c r="I37" s="90">
        <f t="shared" si="1"/>
        <v>2.1186440677966101E-2</v>
      </c>
    </row>
    <row r="38" spans="1:9">
      <c r="A38" s="116">
        <v>44235</v>
      </c>
      <c r="B38" s="90"/>
      <c r="C38" s="90"/>
      <c r="D38" s="90"/>
      <c r="E38" s="89">
        <v>18</v>
      </c>
      <c r="F38" s="89">
        <v>0</v>
      </c>
      <c r="G38" s="89">
        <v>702</v>
      </c>
      <c r="H38" s="89">
        <f t="shared" si="0"/>
        <v>720</v>
      </c>
      <c r="I38" s="90">
        <f t="shared" si="1"/>
        <v>2.5000000000000001E-2</v>
      </c>
    </row>
    <row r="39" spans="1:9">
      <c r="A39" s="116">
        <v>44242</v>
      </c>
      <c r="B39" s="90"/>
      <c r="C39" s="90"/>
      <c r="D39" s="90"/>
      <c r="E39" s="89">
        <v>159</v>
      </c>
      <c r="F39" s="89">
        <v>14</v>
      </c>
      <c r="G39" s="89">
        <v>874</v>
      </c>
      <c r="H39" s="89">
        <f t="shared" si="0"/>
        <v>1047</v>
      </c>
      <c r="I39" s="90">
        <f t="shared" si="1"/>
        <v>0.16523400191021967</v>
      </c>
    </row>
    <row r="40" spans="1:9">
      <c r="A40" s="116">
        <v>44249</v>
      </c>
      <c r="B40" s="358">
        <v>70.5</v>
      </c>
      <c r="C40" s="358">
        <v>140</v>
      </c>
      <c r="D40" s="358">
        <v>46</v>
      </c>
      <c r="E40" s="89">
        <v>210.5</v>
      </c>
      <c r="F40" s="89">
        <v>46</v>
      </c>
      <c r="G40" s="89">
        <v>929.5</v>
      </c>
      <c r="H40" s="89">
        <f t="shared" si="0"/>
        <v>1186</v>
      </c>
      <c r="I40" s="90">
        <f t="shared" si="1"/>
        <v>0.21627318718381114</v>
      </c>
    </row>
    <row r="41" spans="1:9">
      <c r="A41" s="116">
        <v>44256</v>
      </c>
      <c r="B41" s="358">
        <v>93</v>
      </c>
      <c r="C41" s="358">
        <v>128</v>
      </c>
      <c r="D41" s="358">
        <v>48</v>
      </c>
      <c r="E41" s="89">
        <v>233</v>
      </c>
      <c r="F41" s="89">
        <v>46</v>
      </c>
      <c r="G41" s="89">
        <v>929.5</v>
      </c>
      <c r="H41" s="89">
        <f t="shared" si="0"/>
        <v>1208.5</v>
      </c>
      <c r="I41" s="90">
        <f t="shared" si="1"/>
        <v>0.23086470831609432</v>
      </c>
    </row>
    <row r="42" spans="1:9">
      <c r="A42" s="116">
        <v>44263</v>
      </c>
      <c r="B42" s="358">
        <v>60</v>
      </c>
      <c r="C42" s="358">
        <v>180</v>
      </c>
      <c r="D42" s="358">
        <v>74</v>
      </c>
      <c r="E42" s="89">
        <v>228</v>
      </c>
      <c r="F42" s="89">
        <v>86</v>
      </c>
      <c r="G42" s="89">
        <v>905</v>
      </c>
      <c r="H42" s="89">
        <f t="shared" si="0"/>
        <v>1219</v>
      </c>
      <c r="I42" s="90">
        <f t="shared" si="1"/>
        <v>0.25758818703855618</v>
      </c>
    </row>
    <row r="43" spans="1:9">
      <c r="A43" s="116">
        <v>44270</v>
      </c>
      <c r="B43" s="358">
        <v>29</v>
      </c>
      <c r="C43" s="358">
        <v>180</v>
      </c>
      <c r="D43" s="358">
        <v>48</v>
      </c>
      <c r="E43" s="89">
        <v>201</v>
      </c>
      <c r="F43" s="89">
        <v>56</v>
      </c>
      <c r="G43" s="89">
        <v>937</v>
      </c>
      <c r="H43" s="89">
        <f t="shared" si="0"/>
        <v>1194</v>
      </c>
      <c r="I43" s="90">
        <f t="shared" si="1"/>
        <v>0.2152428810720268</v>
      </c>
    </row>
    <row r="44" spans="1:9">
      <c r="A44" s="116">
        <v>44277</v>
      </c>
      <c r="B44" s="358">
        <v>17</v>
      </c>
      <c r="C44" s="358">
        <v>165</v>
      </c>
      <c r="D44" s="358">
        <v>42</v>
      </c>
      <c r="E44" s="89">
        <v>182</v>
      </c>
      <c r="F44" s="89">
        <v>42</v>
      </c>
      <c r="G44" s="89">
        <v>910</v>
      </c>
      <c r="H44" s="89">
        <f t="shared" si="0"/>
        <v>1134</v>
      </c>
      <c r="I44" s="90">
        <f t="shared" si="1"/>
        <v>0.19753086419753085</v>
      </c>
    </row>
    <row r="45" spans="1:9">
      <c r="A45" s="116">
        <v>44284</v>
      </c>
      <c r="B45" s="358">
        <v>31</v>
      </c>
      <c r="C45" s="358">
        <v>76</v>
      </c>
      <c r="D45" s="358">
        <v>36</v>
      </c>
      <c r="E45" s="89">
        <v>131</v>
      </c>
      <c r="F45" s="89">
        <v>12</v>
      </c>
      <c r="G45" s="89">
        <v>724</v>
      </c>
      <c r="H45" s="89">
        <f t="shared" si="0"/>
        <v>867</v>
      </c>
      <c r="I45" s="90">
        <f t="shared" si="1"/>
        <v>0.16493656286043828</v>
      </c>
    </row>
    <row r="46" spans="1:9">
      <c r="A46" s="116">
        <v>44291</v>
      </c>
      <c r="B46" s="358">
        <v>161</v>
      </c>
      <c r="C46" s="358">
        <v>148</v>
      </c>
      <c r="D46" s="358">
        <v>0</v>
      </c>
      <c r="E46" s="89">
        <v>257</v>
      </c>
      <c r="F46" s="89">
        <v>52</v>
      </c>
      <c r="G46" s="164">
        <v>941</v>
      </c>
      <c r="H46" s="89">
        <f t="shared" si="0"/>
        <v>1250</v>
      </c>
      <c r="I46" s="90">
        <f t="shared" si="1"/>
        <v>0.2472</v>
      </c>
    </row>
    <row r="47" spans="1:9">
      <c r="A47" s="116">
        <v>44298</v>
      </c>
      <c r="B47" s="358">
        <v>215.5</v>
      </c>
      <c r="C47" s="358">
        <v>133</v>
      </c>
      <c r="D47" s="358">
        <v>0</v>
      </c>
      <c r="E47" s="89">
        <v>298</v>
      </c>
      <c r="F47" s="89">
        <v>50.5</v>
      </c>
      <c r="G47" s="164">
        <v>886</v>
      </c>
      <c r="H47" s="89">
        <f t="shared" si="0"/>
        <v>1234.5</v>
      </c>
      <c r="I47" s="90">
        <f t="shared" si="1"/>
        <v>0.28230052652895909</v>
      </c>
    </row>
    <row r="48" spans="1:9">
      <c r="A48" s="116">
        <v>44305</v>
      </c>
      <c r="B48" s="358">
        <v>182</v>
      </c>
      <c r="C48" s="358">
        <v>150</v>
      </c>
      <c r="D48" s="358">
        <v>0</v>
      </c>
      <c r="E48" s="89">
        <v>244</v>
      </c>
      <c r="F48" s="89">
        <v>88</v>
      </c>
      <c r="G48" s="164">
        <v>839</v>
      </c>
      <c r="H48" s="89">
        <f t="shared" si="0"/>
        <v>1171</v>
      </c>
      <c r="I48" s="90">
        <f t="shared" si="1"/>
        <v>0.28351836037574724</v>
      </c>
    </row>
    <row r="49" spans="1:9">
      <c r="A49" s="116">
        <v>44312</v>
      </c>
      <c r="B49" s="358">
        <v>120</v>
      </c>
      <c r="C49" s="358">
        <v>139.5</v>
      </c>
      <c r="D49" s="358">
        <v>0</v>
      </c>
      <c r="E49" s="387">
        <v>219.5</v>
      </c>
      <c r="F49" s="387">
        <v>40</v>
      </c>
      <c r="G49" s="164">
        <v>1016.7</v>
      </c>
      <c r="H49" s="89">
        <f t="shared" si="0"/>
        <v>1276.2</v>
      </c>
      <c r="I49" s="90">
        <f t="shared" si="1"/>
        <v>0.20333803479078513</v>
      </c>
    </row>
    <row r="50" spans="1:9">
      <c r="A50" s="116">
        <v>44319</v>
      </c>
      <c r="B50" s="358">
        <v>139.5</v>
      </c>
      <c r="C50" s="358">
        <v>178</v>
      </c>
      <c r="D50" s="358">
        <v>60</v>
      </c>
      <c r="E50" s="387">
        <v>271.5</v>
      </c>
      <c r="F50" s="387">
        <v>106</v>
      </c>
      <c r="G50" s="164">
        <v>1035</v>
      </c>
      <c r="H50" s="89">
        <f t="shared" si="0"/>
        <v>1412.5</v>
      </c>
      <c r="I50" s="90">
        <f t="shared" si="1"/>
        <v>0.26725663716814158</v>
      </c>
    </row>
    <row r="51" spans="1:9">
      <c r="A51" s="116">
        <v>44326</v>
      </c>
      <c r="B51" s="358">
        <v>576</v>
      </c>
      <c r="C51" s="358">
        <v>313</v>
      </c>
      <c r="D51" s="358">
        <v>80</v>
      </c>
      <c r="E51" s="387">
        <v>527</v>
      </c>
      <c r="F51" s="387">
        <v>442</v>
      </c>
      <c r="G51" s="164">
        <v>1107</v>
      </c>
      <c r="H51" s="89">
        <f t="shared" si="0"/>
        <v>2076</v>
      </c>
      <c r="I51" s="90">
        <f t="shared" si="1"/>
        <v>0.4667630057803468</v>
      </c>
    </row>
    <row r="52" spans="1:9">
      <c r="A52" s="116">
        <v>44333</v>
      </c>
      <c r="B52" s="358">
        <v>418</v>
      </c>
      <c r="C52" s="358">
        <v>385</v>
      </c>
      <c r="D52" s="358">
        <v>122</v>
      </c>
      <c r="E52" s="387">
        <v>534</v>
      </c>
      <c r="F52" s="387">
        <v>391.5</v>
      </c>
      <c r="G52" s="164">
        <v>1034</v>
      </c>
      <c r="H52" s="89">
        <f t="shared" si="0"/>
        <v>1959.5</v>
      </c>
      <c r="I52" s="90">
        <f t="shared" si="1"/>
        <v>0.47231436590967085</v>
      </c>
    </row>
    <row r="53" spans="1:9">
      <c r="E53" s="387"/>
      <c r="H53" s="89"/>
      <c r="I53" s="90"/>
    </row>
    <row r="54" spans="1:9">
      <c r="I54" s="90"/>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A1:H52"/>
  <sheetViews>
    <sheetView workbookViewId="0">
      <pane ySplit="1" topLeftCell="A35" activePane="bottomLeft" state="frozen"/>
      <selection pane="bottomLeft" activeCell="G51" sqref="G51:G52"/>
    </sheetView>
  </sheetViews>
  <sheetFormatPr defaultColWidth="8.5546875" defaultRowHeight="14.4"/>
  <cols>
    <col min="1" max="1" width="10.5546875" style="24" bestFit="1" customWidth="1"/>
    <col min="2" max="3" width="8.5546875" style="89" bestFit="1" customWidth="1"/>
    <col min="4" max="4" width="9.44140625" style="92" bestFit="1" customWidth="1"/>
    <col min="5" max="5" width="9.44140625" style="92" customWidth="1"/>
    <col min="6" max="6" width="14.21875" style="92" customWidth="1"/>
    <col min="7" max="7" width="12.5546875" style="92" bestFit="1" customWidth="1"/>
    <col min="8" max="8" width="42" style="24" bestFit="1" customWidth="1"/>
    <col min="9" max="16384" width="8.5546875" style="24"/>
  </cols>
  <sheetData>
    <row r="1" spans="1:8" ht="20.100000000000001" customHeight="1">
      <c r="A1" s="65" t="s">
        <v>165</v>
      </c>
      <c r="B1" s="87" t="s">
        <v>166</v>
      </c>
      <c r="C1" s="87" t="s">
        <v>167</v>
      </c>
      <c r="D1" s="91" t="s">
        <v>66</v>
      </c>
      <c r="E1" s="91" t="s">
        <v>201</v>
      </c>
      <c r="F1" s="91" t="s">
        <v>170</v>
      </c>
      <c r="G1" s="91" t="s">
        <v>174</v>
      </c>
      <c r="H1" s="65" t="s">
        <v>121</v>
      </c>
    </row>
    <row r="2" spans="1:8" ht="14.85" customHeight="1">
      <c r="A2" s="116">
        <v>43983</v>
      </c>
      <c r="B2" s="89">
        <v>167.5</v>
      </c>
      <c r="C2" s="89">
        <v>30</v>
      </c>
      <c r="D2" s="92">
        <v>6796.13</v>
      </c>
      <c r="E2" s="92">
        <v>1665</v>
      </c>
      <c r="F2" s="92">
        <f>SUM(D2:E2)</f>
        <v>8461.130000000001</v>
      </c>
      <c r="G2" s="92">
        <v>8461.1299999999992</v>
      </c>
    </row>
    <row r="3" spans="1:8">
      <c r="A3" s="116">
        <v>43990</v>
      </c>
      <c r="B3" s="89">
        <v>152</v>
      </c>
      <c r="C3" s="89">
        <v>16</v>
      </c>
      <c r="D3" s="92">
        <v>6270</v>
      </c>
      <c r="E3" s="92">
        <v>936</v>
      </c>
      <c r="F3" s="92">
        <f>SUM(D3:E3)</f>
        <v>7206</v>
      </c>
      <c r="G3" s="92">
        <f>G2+F3</f>
        <v>15667.13</v>
      </c>
    </row>
    <row r="4" spans="1:8">
      <c r="A4" s="116">
        <v>43997</v>
      </c>
      <c r="B4" s="89">
        <v>127</v>
      </c>
      <c r="C4" s="89">
        <v>0</v>
      </c>
      <c r="D4" s="92">
        <v>5018.63</v>
      </c>
      <c r="E4" s="92">
        <v>0</v>
      </c>
      <c r="F4" s="92">
        <f>SUM(D4:E4)</f>
        <v>5018.63</v>
      </c>
      <c r="G4" s="92">
        <f>G3+F4</f>
        <v>20685.759999999998</v>
      </c>
    </row>
    <row r="5" spans="1:8">
      <c r="A5" s="116">
        <v>44004</v>
      </c>
      <c r="B5" s="89">
        <v>108</v>
      </c>
      <c r="C5" s="89">
        <v>8</v>
      </c>
      <c r="D5" s="92">
        <v>4541.25</v>
      </c>
      <c r="E5" s="92">
        <v>220</v>
      </c>
      <c r="F5" s="92">
        <f t="shared" ref="F5:F52" si="0">SUM(D5:E5)</f>
        <v>4761.25</v>
      </c>
      <c r="G5" s="92">
        <f t="shared" ref="G5:G52" si="1">G4+F5</f>
        <v>25447.01</v>
      </c>
    </row>
    <row r="6" spans="1:8">
      <c r="A6" s="116">
        <v>44011</v>
      </c>
      <c r="B6" s="89">
        <v>82.5</v>
      </c>
      <c r="C6" s="89">
        <v>4</v>
      </c>
      <c r="D6" s="92">
        <v>3388.31</v>
      </c>
      <c r="E6" s="92">
        <v>220</v>
      </c>
      <c r="F6" s="92">
        <f t="shared" si="0"/>
        <v>3608.31</v>
      </c>
      <c r="G6" s="92">
        <f t="shared" si="1"/>
        <v>29055.32</v>
      </c>
    </row>
    <row r="7" spans="1:8">
      <c r="A7" s="116">
        <v>44018</v>
      </c>
      <c r="B7" s="89">
        <v>57</v>
      </c>
      <c r="C7" s="89">
        <v>4</v>
      </c>
      <c r="D7" s="92">
        <v>2288.63</v>
      </c>
      <c r="E7" s="92">
        <v>220</v>
      </c>
      <c r="F7" s="92">
        <f t="shared" si="0"/>
        <v>2508.63</v>
      </c>
      <c r="G7" s="92">
        <f t="shared" si="1"/>
        <v>31563.95</v>
      </c>
    </row>
    <row r="8" spans="1:8">
      <c r="A8" s="116">
        <v>44025</v>
      </c>
      <c r="B8" s="89">
        <v>87</v>
      </c>
      <c r="C8" s="89">
        <v>12</v>
      </c>
      <c r="D8" s="92">
        <v>3728.63</v>
      </c>
      <c r="E8" s="92">
        <v>702</v>
      </c>
      <c r="F8" s="92">
        <f t="shared" si="0"/>
        <v>4430.63</v>
      </c>
      <c r="G8" s="92">
        <f t="shared" si="1"/>
        <v>35994.58</v>
      </c>
    </row>
    <row r="9" spans="1:8">
      <c r="A9" s="116">
        <v>44032</v>
      </c>
      <c r="B9" s="89">
        <v>77.5</v>
      </c>
      <c r="C9" s="89">
        <v>12</v>
      </c>
      <c r="D9" s="92">
        <v>3194.8</v>
      </c>
      <c r="E9" s="92">
        <v>588</v>
      </c>
      <c r="F9" s="92">
        <f t="shared" si="0"/>
        <v>3782.8</v>
      </c>
      <c r="G9" s="92">
        <f t="shared" si="1"/>
        <v>39777.380000000005</v>
      </c>
    </row>
    <row r="10" spans="1:8">
      <c r="A10" s="116">
        <v>44039</v>
      </c>
      <c r="B10" s="89">
        <v>123.5</v>
      </c>
      <c r="C10" s="89">
        <v>0</v>
      </c>
      <c r="D10" s="92">
        <v>5077.3100000000004</v>
      </c>
      <c r="E10" s="92">
        <v>0</v>
      </c>
      <c r="F10" s="92">
        <f t="shared" si="0"/>
        <v>5077.3100000000004</v>
      </c>
      <c r="G10" s="92">
        <f t="shared" si="1"/>
        <v>44854.69</v>
      </c>
    </row>
    <row r="11" spans="1:8">
      <c r="A11" s="116">
        <v>44046</v>
      </c>
      <c r="B11" s="89">
        <v>127</v>
      </c>
      <c r="C11" s="89">
        <v>0</v>
      </c>
      <c r="D11" s="92">
        <v>5250.38</v>
      </c>
      <c r="E11" s="92">
        <v>0</v>
      </c>
      <c r="F11" s="92">
        <f t="shared" si="0"/>
        <v>5250.38</v>
      </c>
      <c r="G11" s="92">
        <f t="shared" si="1"/>
        <v>50105.07</v>
      </c>
    </row>
    <row r="12" spans="1:8">
      <c r="A12" s="116">
        <v>44053</v>
      </c>
      <c r="B12" s="89">
        <v>148.5</v>
      </c>
      <c r="C12" s="89">
        <v>0</v>
      </c>
      <c r="D12" s="92">
        <v>6090.75</v>
      </c>
      <c r="E12" s="92">
        <v>0</v>
      </c>
      <c r="F12" s="92">
        <f t="shared" si="0"/>
        <v>6090.75</v>
      </c>
      <c r="G12" s="92">
        <f t="shared" si="1"/>
        <v>56195.82</v>
      </c>
    </row>
    <row r="13" spans="1:8">
      <c r="A13" s="116">
        <v>44060</v>
      </c>
      <c r="B13" s="89">
        <v>104</v>
      </c>
      <c r="C13" s="89">
        <v>0</v>
      </c>
      <c r="D13" s="92">
        <v>4425.1899999999996</v>
      </c>
      <c r="E13" s="92">
        <v>0</v>
      </c>
      <c r="F13" s="92">
        <f t="shared" si="0"/>
        <v>4425.1899999999996</v>
      </c>
      <c r="G13" s="92">
        <f t="shared" si="1"/>
        <v>60621.01</v>
      </c>
    </row>
    <row r="14" spans="1:8">
      <c r="A14" s="116">
        <v>44067</v>
      </c>
      <c r="B14" s="89">
        <v>20</v>
      </c>
      <c r="C14" s="89">
        <v>0</v>
      </c>
      <c r="D14" s="92">
        <v>859</v>
      </c>
      <c r="E14" s="92">
        <v>0</v>
      </c>
      <c r="F14" s="92">
        <f t="shared" si="0"/>
        <v>859</v>
      </c>
      <c r="G14" s="92">
        <f t="shared" si="1"/>
        <v>61480.01</v>
      </c>
    </row>
    <row r="15" spans="1:8">
      <c r="A15" s="116">
        <v>44074</v>
      </c>
      <c r="B15" s="89">
        <v>17</v>
      </c>
      <c r="C15" s="89">
        <v>0</v>
      </c>
      <c r="D15" s="92">
        <v>730.13</v>
      </c>
      <c r="E15" s="92">
        <v>0</v>
      </c>
      <c r="F15" s="92">
        <f t="shared" si="0"/>
        <v>730.13</v>
      </c>
      <c r="G15" s="92">
        <f t="shared" si="1"/>
        <v>62210.14</v>
      </c>
    </row>
    <row r="16" spans="1:8">
      <c r="A16" s="116">
        <v>44081</v>
      </c>
      <c r="B16" s="89">
        <v>5.5</v>
      </c>
      <c r="C16" s="89">
        <v>0</v>
      </c>
      <c r="D16" s="92">
        <v>228.94</v>
      </c>
      <c r="E16" s="92">
        <v>0</v>
      </c>
      <c r="F16" s="92">
        <f t="shared" si="0"/>
        <v>228.94</v>
      </c>
      <c r="G16" s="92">
        <f t="shared" si="1"/>
        <v>62439.08</v>
      </c>
    </row>
    <row r="17" spans="1:7">
      <c r="A17" s="116">
        <v>44088</v>
      </c>
      <c r="B17" s="89">
        <v>1</v>
      </c>
      <c r="C17" s="89">
        <v>0</v>
      </c>
      <c r="D17" s="92">
        <v>41.63</v>
      </c>
      <c r="E17" s="92">
        <v>0</v>
      </c>
      <c r="F17" s="92">
        <f t="shared" si="0"/>
        <v>41.63</v>
      </c>
      <c r="G17" s="92">
        <f t="shared" si="1"/>
        <v>62480.71</v>
      </c>
    </row>
    <row r="18" spans="1:7">
      <c r="A18" s="116">
        <v>44094</v>
      </c>
      <c r="B18" s="89">
        <v>0</v>
      </c>
      <c r="C18" s="89">
        <v>0</v>
      </c>
      <c r="D18" s="92">
        <v>0</v>
      </c>
      <c r="E18" s="92">
        <v>0</v>
      </c>
      <c r="F18" s="92">
        <f t="shared" si="0"/>
        <v>0</v>
      </c>
      <c r="G18" s="92">
        <f t="shared" si="1"/>
        <v>62480.71</v>
      </c>
    </row>
    <row r="19" spans="1:7">
      <c r="A19" s="116">
        <v>44102</v>
      </c>
      <c r="B19" s="89">
        <v>8</v>
      </c>
      <c r="C19" s="89">
        <v>0</v>
      </c>
      <c r="D19" s="92">
        <v>333</v>
      </c>
      <c r="E19" s="92">
        <v>0</v>
      </c>
      <c r="F19" s="92">
        <f t="shared" si="0"/>
        <v>333</v>
      </c>
      <c r="G19" s="92">
        <f t="shared" si="1"/>
        <v>62813.71</v>
      </c>
    </row>
    <row r="20" spans="1:7">
      <c r="A20" s="116">
        <v>44109</v>
      </c>
      <c r="B20" s="89">
        <v>0</v>
      </c>
      <c r="C20" s="89">
        <v>0</v>
      </c>
      <c r="D20" s="92">
        <v>0</v>
      </c>
      <c r="E20" s="92">
        <v>0</v>
      </c>
      <c r="F20" s="92">
        <f t="shared" si="0"/>
        <v>0</v>
      </c>
      <c r="G20" s="92">
        <f t="shared" si="1"/>
        <v>62813.71</v>
      </c>
    </row>
    <row r="21" spans="1:7">
      <c r="A21" s="116">
        <v>44116</v>
      </c>
      <c r="B21" s="89">
        <v>2</v>
      </c>
      <c r="C21" s="89">
        <v>0</v>
      </c>
      <c r="D21" s="92">
        <v>83.25</v>
      </c>
      <c r="E21" s="92">
        <v>0</v>
      </c>
      <c r="F21" s="92">
        <f t="shared" si="0"/>
        <v>83.25</v>
      </c>
      <c r="G21" s="92">
        <f t="shared" si="1"/>
        <v>62896.959999999999</v>
      </c>
    </row>
    <row r="22" spans="1:7">
      <c r="A22" s="116">
        <v>44123</v>
      </c>
      <c r="B22" s="89">
        <v>0</v>
      </c>
      <c r="C22" s="89">
        <v>0</v>
      </c>
      <c r="D22" s="92">
        <v>0</v>
      </c>
      <c r="E22" s="92">
        <v>0</v>
      </c>
      <c r="F22" s="92">
        <f t="shared" si="0"/>
        <v>0</v>
      </c>
      <c r="G22" s="92">
        <f t="shared" si="1"/>
        <v>62896.959999999999</v>
      </c>
    </row>
    <row r="23" spans="1:7">
      <c r="A23" s="116">
        <v>44130</v>
      </c>
      <c r="B23" s="89">
        <v>0</v>
      </c>
      <c r="C23" s="89">
        <v>0</v>
      </c>
      <c r="D23" s="92">
        <v>0</v>
      </c>
      <c r="E23" s="92">
        <v>0</v>
      </c>
      <c r="F23" s="92">
        <f t="shared" si="0"/>
        <v>0</v>
      </c>
      <c r="G23" s="92">
        <f t="shared" si="1"/>
        <v>62896.959999999999</v>
      </c>
    </row>
    <row r="24" spans="1:7">
      <c r="A24" s="116">
        <v>44137</v>
      </c>
      <c r="B24" s="89">
        <v>0</v>
      </c>
      <c r="C24" s="89">
        <v>0</v>
      </c>
      <c r="D24" s="92">
        <v>0</v>
      </c>
      <c r="E24" s="92">
        <v>0</v>
      </c>
      <c r="F24" s="92">
        <f t="shared" si="0"/>
        <v>0</v>
      </c>
      <c r="G24" s="92">
        <f t="shared" si="1"/>
        <v>62896.959999999999</v>
      </c>
    </row>
    <row r="25" spans="1:7">
      <c r="A25" s="116">
        <v>44144</v>
      </c>
      <c r="B25" s="89">
        <v>0</v>
      </c>
      <c r="C25" s="89">
        <v>0</v>
      </c>
      <c r="D25" s="92">
        <v>0</v>
      </c>
      <c r="E25" s="92">
        <v>0</v>
      </c>
      <c r="F25" s="92">
        <f t="shared" si="0"/>
        <v>0</v>
      </c>
      <c r="G25" s="92">
        <f t="shared" si="1"/>
        <v>62896.959999999999</v>
      </c>
    </row>
    <row r="26" spans="1:7">
      <c r="A26" s="116">
        <v>44151</v>
      </c>
      <c r="B26" s="89">
        <v>15</v>
      </c>
      <c r="C26" s="89">
        <v>0</v>
      </c>
      <c r="D26" s="92">
        <v>635.63</v>
      </c>
      <c r="E26" s="92">
        <v>0</v>
      </c>
      <c r="F26" s="92">
        <f t="shared" si="0"/>
        <v>635.63</v>
      </c>
      <c r="G26" s="92">
        <f t="shared" si="1"/>
        <v>63532.59</v>
      </c>
    </row>
    <row r="27" spans="1:7">
      <c r="A27" s="116">
        <v>44157</v>
      </c>
      <c r="B27" s="89">
        <v>3.9</v>
      </c>
      <c r="C27" s="89">
        <v>0</v>
      </c>
      <c r="D27" s="92">
        <v>163.34</v>
      </c>
      <c r="E27" s="92">
        <v>0</v>
      </c>
      <c r="F27" s="92">
        <f t="shared" si="0"/>
        <v>163.34</v>
      </c>
      <c r="G27" s="92">
        <f t="shared" si="1"/>
        <v>63695.929999999993</v>
      </c>
    </row>
    <row r="28" spans="1:7">
      <c r="A28" s="116">
        <v>44165</v>
      </c>
      <c r="B28" s="89">
        <v>0</v>
      </c>
      <c r="C28" s="89">
        <v>0</v>
      </c>
      <c r="D28" s="92">
        <v>0</v>
      </c>
      <c r="E28" s="92">
        <v>0</v>
      </c>
      <c r="F28" s="92">
        <f t="shared" si="0"/>
        <v>0</v>
      </c>
      <c r="G28" s="92">
        <f t="shared" si="1"/>
        <v>63695.929999999993</v>
      </c>
    </row>
    <row r="29" spans="1:7">
      <c r="A29" s="116">
        <v>44172</v>
      </c>
      <c r="B29" s="89">
        <v>0</v>
      </c>
      <c r="C29" s="89">
        <v>0</v>
      </c>
      <c r="D29" s="92">
        <v>0</v>
      </c>
      <c r="E29" s="92">
        <v>0</v>
      </c>
      <c r="F29" s="92">
        <f t="shared" si="0"/>
        <v>0</v>
      </c>
      <c r="G29" s="92">
        <f t="shared" si="1"/>
        <v>63695.929999999993</v>
      </c>
    </row>
    <row r="30" spans="1:7">
      <c r="A30" s="116">
        <v>44179</v>
      </c>
      <c r="B30" s="89">
        <v>0</v>
      </c>
      <c r="C30" s="89">
        <v>0</v>
      </c>
      <c r="D30" s="92">
        <v>0</v>
      </c>
      <c r="E30" s="92">
        <v>0</v>
      </c>
      <c r="F30" s="92">
        <f t="shared" si="0"/>
        <v>0</v>
      </c>
      <c r="G30" s="92">
        <f t="shared" si="1"/>
        <v>63695.929999999993</v>
      </c>
    </row>
    <row r="31" spans="1:7">
      <c r="A31" s="116">
        <v>44186</v>
      </c>
      <c r="B31" s="89">
        <v>0</v>
      </c>
      <c r="C31" s="89">
        <v>0</v>
      </c>
      <c r="D31" s="92">
        <v>0</v>
      </c>
      <c r="E31" s="92">
        <v>0</v>
      </c>
      <c r="F31" s="92">
        <f t="shared" si="0"/>
        <v>0</v>
      </c>
      <c r="G31" s="92">
        <f t="shared" si="1"/>
        <v>63695.929999999993</v>
      </c>
    </row>
    <row r="32" spans="1:7">
      <c r="A32" s="116">
        <v>44193</v>
      </c>
      <c r="B32" s="89">
        <v>0</v>
      </c>
      <c r="C32" s="89">
        <v>0</v>
      </c>
      <c r="D32" s="92">
        <v>0</v>
      </c>
      <c r="E32" s="92">
        <v>0</v>
      </c>
      <c r="F32" s="92">
        <f t="shared" si="0"/>
        <v>0</v>
      </c>
      <c r="G32" s="92">
        <f t="shared" si="1"/>
        <v>63695.929999999993</v>
      </c>
    </row>
    <row r="33" spans="1:7">
      <c r="A33" s="116">
        <v>44200</v>
      </c>
      <c r="B33" s="89">
        <v>0</v>
      </c>
      <c r="C33" s="89">
        <v>0</v>
      </c>
      <c r="D33" s="92">
        <v>0</v>
      </c>
      <c r="E33" s="92">
        <v>0</v>
      </c>
      <c r="F33" s="92">
        <f t="shared" si="0"/>
        <v>0</v>
      </c>
      <c r="G33" s="92">
        <f t="shared" si="1"/>
        <v>63695.929999999993</v>
      </c>
    </row>
    <row r="34" spans="1:7">
      <c r="A34" s="116">
        <v>44207</v>
      </c>
      <c r="B34" s="89">
        <v>0</v>
      </c>
      <c r="C34" s="89">
        <v>0</v>
      </c>
      <c r="D34" s="92">
        <v>0</v>
      </c>
      <c r="E34" s="92">
        <v>0</v>
      </c>
      <c r="F34" s="92">
        <f t="shared" si="0"/>
        <v>0</v>
      </c>
      <c r="G34" s="92">
        <f t="shared" si="1"/>
        <v>63695.929999999993</v>
      </c>
    </row>
    <row r="35" spans="1:7">
      <c r="A35" s="116">
        <v>44214</v>
      </c>
      <c r="B35" s="89">
        <v>0</v>
      </c>
      <c r="C35" s="89">
        <v>0</v>
      </c>
      <c r="D35" s="92">
        <v>0</v>
      </c>
      <c r="E35" s="92">
        <v>0</v>
      </c>
      <c r="F35" s="92">
        <f t="shared" si="0"/>
        <v>0</v>
      </c>
      <c r="G35" s="92">
        <f t="shared" si="1"/>
        <v>63695.929999999993</v>
      </c>
    </row>
    <row r="36" spans="1:7">
      <c r="A36" s="116">
        <v>44221</v>
      </c>
      <c r="B36" s="89">
        <v>0</v>
      </c>
      <c r="C36" s="89">
        <v>0</v>
      </c>
      <c r="D36" s="92">
        <v>0</v>
      </c>
      <c r="E36" s="92">
        <v>0</v>
      </c>
      <c r="F36" s="92">
        <f t="shared" si="0"/>
        <v>0</v>
      </c>
      <c r="G36" s="92">
        <f t="shared" si="1"/>
        <v>63695.929999999993</v>
      </c>
    </row>
    <row r="37" spans="1:7">
      <c r="A37" s="116">
        <v>44228</v>
      </c>
      <c r="B37" s="89">
        <v>15</v>
      </c>
      <c r="C37" s="89">
        <v>0</v>
      </c>
      <c r="D37" s="92">
        <v>526.5</v>
      </c>
      <c r="E37" s="92">
        <v>0</v>
      </c>
      <c r="F37" s="92">
        <f t="shared" si="0"/>
        <v>526.5</v>
      </c>
      <c r="G37" s="92">
        <f t="shared" si="1"/>
        <v>64222.429999999993</v>
      </c>
    </row>
    <row r="38" spans="1:7">
      <c r="A38" s="116">
        <v>44235</v>
      </c>
      <c r="B38" s="89">
        <v>18</v>
      </c>
      <c r="C38" s="89">
        <v>0</v>
      </c>
      <c r="D38" s="92">
        <v>684</v>
      </c>
      <c r="E38" s="92">
        <v>0</v>
      </c>
      <c r="F38" s="92">
        <f t="shared" si="0"/>
        <v>684</v>
      </c>
      <c r="G38" s="92">
        <f t="shared" si="1"/>
        <v>64906.429999999993</v>
      </c>
    </row>
    <row r="39" spans="1:7">
      <c r="A39" s="116">
        <v>44242</v>
      </c>
      <c r="B39" s="89">
        <v>159</v>
      </c>
      <c r="C39" s="89">
        <v>14</v>
      </c>
      <c r="D39" s="92">
        <v>6782.25</v>
      </c>
      <c r="E39" s="92">
        <v>786</v>
      </c>
      <c r="F39" s="92">
        <f t="shared" si="0"/>
        <v>7568.25</v>
      </c>
      <c r="G39" s="92">
        <f t="shared" si="1"/>
        <v>72474.679999999993</v>
      </c>
    </row>
    <row r="40" spans="1:7">
      <c r="A40" s="116">
        <v>44249</v>
      </c>
      <c r="B40" s="89">
        <v>210.5</v>
      </c>
      <c r="C40" s="89">
        <v>46</v>
      </c>
      <c r="D40" s="92">
        <v>8695.69</v>
      </c>
      <c r="E40" s="92">
        <v>2646</v>
      </c>
      <c r="F40" s="92">
        <f t="shared" si="0"/>
        <v>11341.69</v>
      </c>
      <c r="G40" s="92">
        <f t="shared" si="1"/>
        <v>83816.37</v>
      </c>
    </row>
    <row r="41" spans="1:7">
      <c r="A41" s="116">
        <v>44256</v>
      </c>
      <c r="B41" s="89">
        <v>233</v>
      </c>
      <c r="C41" s="89">
        <v>36</v>
      </c>
      <c r="D41" s="92">
        <v>9866.33</v>
      </c>
      <c r="E41" s="92">
        <v>2076</v>
      </c>
      <c r="F41" s="92">
        <f t="shared" si="0"/>
        <v>11942.33</v>
      </c>
      <c r="G41" s="92">
        <f t="shared" si="1"/>
        <v>95758.7</v>
      </c>
    </row>
    <row r="42" spans="1:7">
      <c r="A42" s="116">
        <v>44263</v>
      </c>
      <c r="B42" s="89">
        <v>228</v>
      </c>
      <c r="C42" s="89">
        <v>86</v>
      </c>
      <c r="D42" s="92">
        <v>9831</v>
      </c>
      <c r="E42" s="92">
        <v>5022</v>
      </c>
      <c r="F42" s="92">
        <f t="shared" si="0"/>
        <v>14853</v>
      </c>
      <c r="G42" s="92">
        <f t="shared" si="1"/>
        <v>110611.7</v>
      </c>
    </row>
    <row r="43" spans="1:7">
      <c r="A43" s="116">
        <v>44270</v>
      </c>
      <c r="B43" s="89">
        <v>201</v>
      </c>
      <c r="C43" s="89">
        <v>56</v>
      </c>
      <c r="D43" s="92">
        <v>8799</v>
      </c>
      <c r="E43" s="92">
        <v>3240</v>
      </c>
      <c r="F43" s="92">
        <f t="shared" si="0"/>
        <v>12039</v>
      </c>
      <c r="G43" s="92">
        <f t="shared" si="1"/>
        <v>122650.7</v>
      </c>
    </row>
    <row r="44" spans="1:7">
      <c r="A44" s="116">
        <v>44277</v>
      </c>
      <c r="B44" s="89">
        <v>182</v>
      </c>
      <c r="C44" s="89">
        <v>42</v>
      </c>
      <c r="D44" s="92">
        <v>7944.75</v>
      </c>
      <c r="E44" s="92">
        <v>2454</v>
      </c>
      <c r="F44" s="92">
        <f t="shared" si="0"/>
        <v>10398.75</v>
      </c>
      <c r="G44" s="92">
        <f t="shared" si="1"/>
        <v>133049.45000000001</v>
      </c>
    </row>
    <row r="45" spans="1:7">
      <c r="A45" s="116">
        <v>44284</v>
      </c>
      <c r="B45" s="89">
        <v>131</v>
      </c>
      <c r="C45" s="89">
        <v>12</v>
      </c>
      <c r="D45" s="92">
        <v>5697</v>
      </c>
      <c r="E45" s="92">
        <v>684</v>
      </c>
      <c r="F45" s="92">
        <f t="shared" si="0"/>
        <v>6381</v>
      </c>
      <c r="G45" s="92">
        <f t="shared" si="1"/>
        <v>139430.45000000001</v>
      </c>
    </row>
    <row r="46" spans="1:7">
      <c r="A46" s="116">
        <v>44291</v>
      </c>
      <c r="B46" s="89">
        <v>257</v>
      </c>
      <c r="C46" s="89">
        <v>52</v>
      </c>
      <c r="D46" s="92">
        <v>10840.5</v>
      </c>
      <c r="E46" s="92">
        <v>3030</v>
      </c>
      <c r="F46" s="92">
        <f t="shared" si="0"/>
        <v>13870.5</v>
      </c>
      <c r="G46" s="92">
        <f t="shared" si="1"/>
        <v>153300.95000000001</v>
      </c>
    </row>
    <row r="47" spans="1:7">
      <c r="A47" s="116">
        <v>44298</v>
      </c>
      <c r="B47" s="89">
        <v>298</v>
      </c>
      <c r="C47" s="89">
        <v>50.5</v>
      </c>
      <c r="D47" s="92">
        <v>12533</v>
      </c>
      <c r="E47" s="92">
        <v>2925.25</v>
      </c>
      <c r="F47" s="92">
        <f t="shared" si="0"/>
        <v>15458.25</v>
      </c>
      <c r="G47" s="92">
        <f t="shared" si="1"/>
        <v>168759.2</v>
      </c>
    </row>
    <row r="48" spans="1:7">
      <c r="A48" s="116">
        <v>44305</v>
      </c>
      <c r="B48" s="89">
        <v>244</v>
      </c>
      <c r="C48" s="89">
        <v>88</v>
      </c>
      <c r="D48" s="92">
        <v>10410</v>
      </c>
      <c r="E48" s="92">
        <v>5124</v>
      </c>
      <c r="F48" s="92">
        <f t="shared" si="0"/>
        <v>15534</v>
      </c>
      <c r="G48" s="92">
        <f t="shared" si="1"/>
        <v>184293.2</v>
      </c>
    </row>
    <row r="49" spans="1:7">
      <c r="A49" s="116">
        <v>44312</v>
      </c>
      <c r="B49" s="89">
        <v>219.5</v>
      </c>
      <c r="C49" s="89">
        <v>40</v>
      </c>
      <c r="D49" s="92">
        <v>9412.5</v>
      </c>
      <c r="E49" s="92">
        <v>2352</v>
      </c>
      <c r="F49" s="92">
        <f t="shared" si="0"/>
        <v>11764.5</v>
      </c>
      <c r="G49" s="92">
        <f t="shared" si="1"/>
        <v>196057.7</v>
      </c>
    </row>
    <row r="50" spans="1:7">
      <c r="A50" s="116">
        <v>44319</v>
      </c>
      <c r="B50" s="89">
        <v>271.5</v>
      </c>
      <c r="C50" s="89">
        <v>106</v>
      </c>
      <c r="D50" s="92">
        <v>11092.5</v>
      </c>
      <c r="E50" s="92">
        <v>6234</v>
      </c>
      <c r="F50" s="92">
        <f t="shared" si="0"/>
        <v>17326.5</v>
      </c>
      <c r="G50" s="92">
        <f t="shared" si="1"/>
        <v>213384.2</v>
      </c>
    </row>
    <row r="51" spans="1:7">
      <c r="A51" s="116">
        <v>44326</v>
      </c>
      <c r="B51" s="89">
        <v>527</v>
      </c>
      <c r="C51" s="89">
        <v>442</v>
      </c>
      <c r="D51" s="92">
        <v>21518</v>
      </c>
      <c r="E51" s="92">
        <v>24192</v>
      </c>
      <c r="F51" s="92">
        <f t="shared" si="0"/>
        <v>45710</v>
      </c>
      <c r="G51" s="92">
        <f t="shared" si="1"/>
        <v>259094.2</v>
      </c>
    </row>
    <row r="52" spans="1:7">
      <c r="A52" s="116">
        <v>44333</v>
      </c>
      <c r="B52" s="89">
        <v>534</v>
      </c>
      <c r="C52" s="89">
        <v>391.5</v>
      </c>
      <c r="D52" s="92">
        <v>21843</v>
      </c>
      <c r="E52" s="92">
        <v>21517.5</v>
      </c>
      <c r="F52" s="92">
        <f t="shared" si="0"/>
        <v>43360.5</v>
      </c>
      <c r="G52" s="92">
        <f t="shared" si="1"/>
        <v>302454.7</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42F57-C56B-47F6-8392-B5A00EC4E430}">
  <sheetPr>
    <tabColor theme="8" tint="0.79998168889431442"/>
  </sheetPr>
  <dimension ref="A1:M36"/>
  <sheetViews>
    <sheetView topLeftCell="A3" workbookViewId="0">
      <selection activeCell="H24" sqref="H24"/>
    </sheetView>
  </sheetViews>
  <sheetFormatPr defaultRowHeight="14.4"/>
  <cols>
    <col min="1" max="1" width="21.44140625" customWidth="1"/>
    <col min="2" max="2" width="15.44140625" customWidth="1"/>
    <col min="3" max="4" width="15.44140625" style="346" customWidth="1"/>
  </cols>
  <sheetData>
    <row r="1" spans="1:4" ht="18">
      <c r="A1" s="338" t="s">
        <v>750</v>
      </c>
    </row>
    <row r="2" spans="1:4" s="346" customFormat="1" ht="16.2">
      <c r="A2" s="346" t="s">
        <v>751</v>
      </c>
      <c r="B2" s="343">
        <v>1.25</v>
      </c>
      <c r="C2" s="343"/>
    </row>
    <row r="4" spans="1:4">
      <c r="A4" s="339"/>
      <c r="B4" s="339" t="s">
        <v>753</v>
      </c>
      <c r="C4" s="339" t="s">
        <v>755</v>
      </c>
      <c r="D4" s="339"/>
    </row>
    <row r="5" spans="1:4" ht="16.2">
      <c r="A5" s="344" t="s">
        <v>740</v>
      </c>
      <c r="B5" s="344" t="s">
        <v>754</v>
      </c>
      <c r="C5" s="344" t="s">
        <v>756</v>
      </c>
      <c r="D5" s="344" t="s">
        <v>752</v>
      </c>
    </row>
    <row r="6" spans="1:4" s="342" customFormat="1">
      <c r="A6" s="341">
        <v>43647</v>
      </c>
      <c r="B6" s="340">
        <v>1.1698</v>
      </c>
      <c r="C6" s="340"/>
      <c r="D6" s="345">
        <f>B6*$B$2*10000</f>
        <v>14622.5</v>
      </c>
    </row>
    <row r="7" spans="1:4" s="342" customFormat="1">
      <c r="A7" s="341">
        <v>43678</v>
      </c>
      <c r="B7" s="340">
        <v>1.033488</v>
      </c>
      <c r="C7" s="340"/>
      <c r="D7" s="345">
        <f t="shared" ref="D7:D19" si="0">B7*$B$2*10000</f>
        <v>12918.6</v>
      </c>
    </row>
    <row r="8" spans="1:4" s="342" customFormat="1">
      <c r="A8" s="341">
        <v>43709</v>
      </c>
      <c r="B8" s="340">
        <v>1.3447</v>
      </c>
      <c r="C8" s="340"/>
      <c r="D8" s="345">
        <f t="shared" si="0"/>
        <v>16808.75</v>
      </c>
    </row>
    <row r="9" spans="1:4" s="342" customFormat="1">
      <c r="A9" s="341">
        <v>43739</v>
      </c>
      <c r="B9" s="340">
        <v>1.353</v>
      </c>
      <c r="C9" s="340"/>
      <c r="D9" s="345">
        <f t="shared" si="0"/>
        <v>16912.5</v>
      </c>
    </row>
    <row r="10" spans="1:4" s="342" customFormat="1">
      <c r="A10" s="341">
        <v>43770</v>
      </c>
      <c r="B10" s="340">
        <v>0.54959999999999998</v>
      </c>
      <c r="C10" s="340"/>
      <c r="D10" s="345">
        <f t="shared" si="0"/>
        <v>6869.9999999999991</v>
      </c>
    </row>
    <row r="11" spans="1:4" s="342" customFormat="1">
      <c r="A11" s="341">
        <v>43800</v>
      </c>
      <c r="B11" s="340">
        <v>0.67410000000000003</v>
      </c>
      <c r="C11" s="340"/>
      <c r="D11" s="345">
        <f t="shared" si="0"/>
        <v>8426.25</v>
      </c>
    </row>
    <row r="12" spans="1:4" s="342" customFormat="1">
      <c r="A12" s="341">
        <v>43831</v>
      </c>
      <c r="B12" s="340">
        <v>0.54069999999999996</v>
      </c>
      <c r="C12" s="340"/>
      <c r="D12" s="345">
        <f t="shared" si="0"/>
        <v>6758.75</v>
      </c>
    </row>
    <row r="13" spans="1:4" s="342" customFormat="1">
      <c r="A13" s="341">
        <v>43862</v>
      </c>
      <c r="B13" s="340">
        <v>0.55859999999999999</v>
      </c>
      <c r="C13" s="340"/>
      <c r="D13" s="345">
        <f t="shared" si="0"/>
        <v>6982.5</v>
      </c>
    </row>
    <row r="14" spans="1:4" s="342" customFormat="1">
      <c r="A14" s="341">
        <v>43891</v>
      </c>
      <c r="B14" s="340">
        <v>0.8881</v>
      </c>
      <c r="C14" s="340"/>
      <c r="D14" s="345">
        <f t="shared" si="0"/>
        <v>11101.25</v>
      </c>
    </row>
    <row r="15" spans="1:4" s="342" customFormat="1">
      <c r="A15" s="341">
        <v>43922</v>
      </c>
      <c r="B15" s="340">
        <v>0.87539999999999996</v>
      </c>
      <c r="C15" s="340"/>
      <c r="D15" s="345">
        <f t="shared" si="0"/>
        <v>10942.5</v>
      </c>
    </row>
    <row r="16" spans="1:4" s="342" customFormat="1">
      <c r="A16" s="341">
        <v>43952</v>
      </c>
      <c r="B16" s="340">
        <v>1.1942999999999999</v>
      </c>
      <c r="C16" s="340"/>
      <c r="D16" s="345">
        <f t="shared" si="0"/>
        <v>14928.75</v>
      </c>
    </row>
    <row r="17" spans="1:13" s="342" customFormat="1">
      <c r="A17" s="341">
        <v>43983</v>
      </c>
      <c r="B17" s="340">
        <v>1.4852000000000001</v>
      </c>
      <c r="C17" s="340">
        <f t="shared" ref="C17:C22" si="1">SUM(B6:B17)</f>
        <v>11.666988</v>
      </c>
      <c r="D17" s="345">
        <f t="shared" si="0"/>
        <v>18565</v>
      </c>
    </row>
    <row r="18" spans="1:13" s="342" customFormat="1">
      <c r="A18" s="341">
        <v>44013</v>
      </c>
      <c r="B18" s="340">
        <v>1.613397</v>
      </c>
      <c r="C18" s="340">
        <f t="shared" si="1"/>
        <v>12.110585</v>
      </c>
      <c r="D18" s="345">
        <f t="shared" si="0"/>
        <v>20167.462499999998</v>
      </c>
    </row>
    <row r="19" spans="1:13">
      <c r="A19" s="341">
        <v>44044</v>
      </c>
      <c r="B19" s="340">
        <v>1.49</v>
      </c>
      <c r="C19" s="340">
        <f t="shared" si="1"/>
        <v>12.567097000000002</v>
      </c>
      <c r="D19" s="345">
        <f t="shared" si="0"/>
        <v>18625</v>
      </c>
    </row>
    <row r="20" spans="1:13">
      <c r="A20" s="341">
        <v>44075</v>
      </c>
      <c r="B20" s="193">
        <v>1.48</v>
      </c>
      <c r="C20" s="340">
        <f t="shared" si="1"/>
        <v>12.702396999999999</v>
      </c>
      <c r="D20" s="345">
        <f t="shared" ref="D20:D22" si="2">B20*$B$2*10000</f>
        <v>18500</v>
      </c>
    </row>
    <row r="21" spans="1:13">
      <c r="A21" s="341">
        <v>44105</v>
      </c>
      <c r="B21" s="352">
        <v>1.1000000000000001</v>
      </c>
      <c r="C21" s="340">
        <f t="shared" si="1"/>
        <v>12.449397000000001</v>
      </c>
      <c r="D21" s="345">
        <f t="shared" si="2"/>
        <v>13750</v>
      </c>
      <c r="G21" s="346"/>
      <c r="H21" s="346"/>
      <c r="I21" s="346"/>
      <c r="J21" s="346"/>
      <c r="K21" s="346"/>
      <c r="L21" s="346"/>
      <c r="M21" s="346"/>
    </row>
    <row r="22" spans="1:13">
      <c r="A22" s="341">
        <v>44136</v>
      </c>
      <c r="B22" s="352">
        <v>0.85</v>
      </c>
      <c r="C22" s="340">
        <f t="shared" si="1"/>
        <v>12.749796999999999</v>
      </c>
      <c r="D22" s="345">
        <f t="shared" si="2"/>
        <v>10625</v>
      </c>
      <c r="G22" s="346"/>
      <c r="H22" s="346"/>
      <c r="I22" s="346"/>
      <c r="J22" s="346"/>
      <c r="K22" s="346"/>
      <c r="L22" s="346"/>
      <c r="M22" s="346"/>
    </row>
    <row r="23" spans="1:13">
      <c r="A23" s="341">
        <v>44166</v>
      </c>
      <c r="B23" s="193">
        <v>0.78</v>
      </c>
      <c r="C23" s="340">
        <f t="shared" ref="C23" si="3">SUM(B12:B23)</f>
        <v>12.855696999999999</v>
      </c>
      <c r="D23" s="345">
        <f t="shared" ref="D23" si="4">B23*$B$2*10000</f>
        <v>9750</v>
      </c>
      <c r="G23" s="346"/>
      <c r="H23" s="346"/>
      <c r="I23" s="346"/>
      <c r="J23" s="346"/>
      <c r="K23" s="346"/>
      <c r="L23" s="346"/>
      <c r="M23" s="346"/>
    </row>
    <row r="24" spans="1:13" s="346" customFormat="1">
      <c r="A24" s="341">
        <v>44197</v>
      </c>
      <c r="B24" s="352">
        <v>0.44800000000000001</v>
      </c>
      <c r="C24" s="340">
        <f t="shared" ref="C24:C25" si="5">SUM(B13:B24)</f>
        <v>12.762996999999999</v>
      </c>
      <c r="D24" s="345">
        <f t="shared" ref="D24:D25" si="6">B24*$B$2*10000</f>
        <v>5600.0000000000009</v>
      </c>
    </row>
    <row r="25" spans="1:13" s="346" customFormat="1">
      <c r="A25" s="341">
        <v>44228</v>
      </c>
      <c r="B25" s="193">
        <v>0.49</v>
      </c>
      <c r="C25" s="340">
        <f t="shared" si="5"/>
        <v>12.694396999999999</v>
      </c>
      <c r="D25" s="345">
        <f t="shared" si="6"/>
        <v>6125</v>
      </c>
    </row>
    <row r="26" spans="1:13" s="346" customFormat="1">
      <c r="A26" s="341">
        <v>44256</v>
      </c>
      <c r="B26" s="193">
        <v>0.91</v>
      </c>
      <c r="C26" s="340">
        <f t="shared" ref="C26:C27" si="7">SUM(B15:B26)</f>
        <v>12.716296999999999</v>
      </c>
      <c r="D26" s="345">
        <f t="shared" ref="D26:D27" si="8">B26*$B$2*10000</f>
        <v>11375</v>
      </c>
    </row>
    <row r="27" spans="1:13" s="346" customFormat="1">
      <c r="A27" s="341">
        <v>44287</v>
      </c>
      <c r="B27" s="193">
        <v>1.0329999999999999</v>
      </c>
      <c r="C27" s="340">
        <f t="shared" si="7"/>
        <v>12.873896999999999</v>
      </c>
      <c r="D27" s="345">
        <f t="shared" si="8"/>
        <v>12912.499999999998</v>
      </c>
    </row>
    <row r="28" spans="1:13">
      <c r="G28" s="346"/>
      <c r="H28" s="346"/>
      <c r="I28" s="346"/>
      <c r="J28" s="346"/>
      <c r="K28" s="346"/>
      <c r="L28" s="346"/>
      <c r="M28" s="346"/>
    </row>
    <row r="29" spans="1:13">
      <c r="A29" t="s">
        <v>829</v>
      </c>
      <c r="G29" s="346"/>
      <c r="H29" s="346"/>
      <c r="I29" s="346"/>
      <c r="J29" s="346"/>
      <c r="K29" s="346"/>
      <c r="L29" s="346"/>
      <c r="M29" s="346"/>
    </row>
    <row r="30" spans="1:13">
      <c r="A30" t="s">
        <v>806</v>
      </c>
      <c r="G30" s="346"/>
      <c r="H30" s="346"/>
      <c r="I30" s="346"/>
      <c r="J30" s="346"/>
      <c r="K30" s="346"/>
      <c r="L30" s="346"/>
      <c r="M30" s="346"/>
    </row>
    <row r="31" spans="1:13">
      <c r="G31" s="346"/>
      <c r="H31" s="346"/>
      <c r="I31" s="346"/>
      <c r="J31" s="346"/>
      <c r="K31" s="346"/>
      <c r="L31" s="346"/>
      <c r="M31" s="346"/>
    </row>
    <row r="32" spans="1:13">
      <c r="G32" s="346"/>
      <c r="H32" s="346"/>
      <c r="I32" s="346"/>
      <c r="J32" s="346"/>
      <c r="K32" s="346"/>
      <c r="L32" s="346"/>
      <c r="M32" s="346"/>
    </row>
    <row r="33" spans="7:13">
      <c r="G33" s="346"/>
      <c r="H33" s="346"/>
      <c r="I33" s="346"/>
      <c r="J33" s="346"/>
      <c r="K33" s="346"/>
      <c r="L33" s="346"/>
      <c r="M33" s="346"/>
    </row>
    <row r="34" spans="7:13">
      <c r="G34" s="346"/>
      <c r="H34" s="346"/>
      <c r="I34" s="346"/>
      <c r="J34" s="346"/>
      <c r="K34" s="346"/>
      <c r="L34" s="346"/>
      <c r="M34" s="346"/>
    </row>
    <row r="35" spans="7:13" ht="14.85" customHeight="1">
      <c r="G35" s="346"/>
      <c r="H35" s="346"/>
      <c r="I35" s="346"/>
      <c r="J35" s="346"/>
      <c r="K35" s="346"/>
      <c r="L35" s="346"/>
      <c r="M35" s="346"/>
    </row>
    <row r="36" spans="7:13">
      <c r="G36" s="346"/>
      <c r="H36" s="346"/>
      <c r="I36" s="346"/>
      <c r="J36" s="346"/>
      <c r="K36" s="346"/>
      <c r="L36" s="346"/>
      <c r="M36" s="346"/>
    </row>
  </sheetData>
  <pageMargins left="0.7" right="0.7" top="0.75" bottom="0.75" header="0.3" footer="0.3"/>
  <pageSetup orientation="portrait" verticalDpi="0"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K78"/>
  <sheetViews>
    <sheetView zoomScale="80" zoomScaleNormal="80" workbookViewId="0">
      <pane ySplit="1" topLeftCell="A17" activePane="bottomLeft" state="frozen"/>
      <selection pane="bottomLeft" activeCell="B48" sqref="B48"/>
    </sheetView>
  </sheetViews>
  <sheetFormatPr defaultRowHeight="15.6"/>
  <cols>
    <col min="1" max="1" width="23.5546875" style="95" customWidth="1"/>
    <col min="2" max="2" width="14.5546875" style="97" customWidth="1"/>
    <col min="3" max="3" width="18.44140625" style="97" bestFit="1" customWidth="1"/>
    <col min="4" max="4" width="35.77734375" bestFit="1" customWidth="1"/>
    <col min="5" max="5" width="14.5546875" style="97" customWidth="1"/>
    <col min="6" max="6" width="10.44140625" bestFit="1" customWidth="1"/>
    <col min="7" max="7" width="18.44140625" style="97" bestFit="1" customWidth="1"/>
    <col min="8" max="8" width="18.44140625" style="312" bestFit="1" customWidth="1"/>
    <col min="19" max="19" width="14.5546875" bestFit="1" customWidth="1"/>
  </cols>
  <sheetData>
    <row r="1" spans="1:11" s="273" customFormat="1" ht="18.600000000000001">
      <c r="A1" s="309" t="s">
        <v>173</v>
      </c>
      <c r="B1" s="311" t="s">
        <v>172</v>
      </c>
      <c r="C1" s="311" t="s">
        <v>174</v>
      </c>
      <c r="D1" s="273" t="s">
        <v>6</v>
      </c>
      <c r="E1" s="311"/>
      <c r="G1" s="311" t="s">
        <v>508</v>
      </c>
      <c r="H1" s="311" t="s">
        <v>648</v>
      </c>
      <c r="K1" s="273" t="s">
        <v>647</v>
      </c>
    </row>
    <row r="2" spans="1:11" s="273" customFormat="1" ht="18.600000000000001">
      <c r="A2" s="310">
        <v>43987</v>
      </c>
      <c r="B2" s="312">
        <v>-9700.5300000000007</v>
      </c>
      <c r="C2" s="312">
        <f>B2</f>
        <v>-9700.5300000000007</v>
      </c>
      <c r="D2" s="308"/>
      <c r="E2" s="312"/>
      <c r="F2" t="s">
        <v>509</v>
      </c>
      <c r="G2" s="312">
        <f t="shared" ref="G2:G13" si="0">363686/12</f>
        <v>30307.166666666668</v>
      </c>
      <c r="H2" s="312">
        <f>B2+B3+B4+B5</f>
        <v>18169.560000000005</v>
      </c>
    </row>
    <row r="3" spans="1:11" s="273" customFormat="1" ht="18.600000000000001">
      <c r="A3" s="310">
        <v>43994</v>
      </c>
      <c r="B3" s="312">
        <v>28647.690000000002</v>
      </c>
      <c r="C3" s="312">
        <f t="shared" ref="C3:C48" si="1">C2+B3</f>
        <v>18947.160000000003</v>
      </c>
      <c r="D3" s="308" t="s">
        <v>653</v>
      </c>
      <c r="E3" s="312"/>
      <c r="F3" t="s">
        <v>510</v>
      </c>
      <c r="G3" s="312">
        <f t="shared" si="0"/>
        <v>30307.166666666668</v>
      </c>
      <c r="H3" s="312">
        <f>B6+B7+B8+B9+B10</f>
        <v>37829.380000000005</v>
      </c>
    </row>
    <row r="4" spans="1:11" s="273" customFormat="1" ht="18.600000000000001">
      <c r="A4" s="310">
        <v>44008</v>
      </c>
      <c r="B4" s="312">
        <v>-7546.8400000000038</v>
      </c>
      <c r="C4" s="312">
        <f t="shared" si="1"/>
        <v>11400.32</v>
      </c>
      <c r="D4" s="308"/>
      <c r="E4" s="312"/>
      <c r="F4" t="s">
        <v>511</v>
      </c>
      <c r="G4" s="312">
        <f t="shared" si="0"/>
        <v>30307.166666666668</v>
      </c>
      <c r="H4" s="312">
        <f>B11+B12+B13+B14+B15</f>
        <v>33510.03</v>
      </c>
    </row>
    <row r="5" spans="1:11" s="273" customFormat="1" ht="18.600000000000001">
      <c r="A5" s="310">
        <v>44012</v>
      </c>
      <c r="B5" s="312">
        <v>6769.2400000000052</v>
      </c>
      <c r="C5" s="312">
        <f t="shared" si="1"/>
        <v>18169.560000000005</v>
      </c>
      <c r="D5" s="308" t="s">
        <v>676</v>
      </c>
      <c r="E5" s="312"/>
      <c r="F5" t="s">
        <v>512</v>
      </c>
      <c r="G5" s="312">
        <f t="shared" si="0"/>
        <v>30307.166666666668</v>
      </c>
      <c r="H5" s="312">
        <f>B16+B17+B18+B19+B20</f>
        <v>20515.79</v>
      </c>
    </row>
    <row r="6" spans="1:11" s="273" customFormat="1" ht="18.600000000000001">
      <c r="A6" s="310">
        <v>44015</v>
      </c>
      <c r="B6" s="312">
        <v>-16968.560000000001</v>
      </c>
      <c r="C6" s="312">
        <f t="shared" si="1"/>
        <v>1201.0000000000036</v>
      </c>
      <c r="D6" s="308"/>
      <c r="E6" s="312"/>
      <c r="F6" t="s">
        <v>541</v>
      </c>
      <c r="G6" s="312">
        <f t="shared" si="0"/>
        <v>30307.166666666668</v>
      </c>
      <c r="H6" s="312">
        <f>B21+B22+B23+B24</f>
        <v>49404.119999999995</v>
      </c>
    </row>
    <row r="7" spans="1:11" s="273" customFormat="1" ht="18.600000000000001">
      <c r="A7" s="310">
        <v>44022</v>
      </c>
      <c r="B7" s="312">
        <v>35960.699999999997</v>
      </c>
      <c r="C7" s="312">
        <f t="shared" si="1"/>
        <v>37161.699999999997</v>
      </c>
      <c r="D7" s="308"/>
      <c r="E7" s="312"/>
      <c r="F7" t="s">
        <v>556</v>
      </c>
      <c r="G7" s="312">
        <f t="shared" si="0"/>
        <v>30307.166666666668</v>
      </c>
      <c r="H7" s="312">
        <f>B25+B26+B27+B28</f>
        <v>166.5</v>
      </c>
    </row>
    <row r="8" spans="1:11" s="273" customFormat="1" ht="18.600000000000001">
      <c r="A8" s="310">
        <v>44029</v>
      </c>
      <c r="B8" s="312">
        <v>-8142.6699999999983</v>
      </c>
      <c r="C8" s="312">
        <f t="shared" si="1"/>
        <v>29019.03</v>
      </c>
      <c r="D8" s="308"/>
      <c r="E8" s="312"/>
      <c r="F8" t="s">
        <v>584</v>
      </c>
      <c r="G8" s="312">
        <f t="shared" si="0"/>
        <v>30307.166666666668</v>
      </c>
      <c r="H8" s="312">
        <f>B29+B30+B31+B32</f>
        <v>18353.97</v>
      </c>
    </row>
    <row r="9" spans="1:11" s="273" customFormat="1" ht="18.600000000000001">
      <c r="A9" s="310">
        <v>44036</v>
      </c>
      <c r="B9" s="312">
        <v>8923.5599999999977</v>
      </c>
      <c r="C9" s="312">
        <f t="shared" si="1"/>
        <v>37942.589999999997</v>
      </c>
      <c r="D9" s="308"/>
      <c r="E9" s="312"/>
      <c r="F9" t="s">
        <v>591</v>
      </c>
      <c r="G9" s="312">
        <f t="shared" si="0"/>
        <v>30307.166666666668</v>
      </c>
      <c r="H9" s="312">
        <f>B33+B34</f>
        <v>6536.5499999999993</v>
      </c>
    </row>
    <row r="10" spans="1:11" s="273" customFormat="1" ht="18.600000000000001">
      <c r="A10" s="310">
        <v>44043</v>
      </c>
      <c r="B10" s="312">
        <v>18056.350000000006</v>
      </c>
      <c r="C10" s="312">
        <f t="shared" si="1"/>
        <v>55998.94</v>
      </c>
      <c r="D10" s="308" t="s">
        <v>676</v>
      </c>
      <c r="E10" s="312"/>
      <c r="F10" t="s">
        <v>625</v>
      </c>
      <c r="G10" s="312">
        <f t="shared" si="0"/>
        <v>30307.166666666668</v>
      </c>
      <c r="H10" s="312">
        <f>B35+B36+B37</f>
        <v>43776.01</v>
      </c>
    </row>
    <row r="11" spans="1:11" s="273" customFormat="1" ht="18.600000000000001">
      <c r="A11" s="310">
        <v>44050</v>
      </c>
      <c r="B11" s="312">
        <v>-1349.34</v>
      </c>
      <c r="C11" s="312">
        <f t="shared" si="1"/>
        <v>54649.600000000006</v>
      </c>
      <c r="D11" s="308"/>
      <c r="E11" s="312"/>
      <c r="F11" t="s">
        <v>640</v>
      </c>
      <c r="G11" s="312">
        <f t="shared" si="0"/>
        <v>30307.166666666668</v>
      </c>
      <c r="H11" s="312">
        <f>B38+B39+B40+B41+B42</f>
        <v>231022.42</v>
      </c>
    </row>
    <row r="12" spans="1:11" s="273" customFormat="1" ht="18.600000000000001">
      <c r="A12" s="310">
        <v>44057</v>
      </c>
      <c r="B12" s="312">
        <v>14765.11</v>
      </c>
      <c r="C12" s="312">
        <f t="shared" si="1"/>
        <v>69414.710000000006</v>
      </c>
      <c r="D12" s="308"/>
      <c r="E12" s="312"/>
      <c r="F12" t="s">
        <v>643</v>
      </c>
      <c r="G12" s="312">
        <f t="shared" si="0"/>
        <v>30307.166666666668</v>
      </c>
      <c r="H12" s="312">
        <f>B43+B44+B45+B46+B47</f>
        <v>-31831.320000000003</v>
      </c>
    </row>
    <row r="13" spans="1:11" s="273" customFormat="1" ht="18.600000000000001">
      <c r="A13" s="310">
        <v>44064</v>
      </c>
      <c r="B13" s="312">
        <v>-12170.98</v>
      </c>
      <c r="C13" s="312">
        <f t="shared" si="1"/>
        <v>57243.73000000001</v>
      </c>
      <c r="D13" s="308" t="s">
        <v>785</v>
      </c>
      <c r="E13" s="312"/>
      <c r="F13" t="s">
        <v>645</v>
      </c>
      <c r="G13" s="312">
        <f t="shared" si="0"/>
        <v>30307.166666666668</v>
      </c>
      <c r="H13" s="312">
        <f>B48</f>
        <v>58400.73</v>
      </c>
    </row>
    <row r="14" spans="1:11" s="273" customFormat="1" ht="18.600000000000001">
      <c r="A14" s="310">
        <v>44071</v>
      </c>
      <c r="B14" s="312">
        <v>-13007.869999999999</v>
      </c>
      <c r="C14" s="312">
        <f t="shared" si="1"/>
        <v>44235.860000000015</v>
      </c>
      <c r="D14" s="308"/>
      <c r="E14" s="312"/>
      <c r="G14" s="311"/>
      <c r="H14" s="312"/>
    </row>
    <row r="15" spans="1:11" s="273" customFormat="1" ht="18.600000000000001">
      <c r="A15" s="310">
        <v>44074</v>
      </c>
      <c r="B15" s="312">
        <v>45273.109999999993</v>
      </c>
      <c r="C15" s="312">
        <f t="shared" si="1"/>
        <v>89508.97</v>
      </c>
      <c r="D15" s="308" t="s">
        <v>676</v>
      </c>
      <c r="E15" s="312"/>
      <c r="G15" s="311"/>
      <c r="H15" s="312"/>
    </row>
    <row r="16" spans="1:11" s="273" customFormat="1" ht="18.600000000000001">
      <c r="A16" s="310">
        <v>44078</v>
      </c>
      <c r="B16" s="312">
        <v>3118.64</v>
      </c>
      <c r="C16" s="312">
        <f t="shared" si="1"/>
        <v>92627.61</v>
      </c>
      <c r="D16" s="308"/>
      <c r="E16" s="312"/>
      <c r="G16" s="311"/>
      <c r="H16" s="312"/>
    </row>
    <row r="17" spans="1:8" s="273" customFormat="1" ht="18.600000000000001">
      <c r="A17" s="310">
        <v>44085</v>
      </c>
      <c r="B17" s="312">
        <v>14606.940000000002</v>
      </c>
      <c r="C17" s="312">
        <f t="shared" si="1"/>
        <v>107234.55</v>
      </c>
      <c r="D17" s="308"/>
      <c r="E17" s="312"/>
      <c r="G17" s="311"/>
      <c r="H17" s="312"/>
    </row>
    <row r="18" spans="1:8" s="273" customFormat="1" ht="18.600000000000001">
      <c r="A18" s="310">
        <v>44092</v>
      </c>
      <c r="B18" s="312">
        <v>-1044.7700000000004</v>
      </c>
      <c r="C18" s="312">
        <f t="shared" si="1"/>
        <v>106189.78</v>
      </c>
      <c r="D18" s="308"/>
      <c r="E18" s="312"/>
      <c r="G18" s="311"/>
      <c r="H18" s="312"/>
    </row>
    <row r="19" spans="1:8" s="273" customFormat="1" ht="18.600000000000001">
      <c r="A19" s="310">
        <v>44099</v>
      </c>
      <c r="B19" s="312">
        <v>17214.259999999998</v>
      </c>
      <c r="C19" s="312">
        <f t="shared" si="1"/>
        <v>123404.04</v>
      </c>
      <c r="D19" s="308" t="s">
        <v>653</v>
      </c>
      <c r="E19" s="312"/>
      <c r="F19"/>
      <c r="G19" s="97"/>
      <c r="H19" s="312"/>
    </row>
    <row r="20" spans="1:8" s="273" customFormat="1" ht="18.600000000000001">
      <c r="A20" s="310">
        <v>44104</v>
      </c>
      <c r="B20" s="312">
        <v>-13379.279999999999</v>
      </c>
      <c r="C20" s="312">
        <f t="shared" si="1"/>
        <v>110024.76</v>
      </c>
      <c r="D20" s="308" t="s">
        <v>676</v>
      </c>
      <c r="E20" s="312"/>
      <c r="F20"/>
      <c r="G20" s="97"/>
      <c r="H20" s="312"/>
    </row>
    <row r="21" spans="1:8" s="273" customFormat="1" ht="18.600000000000001">
      <c r="A21" s="310">
        <v>44106</v>
      </c>
      <c r="B21" s="312">
        <v>1307.19</v>
      </c>
      <c r="C21" s="312">
        <f t="shared" si="1"/>
        <v>111331.95</v>
      </c>
      <c r="D21" s="308"/>
      <c r="E21" s="312"/>
      <c r="F21"/>
      <c r="G21" s="97"/>
      <c r="H21" s="312"/>
    </row>
    <row r="22" spans="1:8" s="273" customFormat="1" ht="18.600000000000001">
      <c r="A22" s="310">
        <v>44113</v>
      </c>
      <c r="B22" s="312">
        <v>27148.25</v>
      </c>
      <c r="C22" s="312">
        <f t="shared" si="1"/>
        <v>138480.20000000001</v>
      </c>
      <c r="D22" s="308" t="s">
        <v>653</v>
      </c>
      <c r="E22" s="312"/>
      <c r="F22"/>
      <c r="G22" s="97"/>
      <c r="H22" s="312"/>
    </row>
    <row r="23" spans="1:8" s="273" customFormat="1" ht="18.600000000000001">
      <c r="A23" s="310">
        <v>44120</v>
      </c>
      <c r="B23" s="312">
        <v>16280.299999999996</v>
      </c>
      <c r="C23" s="312">
        <f t="shared" si="1"/>
        <v>154760.5</v>
      </c>
      <c r="D23" s="308"/>
      <c r="E23" s="312"/>
      <c r="F23"/>
      <c r="G23" s="97"/>
      <c r="H23" s="312"/>
    </row>
    <row r="24" spans="1:8" s="273" customFormat="1" ht="18.600000000000001">
      <c r="A24" s="310">
        <v>44135</v>
      </c>
      <c r="B24" s="312">
        <v>4668.3800000000047</v>
      </c>
      <c r="C24" s="312">
        <f t="shared" si="1"/>
        <v>159428.88</v>
      </c>
      <c r="D24" s="308" t="s">
        <v>676</v>
      </c>
      <c r="E24" s="312"/>
      <c r="F24"/>
      <c r="G24" s="97"/>
      <c r="H24" s="312"/>
    </row>
    <row r="25" spans="1:8" s="273" customFormat="1" ht="18.600000000000001">
      <c r="A25" s="310">
        <v>44141</v>
      </c>
      <c r="B25" s="312">
        <v>-1351.82</v>
      </c>
      <c r="C25" s="312">
        <f t="shared" si="1"/>
        <v>158077.06</v>
      </c>
      <c r="D25" s="308"/>
      <c r="E25" s="312"/>
      <c r="F25"/>
      <c r="G25" s="97"/>
      <c r="H25" s="312"/>
    </row>
    <row r="26" spans="1:8" s="273" customFormat="1" ht="18.600000000000001">
      <c r="A26" s="310">
        <v>44148</v>
      </c>
      <c r="B26" s="312">
        <v>-11173.4</v>
      </c>
      <c r="C26" s="312">
        <f t="shared" si="1"/>
        <v>146903.66</v>
      </c>
      <c r="D26" s="308"/>
      <c r="E26" s="312"/>
      <c r="F26"/>
      <c r="G26" s="97"/>
      <c r="H26" s="312"/>
    </row>
    <row r="27" spans="1:8" s="273" customFormat="1" ht="18.600000000000001">
      <c r="A27" s="310">
        <v>44160</v>
      </c>
      <c r="B27" s="312">
        <v>19754.96</v>
      </c>
      <c r="C27" s="312">
        <f t="shared" si="1"/>
        <v>166658.62</v>
      </c>
      <c r="D27" s="308"/>
      <c r="E27" s="312"/>
      <c r="F27"/>
      <c r="G27" s="97"/>
      <c r="H27" s="312"/>
    </row>
    <row r="28" spans="1:8" s="273" customFormat="1" ht="18.600000000000001">
      <c r="A28" s="310">
        <v>44165</v>
      </c>
      <c r="B28" s="312">
        <v>-7063.24</v>
      </c>
      <c r="C28" s="312">
        <f t="shared" si="1"/>
        <v>159595.38</v>
      </c>
      <c r="D28" s="308" t="s">
        <v>676</v>
      </c>
      <c r="E28" s="312"/>
      <c r="F28"/>
      <c r="G28" s="97"/>
      <c r="H28" s="312"/>
    </row>
    <row r="29" spans="1:8" s="273" customFormat="1" ht="18.600000000000001">
      <c r="A29" s="310">
        <v>44169</v>
      </c>
      <c r="B29" s="312">
        <v>3232.96</v>
      </c>
      <c r="C29" s="312">
        <f t="shared" si="1"/>
        <v>162828.34</v>
      </c>
      <c r="D29" s="308" t="s">
        <v>869</v>
      </c>
      <c r="E29" s="312"/>
      <c r="F29"/>
      <c r="G29" s="97"/>
      <c r="H29" s="312"/>
    </row>
    <row r="30" spans="1:8" s="273" customFormat="1" ht="18.600000000000001">
      <c r="A30" s="310">
        <v>44176</v>
      </c>
      <c r="B30" s="312">
        <v>-1781.08</v>
      </c>
      <c r="C30" s="312">
        <f t="shared" si="1"/>
        <v>161047.26</v>
      </c>
      <c r="D30" s="308"/>
      <c r="E30" s="312"/>
      <c r="F30"/>
      <c r="G30" s="97"/>
      <c r="H30" s="312"/>
    </row>
    <row r="31" spans="1:8" s="273" customFormat="1" ht="18.600000000000001">
      <c r="A31" s="310">
        <v>44183</v>
      </c>
      <c r="B31" s="312">
        <v>13944.47</v>
      </c>
      <c r="C31" s="312">
        <f t="shared" si="1"/>
        <v>174991.73</v>
      </c>
      <c r="D31" s="308"/>
      <c r="E31" s="312"/>
      <c r="F31" s="346"/>
      <c r="G31" s="97"/>
      <c r="H31" s="312"/>
    </row>
    <row r="32" spans="1:8" s="273" customFormat="1" ht="18.600000000000001">
      <c r="A32" s="310">
        <v>44196</v>
      </c>
      <c r="B32" s="312">
        <v>2957.6200000000044</v>
      </c>
      <c r="C32" s="312">
        <f t="shared" si="1"/>
        <v>177949.35</v>
      </c>
      <c r="D32" s="308" t="s">
        <v>676</v>
      </c>
      <c r="E32" s="312"/>
      <c r="F32" s="346"/>
      <c r="G32" s="97"/>
      <c r="H32" s="312"/>
    </row>
    <row r="33" spans="1:8" s="273" customFormat="1" ht="18.600000000000001">
      <c r="A33" s="310">
        <v>44204</v>
      </c>
      <c r="B33" s="312">
        <v>904.48</v>
      </c>
      <c r="C33" s="312">
        <f t="shared" si="1"/>
        <v>178853.83000000002</v>
      </c>
      <c r="D33" s="308"/>
      <c r="E33" s="312"/>
      <c r="F33" s="346"/>
      <c r="G33" s="97"/>
      <c r="H33" s="312"/>
    </row>
    <row r="34" spans="1:8" s="273" customFormat="1" ht="18.600000000000001">
      <c r="A34" s="310">
        <v>44227</v>
      </c>
      <c r="B34" s="312">
        <v>5632.07</v>
      </c>
      <c r="C34" s="312">
        <f t="shared" si="1"/>
        <v>184485.90000000002</v>
      </c>
      <c r="D34" s="308" t="s">
        <v>676</v>
      </c>
      <c r="E34" s="312"/>
      <c r="F34" s="346"/>
      <c r="G34" s="97"/>
      <c r="H34" s="312"/>
    </row>
    <row r="35" spans="1:8" s="273" customFormat="1" ht="18.600000000000001">
      <c r="A35" s="310">
        <v>44239</v>
      </c>
      <c r="B35" s="312">
        <v>12636.9</v>
      </c>
      <c r="C35" s="312">
        <f t="shared" si="1"/>
        <v>197122.80000000002</v>
      </c>
      <c r="D35" s="308" t="s">
        <v>881</v>
      </c>
      <c r="E35" s="312"/>
      <c r="F35" s="346"/>
      <c r="G35" s="97"/>
      <c r="H35" s="312"/>
    </row>
    <row r="36" spans="1:8" s="273" customFormat="1" ht="18.600000000000001">
      <c r="A36" s="310">
        <v>44246</v>
      </c>
      <c r="B36" s="312">
        <v>37317.019999999997</v>
      </c>
      <c r="C36" s="312">
        <f t="shared" si="1"/>
        <v>234439.82</v>
      </c>
      <c r="D36" s="308" t="s">
        <v>911</v>
      </c>
      <c r="E36" s="312"/>
      <c r="F36" s="346"/>
      <c r="G36" s="97"/>
      <c r="H36" s="312"/>
    </row>
    <row r="37" spans="1:8" s="273" customFormat="1" ht="18.600000000000001">
      <c r="A37" s="310">
        <v>44253</v>
      </c>
      <c r="B37" s="312">
        <v>-6177.9099999999962</v>
      </c>
      <c r="C37" s="312">
        <f t="shared" si="1"/>
        <v>228261.91</v>
      </c>
      <c r="D37" s="308" t="s">
        <v>676</v>
      </c>
      <c r="E37" s="312"/>
      <c r="F37" s="346"/>
      <c r="G37" s="97"/>
      <c r="H37" s="312"/>
    </row>
    <row r="38" spans="1:8" s="273" customFormat="1" ht="18.600000000000001">
      <c r="A38" s="310">
        <v>44260</v>
      </c>
      <c r="B38" s="312">
        <v>70863.179999999993</v>
      </c>
      <c r="C38" s="312">
        <f t="shared" si="1"/>
        <v>299125.08999999997</v>
      </c>
      <c r="D38" s="308" t="s">
        <v>1004</v>
      </c>
      <c r="E38" s="312"/>
      <c r="F38" s="346"/>
      <c r="G38" s="97"/>
      <c r="H38" s="312"/>
    </row>
    <row r="39" spans="1:8" s="273" customFormat="1" ht="18.600000000000001">
      <c r="A39" s="310">
        <v>44267</v>
      </c>
      <c r="B39" s="312">
        <v>61982.270000000019</v>
      </c>
      <c r="C39" s="312">
        <f t="shared" si="1"/>
        <v>361107.36</v>
      </c>
      <c r="D39" s="308" t="s">
        <v>1004</v>
      </c>
      <c r="E39" s="312"/>
      <c r="F39" s="346"/>
      <c r="G39" s="97"/>
      <c r="H39" s="312"/>
    </row>
    <row r="40" spans="1:8" s="273" customFormat="1" ht="18.600000000000001">
      <c r="A40" s="310">
        <v>44274</v>
      </c>
      <c r="B40" s="312">
        <v>38696.109999999986</v>
      </c>
      <c r="C40" s="312">
        <f t="shared" si="1"/>
        <v>399803.47</v>
      </c>
      <c r="D40" s="308" t="s">
        <v>1004</v>
      </c>
      <c r="E40" s="312"/>
      <c r="F40" s="346"/>
      <c r="G40" s="97"/>
      <c r="H40" s="312"/>
    </row>
    <row r="41" spans="1:8" s="273" customFormat="1" ht="18.600000000000001">
      <c r="A41" s="310">
        <v>44281</v>
      </c>
      <c r="B41" s="312">
        <v>15342.580000000016</v>
      </c>
      <c r="C41" s="312">
        <f t="shared" si="1"/>
        <v>415146.05</v>
      </c>
      <c r="D41" s="308" t="s">
        <v>1004</v>
      </c>
      <c r="E41" s="312"/>
      <c r="F41" s="346"/>
      <c r="G41" s="97"/>
      <c r="H41" s="312"/>
    </row>
    <row r="42" spans="1:8" s="273" customFormat="1" ht="18.600000000000001">
      <c r="A42" s="310">
        <v>44286</v>
      </c>
      <c r="B42" s="312">
        <v>44138.28</v>
      </c>
      <c r="C42" s="312">
        <f t="shared" si="1"/>
        <v>459284.32999999996</v>
      </c>
      <c r="D42" s="308" t="s">
        <v>676</v>
      </c>
      <c r="E42" s="312"/>
      <c r="F42" s="346"/>
      <c r="G42" s="97"/>
      <c r="H42" s="312"/>
    </row>
    <row r="43" spans="1:8" s="273" customFormat="1" ht="18.600000000000001">
      <c r="A43" s="310">
        <v>44288</v>
      </c>
      <c r="B43" s="312">
        <v>987.75</v>
      </c>
      <c r="C43" s="312">
        <f t="shared" si="1"/>
        <v>460272.07999999996</v>
      </c>
      <c r="D43" s="308"/>
      <c r="E43" s="312"/>
      <c r="F43" s="346"/>
      <c r="G43" s="97"/>
      <c r="H43" s="312"/>
    </row>
    <row r="44" spans="1:8" s="273" customFormat="1" ht="18.600000000000001">
      <c r="A44" s="310">
        <v>44295</v>
      </c>
      <c r="B44" s="312">
        <v>-11511.35</v>
      </c>
      <c r="C44" s="312">
        <f t="shared" si="1"/>
        <v>448760.73</v>
      </c>
      <c r="D44" s="308"/>
      <c r="E44" s="312"/>
      <c r="F44" s="346"/>
      <c r="G44" s="97"/>
      <c r="H44" s="312"/>
    </row>
    <row r="45" spans="1:8" s="273" customFormat="1" ht="18.600000000000001">
      <c r="A45" s="310">
        <v>44302</v>
      </c>
      <c r="B45" s="312">
        <v>-10379.679999999998</v>
      </c>
      <c r="C45" s="312">
        <f t="shared" si="1"/>
        <v>438381.05</v>
      </c>
      <c r="D45" s="308" t="s">
        <v>1017</v>
      </c>
      <c r="E45" s="312"/>
      <c r="F45" s="346"/>
      <c r="G45" s="97"/>
      <c r="H45" s="312"/>
    </row>
    <row r="46" spans="1:8" s="273" customFormat="1" ht="18.600000000000001">
      <c r="A46" s="310">
        <v>44309</v>
      </c>
      <c r="B46" s="312">
        <v>18135.009999999998</v>
      </c>
      <c r="C46" s="312">
        <f t="shared" si="1"/>
        <v>456516.06</v>
      </c>
      <c r="D46" s="308"/>
      <c r="E46" s="312"/>
      <c r="F46" s="346"/>
      <c r="G46" s="97"/>
      <c r="H46" s="312"/>
    </row>
    <row r="47" spans="1:8" s="273" customFormat="1" ht="18.600000000000001">
      <c r="A47" s="310">
        <v>44316</v>
      </c>
      <c r="B47" s="312">
        <v>-29063.050000000003</v>
      </c>
      <c r="C47" s="312">
        <f t="shared" si="1"/>
        <v>427453.01</v>
      </c>
      <c r="D47" s="308" t="s">
        <v>676</v>
      </c>
      <c r="E47" s="312"/>
      <c r="F47" s="346"/>
      <c r="G47" s="97"/>
      <c r="H47" s="312"/>
    </row>
    <row r="48" spans="1:8" s="273" customFormat="1" ht="18.600000000000001">
      <c r="A48" s="310">
        <v>44330</v>
      </c>
      <c r="B48" s="312">
        <v>58400.73</v>
      </c>
      <c r="C48" s="312">
        <f t="shared" si="1"/>
        <v>485853.74</v>
      </c>
      <c r="D48" s="308"/>
      <c r="E48" s="312"/>
      <c r="F48" s="346"/>
      <c r="G48" s="97"/>
      <c r="H48" s="312"/>
    </row>
    <row r="49" spans="1:8" s="273" customFormat="1" ht="18.600000000000001">
      <c r="A49" s="310"/>
      <c r="B49" s="312"/>
      <c r="C49" s="312"/>
      <c r="D49" s="308"/>
      <c r="E49" s="312"/>
      <c r="F49" s="346"/>
      <c r="G49" s="97"/>
      <c r="H49" s="312"/>
    </row>
    <row r="50" spans="1:8" s="273" customFormat="1" ht="18.600000000000001">
      <c r="A50" s="310"/>
      <c r="B50" s="312"/>
      <c r="C50" s="312"/>
      <c r="D50" s="308"/>
      <c r="E50" s="312"/>
      <c r="F50" s="346"/>
      <c r="G50" s="97"/>
      <c r="H50" s="312"/>
    </row>
    <row r="51" spans="1:8" s="273" customFormat="1" ht="18.600000000000001">
      <c r="A51" s="310"/>
      <c r="B51" s="312"/>
      <c r="C51" s="312"/>
      <c r="D51" s="308"/>
      <c r="E51" s="312"/>
      <c r="F51" s="346"/>
      <c r="G51" s="97"/>
      <c r="H51" s="312"/>
    </row>
    <row r="52" spans="1:8" s="273" customFormat="1" ht="18.600000000000001">
      <c r="A52" s="95"/>
      <c r="B52" s="97"/>
      <c r="C52" s="97"/>
      <c r="D52"/>
      <c r="E52" s="97"/>
      <c r="F52"/>
      <c r="G52" s="97"/>
      <c r="H52" s="312"/>
    </row>
    <row r="53" spans="1:8" s="273" customFormat="1" ht="18.600000000000001">
      <c r="A53" s="95"/>
      <c r="B53" s="97"/>
      <c r="C53" s="97"/>
      <c r="D53"/>
      <c r="E53" s="97"/>
      <c r="F53"/>
      <c r="G53" s="97"/>
      <c r="H53" s="312"/>
    </row>
    <row r="54" spans="1:8" s="273" customFormat="1" ht="18.600000000000001">
      <c r="A54" s="95"/>
      <c r="B54" s="97"/>
      <c r="C54" s="97"/>
      <c r="D54"/>
      <c r="E54" s="97"/>
      <c r="F54"/>
      <c r="G54" s="97"/>
      <c r="H54" s="312"/>
    </row>
    <row r="55" spans="1:8" s="273" customFormat="1" ht="18.600000000000001">
      <c r="A55" s="95"/>
      <c r="B55" s="97"/>
      <c r="C55" s="97"/>
      <c r="D55"/>
      <c r="E55" s="97"/>
      <c r="F55"/>
      <c r="G55" s="97"/>
      <c r="H55" s="312"/>
    </row>
    <row r="56" spans="1:8" s="273" customFormat="1" ht="18.600000000000001">
      <c r="A56" s="95"/>
      <c r="B56" s="97"/>
      <c r="C56" s="97"/>
      <c r="D56"/>
      <c r="E56" s="97"/>
      <c r="F56"/>
      <c r="G56" s="97"/>
      <c r="H56" s="312"/>
    </row>
    <row r="57" spans="1:8" s="273" customFormat="1" ht="18.600000000000001">
      <c r="A57" s="95"/>
      <c r="B57" s="97"/>
      <c r="C57" s="97"/>
      <c r="D57"/>
      <c r="E57" s="97"/>
      <c r="F57"/>
      <c r="G57" s="97"/>
      <c r="H57" s="312"/>
    </row>
    <row r="58" spans="1:8" s="273" customFormat="1" ht="18.600000000000001">
      <c r="A58" s="95"/>
      <c r="B58" s="97"/>
      <c r="C58" s="97"/>
      <c r="D58"/>
      <c r="E58" s="97"/>
      <c r="F58"/>
      <c r="G58" s="97"/>
      <c r="H58" s="312"/>
    </row>
    <row r="59" spans="1:8" s="273" customFormat="1" ht="18.600000000000001">
      <c r="A59" s="95"/>
      <c r="B59" s="97"/>
      <c r="C59" s="97"/>
      <c r="D59"/>
      <c r="E59" s="97"/>
      <c r="F59"/>
      <c r="G59" s="97"/>
      <c r="H59" s="312"/>
    </row>
    <row r="60" spans="1:8" s="273" customFormat="1" ht="18.600000000000001">
      <c r="A60" s="95"/>
      <c r="B60" s="97"/>
      <c r="C60" s="97"/>
      <c r="D60"/>
      <c r="E60" s="97"/>
      <c r="F60"/>
      <c r="G60" s="97"/>
      <c r="H60" s="312"/>
    </row>
    <row r="61" spans="1:8" s="273" customFormat="1" ht="18.600000000000001">
      <c r="A61" s="95"/>
      <c r="B61" s="97"/>
      <c r="C61" s="97"/>
      <c r="D61"/>
      <c r="E61" s="97"/>
      <c r="F61"/>
      <c r="G61" s="97"/>
      <c r="H61" s="312"/>
    </row>
    <row r="62" spans="1:8" s="273" customFormat="1" ht="18.600000000000001">
      <c r="A62" s="95"/>
      <c r="B62" s="97"/>
      <c r="C62" s="97"/>
      <c r="D62"/>
      <c r="E62" s="97"/>
      <c r="F62"/>
      <c r="G62" s="97"/>
      <c r="H62" s="312"/>
    </row>
    <row r="63" spans="1:8" s="273" customFormat="1" ht="18.600000000000001">
      <c r="A63" s="95"/>
      <c r="B63" s="97"/>
      <c r="C63" s="97"/>
      <c r="D63"/>
      <c r="E63" s="97"/>
      <c r="F63"/>
      <c r="G63" s="97"/>
      <c r="H63" s="312"/>
    </row>
    <row r="64" spans="1:8" s="273" customFormat="1" ht="18.600000000000001">
      <c r="A64" s="95"/>
      <c r="B64" s="97"/>
      <c r="C64" s="97"/>
      <c r="D64"/>
      <c r="E64" s="97"/>
      <c r="F64"/>
      <c r="G64" s="97"/>
      <c r="H64" s="312"/>
    </row>
    <row r="65" spans="1:8" s="273" customFormat="1" ht="18.600000000000001">
      <c r="A65" s="95"/>
      <c r="B65" s="97"/>
      <c r="C65" s="97"/>
      <c r="D65"/>
      <c r="E65" s="97"/>
      <c r="F65"/>
      <c r="G65" s="97"/>
      <c r="H65" s="312"/>
    </row>
    <row r="66" spans="1:8" s="273" customFormat="1" ht="18.600000000000001">
      <c r="A66" s="95"/>
      <c r="B66" s="97"/>
      <c r="C66" s="97"/>
      <c r="D66"/>
      <c r="E66" s="97"/>
      <c r="F66"/>
      <c r="G66" s="97"/>
      <c r="H66" s="312"/>
    </row>
    <row r="67" spans="1:8" s="273" customFormat="1" ht="18.600000000000001">
      <c r="A67" s="95"/>
      <c r="B67" s="97"/>
      <c r="C67" s="97"/>
      <c r="D67"/>
      <c r="E67" s="97"/>
      <c r="F67"/>
      <c r="G67" s="97"/>
      <c r="H67" s="312"/>
    </row>
    <row r="68" spans="1:8" s="273" customFormat="1" ht="18.600000000000001">
      <c r="A68" s="95"/>
      <c r="B68" s="97"/>
      <c r="C68" s="97"/>
      <c r="D68"/>
      <c r="E68" s="97"/>
      <c r="F68"/>
      <c r="G68" s="97"/>
      <c r="H68" s="312"/>
    </row>
    <row r="69" spans="1:8" s="273" customFormat="1" ht="18.600000000000001">
      <c r="A69" s="95"/>
      <c r="B69" s="97"/>
      <c r="C69" s="97"/>
      <c r="D69"/>
      <c r="E69" s="97"/>
      <c r="F69"/>
      <c r="G69" s="97"/>
      <c r="H69" s="312"/>
    </row>
    <row r="70" spans="1:8" s="273" customFormat="1" ht="18.600000000000001">
      <c r="A70" s="95"/>
      <c r="B70" s="97"/>
      <c r="C70" s="97"/>
      <c r="D70"/>
      <c r="E70" s="97"/>
      <c r="F70"/>
      <c r="G70" s="97"/>
      <c r="H70" s="312"/>
    </row>
    <row r="71" spans="1:8" s="273" customFormat="1" ht="18.600000000000001">
      <c r="A71" s="95"/>
      <c r="B71" s="97"/>
      <c r="C71" s="97"/>
      <c r="D71"/>
      <c r="E71" s="97"/>
      <c r="F71"/>
      <c r="G71" s="97"/>
      <c r="H71" s="312"/>
    </row>
    <row r="72" spans="1:8" s="273" customFormat="1" ht="18.600000000000001">
      <c r="A72" s="95"/>
      <c r="B72" s="97"/>
      <c r="C72" s="97"/>
      <c r="D72"/>
      <c r="E72" s="97"/>
      <c r="F72"/>
      <c r="G72" s="97"/>
      <c r="H72" s="312"/>
    </row>
    <row r="73" spans="1:8" s="273" customFormat="1" ht="18.600000000000001">
      <c r="A73" s="95"/>
      <c r="B73" s="97"/>
      <c r="C73" s="97"/>
      <c r="D73"/>
      <c r="E73" s="97"/>
      <c r="F73"/>
      <c r="G73" s="97"/>
      <c r="H73" s="312"/>
    </row>
    <row r="74" spans="1:8" s="273" customFormat="1" ht="18.600000000000001">
      <c r="A74" s="95"/>
      <c r="B74" s="97"/>
      <c r="C74" s="97"/>
      <c r="D74"/>
      <c r="E74" s="97"/>
      <c r="F74"/>
      <c r="G74" s="97"/>
      <c r="H74" s="312"/>
    </row>
    <row r="75" spans="1:8" s="273" customFormat="1" ht="18.600000000000001">
      <c r="A75" s="95"/>
      <c r="B75" s="97"/>
      <c r="C75" s="97"/>
      <c r="D75"/>
      <c r="E75" s="97"/>
      <c r="F75"/>
      <c r="G75" s="97"/>
      <c r="H75" s="312"/>
    </row>
    <row r="76" spans="1:8" s="273" customFormat="1" ht="18.600000000000001">
      <c r="A76" s="95"/>
      <c r="B76" s="97"/>
      <c r="C76" s="97"/>
      <c r="D76"/>
      <c r="E76" s="97"/>
      <c r="F76"/>
      <c r="G76" s="97"/>
      <c r="H76" s="312"/>
    </row>
    <row r="77" spans="1:8" s="273" customFormat="1" ht="18.600000000000001">
      <c r="A77" s="95"/>
      <c r="B77" s="97"/>
      <c r="C77" s="97"/>
      <c r="D77"/>
      <c r="E77" s="97"/>
      <c r="F77"/>
      <c r="G77" s="97"/>
      <c r="H77" s="312"/>
    </row>
    <row r="78" spans="1:8" s="273" customFormat="1" ht="18.600000000000001">
      <c r="A78" s="95"/>
      <c r="B78" s="97"/>
      <c r="C78" s="97"/>
      <c r="D78"/>
      <c r="E78" s="97"/>
      <c r="F78"/>
      <c r="G78" s="97"/>
      <c r="H78" s="312"/>
    </row>
  </sheetData>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H45"/>
  <sheetViews>
    <sheetView zoomScale="110" zoomScaleNormal="110" workbookViewId="0">
      <pane ySplit="1" topLeftCell="A2" activePane="bottomLeft" state="frozen"/>
      <selection pane="bottomLeft" activeCell="O27" sqref="O27"/>
    </sheetView>
  </sheetViews>
  <sheetFormatPr defaultRowHeight="14.4"/>
  <cols>
    <col min="1" max="1" width="23.44140625" style="95" bestFit="1" customWidth="1"/>
    <col min="2" max="2" width="11.77734375" style="97" bestFit="1" customWidth="1"/>
    <col min="3" max="3" width="19.44140625" bestFit="1" customWidth="1"/>
    <col min="4" max="4" width="26" style="164" bestFit="1" customWidth="1"/>
    <col min="5" max="5" width="11.77734375" style="97" bestFit="1" customWidth="1"/>
    <col min="8" max="8" width="11.77734375" bestFit="1" customWidth="1"/>
  </cols>
  <sheetData>
    <row r="1" spans="1:8" ht="18.600000000000001">
      <c r="A1" s="94" t="s">
        <v>173</v>
      </c>
      <c r="B1" s="96" t="s">
        <v>172</v>
      </c>
      <c r="C1" s="96" t="s">
        <v>174</v>
      </c>
      <c r="D1" s="311" t="s">
        <v>6</v>
      </c>
      <c r="E1" s="96"/>
      <c r="F1" s="273"/>
      <c r="G1" s="273" t="s">
        <v>508</v>
      </c>
      <c r="H1" s="273" t="s">
        <v>648</v>
      </c>
    </row>
    <row r="2" spans="1:8">
      <c r="A2" s="95">
        <v>43987</v>
      </c>
      <c r="B2" s="97">
        <v>1972.41</v>
      </c>
      <c r="C2" s="97">
        <f>B2</f>
        <v>1972.41</v>
      </c>
      <c r="F2" t="s">
        <v>509</v>
      </c>
      <c r="G2" s="272">
        <f t="shared" ref="G2:G13" si="0">408332/12</f>
        <v>34027.666666666664</v>
      </c>
      <c r="H2" s="97">
        <f>B2+B3+B4+B5</f>
        <v>40920.62999999999</v>
      </c>
    </row>
    <row r="3" spans="1:8">
      <c r="A3" s="95">
        <v>43994</v>
      </c>
      <c r="B3" s="97">
        <v>11299.36</v>
      </c>
      <c r="C3" s="97">
        <f t="shared" ref="C3:C45" si="1">C2+B3</f>
        <v>13271.77</v>
      </c>
      <c r="F3" t="s">
        <v>510</v>
      </c>
      <c r="G3" s="272">
        <f t="shared" si="0"/>
        <v>34027.666666666664</v>
      </c>
      <c r="H3" s="97">
        <f>B6+B7+B8+B9+B10</f>
        <v>14845.6</v>
      </c>
    </row>
    <row r="4" spans="1:8">
      <c r="A4" s="95">
        <v>44008</v>
      </c>
      <c r="B4" s="97">
        <v>27648.859999999993</v>
      </c>
      <c r="C4" s="97">
        <f t="shared" si="1"/>
        <v>40920.62999999999</v>
      </c>
      <c r="F4" t="s">
        <v>511</v>
      </c>
      <c r="G4" s="272">
        <f t="shared" si="0"/>
        <v>34027.666666666664</v>
      </c>
      <c r="H4" s="97">
        <f>B11+B12+B13+B14</f>
        <v>252.81</v>
      </c>
    </row>
    <row r="5" spans="1:8">
      <c r="A5" s="95">
        <v>44012</v>
      </c>
      <c r="B5" s="97">
        <v>0</v>
      </c>
      <c r="C5" s="97">
        <f t="shared" si="1"/>
        <v>40920.62999999999</v>
      </c>
      <c r="D5" s="164" t="s">
        <v>676</v>
      </c>
      <c r="F5" t="s">
        <v>512</v>
      </c>
      <c r="G5" s="272">
        <f t="shared" si="0"/>
        <v>34027.666666666664</v>
      </c>
      <c r="H5" s="97">
        <f>B15+B16+B17+B18+B19</f>
        <v>4894.46</v>
      </c>
    </row>
    <row r="6" spans="1:8">
      <c r="A6" s="95">
        <v>44015</v>
      </c>
      <c r="B6" s="97">
        <v>1832.66</v>
      </c>
      <c r="C6" s="97">
        <f t="shared" si="1"/>
        <v>42753.289999999994</v>
      </c>
      <c r="F6" t="s">
        <v>541</v>
      </c>
      <c r="G6" s="272">
        <f t="shared" si="0"/>
        <v>34027.666666666664</v>
      </c>
      <c r="H6" s="97">
        <f>B20+B21+B22+B23</f>
        <v>11084.97</v>
      </c>
    </row>
    <row r="7" spans="1:8">
      <c r="A7" s="95">
        <v>44022</v>
      </c>
      <c r="B7" s="97">
        <v>6953.5499999999993</v>
      </c>
      <c r="C7" s="97">
        <f t="shared" si="1"/>
        <v>49706.84</v>
      </c>
      <c r="F7" t="s">
        <v>556</v>
      </c>
      <c r="G7" s="272">
        <f t="shared" si="0"/>
        <v>34027.666666666664</v>
      </c>
      <c r="H7" s="97">
        <f>B24+B25+B26</f>
        <v>17270.759999999998</v>
      </c>
    </row>
    <row r="8" spans="1:8">
      <c r="A8" s="95">
        <v>44029</v>
      </c>
      <c r="B8" s="97">
        <v>0</v>
      </c>
      <c r="C8" s="97">
        <f t="shared" si="1"/>
        <v>49706.84</v>
      </c>
      <c r="F8" t="s">
        <v>584</v>
      </c>
      <c r="G8" s="272">
        <f t="shared" si="0"/>
        <v>34027.666666666664</v>
      </c>
      <c r="H8" s="97">
        <f>B27+B28+B29+B30</f>
        <v>108</v>
      </c>
    </row>
    <row r="9" spans="1:8">
      <c r="A9" s="95">
        <v>44036</v>
      </c>
      <c r="B9" s="97">
        <v>5383.2000000000007</v>
      </c>
      <c r="C9" s="97">
        <f t="shared" si="1"/>
        <v>55090.039999999994</v>
      </c>
      <c r="D9" s="164" t="s">
        <v>725</v>
      </c>
      <c r="F9" t="s">
        <v>591</v>
      </c>
      <c r="G9" s="272">
        <f t="shared" si="0"/>
        <v>34027.666666666664</v>
      </c>
      <c r="H9" s="97">
        <f>B31+B32</f>
        <v>8136.36</v>
      </c>
    </row>
    <row r="10" spans="1:8">
      <c r="A10" s="95">
        <v>44043</v>
      </c>
      <c r="B10" s="97">
        <v>676.19000000000051</v>
      </c>
      <c r="C10" s="97">
        <f t="shared" si="1"/>
        <v>55766.229999999996</v>
      </c>
      <c r="D10" s="164" t="s">
        <v>676</v>
      </c>
      <c r="F10" t="s">
        <v>625</v>
      </c>
      <c r="G10" s="272">
        <f t="shared" si="0"/>
        <v>34027.666666666664</v>
      </c>
      <c r="H10" s="97">
        <f>B33+B34+B35</f>
        <v>22126.79</v>
      </c>
    </row>
    <row r="11" spans="1:8">
      <c r="A11" s="95">
        <v>44050</v>
      </c>
      <c r="B11" s="97">
        <v>0</v>
      </c>
      <c r="C11" s="97">
        <f t="shared" si="1"/>
        <v>55766.229999999996</v>
      </c>
      <c r="F11" t="s">
        <v>640</v>
      </c>
      <c r="G11" s="272">
        <f t="shared" si="0"/>
        <v>34027.666666666664</v>
      </c>
      <c r="H11" s="97">
        <f>B36+B37+B38+B39</f>
        <v>7164.84</v>
      </c>
    </row>
    <row r="12" spans="1:8">
      <c r="A12" s="95">
        <v>44060</v>
      </c>
      <c r="B12" s="97">
        <v>0</v>
      </c>
      <c r="C12" s="97">
        <f t="shared" si="1"/>
        <v>55766.229999999996</v>
      </c>
      <c r="F12" t="s">
        <v>643</v>
      </c>
      <c r="G12" s="272">
        <f t="shared" si="0"/>
        <v>34027.666666666664</v>
      </c>
      <c r="H12" s="97">
        <f>B40+B41+B42+B43+B44</f>
        <v>63707.9</v>
      </c>
    </row>
    <row r="13" spans="1:8">
      <c r="A13" s="95">
        <v>44064</v>
      </c>
      <c r="B13" s="97">
        <v>252.81</v>
      </c>
      <c r="C13" s="97">
        <f t="shared" si="1"/>
        <v>56019.039999999994</v>
      </c>
      <c r="F13" t="s">
        <v>645</v>
      </c>
      <c r="G13" s="272">
        <f t="shared" si="0"/>
        <v>34027.666666666664</v>
      </c>
      <c r="H13" s="97">
        <f>B44</f>
        <v>442.01000000000204</v>
      </c>
    </row>
    <row r="14" spans="1:8">
      <c r="A14" s="95">
        <v>44071</v>
      </c>
      <c r="B14" s="97">
        <v>0</v>
      </c>
      <c r="C14" s="97">
        <f t="shared" si="1"/>
        <v>56019.039999999994</v>
      </c>
      <c r="D14" s="164" t="s">
        <v>810</v>
      </c>
    </row>
    <row r="15" spans="1:8">
      <c r="A15" s="95">
        <v>44078</v>
      </c>
      <c r="B15" s="97">
        <v>1447</v>
      </c>
      <c r="C15" s="97">
        <f t="shared" si="1"/>
        <v>57466.039999999994</v>
      </c>
      <c r="D15" s="164" t="s">
        <v>811</v>
      </c>
    </row>
    <row r="16" spans="1:8">
      <c r="A16" s="95">
        <v>44085</v>
      </c>
      <c r="B16" s="97">
        <v>0</v>
      </c>
      <c r="C16" s="97">
        <f t="shared" si="1"/>
        <v>57466.039999999994</v>
      </c>
    </row>
    <row r="17" spans="1:4">
      <c r="A17" s="95">
        <v>44092</v>
      </c>
      <c r="B17" s="97">
        <v>0</v>
      </c>
      <c r="C17" s="97">
        <f t="shared" si="1"/>
        <v>57466.039999999994</v>
      </c>
    </row>
    <row r="18" spans="1:4">
      <c r="A18" s="95">
        <v>44099</v>
      </c>
      <c r="B18" s="97">
        <v>1477.6599999999999</v>
      </c>
      <c r="C18" s="97">
        <f t="shared" si="1"/>
        <v>58943.7</v>
      </c>
    </row>
    <row r="19" spans="1:4">
      <c r="A19" s="95">
        <v>44104</v>
      </c>
      <c r="B19" s="97">
        <v>1969.8000000000002</v>
      </c>
      <c r="C19" s="97">
        <f t="shared" si="1"/>
        <v>60913.5</v>
      </c>
      <c r="D19" s="164" t="s">
        <v>676</v>
      </c>
    </row>
    <row r="20" spans="1:4">
      <c r="A20" s="95">
        <v>44106</v>
      </c>
      <c r="B20" s="97">
        <v>3512.46</v>
      </c>
      <c r="C20" s="97">
        <f t="shared" si="1"/>
        <v>64425.96</v>
      </c>
    </row>
    <row r="21" spans="1:4">
      <c r="A21" s="95">
        <v>44113</v>
      </c>
      <c r="B21" s="97">
        <v>2650.95</v>
      </c>
      <c r="C21" s="97">
        <f t="shared" si="1"/>
        <v>67076.91</v>
      </c>
    </row>
    <row r="22" spans="1:4">
      <c r="A22" s="95">
        <v>44120</v>
      </c>
      <c r="B22" s="97">
        <v>0</v>
      </c>
      <c r="C22" s="97">
        <f t="shared" si="1"/>
        <v>67076.91</v>
      </c>
    </row>
    <row r="23" spans="1:4">
      <c r="A23" s="95">
        <v>44135</v>
      </c>
      <c r="B23" s="97">
        <v>4921.5599999999995</v>
      </c>
      <c r="C23" s="97">
        <f t="shared" si="1"/>
        <v>71998.47</v>
      </c>
      <c r="D23" s="164" t="s">
        <v>676</v>
      </c>
    </row>
    <row r="24" spans="1:4">
      <c r="A24" s="95">
        <v>44141</v>
      </c>
      <c r="B24" s="97">
        <v>1057.4000000000001</v>
      </c>
      <c r="C24" s="97">
        <f t="shared" si="1"/>
        <v>73055.87</v>
      </c>
    </row>
    <row r="25" spans="1:4">
      <c r="A25" s="95">
        <v>44148</v>
      </c>
      <c r="B25" s="97">
        <v>1164.2799999999997</v>
      </c>
      <c r="C25" s="97">
        <f t="shared" si="1"/>
        <v>74220.149999999994</v>
      </c>
    </row>
    <row r="26" spans="1:4">
      <c r="A26" s="95">
        <v>44160</v>
      </c>
      <c r="B26" s="97">
        <v>15049.079999999998</v>
      </c>
      <c r="C26" s="97">
        <f t="shared" si="1"/>
        <v>89269.23</v>
      </c>
      <c r="D26" s="164" t="s">
        <v>676</v>
      </c>
    </row>
    <row r="27" spans="1:4">
      <c r="A27" s="95">
        <v>44169</v>
      </c>
      <c r="B27" s="97">
        <v>0</v>
      </c>
      <c r="C27" s="97">
        <f t="shared" si="1"/>
        <v>89269.23</v>
      </c>
    </row>
    <row r="28" spans="1:4">
      <c r="A28" s="95">
        <v>44176</v>
      </c>
      <c r="B28" s="97">
        <v>0</v>
      </c>
      <c r="C28" s="97">
        <f t="shared" si="1"/>
        <v>89269.23</v>
      </c>
    </row>
    <row r="29" spans="1:4">
      <c r="A29" s="95">
        <v>44183</v>
      </c>
      <c r="B29" s="97">
        <v>0</v>
      </c>
      <c r="C29" s="97">
        <f t="shared" si="1"/>
        <v>89269.23</v>
      </c>
    </row>
    <row r="30" spans="1:4">
      <c r="A30" s="95">
        <v>44196</v>
      </c>
      <c r="B30" s="97">
        <v>108</v>
      </c>
      <c r="C30" s="97">
        <f t="shared" si="1"/>
        <v>89377.23</v>
      </c>
      <c r="D30" s="164" t="s">
        <v>676</v>
      </c>
    </row>
    <row r="31" spans="1:4">
      <c r="A31" s="95">
        <v>44204</v>
      </c>
      <c r="B31" s="97">
        <v>0</v>
      </c>
      <c r="C31" s="97">
        <f t="shared" si="1"/>
        <v>89377.23</v>
      </c>
    </row>
    <row r="32" spans="1:4">
      <c r="A32" s="95">
        <v>44227</v>
      </c>
      <c r="B32" s="97">
        <v>8136.36</v>
      </c>
      <c r="C32" s="97">
        <f t="shared" si="1"/>
        <v>97513.59</v>
      </c>
      <c r="D32" s="164" t="s">
        <v>676</v>
      </c>
    </row>
    <row r="33" spans="1:4">
      <c r="A33" s="95">
        <v>44239</v>
      </c>
      <c r="B33" s="97">
        <v>12464</v>
      </c>
      <c r="C33" s="97">
        <f t="shared" si="1"/>
        <v>109977.59</v>
      </c>
    </row>
    <row r="34" spans="1:4">
      <c r="A34" s="95">
        <v>44246</v>
      </c>
      <c r="B34" s="97">
        <v>5307.5999999999985</v>
      </c>
      <c r="C34" s="97">
        <f t="shared" si="1"/>
        <v>115285.19</v>
      </c>
    </row>
    <row r="35" spans="1:4">
      <c r="A35" s="95">
        <v>44253</v>
      </c>
      <c r="B35" s="97">
        <v>4355.1900000000023</v>
      </c>
      <c r="C35" s="97">
        <f t="shared" si="1"/>
        <v>119640.38</v>
      </c>
      <c r="D35" s="164" t="s">
        <v>676</v>
      </c>
    </row>
    <row r="36" spans="1:4">
      <c r="A36" s="95">
        <v>44260</v>
      </c>
      <c r="B36" s="97">
        <v>0</v>
      </c>
      <c r="C36" s="97">
        <f t="shared" si="1"/>
        <v>119640.38</v>
      </c>
    </row>
    <row r="37" spans="1:4">
      <c r="A37" s="95">
        <v>44267</v>
      </c>
      <c r="B37" s="97">
        <v>6585.76</v>
      </c>
      <c r="C37" s="97">
        <f t="shared" si="1"/>
        <v>126226.14</v>
      </c>
    </row>
    <row r="38" spans="1:4">
      <c r="A38" s="95">
        <v>44264</v>
      </c>
      <c r="B38" s="97">
        <v>366.61999999999989</v>
      </c>
      <c r="C38" s="97">
        <f t="shared" si="1"/>
        <v>126592.76</v>
      </c>
    </row>
    <row r="39" spans="1:4">
      <c r="A39" s="95">
        <v>44286</v>
      </c>
      <c r="B39" s="97">
        <v>212.46000000000004</v>
      </c>
      <c r="C39" s="97">
        <f t="shared" si="1"/>
        <v>126805.22</v>
      </c>
      <c r="D39" s="164" t="s">
        <v>676</v>
      </c>
    </row>
    <row r="40" spans="1:4">
      <c r="A40" s="95">
        <v>44288</v>
      </c>
      <c r="B40" s="97">
        <v>0</v>
      </c>
      <c r="C40" s="97">
        <f t="shared" si="1"/>
        <v>126805.22</v>
      </c>
    </row>
    <row r="41" spans="1:4">
      <c r="A41" s="95">
        <v>44295</v>
      </c>
      <c r="B41" s="97">
        <v>0</v>
      </c>
      <c r="C41" s="97">
        <f t="shared" si="1"/>
        <v>126805.22</v>
      </c>
    </row>
    <row r="42" spans="1:4">
      <c r="A42" s="95">
        <v>44302</v>
      </c>
      <c r="B42" s="97">
        <v>29789.78</v>
      </c>
      <c r="C42" s="97">
        <f t="shared" si="1"/>
        <v>156595</v>
      </c>
    </row>
    <row r="43" spans="1:4">
      <c r="A43" s="95">
        <v>44309</v>
      </c>
      <c r="B43" s="97">
        <v>33476.11</v>
      </c>
      <c r="C43" s="97">
        <f t="shared" si="1"/>
        <v>190071.11</v>
      </c>
    </row>
    <row r="44" spans="1:4">
      <c r="A44" s="95">
        <v>44316</v>
      </c>
      <c r="B44" s="97">
        <v>442.01000000000204</v>
      </c>
      <c r="C44" s="97">
        <f t="shared" si="1"/>
        <v>190513.12</v>
      </c>
      <c r="D44" s="164" t="s">
        <v>676</v>
      </c>
    </row>
    <row r="45" spans="1:4">
      <c r="A45" s="95">
        <v>44330</v>
      </c>
      <c r="B45" s="97">
        <v>144.1</v>
      </c>
      <c r="C45" s="97">
        <f t="shared" si="1"/>
        <v>190657.22</v>
      </c>
    </row>
  </sheetData>
  <pageMargins left="0.7" right="0.7" top="0.75" bottom="0.75" header="0.3" footer="0.3"/>
  <pageSetup orientation="portrait" verticalDpi="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82600-0EC1-442E-9878-C5A70C6F3E67}">
  <sheetPr>
    <tabColor rgb="FF0070C0"/>
  </sheetPr>
  <dimension ref="A1:I14"/>
  <sheetViews>
    <sheetView zoomScaleNormal="100" workbookViewId="0">
      <selection activeCell="D13" sqref="D13"/>
    </sheetView>
  </sheetViews>
  <sheetFormatPr defaultRowHeight="14.4"/>
  <cols>
    <col min="1" max="1" width="10.44140625" bestFit="1" customWidth="1"/>
    <col min="2" max="2" width="16.21875" style="97" bestFit="1" customWidth="1"/>
    <col min="3" max="3" width="12.5546875" style="97" bestFit="1" customWidth="1"/>
    <col min="4" max="4" width="18.21875" style="97" bestFit="1" customWidth="1"/>
    <col min="5" max="5" width="18.21875" style="97" customWidth="1"/>
    <col min="6" max="6" width="18.21875" style="97" bestFit="1" customWidth="1"/>
    <col min="7" max="8" width="18.21875" style="97" customWidth="1"/>
    <col min="9" max="9" width="11" style="97" bestFit="1" customWidth="1"/>
  </cols>
  <sheetData>
    <row r="1" spans="1:9" s="350" customFormat="1" ht="28.8">
      <c r="A1" s="350" t="s">
        <v>740</v>
      </c>
      <c r="B1" s="351" t="s">
        <v>738</v>
      </c>
      <c r="C1" s="351" t="s">
        <v>739</v>
      </c>
      <c r="D1" s="351" t="s">
        <v>960</v>
      </c>
      <c r="E1" s="351" t="s">
        <v>812</v>
      </c>
      <c r="F1" s="351" t="s">
        <v>786</v>
      </c>
      <c r="G1" s="351" t="s">
        <v>845</v>
      </c>
      <c r="H1" s="351" t="s">
        <v>938</v>
      </c>
      <c r="I1" s="351" t="s">
        <v>171</v>
      </c>
    </row>
    <row r="2" spans="1:9">
      <c r="A2" t="s">
        <v>509</v>
      </c>
      <c r="B2" s="97">
        <v>40920.62999999999</v>
      </c>
      <c r="C2" s="97">
        <v>0</v>
      </c>
      <c r="D2" s="97">
        <v>0</v>
      </c>
      <c r="E2" s="97">
        <v>0</v>
      </c>
      <c r="F2" s="97">
        <v>0</v>
      </c>
      <c r="G2" s="97">
        <v>0</v>
      </c>
      <c r="H2" s="97">
        <v>0</v>
      </c>
      <c r="I2" s="97">
        <f>'INV Scrap'!H2</f>
        <v>40920.62999999999</v>
      </c>
    </row>
    <row r="3" spans="1:9">
      <c r="A3" t="s">
        <v>510</v>
      </c>
      <c r="B3" s="97">
        <v>14845.6</v>
      </c>
      <c r="C3" s="97">
        <v>0</v>
      </c>
      <c r="D3" s="97">
        <v>0</v>
      </c>
      <c r="E3" s="97">
        <v>0</v>
      </c>
      <c r="F3" s="97">
        <v>0</v>
      </c>
      <c r="G3" s="97">
        <v>0</v>
      </c>
      <c r="H3" s="97">
        <v>0</v>
      </c>
      <c r="I3" s="97">
        <f>'INV Scrap'!H3</f>
        <v>14845.6</v>
      </c>
    </row>
    <row r="4" spans="1:9">
      <c r="A4" t="s">
        <v>741</v>
      </c>
      <c r="B4" s="97">
        <v>0</v>
      </c>
      <c r="C4" s="97">
        <v>0</v>
      </c>
      <c r="D4" s="97">
        <v>0</v>
      </c>
      <c r="E4" s="97">
        <v>0</v>
      </c>
      <c r="F4" s="97">
        <v>252.81</v>
      </c>
      <c r="G4" s="97">
        <v>0</v>
      </c>
      <c r="H4" s="97">
        <v>0</v>
      </c>
      <c r="I4" s="97">
        <f>'INV Scrap'!H4</f>
        <v>252.81</v>
      </c>
    </row>
    <row r="5" spans="1:9">
      <c r="A5" t="s">
        <v>742</v>
      </c>
      <c r="B5" s="97">
        <v>0</v>
      </c>
      <c r="C5" s="97">
        <v>0</v>
      </c>
      <c r="D5" s="97">
        <v>0</v>
      </c>
      <c r="E5" s="97">
        <v>1447</v>
      </c>
      <c r="F5" s="97">
        <v>0</v>
      </c>
      <c r="G5" s="97">
        <v>0</v>
      </c>
      <c r="H5" s="97">
        <f>I5-E5</f>
        <v>3447.46</v>
      </c>
      <c r="I5" s="97">
        <f>'INV Scrap'!H5</f>
        <v>4894.46</v>
      </c>
    </row>
    <row r="6" spans="1:9">
      <c r="A6" t="s">
        <v>743</v>
      </c>
      <c r="B6" s="97">
        <f>I6-H6-G6</f>
        <v>3946.8099999999986</v>
      </c>
      <c r="C6" s="97">
        <v>0</v>
      </c>
      <c r="D6" s="97">
        <v>0</v>
      </c>
      <c r="E6" s="97">
        <v>0</v>
      </c>
      <c r="F6" s="97">
        <v>0</v>
      </c>
      <c r="G6" s="97">
        <v>4921.5600000000004</v>
      </c>
      <c r="H6" s="97">
        <v>2216.6</v>
      </c>
      <c r="I6" s="97">
        <f>'INV Scrap'!H6</f>
        <v>11084.97</v>
      </c>
    </row>
    <row r="7" spans="1:9">
      <c r="A7" t="s">
        <v>744</v>
      </c>
      <c r="B7" s="97">
        <f>I7-G7</f>
        <v>2221.6800000000003</v>
      </c>
      <c r="C7" s="97">
        <v>0</v>
      </c>
      <c r="D7" s="97">
        <v>0</v>
      </c>
      <c r="E7" s="97">
        <v>0</v>
      </c>
      <c r="F7" s="97">
        <v>0</v>
      </c>
      <c r="G7" s="97">
        <v>15049.079999999998</v>
      </c>
      <c r="H7" s="97">
        <v>0</v>
      </c>
      <c r="I7" s="97">
        <f>'INV Scrap'!H7</f>
        <v>17270.759999999998</v>
      </c>
    </row>
    <row r="8" spans="1:9">
      <c r="A8" t="s">
        <v>745</v>
      </c>
      <c r="B8" s="97">
        <v>108</v>
      </c>
      <c r="C8" s="97">
        <v>0</v>
      </c>
      <c r="D8" s="97">
        <v>0</v>
      </c>
      <c r="E8" s="97">
        <v>0</v>
      </c>
      <c r="F8" s="97">
        <v>0</v>
      </c>
      <c r="G8" s="97">
        <v>0</v>
      </c>
      <c r="H8" s="97">
        <v>0</v>
      </c>
      <c r="I8" s="97">
        <f>'INV Scrap'!H8</f>
        <v>108</v>
      </c>
    </row>
    <row r="9" spans="1:9">
      <c r="A9" t="s">
        <v>746</v>
      </c>
      <c r="B9" s="97">
        <v>0</v>
      </c>
      <c r="C9" s="97">
        <v>0</v>
      </c>
      <c r="D9" s="97">
        <v>0</v>
      </c>
      <c r="E9" s="97">
        <v>0</v>
      </c>
      <c r="F9" s="97">
        <f>I9-G9</f>
        <v>8027.4</v>
      </c>
      <c r="G9" s="97">
        <v>108.96</v>
      </c>
      <c r="H9" s="97">
        <v>0</v>
      </c>
      <c r="I9" s="97">
        <f>'INV Scrap'!H9</f>
        <v>8136.36</v>
      </c>
    </row>
    <row r="10" spans="1:9">
      <c r="A10" t="s">
        <v>747</v>
      </c>
      <c r="B10" s="97">
        <f>I10-F10-H10</f>
        <v>5307.6000000000013</v>
      </c>
      <c r="C10" s="97">
        <v>0</v>
      </c>
      <c r="D10" s="97">
        <v>0</v>
      </c>
      <c r="E10" s="97">
        <v>0</v>
      </c>
      <c r="F10" s="97">
        <v>12464</v>
      </c>
      <c r="G10" s="97">
        <v>0</v>
      </c>
      <c r="H10" s="97">
        <v>4355.1899999999996</v>
      </c>
      <c r="I10" s="97">
        <f>'INV Scrap'!H10</f>
        <v>22126.79</v>
      </c>
    </row>
    <row r="11" spans="1:9">
      <c r="A11" t="s">
        <v>748</v>
      </c>
      <c r="B11" s="97">
        <f>I11-C11-D11-E11-F11-G11-H11</f>
        <v>4602.09</v>
      </c>
      <c r="C11" s="97">
        <v>0</v>
      </c>
      <c r="D11" s="97">
        <v>2562.75</v>
      </c>
      <c r="E11" s="97">
        <v>0</v>
      </c>
      <c r="F11" s="97">
        <v>0</v>
      </c>
      <c r="G11" s="97">
        <v>0</v>
      </c>
      <c r="H11" s="97">
        <v>0</v>
      </c>
      <c r="I11" s="97">
        <f>'INV Scrap'!H11</f>
        <v>7164.84</v>
      </c>
    </row>
    <row r="12" spans="1:9">
      <c r="A12" t="s">
        <v>643</v>
      </c>
      <c r="B12" s="97">
        <f>I12-C12-D12-E12-F12-G12-H12</f>
        <v>6028.3200000000033</v>
      </c>
      <c r="C12" s="97">
        <v>0</v>
      </c>
      <c r="D12" s="97">
        <v>0</v>
      </c>
      <c r="E12" s="97">
        <v>0</v>
      </c>
      <c r="F12" s="97">
        <v>32168.55</v>
      </c>
      <c r="G12" s="97">
        <v>0</v>
      </c>
      <c r="H12" s="97">
        <v>25511.03</v>
      </c>
      <c r="I12" s="97">
        <f>'INV Scrap'!H12</f>
        <v>63707.9</v>
      </c>
    </row>
    <row r="13" spans="1:9">
      <c r="A13" t="s">
        <v>645</v>
      </c>
      <c r="B13" s="97">
        <v>0</v>
      </c>
      <c r="C13" s="97">
        <v>0</v>
      </c>
      <c r="D13" s="97">
        <v>442</v>
      </c>
      <c r="E13" s="97">
        <v>0</v>
      </c>
      <c r="F13" s="97">
        <v>0</v>
      </c>
      <c r="G13" s="97">
        <v>0</v>
      </c>
      <c r="I13" s="97">
        <f>'INV Scrap'!H13</f>
        <v>442.01000000000204</v>
      </c>
    </row>
    <row r="14" spans="1:9" s="342" customFormat="1">
      <c r="A14" s="342" t="s">
        <v>171</v>
      </c>
      <c r="B14" s="348">
        <f>SUM(B2:B13)</f>
        <v>77980.73</v>
      </c>
      <c r="C14" s="348">
        <f t="shared" ref="C14:H14" si="0">SUM(C2:C13)</f>
        <v>0</v>
      </c>
      <c r="D14" s="348">
        <f>SUM(D2:D13)</f>
        <v>3004.75</v>
      </c>
      <c r="E14" s="348">
        <f t="shared" si="0"/>
        <v>1447</v>
      </c>
      <c r="F14" s="348">
        <f t="shared" si="0"/>
        <v>52912.759999999995</v>
      </c>
      <c r="G14" s="348">
        <f t="shared" si="0"/>
        <v>20079.599999999999</v>
      </c>
      <c r="H14" s="348">
        <f t="shared" si="0"/>
        <v>35530.28</v>
      </c>
      <c r="I14" s="348">
        <f t="shared" ref="I14" si="1">SUM(I2:I13)</f>
        <v>190955.12999999998</v>
      </c>
    </row>
  </sheetData>
  <phoneticPr fontId="63" type="noConversion"/>
  <pageMargins left="0.7" right="0.7" top="0.75" bottom="0.75" header="0.3" footer="0.3"/>
  <pageSetup orientation="portrait" verticalDpi="0" r:id="rId1"/>
  <drawing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H51"/>
  <sheetViews>
    <sheetView zoomScaleNormal="100" workbookViewId="0">
      <pane ySplit="1" topLeftCell="A8" activePane="bottomLeft" state="frozen"/>
      <selection pane="bottomLeft" activeCell="H13" sqref="H13"/>
    </sheetView>
  </sheetViews>
  <sheetFormatPr defaultRowHeight="14.4"/>
  <cols>
    <col min="1" max="1" width="23.44140625" style="95" bestFit="1" customWidth="1"/>
    <col min="2" max="2" width="11.44140625" style="97" bestFit="1" customWidth="1"/>
    <col min="3" max="3" width="19.44140625" bestFit="1" customWidth="1"/>
    <col min="4" max="4" width="15.21875" bestFit="1" customWidth="1"/>
    <col min="5" max="5" width="11.44140625" style="97" bestFit="1" customWidth="1"/>
    <col min="8" max="8" width="11.44140625" bestFit="1" customWidth="1"/>
  </cols>
  <sheetData>
    <row r="1" spans="1:8" ht="18.600000000000001">
      <c r="A1" s="94" t="s">
        <v>173</v>
      </c>
      <c r="B1" s="94" t="s">
        <v>172</v>
      </c>
      <c r="C1" s="94" t="s">
        <v>174</v>
      </c>
      <c r="D1" s="94" t="s">
        <v>6</v>
      </c>
      <c r="E1" s="94"/>
      <c r="F1" s="273"/>
      <c r="G1" s="273" t="s">
        <v>508</v>
      </c>
      <c r="H1" s="273" t="s">
        <v>518</v>
      </c>
    </row>
    <row r="2" spans="1:8">
      <c r="A2" s="95">
        <v>43987</v>
      </c>
      <c r="B2" s="97">
        <v>2560.1799999999998</v>
      </c>
      <c r="C2" s="97">
        <f>B2</f>
        <v>2560.1799999999998</v>
      </c>
      <c r="F2" t="s">
        <v>509</v>
      </c>
      <c r="G2" s="272">
        <f t="shared" ref="G2:G13" si="0">-457842/12</f>
        <v>-38153.5</v>
      </c>
      <c r="H2" s="97">
        <f>B2+B3+B4+B5</f>
        <v>56208.54</v>
      </c>
    </row>
    <row r="3" spans="1:8">
      <c r="A3" s="95">
        <v>43994</v>
      </c>
      <c r="B3" s="97">
        <v>12589.61</v>
      </c>
      <c r="C3" s="97">
        <f t="shared" ref="C3:C48" si="1">C2+B3</f>
        <v>15149.79</v>
      </c>
      <c r="F3" t="s">
        <v>510</v>
      </c>
      <c r="G3" s="272">
        <f t="shared" si="0"/>
        <v>-38153.5</v>
      </c>
      <c r="H3" s="97">
        <f>B6+B7+B8+B9+B10</f>
        <v>-23690.26</v>
      </c>
    </row>
    <row r="4" spans="1:8">
      <c r="A4" s="95">
        <v>44008</v>
      </c>
      <c r="B4" s="97">
        <v>35547.360000000001</v>
      </c>
      <c r="C4" s="97">
        <f t="shared" si="1"/>
        <v>50697.15</v>
      </c>
      <c r="F4" t="s">
        <v>511</v>
      </c>
      <c r="G4" s="272">
        <f t="shared" si="0"/>
        <v>-38153.5</v>
      </c>
      <c r="H4" s="97">
        <f>B11+B12+B13+B14+B15</f>
        <v>-6824.66</v>
      </c>
    </row>
    <row r="5" spans="1:8">
      <c r="A5" s="95">
        <v>44012</v>
      </c>
      <c r="B5" s="97">
        <v>5511.3899999999994</v>
      </c>
      <c r="C5" s="97">
        <f t="shared" si="1"/>
        <v>56208.54</v>
      </c>
      <c r="D5" s="346" t="s">
        <v>676</v>
      </c>
      <c r="F5" t="s">
        <v>512</v>
      </c>
      <c r="G5" s="272">
        <f t="shared" si="0"/>
        <v>-38153.5</v>
      </c>
      <c r="H5" s="97">
        <f>B16+B17+B18+B19+B20</f>
        <v>-4628.3899999999994</v>
      </c>
    </row>
    <row r="6" spans="1:8">
      <c r="A6" s="95">
        <v>44015</v>
      </c>
      <c r="B6" s="97">
        <v>0</v>
      </c>
      <c r="C6" s="97">
        <f t="shared" si="1"/>
        <v>56208.54</v>
      </c>
      <c r="F6" t="s">
        <v>541</v>
      </c>
      <c r="G6" s="272">
        <f t="shared" si="0"/>
        <v>-38153.5</v>
      </c>
      <c r="H6" s="97">
        <f>B21+B22+B23+B24</f>
        <v>-427.08000000000004</v>
      </c>
    </row>
    <row r="7" spans="1:8">
      <c r="A7" s="95">
        <v>44022</v>
      </c>
      <c r="B7" s="97">
        <v>1812.56</v>
      </c>
      <c r="C7" s="97">
        <f t="shared" si="1"/>
        <v>58021.1</v>
      </c>
      <c r="F7" t="s">
        <v>556</v>
      </c>
      <c r="G7" s="272">
        <f t="shared" si="0"/>
        <v>-38153.5</v>
      </c>
      <c r="H7" s="97">
        <f>B25+B26+B27+B28</f>
        <v>-23788.84</v>
      </c>
    </row>
    <row r="8" spans="1:8">
      <c r="A8" s="95">
        <v>44029</v>
      </c>
      <c r="B8" s="97">
        <v>-12932.57</v>
      </c>
      <c r="C8" s="97">
        <f t="shared" si="1"/>
        <v>45088.53</v>
      </c>
      <c r="F8" t="s">
        <v>584</v>
      </c>
      <c r="G8" s="272">
        <f t="shared" si="0"/>
        <v>-38153.5</v>
      </c>
      <c r="H8" s="97">
        <f>B29+B30+B31+B32</f>
        <v>-15835.06</v>
      </c>
    </row>
    <row r="9" spans="1:8">
      <c r="A9" s="95">
        <v>44036</v>
      </c>
      <c r="B9" s="97">
        <v>13082.56</v>
      </c>
      <c r="C9" s="97">
        <f t="shared" si="1"/>
        <v>58171.09</v>
      </c>
      <c r="D9" t="s">
        <v>726</v>
      </c>
      <c r="F9" t="s">
        <v>591</v>
      </c>
      <c r="G9" s="272">
        <f t="shared" si="0"/>
        <v>-38153.5</v>
      </c>
      <c r="H9" s="97">
        <f>B33+B34</f>
        <v>-7775.14</v>
      </c>
    </row>
    <row r="10" spans="1:8">
      <c r="A10" s="95">
        <v>44043</v>
      </c>
      <c r="B10" s="97">
        <v>-25652.809999999998</v>
      </c>
      <c r="C10" s="97">
        <f t="shared" si="1"/>
        <v>32518.28</v>
      </c>
      <c r="D10" s="346" t="s">
        <v>676</v>
      </c>
      <c r="F10" t="s">
        <v>625</v>
      </c>
      <c r="G10" s="272">
        <f t="shared" si="0"/>
        <v>-38153.5</v>
      </c>
      <c r="H10" s="97">
        <f>B35+B36+B37</f>
        <v>-284.99999999999977</v>
      </c>
    </row>
    <row r="11" spans="1:8">
      <c r="A11" s="95">
        <v>44050</v>
      </c>
      <c r="B11" s="97">
        <v>-889.97</v>
      </c>
      <c r="C11" s="97">
        <f t="shared" si="1"/>
        <v>31628.309999999998</v>
      </c>
      <c r="D11" t="s">
        <v>757</v>
      </c>
      <c r="F11" t="s">
        <v>640</v>
      </c>
      <c r="G11" s="272">
        <f t="shared" si="0"/>
        <v>-38153.5</v>
      </c>
      <c r="H11" s="97">
        <f>B38+B39+B40+B41+B42</f>
        <v>-1854.9599999999991</v>
      </c>
    </row>
    <row r="12" spans="1:8">
      <c r="A12" s="95">
        <v>44057</v>
      </c>
      <c r="B12" s="97">
        <v>6347.9800000000005</v>
      </c>
      <c r="C12" s="97">
        <f t="shared" si="1"/>
        <v>37976.29</v>
      </c>
      <c r="F12" t="s">
        <v>644</v>
      </c>
      <c r="G12" s="272">
        <f t="shared" si="0"/>
        <v>-38153.5</v>
      </c>
      <c r="H12" s="97">
        <f>B43+B44+B45+B46+B47</f>
        <v>9953.76</v>
      </c>
    </row>
    <row r="13" spans="1:8">
      <c r="A13" s="95">
        <v>44064</v>
      </c>
      <c r="B13" s="97">
        <v>-531.75</v>
      </c>
      <c r="C13" s="97">
        <f t="shared" si="1"/>
        <v>37444.54</v>
      </c>
      <c r="F13" t="s">
        <v>645</v>
      </c>
      <c r="G13" s="272">
        <f t="shared" si="0"/>
        <v>-38153.5</v>
      </c>
      <c r="H13" s="97">
        <f>B48</f>
        <v>-543.26</v>
      </c>
    </row>
    <row r="14" spans="1:8">
      <c r="A14" s="95">
        <v>44071</v>
      </c>
      <c r="B14" s="97">
        <v>-6988.9500000000007</v>
      </c>
      <c r="C14" s="97">
        <f t="shared" si="1"/>
        <v>30455.59</v>
      </c>
    </row>
    <row r="15" spans="1:8">
      <c r="A15" s="95">
        <v>44074</v>
      </c>
      <c r="B15" s="97">
        <v>-4761.9699999999993</v>
      </c>
      <c r="C15" s="97">
        <f t="shared" si="1"/>
        <v>25693.620000000003</v>
      </c>
      <c r="D15" s="346" t="s">
        <v>676</v>
      </c>
    </row>
    <row r="16" spans="1:8">
      <c r="A16" s="95">
        <v>44078</v>
      </c>
      <c r="B16" s="97">
        <v>17043.78</v>
      </c>
      <c r="C16" s="97">
        <f t="shared" si="1"/>
        <v>42737.4</v>
      </c>
      <c r="D16" t="s">
        <v>813</v>
      </c>
    </row>
    <row r="17" spans="1:4">
      <c r="A17" s="95">
        <v>44085</v>
      </c>
      <c r="B17" s="97">
        <v>815.94000000000233</v>
      </c>
      <c r="C17" s="97">
        <f t="shared" si="1"/>
        <v>43553.340000000004</v>
      </c>
    </row>
    <row r="18" spans="1:4">
      <c r="A18" s="95">
        <v>44092</v>
      </c>
      <c r="B18" s="97">
        <v>3383.2700000000004</v>
      </c>
      <c r="C18" s="97">
        <f t="shared" si="1"/>
        <v>46936.61</v>
      </c>
    </row>
    <row r="19" spans="1:4">
      <c r="A19" s="95">
        <v>44099</v>
      </c>
      <c r="B19" s="97">
        <v>-10860.12</v>
      </c>
      <c r="C19" s="97">
        <f t="shared" si="1"/>
        <v>36076.49</v>
      </c>
    </row>
    <row r="20" spans="1:4">
      <c r="A20" s="95">
        <v>44104</v>
      </c>
      <c r="B20" s="97">
        <v>-15011.26</v>
      </c>
      <c r="C20" s="97">
        <f t="shared" si="1"/>
        <v>21065.229999999996</v>
      </c>
      <c r="D20" t="s">
        <v>676</v>
      </c>
    </row>
    <row r="21" spans="1:4">
      <c r="A21" s="95">
        <v>44106</v>
      </c>
      <c r="B21" s="97">
        <v>509.06</v>
      </c>
      <c r="C21" s="97">
        <f t="shared" si="1"/>
        <v>21574.289999999997</v>
      </c>
    </row>
    <row r="22" spans="1:4">
      <c r="A22" s="95">
        <v>44113</v>
      </c>
      <c r="B22" s="97">
        <v>-46.94</v>
      </c>
      <c r="C22" s="97">
        <f t="shared" si="1"/>
        <v>21527.35</v>
      </c>
    </row>
    <row r="23" spans="1:4">
      <c r="A23" s="95">
        <v>44120</v>
      </c>
      <c r="B23" s="97">
        <v>4.1000000000000227</v>
      </c>
      <c r="C23" s="97">
        <f t="shared" si="1"/>
        <v>21531.449999999997</v>
      </c>
    </row>
    <row r="24" spans="1:4">
      <c r="A24" s="95">
        <v>44135</v>
      </c>
      <c r="B24" s="97">
        <v>-893.30000000000007</v>
      </c>
      <c r="C24" s="97">
        <f t="shared" si="1"/>
        <v>20638.149999999998</v>
      </c>
      <c r="D24" s="346" t="s">
        <v>676</v>
      </c>
    </row>
    <row r="25" spans="1:4">
      <c r="A25" s="95">
        <v>44141</v>
      </c>
      <c r="B25" s="97">
        <v>-1367.58</v>
      </c>
      <c r="C25" s="97">
        <f t="shared" si="1"/>
        <v>19270.57</v>
      </c>
    </row>
    <row r="26" spans="1:4">
      <c r="A26" s="95">
        <v>44148</v>
      </c>
      <c r="B26" s="97">
        <v>1711.78</v>
      </c>
      <c r="C26" s="97">
        <f t="shared" si="1"/>
        <v>20982.35</v>
      </c>
    </row>
    <row r="27" spans="1:4">
      <c r="A27" s="95">
        <v>44160</v>
      </c>
      <c r="B27" s="97">
        <v>-19175.419999999998</v>
      </c>
      <c r="C27" s="97">
        <f t="shared" si="1"/>
        <v>1806.9300000000003</v>
      </c>
    </row>
    <row r="28" spans="1:4">
      <c r="A28" s="95">
        <v>44165</v>
      </c>
      <c r="B28" s="97">
        <v>-4957.6200000000026</v>
      </c>
      <c r="C28" s="97">
        <f t="shared" si="1"/>
        <v>-3150.6900000000023</v>
      </c>
      <c r="D28" s="346" t="s">
        <v>676</v>
      </c>
    </row>
    <row r="29" spans="1:4">
      <c r="A29" s="95">
        <v>44169</v>
      </c>
      <c r="B29" s="97">
        <v>-1345.19</v>
      </c>
      <c r="C29" s="97">
        <f t="shared" si="1"/>
        <v>-4495.8800000000028</v>
      </c>
    </row>
    <row r="30" spans="1:4">
      <c r="A30" s="95">
        <v>44176</v>
      </c>
      <c r="B30" s="97">
        <v>-2996.2099999999996</v>
      </c>
      <c r="C30" s="97">
        <f t="shared" si="1"/>
        <v>-7492.090000000002</v>
      </c>
    </row>
    <row r="31" spans="1:4">
      <c r="A31" s="95">
        <v>44183</v>
      </c>
      <c r="B31" s="97">
        <v>-13174.62</v>
      </c>
      <c r="C31" s="97">
        <f t="shared" si="1"/>
        <v>-20666.710000000003</v>
      </c>
    </row>
    <row r="32" spans="1:4">
      <c r="A32" s="95">
        <v>44196</v>
      </c>
      <c r="B32" s="97">
        <v>1680.9600000000009</v>
      </c>
      <c r="C32" s="97">
        <f t="shared" si="1"/>
        <v>-18985.75</v>
      </c>
      <c r="D32" s="346" t="s">
        <v>676</v>
      </c>
    </row>
    <row r="33" spans="1:4">
      <c r="A33" s="95">
        <v>44204</v>
      </c>
      <c r="B33" s="97">
        <v>-1278.55</v>
      </c>
      <c r="C33" s="97">
        <f t="shared" si="1"/>
        <v>-20264.3</v>
      </c>
    </row>
    <row r="34" spans="1:4">
      <c r="A34" s="95">
        <v>44227</v>
      </c>
      <c r="B34" s="97">
        <v>-6496.59</v>
      </c>
      <c r="C34" s="97">
        <f t="shared" si="1"/>
        <v>-26760.89</v>
      </c>
      <c r="D34" s="346" t="s">
        <v>676</v>
      </c>
    </row>
    <row r="35" spans="1:4">
      <c r="A35" s="95">
        <v>44239</v>
      </c>
      <c r="B35" s="97">
        <v>-692.452</v>
      </c>
      <c r="C35" s="97">
        <f t="shared" si="1"/>
        <v>-27453.342000000001</v>
      </c>
      <c r="D35" t="s">
        <v>880</v>
      </c>
    </row>
    <row r="36" spans="1:4">
      <c r="A36" s="95">
        <v>44246</v>
      </c>
      <c r="B36" s="97">
        <v>2562.2619999999997</v>
      </c>
      <c r="C36" s="97">
        <f t="shared" si="1"/>
        <v>-24891.08</v>
      </c>
    </row>
    <row r="37" spans="1:4">
      <c r="A37" s="95">
        <v>44253</v>
      </c>
      <c r="B37" s="97">
        <v>-2154.8099999999995</v>
      </c>
      <c r="C37" s="97">
        <f t="shared" si="1"/>
        <v>-27045.89</v>
      </c>
      <c r="D37" s="346" t="s">
        <v>676</v>
      </c>
    </row>
    <row r="38" spans="1:4">
      <c r="A38" s="95">
        <v>44260</v>
      </c>
      <c r="B38" s="97">
        <v>1643.74</v>
      </c>
      <c r="C38" s="97">
        <f t="shared" si="1"/>
        <v>-25402.149999999998</v>
      </c>
    </row>
    <row r="39" spans="1:4">
      <c r="A39" s="95">
        <v>44267</v>
      </c>
      <c r="B39" s="97">
        <v>448.39999999999986</v>
      </c>
      <c r="C39" s="97">
        <f t="shared" si="1"/>
        <v>-24953.749999999996</v>
      </c>
    </row>
    <row r="40" spans="1:4">
      <c r="A40" s="95">
        <v>44274</v>
      </c>
      <c r="B40" s="97">
        <v>6415.880000000001</v>
      </c>
      <c r="C40" s="97">
        <f t="shared" si="1"/>
        <v>-18537.869999999995</v>
      </c>
    </row>
    <row r="41" spans="1:4">
      <c r="A41" s="95">
        <v>44281</v>
      </c>
      <c r="B41" s="97">
        <v>-6611.8900000000012</v>
      </c>
      <c r="C41" s="97">
        <f t="shared" si="1"/>
        <v>-25149.759999999995</v>
      </c>
    </row>
    <row r="42" spans="1:4">
      <c r="A42" s="95">
        <v>44286</v>
      </c>
      <c r="B42" s="97">
        <v>-3751.0899999999983</v>
      </c>
      <c r="C42" s="97">
        <f t="shared" si="1"/>
        <v>-28900.849999999991</v>
      </c>
      <c r="D42" s="346" t="s">
        <v>676</v>
      </c>
    </row>
    <row r="43" spans="1:4">
      <c r="A43" s="95">
        <v>44288</v>
      </c>
      <c r="B43" s="97">
        <v>0</v>
      </c>
      <c r="C43" s="97">
        <f t="shared" si="1"/>
        <v>-28900.849999999991</v>
      </c>
    </row>
    <row r="44" spans="1:4">
      <c r="A44" s="95">
        <v>44295</v>
      </c>
      <c r="B44" s="97">
        <v>1789.59</v>
      </c>
      <c r="C44" s="97">
        <f t="shared" si="1"/>
        <v>-27111.259999999991</v>
      </c>
    </row>
    <row r="45" spans="1:4">
      <c r="A45" s="95">
        <v>44302</v>
      </c>
      <c r="B45" s="97">
        <v>-1010.2299999999999</v>
      </c>
      <c r="C45" s="97">
        <f t="shared" si="1"/>
        <v>-28121.489999999991</v>
      </c>
    </row>
    <row r="46" spans="1:4">
      <c r="A46" s="95">
        <v>44309</v>
      </c>
      <c r="B46" s="97">
        <v>-2802.11</v>
      </c>
      <c r="C46" s="97">
        <f t="shared" si="1"/>
        <v>-30923.599999999991</v>
      </c>
    </row>
    <row r="47" spans="1:4">
      <c r="A47" s="95">
        <v>44316</v>
      </c>
      <c r="B47" s="97">
        <v>11976.51</v>
      </c>
      <c r="C47" s="97">
        <f t="shared" si="1"/>
        <v>-18947.089999999989</v>
      </c>
      <c r="D47" t="s">
        <v>676</v>
      </c>
    </row>
    <row r="48" spans="1:4">
      <c r="A48" s="95">
        <v>44330</v>
      </c>
      <c r="B48" s="97">
        <v>-543.26</v>
      </c>
      <c r="C48" s="97">
        <f t="shared" si="1"/>
        <v>-19490.349999999988</v>
      </c>
    </row>
    <row r="49" spans="3:3">
      <c r="C49" s="97"/>
    </row>
    <row r="50" spans="3:3">
      <c r="C50" s="97"/>
    </row>
    <row r="51" spans="3:3">
      <c r="C51" s="97"/>
    </row>
  </sheetData>
  <autoFilter ref="A1:H34" xr:uid="{ADCB9941-F9D3-41FB-8A42-C5834E37E8E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66EA1-0DCE-440A-BD53-A70DBB59489B}">
  <sheetPr>
    <tabColor rgb="FF00B0F0"/>
  </sheetPr>
  <dimension ref="A1:D2"/>
  <sheetViews>
    <sheetView workbookViewId="0">
      <selection activeCell="B37" sqref="B37"/>
    </sheetView>
  </sheetViews>
  <sheetFormatPr defaultRowHeight="14.4"/>
  <cols>
    <col min="1" max="1" width="12.77734375" customWidth="1"/>
    <col min="2" max="2" width="19.77734375" customWidth="1"/>
    <col min="3" max="3" width="15.44140625" customWidth="1"/>
    <col min="4" max="4" width="39.21875" customWidth="1"/>
  </cols>
  <sheetData>
    <row r="1" spans="1:4">
      <c r="A1" t="s">
        <v>769</v>
      </c>
      <c r="B1" t="s">
        <v>770</v>
      </c>
      <c r="C1" t="s">
        <v>771</v>
      </c>
      <c r="D1" t="s">
        <v>6</v>
      </c>
    </row>
    <row r="2" spans="1:4">
      <c r="A2" s="95">
        <v>44053</v>
      </c>
      <c r="B2">
        <v>1</v>
      </c>
      <c r="C2">
        <v>1</v>
      </c>
      <c r="D2" t="s">
        <v>772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37601-E938-42D2-8C42-D75756BF454A}">
  <sheetPr>
    <tabColor rgb="FF0070C0"/>
  </sheetPr>
  <dimension ref="A1:I169"/>
  <sheetViews>
    <sheetView workbookViewId="0">
      <pane ySplit="2" topLeftCell="A40" activePane="bottomLeft" state="frozen"/>
      <selection pane="bottomLeft" activeCell="B46" sqref="B46"/>
    </sheetView>
  </sheetViews>
  <sheetFormatPr defaultColWidth="9.44140625" defaultRowHeight="17.399999999999999"/>
  <cols>
    <col min="1" max="1" width="20.5546875" style="232" customWidth="1"/>
    <col min="2" max="7" width="20.5546875" style="234" customWidth="1"/>
    <col min="8" max="8" width="20.5546875" style="237" customWidth="1"/>
    <col min="9" max="9" width="36.5546875" style="363" bestFit="1" customWidth="1"/>
    <col min="10" max="11" width="9.44140625" style="227"/>
    <col min="12" max="12" width="14.44140625" style="227" customWidth="1"/>
    <col min="13" max="16384" width="9.44140625" style="227"/>
  </cols>
  <sheetData>
    <row r="1" spans="1:9" s="229" customFormat="1" ht="42">
      <c r="A1" s="232"/>
      <c r="B1" s="489" t="s">
        <v>341</v>
      </c>
      <c r="C1" s="490"/>
      <c r="D1" s="490"/>
      <c r="E1" s="490"/>
      <c r="F1" s="490"/>
      <c r="G1" s="490"/>
      <c r="H1" s="235" t="s">
        <v>340</v>
      </c>
      <c r="I1" s="360"/>
    </row>
    <row r="2" spans="1:9" s="229" customFormat="1" ht="42">
      <c r="A2" s="307" t="s">
        <v>173</v>
      </c>
      <c r="B2" s="230" t="s">
        <v>336</v>
      </c>
      <c r="C2" s="230" t="s">
        <v>504</v>
      </c>
      <c r="D2" s="230" t="s">
        <v>338</v>
      </c>
      <c r="E2" s="249" t="s">
        <v>339</v>
      </c>
      <c r="F2" s="230" t="s">
        <v>393</v>
      </c>
      <c r="G2" s="286" t="s">
        <v>503</v>
      </c>
      <c r="H2" s="235" t="s">
        <v>25</v>
      </c>
      <c r="I2" s="360" t="s">
        <v>6</v>
      </c>
    </row>
    <row r="3" spans="1:9" s="228" customFormat="1" ht="13.8">
      <c r="A3" s="232">
        <v>43987</v>
      </c>
      <c r="B3" s="233">
        <v>20</v>
      </c>
      <c r="C3" s="233">
        <v>0</v>
      </c>
      <c r="D3" s="233">
        <v>3</v>
      </c>
      <c r="E3" s="233">
        <v>0</v>
      </c>
      <c r="F3" s="233">
        <v>0</v>
      </c>
      <c r="G3" s="233">
        <v>2</v>
      </c>
      <c r="H3" s="236">
        <f>(B3-(C3+D3+E3+F3+G3))/B3</f>
        <v>0.75</v>
      </c>
      <c r="I3" s="361"/>
    </row>
    <row r="4" spans="1:9" s="228" customFormat="1" ht="13.8">
      <c r="A4" s="232">
        <v>43994</v>
      </c>
      <c r="B4" s="233">
        <v>21</v>
      </c>
      <c r="C4" s="233">
        <v>0</v>
      </c>
      <c r="D4" s="233">
        <v>0</v>
      </c>
      <c r="E4" s="233">
        <v>0</v>
      </c>
      <c r="F4" s="233">
        <v>0</v>
      </c>
      <c r="G4" s="233">
        <v>3</v>
      </c>
      <c r="H4" s="236">
        <f>(B4-(C4+D4+E4+F4+G4))/B4</f>
        <v>0.8571428571428571</v>
      </c>
      <c r="I4" s="361"/>
    </row>
    <row r="5" spans="1:9" s="228" customFormat="1" ht="13.8">
      <c r="A5" s="232">
        <v>44001</v>
      </c>
      <c r="B5" s="233">
        <v>23</v>
      </c>
      <c r="C5" s="233">
        <v>0</v>
      </c>
      <c r="D5" s="233">
        <v>0</v>
      </c>
      <c r="E5" s="233">
        <v>0</v>
      </c>
      <c r="F5" s="233">
        <v>0</v>
      </c>
      <c r="G5" s="233">
        <v>2</v>
      </c>
      <c r="H5" s="236">
        <f t="shared" ref="H5" si="0">(B5-(C5+D5+E5+F5+G5))/B5</f>
        <v>0.91304347826086951</v>
      </c>
      <c r="I5" s="361"/>
    </row>
    <row r="6" spans="1:9" s="228" customFormat="1" ht="13.8">
      <c r="A6" s="232">
        <v>44008</v>
      </c>
      <c r="B6" s="233">
        <v>23</v>
      </c>
      <c r="C6" s="233">
        <v>0</v>
      </c>
      <c r="D6" s="233">
        <v>0</v>
      </c>
      <c r="E6" s="233">
        <v>4</v>
      </c>
      <c r="F6" s="233">
        <v>0</v>
      </c>
      <c r="G6" s="233">
        <v>1</v>
      </c>
      <c r="H6" s="236">
        <f>(B6-(C6+D6+E6+F6+G6))/B6</f>
        <v>0.78260869565217395</v>
      </c>
      <c r="I6" s="361" t="s">
        <v>678</v>
      </c>
    </row>
    <row r="7" spans="1:9" s="228" customFormat="1" ht="13.8">
      <c r="A7" s="232">
        <v>44015</v>
      </c>
      <c r="B7" s="233">
        <v>17</v>
      </c>
      <c r="C7" s="233">
        <v>3</v>
      </c>
      <c r="D7" s="233">
        <v>3</v>
      </c>
      <c r="E7" s="233">
        <v>0</v>
      </c>
      <c r="F7" s="233">
        <v>0</v>
      </c>
      <c r="G7" s="233">
        <v>0</v>
      </c>
      <c r="H7" s="236">
        <f t="shared" ref="H7:H49" si="1">(B7-(C7+D7+E7+F7+G7))/B7</f>
        <v>0.6470588235294118</v>
      </c>
      <c r="I7" s="361" t="s">
        <v>677</v>
      </c>
    </row>
    <row r="8" spans="1:9" s="228" customFormat="1" ht="13.8">
      <c r="A8" s="232">
        <v>44022</v>
      </c>
      <c r="B8" s="233">
        <v>15</v>
      </c>
      <c r="C8" s="233">
        <v>0</v>
      </c>
      <c r="D8" s="233">
        <v>3</v>
      </c>
      <c r="E8" s="233">
        <v>0</v>
      </c>
      <c r="F8" s="233">
        <v>0</v>
      </c>
      <c r="G8" s="233">
        <v>2</v>
      </c>
      <c r="H8" s="236">
        <f t="shared" si="1"/>
        <v>0.66666666666666663</v>
      </c>
      <c r="I8" s="361"/>
    </row>
    <row r="9" spans="1:9" s="228" customFormat="1" ht="13.8">
      <c r="A9" s="232">
        <v>44029</v>
      </c>
      <c r="B9" s="233">
        <v>21</v>
      </c>
      <c r="C9" s="233">
        <v>0</v>
      </c>
      <c r="D9" s="233">
        <v>0</v>
      </c>
      <c r="E9" s="233">
        <v>0</v>
      </c>
      <c r="F9" s="233">
        <v>0</v>
      </c>
      <c r="G9" s="233">
        <v>3</v>
      </c>
      <c r="H9" s="236">
        <f t="shared" si="1"/>
        <v>0.8571428571428571</v>
      </c>
      <c r="I9" s="361"/>
    </row>
    <row r="10" spans="1:9" s="228" customFormat="1" ht="13.8">
      <c r="A10" s="232">
        <v>44036</v>
      </c>
      <c r="B10" s="233">
        <v>22</v>
      </c>
      <c r="C10" s="233">
        <v>0</v>
      </c>
      <c r="D10" s="233">
        <v>0</v>
      </c>
      <c r="E10" s="233">
        <v>0</v>
      </c>
      <c r="F10" s="233">
        <v>0</v>
      </c>
      <c r="G10" s="233">
        <v>10</v>
      </c>
      <c r="H10" s="236">
        <f t="shared" si="1"/>
        <v>0.54545454545454541</v>
      </c>
      <c r="I10" s="361"/>
    </row>
    <row r="11" spans="1:9" s="228" customFormat="1" ht="13.8">
      <c r="A11" s="232">
        <v>44044</v>
      </c>
      <c r="B11" s="233">
        <v>22</v>
      </c>
      <c r="C11" s="233">
        <v>2</v>
      </c>
      <c r="D11" s="233">
        <v>0</v>
      </c>
      <c r="E11" s="233">
        <v>0</v>
      </c>
      <c r="F11" s="233">
        <v>0</v>
      </c>
      <c r="G11" s="233">
        <v>2</v>
      </c>
      <c r="H11" s="236">
        <f t="shared" si="1"/>
        <v>0.81818181818181823</v>
      </c>
      <c r="I11" s="361" t="s">
        <v>768</v>
      </c>
    </row>
    <row r="12" spans="1:9" s="228" customFormat="1" ht="13.8">
      <c r="A12" s="232">
        <v>44057</v>
      </c>
      <c r="B12" s="233">
        <v>19</v>
      </c>
      <c r="C12" s="233">
        <v>2</v>
      </c>
      <c r="D12" s="233">
        <v>0</v>
      </c>
      <c r="E12" s="233">
        <v>0</v>
      </c>
      <c r="F12" s="233">
        <v>0</v>
      </c>
      <c r="G12" s="233">
        <v>1</v>
      </c>
      <c r="H12" s="236">
        <f t="shared" si="1"/>
        <v>0.84210526315789469</v>
      </c>
      <c r="I12" s="361"/>
    </row>
    <row r="13" spans="1:9" s="228" customFormat="1" ht="13.8">
      <c r="A13" s="232">
        <v>44064</v>
      </c>
      <c r="B13" s="233">
        <v>23</v>
      </c>
      <c r="C13" s="233">
        <v>0</v>
      </c>
      <c r="D13" s="233">
        <v>0</v>
      </c>
      <c r="E13" s="233">
        <v>0</v>
      </c>
      <c r="F13" s="233">
        <v>0</v>
      </c>
      <c r="G13" s="233">
        <v>2</v>
      </c>
      <c r="H13" s="236">
        <f t="shared" si="1"/>
        <v>0.91304347826086951</v>
      </c>
      <c r="I13" s="361"/>
    </row>
    <row r="14" spans="1:9" s="228" customFormat="1" ht="13.8">
      <c r="A14" s="232">
        <v>44071</v>
      </c>
      <c r="B14" s="233">
        <v>20</v>
      </c>
      <c r="C14" s="233">
        <v>0</v>
      </c>
      <c r="D14" s="233">
        <v>0</v>
      </c>
      <c r="E14" s="233">
        <v>0</v>
      </c>
      <c r="F14" s="233">
        <v>0</v>
      </c>
      <c r="G14" s="233">
        <v>15</v>
      </c>
      <c r="H14" s="236">
        <f t="shared" si="1"/>
        <v>0.25</v>
      </c>
      <c r="I14" s="361" t="s">
        <v>793</v>
      </c>
    </row>
    <row r="15" spans="1:9" s="228" customFormat="1" ht="13.8">
      <c r="A15" s="232">
        <v>44078</v>
      </c>
      <c r="B15" s="233">
        <v>20</v>
      </c>
      <c r="C15" s="233">
        <v>7</v>
      </c>
      <c r="D15" s="233">
        <v>0</v>
      </c>
      <c r="E15" s="233">
        <v>0</v>
      </c>
      <c r="F15" s="233">
        <v>0</v>
      </c>
      <c r="G15" s="233">
        <v>0</v>
      </c>
      <c r="H15" s="236">
        <f t="shared" si="1"/>
        <v>0.65</v>
      </c>
      <c r="I15" s="361"/>
    </row>
    <row r="16" spans="1:9" s="228" customFormat="1" ht="13.8">
      <c r="A16" s="232">
        <v>44085</v>
      </c>
      <c r="B16" s="233">
        <v>18</v>
      </c>
      <c r="C16" s="233">
        <v>0</v>
      </c>
      <c r="D16" s="233">
        <v>0</v>
      </c>
      <c r="E16" s="233">
        <v>0</v>
      </c>
      <c r="F16" s="233">
        <v>0</v>
      </c>
      <c r="G16" s="233">
        <v>3</v>
      </c>
      <c r="H16" s="236">
        <f t="shared" si="1"/>
        <v>0.83333333333333337</v>
      </c>
      <c r="I16" s="361" t="s">
        <v>793</v>
      </c>
    </row>
    <row r="17" spans="1:9" s="228" customFormat="1" ht="13.8">
      <c r="A17" s="232">
        <v>44092</v>
      </c>
      <c r="B17" s="233">
        <v>20</v>
      </c>
      <c r="C17" s="233">
        <v>11</v>
      </c>
      <c r="D17" s="233">
        <v>0</v>
      </c>
      <c r="E17" s="233">
        <v>0</v>
      </c>
      <c r="F17" s="233">
        <v>0</v>
      </c>
      <c r="G17" s="233">
        <v>1</v>
      </c>
      <c r="H17" s="236">
        <f t="shared" si="1"/>
        <v>0.4</v>
      </c>
      <c r="I17" s="361"/>
    </row>
    <row r="18" spans="1:9" s="228" customFormat="1" ht="13.8">
      <c r="A18" s="232">
        <v>44099</v>
      </c>
      <c r="B18" s="233">
        <v>15</v>
      </c>
      <c r="C18" s="233">
        <v>0</v>
      </c>
      <c r="D18" s="233">
        <v>0</v>
      </c>
      <c r="E18" s="233">
        <v>0</v>
      </c>
      <c r="F18" s="233">
        <v>0</v>
      </c>
      <c r="G18" s="233">
        <v>0</v>
      </c>
      <c r="H18" s="236">
        <f t="shared" si="1"/>
        <v>1</v>
      </c>
      <c r="I18" s="361"/>
    </row>
    <row r="19" spans="1:9" s="228" customFormat="1" ht="13.8">
      <c r="A19" s="232">
        <v>44106</v>
      </c>
      <c r="B19" s="233">
        <v>15</v>
      </c>
      <c r="C19" s="233">
        <v>4</v>
      </c>
      <c r="D19" s="233">
        <v>1</v>
      </c>
      <c r="E19" s="233">
        <v>0</v>
      </c>
      <c r="F19" s="233">
        <v>0</v>
      </c>
      <c r="G19" s="233">
        <v>0</v>
      </c>
      <c r="H19" s="236">
        <f t="shared" si="1"/>
        <v>0.66666666666666663</v>
      </c>
      <c r="I19" s="361"/>
    </row>
    <row r="20" spans="1:9" s="228" customFormat="1" ht="13.8">
      <c r="A20" s="232">
        <v>44113</v>
      </c>
      <c r="B20" s="233">
        <v>6</v>
      </c>
      <c r="C20" s="233">
        <v>0</v>
      </c>
      <c r="D20" s="233">
        <v>0</v>
      </c>
      <c r="E20" s="233">
        <v>0</v>
      </c>
      <c r="F20" s="233">
        <v>0</v>
      </c>
      <c r="G20" s="233">
        <v>0</v>
      </c>
      <c r="H20" s="236">
        <f t="shared" si="1"/>
        <v>1</v>
      </c>
      <c r="I20" s="361"/>
    </row>
    <row r="21" spans="1:9" s="228" customFormat="1" ht="13.8">
      <c r="A21" s="232">
        <v>44120</v>
      </c>
      <c r="B21" s="233">
        <v>17</v>
      </c>
      <c r="C21" s="233">
        <v>6</v>
      </c>
      <c r="D21" s="233">
        <v>0</v>
      </c>
      <c r="E21" s="233">
        <v>0</v>
      </c>
      <c r="F21" s="233">
        <v>0</v>
      </c>
      <c r="G21" s="233">
        <v>0</v>
      </c>
      <c r="H21" s="236">
        <f t="shared" si="1"/>
        <v>0.6470588235294118</v>
      </c>
      <c r="I21" s="361"/>
    </row>
    <row r="22" spans="1:9" s="228" customFormat="1" ht="13.8">
      <c r="A22" s="232">
        <v>44127</v>
      </c>
      <c r="B22" s="233">
        <v>15</v>
      </c>
      <c r="C22" s="233">
        <v>0</v>
      </c>
      <c r="D22" s="233">
        <v>0</v>
      </c>
      <c r="E22" s="233">
        <v>0</v>
      </c>
      <c r="F22" s="233">
        <v>0</v>
      </c>
      <c r="G22" s="233">
        <v>1</v>
      </c>
      <c r="H22" s="236">
        <f t="shared" si="1"/>
        <v>0.93333333333333335</v>
      </c>
      <c r="I22" s="361"/>
    </row>
    <row r="23" spans="1:9" s="228" customFormat="1" ht="13.8">
      <c r="A23" s="232">
        <v>44134</v>
      </c>
      <c r="B23" s="233">
        <v>15</v>
      </c>
      <c r="C23" s="233">
        <v>15</v>
      </c>
      <c r="D23" s="233">
        <v>0</v>
      </c>
      <c r="E23" s="233">
        <v>0</v>
      </c>
      <c r="F23" s="233">
        <v>0</v>
      </c>
      <c r="G23" s="233">
        <v>0</v>
      </c>
      <c r="H23" s="236">
        <f t="shared" si="1"/>
        <v>0</v>
      </c>
      <c r="I23" s="361"/>
    </row>
    <row r="24" spans="1:9" s="228" customFormat="1" ht="13.8">
      <c r="A24" s="232">
        <v>44141</v>
      </c>
      <c r="B24" s="233">
        <v>15</v>
      </c>
      <c r="C24" s="233">
        <v>0</v>
      </c>
      <c r="D24" s="233">
        <v>2</v>
      </c>
      <c r="E24" s="233">
        <v>0</v>
      </c>
      <c r="F24" s="233">
        <v>0</v>
      </c>
      <c r="G24" s="233">
        <v>0</v>
      </c>
      <c r="H24" s="236">
        <f t="shared" si="1"/>
        <v>0.8666666666666667</v>
      </c>
      <c r="I24" s="361"/>
    </row>
    <row r="25" spans="1:9" s="228" customFormat="1" ht="13.8">
      <c r="A25" s="232">
        <v>44148</v>
      </c>
      <c r="B25" s="233">
        <v>15</v>
      </c>
      <c r="C25" s="233">
        <v>0</v>
      </c>
      <c r="D25" s="233">
        <v>2</v>
      </c>
      <c r="E25" s="233">
        <v>0</v>
      </c>
      <c r="F25" s="233">
        <v>0</v>
      </c>
      <c r="G25" s="233">
        <v>0</v>
      </c>
      <c r="H25" s="236">
        <f t="shared" si="1"/>
        <v>0.8666666666666667</v>
      </c>
      <c r="I25" s="361"/>
    </row>
    <row r="26" spans="1:9" s="228" customFormat="1" ht="13.8">
      <c r="A26" s="232">
        <v>44155</v>
      </c>
      <c r="B26" s="233">
        <v>15</v>
      </c>
      <c r="C26" s="233">
        <v>0</v>
      </c>
      <c r="D26" s="233">
        <v>0</v>
      </c>
      <c r="E26" s="233">
        <v>0</v>
      </c>
      <c r="F26" s="233">
        <v>0</v>
      </c>
      <c r="G26" s="233">
        <v>8</v>
      </c>
      <c r="H26" s="236">
        <f t="shared" si="1"/>
        <v>0.46666666666666667</v>
      </c>
      <c r="I26" s="361" t="s">
        <v>793</v>
      </c>
    </row>
    <row r="27" spans="1:9" s="228" customFormat="1" ht="13.8">
      <c r="A27" s="232">
        <v>44162</v>
      </c>
      <c r="B27" s="233">
        <v>2</v>
      </c>
      <c r="C27" s="233">
        <v>0</v>
      </c>
      <c r="D27" s="233">
        <v>0</v>
      </c>
      <c r="E27" s="233">
        <v>0</v>
      </c>
      <c r="F27" s="233">
        <v>0</v>
      </c>
      <c r="G27" s="233">
        <v>0</v>
      </c>
      <c r="H27" s="236">
        <f t="shared" si="1"/>
        <v>1</v>
      </c>
      <c r="I27" s="361"/>
    </row>
    <row r="28" spans="1:9" s="228" customFormat="1" ht="13.8">
      <c r="A28" s="232">
        <v>44169</v>
      </c>
      <c r="B28" s="233">
        <v>15</v>
      </c>
      <c r="C28" s="233">
        <v>0</v>
      </c>
      <c r="D28" s="233">
        <v>2</v>
      </c>
      <c r="E28" s="233">
        <v>0</v>
      </c>
      <c r="F28" s="233">
        <v>0</v>
      </c>
      <c r="G28" s="233">
        <v>3</v>
      </c>
      <c r="H28" s="236">
        <f t="shared" si="1"/>
        <v>0.66666666666666663</v>
      </c>
      <c r="I28" s="361"/>
    </row>
    <row r="29" spans="1:9" s="228" customFormat="1" ht="13.8">
      <c r="A29" s="232">
        <v>44176</v>
      </c>
      <c r="B29" s="233">
        <v>15</v>
      </c>
      <c r="C29" s="233">
        <v>0</v>
      </c>
      <c r="D29" s="233">
        <v>0</v>
      </c>
      <c r="E29" s="233">
        <v>0</v>
      </c>
      <c r="F29" s="233">
        <v>0</v>
      </c>
      <c r="G29" s="233">
        <v>0</v>
      </c>
      <c r="H29" s="236">
        <f t="shared" si="1"/>
        <v>1</v>
      </c>
      <c r="I29" s="361"/>
    </row>
    <row r="30" spans="1:9" s="228" customFormat="1" ht="13.8">
      <c r="A30" s="232">
        <v>44183</v>
      </c>
      <c r="B30" s="233">
        <v>15</v>
      </c>
      <c r="C30" s="233">
        <v>0</v>
      </c>
      <c r="D30" s="233">
        <v>1</v>
      </c>
      <c r="E30" s="233">
        <v>0</v>
      </c>
      <c r="F30" s="233">
        <v>0</v>
      </c>
      <c r="G30" s="233">
        <v>0</v>
      </c>
      <c r="H30" s="236">
        <f t="shared" si="1"/>
        <v>0.93333333333333335</v>
      </c>
      <c r="I30" s="361"/>
    </row>
    <row r="31" spans="1:9" s="228" customFormat="1" ht="13.8">
      <c r="A31" s="232">
        <v>44555</v>
      </c>
      <c r="B31" s="233">
        <v>8</v>
      </c>
      <c r="C31" s="233">
        <v>0</v>
      </c>
      <c r="D31" s="233">
        <v>0</v>
      </c>
      <c r="E31" s="233">
        <v>0</v>
      </c>
      <c r="F31" s="233">
        <v>0</v>
      </c>
      <c r="G31" s="233">
        <v>0</v>
      </c>
      <c r="H31" s="236">
        <f t="shared" si="1"/>
        <v>1</v>
      </c>
      <c r="I31" s="361" t="s">
        <v>876</v>
      </c>
    </row>
    <row r="32" spans="1:9" s="228" customFormat="1" ht="13.8">
      <c r="A32" s="232">
        <v>44232</v>
      </c>
      <c r="B32" s="233">
        <v>23</v>
      </c>
      <c r="C32" s="233">
        <v>0</v>
      </c>
      <c r="D32" s="233">
        <v>2</v>
      </c>
      <c r="E32" s="233">
        <v>0</v>
      </c>
      <c r="F32" s="233">
        <v>0</v>
      </c>
      <c r="G32" s="233">
        <v>14</v>
      </c>
      <c r="H32" s="236">
        <f t="shared" si="1"/>
        <v>0.30434782608695654</v>
      </c>
      <c r="I32" s="361" t="s">
        <v>882</v>
      </c>
    </row>
    <row r="33" spans="1:9" s="228" customFormat="1" ht="13.8">
      <c r="A33" s="232">
        <v>44239</v>
      </c>
      <c r="B33" s="233">
        <v>19</v>
      </c>
      <c r="C33" s="233">
        <v>5</v>
      </c>
      <c r="D33" s="233">
        <v>2</v>
      </c>
      <c r="E33" s="233">
        <v>0</v>
      </c>
      <c r="F33" s="233">
        <v>0</v>
      </c>
      <c r="G33" s="233">
        <v>0</v>
      </c>
      <c r="H33" s="236">
        <f t="shared" si="1"/>
        <v>0.63157894736842102</v>
      </c>
      <c r="I33" s="361" t="s">
        <v>883</v>
      </c>
    </row>
    <row r="34" spans="1:9" s="228" customFormat="1" ht="13.8">
      <c r="A34" s="232">
        <v>44246</v>
      </c>
      <c r="B34" s="233">
        <v>23</v>
      </c>
      <c r="C34" s="233">
        <v>0</v>
      </c>
      <c r="D34" s="233">
        <v>0</v>
      </c>
      <c r="E34" s="233">
        <v>2</v>
      </c>
      <c r="F34" s="233">
        <v>0</v>
      </c>
      <c r="G34" s="233">
        <v>0</v>
      </c>
      <c r="H34" s="236">
        <f t="shared" si="1"/>
        <v>0.91304347826086951</v>
      </c>
      <c r="I34" s="361" t="s">
        <v>912</v>
      </c>
    </row>
    <row r="35" spans="1:9" s="228" customFormat="1" ht="13.8">
      <c r="A35" s="232">
        <v>44253</v>
      </c>
      <c r="B35" s="233">
        <v>22</v>
      </c>
      <c r="C35" s="233">
        <v>2</v>
      </c>
      <c r="D35" s="233">
        <v>0</v>
      </c>
      <c r="E35" s="233">
        <v>0</v>
      </c>
      <c r="F35" s="233">
        <v>0</v>
      </c>
      <c r="G35" s="233">
        <v>0</v>
      </c>
      <c r="H35" s="236">
        <f t="shared" si="1"/>
        <v>0.90909090909090906</v>
      </c>
      <c r="I35" s="361" t="s">
        <v>932</v>
      </c>
    </row>
    <row r="36" spans="1:9" s="228" customFormat="1" ht="13.8">
      <c r="A36" s="232">
        <v>44260</v>
      </c>
      <c r="B36" s="233">
        <v>21</v>
      </c>
      <c r="C36" s="233">
        <v>0</v>
      </c>
      <c r="D36" s="233">
        <v>5</v>
      </c>
      <c r="E36" s="233">
        <v>3</v>
      </c>
      <c r="F36" s="233">
        <v>0</v>
      </c>
      <c r="G36" s="233">
        <v>0</v>
      </c>
      <c r="H36" s="236">
        <f t="shared" si="1"/>
        <v>0.61904761904761907</v>
      </c>
      <c r="I36" s="361" t="s">
        <v>952</v>
      </c>
    </row>
    <row r="37" spans="1:9" s="228" customFormat="1" ht="13.8">
      <c r="A37" s="232">
        <v>44267</v>
      </c>
      <c r="B37" s="233">
        <v>22</v>
      </c>
      <c r="C37" s="233">
        <v>0</v>
      </c>
      <c r="D37" s="233">
        <v>0</v>
      </c>
      <c r="E37" s="233">
        <v>0</v>
      </c>
      <c r="F37" s="233">
        <v>0</v>
      </c>
      <c r="G37" s="233">
        <v>3</v>
      </c>
      <c r="H37" s="236">
        <f t="shared" si="1"/>
        <v>0.86363636363636365</v>
      </c>
      <c r="I37" s="361"/>
    </row>
    <row r="38" spans="1:9" s="228" customFormat="1" ht="13.8">
      <c r="A38" s="232">
        <v>44274</v>
      </c>
      <c r="B38" s="233">
        <v>20</v>
      </c>
      <c r="C38" s="233">
        <v>0</v>
      </c>
      <c r="D38" s="233">
        <v>2</v>
      </c>
      <c r="E38" s="233">
        <v>1</v>
      </c>
      <c r="F38" s="233">
        <v>0</v>
      </c>
      <c r="G38" s="233">
        <v>1</v>
      </c>
      <c r="H38" s="236">
        <f t="shared" si="1"/>
        <v>0.8</v>
      </c>
      <c r="I38" s="361" t="s">
        <v>982</v>
      </c>
    </row>
    <row r="39" spans="1:9" s="228" customFormat="1" ht="13.8">
      <c r="A39" s="232">
        <v>44281</v>
      </c>
      <c r="B39" s="233">
        <v>19</v>
      </c>
      <c r="C39" s="233">
        <v>0</v>
      </c>
      <c r="D39" s="233">
        <v>1</v>
      </c>
      <c r="E39" s="233">
        <v>0</v>
      </c>
      <c r="F39" s="233">
        <v>0</v>
      </c>
      <c r="G39" s="233">
        <v>0</v>
      </c>
      <c r="H39" s="236">
        <f t="shared" si="1"/>
        <v>0.94736842105263153</v>
      </c>
      <c r="I39" s="361" t="s">
        <v>992</v>
      </c>
    </row>
    <row r="40" spans="1:9" s="228" customFormat="1" ht="13.8">
      <c r="A40" s="232">
        <v>44288</v>
      </c>
      <c r="B40" s="233">
        <v>16</v>
      </c>
      <c r="C40" s="233">
        <v>0</v>
      </c>
      <c r="D40" s="233">
        <v>0</v>
      </c>
      <c r="E40" s="233">
        <v>0</v>
      </c>
      <c r="F40" s="233">
        <v>0</v>
      </c>
      <c r="G40" s="233">
        <v>0</v>
      </c>
      <c r="H40" s="236">
        <f t="shared" si="1"/>
        <v>1</v>
      </c>
      <c r="I40" s="361"/>
    </row>
    <row r="41" spans="1:9" s="228" customFormat="1" ht="13.8">
      <c r="A41" s="232">
        <v>44295</v>
      </c>
      <c r="B41" s="233">
        <v>30</v>
      </c>
      <c r="C41" s="233">
        <v>0</v>
      </c>
      <c r="D41" s="233">
        <v>9</v>
      </c>
      <c r="E41" s="233">
        <v>0</v>
      </c>
      <c r="F41" s="233">
        <v>0</v>
      </c>
      <c r="G41" s="233">
        <v>0</v>
      </c>
      <c r="H41" s="236">
        <f t="shared" si="1"/>
        <v>0.7</v>
      </c>
      <c r="I41" s="361"/>
    </row>
    <row r="42" spans="1:9" s="228" customFormat="1" ht="13.8">
      <c r="A42" s="232">
        <v>44302</v>
      </c>
      <c r="B42" s="233">
        <v>24</v>
      </c>
      <c r="C42" s="233">
        <v>0</v>
      </c>
      <c r="D42" s="233">
        <v>0</v>
      </c>
      <c r="E42" s="233">
        <v>0</v>
      </c>
      <c r="F42" s="233">
        <v>0</v>
      </c>
      <c r="G42" s="233">
        <v>1</v>
      </c>
      <c r="H42" s="236">
        <f t="shared" si="1"/>
        <v>0.95833333333333337</v>
      </c>
      <c r="I42" s="361" t="s">
        <v>1018</v>
      </c>
    </row>
    <row r="43" spans="1:9" s="228" customFormat="1" ht="13.8">
      <c r="A43" s="232">
        <v>44310</v>
      </c>
      <c r="B43" s="233">
        <v>29</v>
      </c>
      <c r="C43" s="233">
        <v>0</v>
      </c>
      <c r="D43" s="233">
        <v>0</v>
      </c>
      <c r="E43" s="233">
        <v>2</v>
      </c>
      <c r="F43" s="233">
        <v>0</v>
      </c>
      <c r="G43" s="233">
        <v>0</v>
      </c>
      <c r="H43" s="236">
        <f t="shared" si="1"/>
        <v>0.93103448275862066</v>
      </c>
      <c r="I43" s="361" t="s">
        <v>1022</v>
      </c>
    </row>
    <row r="44" spans="1:9" s="228" customFormat="1" ht="13.8">
      <c r="A44" s="232">
        <v>44317</v>
      </c>
      <c r="B44" s="233">
        <v>26</v>
      </c>
      <c r="C44" s="233">
        <v>8</v>
      </c>
      <c r="D44" s="233">
        <v>0</v>
      </c>
      <c r="E44" s="233">
        <v>0</v>
      </c>
      <c r="F44" s="233">
        <v>0</v>
      </c>
      <c r="G44" s="233">
        <v>0</v>
      </c>
      <c r="H44" s="236">
        <f t="shared" si="1"/>
        <v>0.69230769230769229</v>
      </c>
      <c r="I44" s="361"/>
    </row>
    <row r="45" spans="1:9" s="228" customFormat="1" ht="13.8">
      <c r="A45" s="232">
        <v>44324</v>
      </c>
      <c r="B45" s="233">
        <v>30</v>
      </c>
      <c r="C45" s="233">
        <v>0</v>
      </c>
      <c r="D45" s="233">
        <v>3</v>
      </c>
      <c r="E45" s="233">
        <v>0</v>
      </c>
      <c r="F45" s="233">
        <v>0</v>
      </c>
      <c r="G45" s="233">
        <v>1</v>
      </c>
      <c r="H45" s="236">
        <f t="shared" si="1"/>
        <v>0.8666666666666667</v>
      </c>
      <c r="I45" s="361"/>
    </row>
    <row r="46" spans="1:9" s="228" customFormat="1" ht="13.8">
      <c r="A46" s="232">
        <v>44332</v>
      </c>
      <c r="B46" s="233">
        <v>55</v>
      </c>
      <c r="C46" s="233">
        <v>0</v>
      </c>
      <c r="D46" s="233">
        <v>3</v>
      </c>
      <c r="E46" s="233">
        <v>9</v>
      </c>
      <c r="F46" s="233">
        <v>0</v>
      </c>
      <c r="G46" s="233">
        <v>0</v>
      </c>
      <c r="H46" s="236">
        <f t="shared" si="1"/>
        <v>0.78181818181818186</v>
      </c>
      <c r="I46" s="361" t="s">
        <v>757</v>
      </c>
    </row>
    <row r="47" spans="1:9" s="228" customFormat="1" ht="13.8">
      <c r="A47" s="232"/>
      <c r="B47" s="233"/>
      <c r="C47" s="233"/>
      <c r="D47" s="233"/>
      <c r="E47" s="233"/>
      <c r="F47" s="233"/>
      <c r="G47" s="233"/>
      <c r="H47" s="236"/>
      <c r="I47" s="361"/>
    </row>
    <row r="48" spans="1:9" s="228" customFormat="1" ht="13.8">
      <c r="A48" s="232"/>
      <c r="B48" s="233"/>
      <c r="C48" s="233"/>
      <c r="D48" s="233"/>
      <c r="E48" s="233"/>
      <c r="F48" s="233"/>
      <c r="G48" s="233"/>
      <c r="H48" s="236"/>
      <c r="I48" s="361"/>
    </row>
    <row r="49" spans="1:9" s="349" customFormat="1">
      <c r="A49" s="349" t="s">
        <v>171</v>
      </c>
      <c r="B49" s="349">
        <f t="shared" ref="B49:G49" si="2">SUM(B3:B46)</f>
        <v>866</v>
      </c>
      <c r="C49" s="349">
        <f t="shared" si="2"/>
        <v>65</v>
      </c>
      <c r="D49" s="349">
        <f t="shared" si="2"/>
        <v>44</v>
      </c>
      <c r="E49" s="349">
        <f t="shared" si="2"/>
        <v>21</v>
      </c>
      <c r="F49" s="349">
        <f t="shared" si="2"/>
        <v>0</v>
      </c>
      <c r="G49" s="349">
        <f t="shared" si="2"/>
        <v>79</v>
      </c>
      <c r="H49" s="283">
        <f t="shared" si="1"/>
        <v>0.75866050808314089</v>
      </c>
      <c r="I49" s="362"/>
    </row>
    <row r="50" spans="1:9" s="228" customFormat="1">
      <c r="A50" s="232"/>
      <c r="B50" s="234"/>
      <c r="C50" s="234"/>
      <c r="D50" s="234"/>
      <c r="E50" s="234"/>
      <c r="F50" s="234"/>
      <c r="G50" s="234"/>
      <c r="H50" s="237"/>
      <c r="I50" s="363"/>
    </row>
    <row r="51" spans="1:9" s="228" customFormat="1">
      <c r="A51" s="232"/>
      <c r="B51" s="234"/>
      <c r="C51" s="234"/>
      <c r="D51" s="234"/>
      <c r="E51" s="234"/>
      <c r="F51" s="234"/>
      <c r="G51" s="234"/>
      <c r="H51" s="237"/>
      <c r="I51" s="363"/>
    </row>
    <row r="52" spans="1:9" s="228" customFormat="1">
      <c r="A52" s="232"/>
      <c r="B52" s="234"/>
      <c r="C52" s="234"/>
      <c r="D52" s="234"/>
      <c r="E52" s="234"/>
      <c r="F52" s="234"/>
      <c r="G52" s="234"/>
      <c r="H52" s="237"/>
      <c r="I52" s="363"/>
    </row>
    <row r="53" spans="1:9" s="228" customFormat="1">
      <c r="A53" s="232"/>
      <c r="B53" s="234"/>
      <c r="C53" s="234"/>
      <c r="D53" s="234"/>
      <c r="E53" s="234"/>
      <c r="F53" s="234"/>
      <c r="G53" s="234"/>
      <c r="H53" s="237"/>
      <c r="I53" s="363"/>
    </row>
    <row r="54" spans="1:9" s="228" customFormat="1">
      <c r="A54" s="232"/>
      <c r="B54" s="234"/>
      <c r="C54" s="234"/>
      <c r="D54" s="234"/>
      <c r="E54" s="234"/>
      <c r="F54" s="234"/>
      <c r="G54" s="234"/>
      <c r="H54" s="237"/>
      <c r="I54" s="363"/>
    </row>
    <row r="55" spans="1:9" s="228" customFormat="1">
      <c r="A55" s="232"/>
      <c r="B55" s="234"/>
      <c r="C55" s="234"/>
      <c r="D55" s="234"/>
      <c r="E55" s="234"/>
      <c r="F55" s="234"/>
      <c r="G55" s="234"/>
      <c r="H55" s="237"/>
      <c r="I55" s="363"/>
    </row>
    <row r="56" spans="1:9" s="228" customFormat="1">
      <c r="A56" s="232"/>
      <c r="B56" s="234"/>
      <c r="C56" s="234"/>
      <c r="D56" s="234"/>
      <c r="E56" s="234"/>
      <c r="F56" s="234"/>
      <c r="G56" s="234"/>
      <c r="H56" s="237"/>
      <c r="I56" s="363"/>
    </row>
    <row r="57" spans="1:9" s="228" customFormat="1">
      <c r="A57" s="232"/>
      <c r="B57" s="234"/>
      <c r="C57" s="234"/>
      <c r="D57" s="234"/>
      <c r="E57" s="234"/>
      <c r="F57" s="234"/>
      <c r="G57" s="234"/>
      <c r="H57" s="237"/>
      <c r="I57" s="363"/>
    </row>
    <row r="58" spans="1:9" s="228" customFormat="1">
      <c r="A58" s="232"/>
      <c r="B58" s="234"/>
      <c r="C58" s="234"/>
      <c r="D58" s="234"/>
      <c r="E58" s="234"/>
      <c r="F58" s="234"/>
      <c r="G58" s="234"/>
      <c r="H58" s="237"/>
      <c r="I58" s="363"/>
    </row>
    <row r="59" spans="1:9" s="228" customFormat="1">
      <c r="A59" s="232"/>
      <c r="B59" s="234"/>
      <c r="C59" s="234"/>
      <c r="D59" s="234"/>
      <c r="E59" s="234"/>
      <c r="F59" s="234"/>
      <c r="G59" s="234"/>
      <c r="H59" s="237"/>
      <c r="I59" s="363"/>
    </row>
    <row r="60" spans="1:9" s="228" customFormat="1">
      <c r="A60" s="232"/>
      <c r="B60" s="234"/>
      <c r="C60" s="234"/>
      <c r="D60" s="234"/>
      <c r="E60" s="234"/>
      <c r="F60" s="234"/>
      <c r="G60" s="234"/>
      <c r="H60" s="237"/>
      <c r="I60" s="363"/>
    </row>
    <row r="61" spans="1:9" s="228" customFormat="1">
      <c r="A61" s="232"/>
      <c r="B61" s="234"/>
      <c r="C61" s="234"/>
      <c r="D61" s="234"/>
      <c r="E61" s="234"/>
      <c r="F61" s="234"/>
      <c r="G61" s="234"/>
      <c r="H61" s="237"/>
      <c r="I61" s="363"/>
    </row>
    <row r="62" spans="1:9" s="228" customFormat="1">
      <c r="A62" s="232"/>
      <c r="B62" s="234"/>
      <c r="C62" s="234"/>
      <c r="D62" s="234"/>
      <c r="E62" s="234"/>
      <c r="F62" s="234"/>
      <c r="G62" s="234"/>
      <c r="H62" s="237"/>
      <c r="I62" s="363"/>
    </row>
    <row r="63" spans="1:9" s="228" customFormat="1">
      <c r="A63" s="232"/>
      <c r="B63" s="234"/>
      <c r="C63" s="234"/>
      <c r="D63" s="234"/>
      <c r="E63" s="234"/>
      <c r="F63" s="234"/>
      <c r="G63" s="234"/>
      <c r="H63" s="237"/>
      <c r="I63" s="363"/>
    </row>
    <row r="64" spans="1:9" s="228" customFormat="1">
      <c r="A64" s="232"/>
      <c r="B64" s="234"/>
      <c r="C64" s="234"/>
      <c r="D64" s="234"/>
      <c r="E64" s="234"/>
      <c r="F64" s="234"/>
      <c r="G64" s="234"/>
      <c r="H64" s="237"/>
      <c r="I64" s="363"/>
    </row>
    <row r="65" spans="1:9" s="228" customFormat="1">
      <c r="A65" s="232"/>
      <c r="B65" s="234"/>
      <c r="C65" s="234"/>
      <c r="D65" s="234"/>
      <c r="E65" s="234"/>
      <c r="F65" s="234"/>
      <c r="G65" s="234"/>
      <c r="H65" s="237"/>
      <c r="I65" s="363"/>
    </row>
    <row r="66" spans="1:9" s="228" customFormat="1">
      <c r="A66" s="232"/>
      <c r="B66" s="234"/>
      <c r="C66" s="234"/>
      <c r="D66" s="234"/>
      <c r="E66" s="234"/>
      <c r="F66" s="234"/>
      <c r="G66" s="234"/>
      <c r="H66" s="237"/>
      <c r="I66" s="363"/>
    </row>
    <row r="67" spans="1:9" s="228" customFormat="1">
      <c r="A67" s="232"/>
      <c r="B67" s="234"/>
      <c r="C67" s="234"/>
      <c r="D67" s="234"/>
      <c r="E67" s="234"/>
      <c r="F67" s="234"/>
      <c r="G67" s="234"/>
      <c r="H67" s="237"/>
      <c r="I67" s="363"/>
    </row>
    <row r="68" spans="1:9" s="228" customFormat="1">
      <c r="A68" s="232"/>
      <c r="B68" s="234"/>
      <c r="C68" s="234"/>
      <c r="D68" s="234"/>
      <c r="E68" s="234"/>
      <c r="F68" s="234"/>
      <c r="G68" s="234"/>
      <c r="H68" s="237"/>
      <c r="I68" s="363"/>
    </row>
    <row r="69" spans="1:9" s="284" customFormat="1">
      <c r="A69" s="232"/>
      <c r="B69" s="234"/>
      <c r="C69" s="234"/>
      <c r="D69" s="234"/>
      <c r="E69" s="234"/>
      <c r="F69" s="234"/>
      <c r="G69" s="234"/>
      <c r="H69" s="237"/>
      <c r="I69" s="363"/>
    </row>
    <row r="70" spans="1:9" s="228" customFormat="1">
      <c r="A70" s="232"/>
      <c r="B70" s="234"/>
      <c r="C70" s="234"/>
      <c r="D70" s="234"/>
      <c r="E70" s="234"/>
      <c r="F70" s="234"/>
      <c r="G70" s="234"/>
      <c r="H70" s="237"/>
      <c r="I70" s="363"/>
    </row>
    <row r="71" spans="1:9" s="228" customFormat="1">
      <c r="A71" s="232"/>
      <c r="B71" s="234"/>
      <c r="C71" s="234"/>
      <c r="D71" s="234"/>
      <c r="E71" s="234"/>
      <c r="F71" s="234"/>
      <c r="G71" s="234"/>
      <c r="H71" s="237"/>
      <c r="I71" s="363"/>
    </row>
    <row r="72" spans="1:9" s="228" customFormat="1">
      <c r="A72" s="232"/>
      <c r="B72" s="234"/>
      <c r="C72" s="234"/>
      <c r="D72" s="234"/>
      <c r="E72" s="234"/>
      <c r="F72" s="234"/>
      <c r="G72" s="234"/>
      <c r="H72" s="237"/>
      <c r="I72" s="363"/>
    </row>
    <row r="73" spans="1:9" s="228" customFormat="1">
      <c r="A73" s="232"/>
      <c r="B73" s="234"/>
      <c r="C73" s="234"/>
      <c r="D73" s="234"/>
      <c r="E73" s="234"/>
      <c r="F73" s="234"/>
      <c r="G73" s="234"/>
      <c r="H73" s="237"/>
      <c r="I73" s="363"/>
    </row>
    <row r="74" spans="1:9" s="228" customFormat="1">
      <c r="A74" s="232"/>
      <c r="B74" s="234"/>
      <c r="C74" s="234"/>
      <c r="D74" s="234"/>
      <c r="E74" s="234"/>
      <c r="F74" s="234"/>
      <c r="G74" s="234"/>
      <c r="H74" s="237"/>
      <c r="I74" s="363"/>
    </row>
    <row r="75" spans="1:9" s="228" customFormat="1">
      <c r="A75" s="232"/>
      <c r="B75" s="234"/>
      <c r="C75" s="234"/>
      <c r="D75" s="234"/>
      <c r="E75" s="234"/>
      <c r="F75" s="234"/>
      <c r="G75" s="234"/>
      <c r="H75" s="237"/>
      <c r="I75" s="363"/>
    </row>
    <row r="76" spans="1:9" s="228" customFormat="1">
      <c r="A76" s="232"/>
      <c r="B76" s="234"/>
      <c r="C76" s="234"/>
      <c r="D76" s="234"/>
      <c r="E76" s="234"/>
      <c r="F76" s="234"/>
      <c r="G76" s="234"/>
      <c r="H76" s="237"/>
      <c r="I76" s="363"/>
    </row>
    <row r="77" spans="1:9" s="228" customFormat="1">
      <c r="A77" s="232"/>
      <c r="B77" s="234"/>
      <c r="C77" s="234"/>
      <c r="D77" s="234"/>
      <c r="E77" s="234"/>
      <c r="F77" s="234"/>
      <c r="G77" s="234"/>
      <c r="H77" s="237"/>
      <c r="I77" s="363"/>
    </row>
    <row r="78" spans="1:9" s="228" customFormat="1">
      <c r="A78" s="232"/>
      <c r="B78" s="234"/>
      <c r="C78" s="234"/>
      <c r="D78" s="234"/>
      <c r="E78" s="234"/>
      <c r="F78" s="234"/>
      <c r="G78" s="234"/>
      <c r="H78" s="237"/>
      <c r="I78" s="363"/>
    </row>
    <row r="79" spans="1:9" s="228" customFormat="1">
      <c r="A79" s="232"/>
      <c r="B79" s="234"/>
      <c r="C79" s="234"/>
      <c r="D79" s="234"/>
      <c r="E79" s="234"/>
      <c r="F79" s="234"/>
      <c r="G79" s="234"/>
      <c r="H79" s="237"/>
      <c r="I79" s="363"/>
    </row>
    <row r="80" spans="1:9" s="228" customFormat="1">
      <c r="A80" s="232"/>
      <c r="B80" s="234"/>
      <c r="C80" s="234"/>
      <c r="D80" s="234"/>
      <c r="E80" s="234"/>
      <c r="F80" s="234"/>
      <c r="G80" s="234"/>
      <c r="H80" s="237"/>
      <c r="I80" s="363"/>
    </row>
    <row r="81" spans="1:9" s="228" customFormat="1">
      <c r="A81" s="232"/>
      <c r="B81" s="234"/>
      <c r="C81" s="234"/>
      <c r="D81" s="234"/>
      <c r="E81" s="234"/>
      <c r="F81" s="234"/>
      <c r="G81" s="234"/>
      <c r="H81" s="237"/>
      <c r="I81" s="363"/>
    </row>
    <row r="82" spans="1:9" s="228" customFormat="1">
      <c r="A82" s="232"/>
      <c r="B82" s="234"/>
      <c r="C82" s="234"/>
      <c r="D82" s="234"/>
      <c r="E82" s="234"/>
      <c r="F82" s="234"/>
      <c r="G82" s="234"/>
      <c r="H82" s="237"/>
      <c r="I82" s="363"/>
    </row>
    <row r="83" spans="1:9" s="228" customFormat="1">
      <c r="A83" s="232"/>
      <c r="B83" s="234"/>
      <c r="C83" s="234"/>
      <c r="D83" s="234"/>
      <c r="E83" s="234"/>
      <c r="F83" s="234"/>
      <c r="G83" s="234"/>
      <c r="H83" s="237"/>
      <c r="I83" s="363"/>
    </row>
    <row r="84" spans="1:9" s="228" customFormat="1">
      <c r="A84" s="232"/>
      <c r="B84" s="234"/>
      <c r="C84" s="234"/>
      <c r="D84" s="234"/>
      <c r="E84" s="234"/>
      <c r="F84" s="234"/>
      <c r="G84" s="234"/>
      <c r="H84" s="237"/>
      <c r="I84" s="363"/>
    </row>
    <row r="85" spans="1:9" s="228" customFormat="1">
      <c r="A85" s="232"/>
      <c r="B85" s="234"/>
      <c r="C85" s="234"/>
      <c r="D85" s="234"/>
      <c r="E85" s="234"/>
      <c r="F85" s="234"/>
      <c r="G85" s="234"/>
      <c r="H85" s="237"/>
      <c r="I85" s="363"/>
    </row>
    <row r="86" spans="1:9" s="228" customFormat="1">
      <c r="A86" s="232"/>
      <c r="B86" s="234"/>
      <c r="C86" s="234"/>
      <c r="D86" s="234"/>
      <c r="E86" s="234"/>
      <c r="F86" s="234"/>
      <c r="G86" s="234"/>
      <c r="H86" s="237"/>
      <c r="I86" s="363"/>
    </row>
    <row r="87" spans="1:9" s="228" customFormat="1">
      <c r="A87" s="232"/>
      <c r="B87" s="234"/>
      <c r="C87" s="234"/>
      <c r="D87" s="234"/>
      <c r="E87" s="234"/>
      <c r="F87" s="234"/>
      <c r="G87" s="234"/>
      <c r="H87" s="237"/>
      <c r="I87" s="363"/>
    </row>
    <row r="88" spans="1:9" s="228" customFormat="1">
      <c r="A88" s="232"/>
      <c r="B88" s="234"/>
      <c r="C88" s="234"/>
      <c r="D88" s="234"/>
      <c r="E88" s="234"/>
      <c r="F88" s="234"/>
      <c r="G88" s="234"/>
      <c r="H88" s="237"/>
      <c r="I88" s="363"/>
    </row>
    <row r="89" spans="1:9" s="228" customFormat="1">
      <c r="A89" s="232"/>
      <c r="B89" s="234"/>
      <c r="C89" s="234"/>
      <c r="D89" s="234"/>
      <c r="E89" s="234"/>
      <c r="F89" s="234"/>
      <c r="G89" s="234"/>
      <c r="H89" s="237"/>
      <c r="I89" s="363"/>
    </row>
    <row r="90" spans="1:9" s="228" customFormat="1">
      <c r="A90" s="232"/>
      <c r="B90" s="234"/>
      <c r="C90" s="234"/>
      <c r="D90" s="234"/>
      <c r="E90" s="234"/>
      <c r="F90" s="234"/>
      <c r="G90" s="234"/>
      <c r="H90" s="237"/>
      <c r="I90" s="363"/>
    </row>
    <row r="91" spans="1:9" s="228" customFormat="1">
      <c r="A91" s="232"/>
      <c r="B91" s="234"/>
      <c r="C91" s="234"/>
      <c r="D91" s="234"/>
      <c r="E91" s="234"/>
      <c r="F91" s="234"/>
      <c r="G91" s="234"/>
      <c r="H91" s="237"/>
      <c r="I91" s="363"/>
    </row>
    <row r="92" spans="1:9" s="228" customFormat="1">
      <c r="A92" s="232"/>
      <c r="B92" s="234"/>
      <c r="C92" s="234"/>
      <c r="D92" s="234"/>
      <c r="E92" s="234"/>
      <c r="F92" s="234"/>
      <c r="G92" s="234"/>
      <c r="H92" s="237"/>
      <c r="I92" s="363"/>
    </row>
    <row r="93" spans="1:9" s="228" customFormat="1">
      <c r="A93" s="232"/>
      <c r="B93" s="234"/>
      <c r="C93" s="234"/>
      <c r="D93" s="234"/>
      <c r="E93" s="234"/>
      <c r="F93" s="234"/>
      <c r="G93" s="234"/>
      <c r="H93" s="237"/>
      <c r="I93" s="363"/>
    </row>
    <row r="94" spans="1:9" s="228" customFormat="1">
      <c r="A94" s="232"/>
      <c r="B94" s="234"/>
      <c r="C94" s="234"/>
      <c r="D94" s="234"/>
      <c r="E94" s="234"/>
      <c r="F94" s="234"/>
      <c r="G94" s="234"/>
      <c r="H94" s="237"/>
      <c r="I94" s="363"/>
    </row>
    <row r="95" spans="1:9" s="228" customFormat="1">
      <c r="A95" s="232"/>
      <c r="B95" s="234"/>
      <c r="C95" s="234"/>
      <c r="D95" s="234"/>
      <c r="E95" s="234"/>
      <c r="F95" s="234"/>
      <c r="G95" s="234"/>
      <c r="H95" s="237"/>
      <c r="I95" s="363"/>
    </row>
    <row r="96" spans="1:9" s="228" customFormat="1">
      <c r="A96" s="232"/>
      <c r="B96" s="234"/>
      <c r="C96" s="234"/>
      <c r="D96" s="234"/>
      <c r="E96" s="234"/>
      <c r="F96" s="234"/>
      <c r="G96" s="234"/>
      <c r="H96" s="237"/>
      <c r="I96" s="363"/>
    </row>
    <row r="97" spans="1:9" s="228" customFormat="1">
      <c r="A97" s="232"/>
      <c r="B97" s="234"/>
      <c r="C97" s="234"/>
      <c r="D97" s="234"/>
      <c r="E97" s="234"/>
      <c r="F97" s="234"/>
      <c r="G97" s="234"/>
      <c r="H97" s="237"/>
      <c r="I97" s="363"/>
    </row>
    <row r="98" spans="1:9" s="228" customFormat="1">
      <c r="A98" s="232"/>
      <c r="B98" s="234"/>
      <c r="C98" s="234"/>
      <c r="D98" s="234"/>
      <c r="E98" s="234"/>
      <c r="F98" s="234"/>
      <c r="G98" s="234"/>
      <c r="H98" s="237"/>
      <c r="I98" s="363"/>
    </row>
    <row r="99" spans="1:9" s="228" customFormat="1">
      <c r="A99" s="232"/>
      <c r="B99" s="234"/>
      <c r="C99" s="234"/>
      <c r="D99" s="234"/>
      <c r="E99" s="234"/>
      <c r="F99" s="234"/>
      <c r="G99" s="234"/>
      <c r="H99" s="237"/>
      <c r="I99" s="363"/>
    </row>
    <row r="100" spans="1:9" s="228" customFormat="1">
      <c r="A100" s="232"/>
      <c r="B100" s="234"/>
      <c r="C100" s="234"/>
      <c r="D100" s="234"/>
      <c r="E100" s="234"/>
      <c r="F100" s="234"/>
      <c r="G100" s="234"/>
      <c r="H100" s="237"/>
      <c r="I100" s="363"/>
    </row>
    <row r="101" spans="1:9" s="228" customFormat="1">
      <c r="A101" s="232"/>
      <c r="B101" s="234"/>
      <c r="C101" s="234"/>
      <c r="D101" s="234"/>
      <c r="E101" s="234"/>
      <c r="F101" s="234"/>
      <c r="G101" s="234"/>
      <c r="H101" s="237"/>
      <c r="I101" s="363"/>
    </row>
    <row r="102" spans="1:9" s="228" customFormat="1">
      <c r="A102" s="232"/>
      <c r="B102" s="234"/>
      <c r="C102" s="234"/>
      <c r="D102" s="234"/>
      <c r="E102" s="234"/>
      <c r="F102" s="234"/>
      <c r="G102" s="234"/>
      <c r="H102" s="237"/>
      <c r="I102" s="363"/>
    </row>
    <row r="103" spans="1:9" s="228" customFormat="1">
      <c r="A103" s="232"/>
      <c r="B103" s="234"/>
      <c r="C103" s="234"/>
      <c r="D103" s="234"/>
      <c r="E103" s="234"/>
      <c r="F103" s="234"/>
      <c r="G103" s="234"/>
      <c r="H103" s="237"/>
      <c r="I103" s="363"/>
    </row>
    <row r="104" spans="1:9" s="228" customFormat="1">
      <c r="A104" s="232"/>
      <c r="B104" s="234"/>
      <c r="C104" s="234"/>
      <c r="D104" s="234"/>
      <c r="E104" s="234"/>
      <c r="F104" s="234"/>
      <c r="G104" s="234"/>
      <c r="H104" s="237"/>
      <c r="I104" s="363"/>
    </row>
    <row r="105" spans="1:9" s="228" customFormat="1">
      <c r="A105" s="232"/>
      <c r="B105" s="234"/>
      <c r="C105" s="234"/>
      <c r="D105" s="234"/>
      <c r="E105" s="234"/>
      <c r="F105" s="234"/>
      <c r="G105" s="234"/>
      <c r="H105" s="237"/>
      <c r="I105" s="363"/>
    </row>
    <row r="106" spans="1:9" s="228" customFormat="1">
      <c r="A106" s="232"/>
      <c r="B106" s="234"/>
      <c r="C106" s="234"/>
      <c r="D106" s="234"/>
      <c r="E106" s="234"/>
      <c r="F106" s="234"/>
      <c r="G106" s="234"/>
      <c r="H106" s="237"/>
      <c r="I106" s="363"/>
    </row>
    <row r="107" spans="1:9" s="228" customFormat="1">
      <c r="A107" s="232"/>
      <c r="B107" s="234"/>
      <c r="C107" s="234"/>
      <c r="D107" s="234"/>
      <c r="E107" s="234"/>
      <c r="F107" s="234"/>
      <c r="G107" s="234"/>
      <c r="H107" s="237"/>
      <c r="I107" s="363"/>
    </row>
    <row r="108" spans="1:9" s="228" customFormat="1">
      <c r="A108" s="232"/>
      <c r="B108" s="234"/>
      <c r="C108" s="234"/>
      <c r="D108" s="234"/>
      <c r="E108" s="234"/>
      <c r="F108" s="234"/>
      <c r="G108" s="234"/>
      <c r="H108" s="237"/>
      <c r="I108" s="363"/>
    </row>
    <row r="109" spans="1:9" s="228" customFormat="1">
      <c r="A109" s="232"/>
      <c r="B109" s="234"/>
      <c r="C109" s="234"/>
      <c r="D109" s="234"/>
      <c r="E109" s="234"/>
      <c r="F109" s="234"/>
      <c r="G109" s="234"/>
      <c r="H109" s="237"/>
      <c r="I109" s="363"/>
    </row>
    <row r="110" spans="1:9" s="228" customFormat="1">
      <c r="A110" s="232"/>
      <c r="B110" s="234"/>
      <c r="C110" s="234"/>
      <c r="D110" s="234"/>
      <c r="E110" s="234"/>
      <c r="F110" s="234"/>
      <c r="G110" s="234"/>
      <c r="H110" s="237"/>
      <c r="I110" s="363"/>
    </row>
    <row r="111" spans="1:9" s="228" customFormat="1">
      <c r="A111" s="232"/>
      <c r="B111" s="234"/>
      <c r="C111" s="234"/>
      <c r="D111" s="234"/>
      <c r="E111" s="234"/>
      <c r="F111" s="234"/>
      <c r="G111" s="234"/>
      <c r="H111" s="237"/>
      <c r="I111" s="363"/>
    </row>
    <row r="112" spans="1:9" s="228" customFormat="1">
      <c r="A112" s="232"/>
      <c r="B112" s="234"/>
      <c r="C112" s="234"/>
      <c r="D112" s="234"/>
      <c r="E112" s="234"/>
      <c r="F112" s="234"/>
      <c r="G112" s="234"/>
      <c r="H112" s="237"/>
      <c r="I112" s="363"/>
    </row>
    <row r="113" spans="1:9" s="228" customFormat="1">
      <c r="A113" s="232"/>
      <c r="B113" s="234"/>
      <c r="C113" s="234"/>
      <c r="D113" s="234"/>
      <c r="E113" s="234"/>
      <c r="F113" s="234"/>
      <c r="G113" s="234"/>
      <c r="H113" s="237"/>
      <c r="I113" s="363"/>
    </row>
    <row r="114" spans="1:9" s="228" customFormat="1">
      <c r="A114" s="232"/>
      <c r="B114" s="234"/>
      <c r="C114" s="234"/>
      <c r="D114" s="234"/>
      <c r="E114" s="234"/>
      <c r="F114" s="234"/>
      <c r="G114" s="234"/>
      <c r="H114" s="237"/>
      <c r="I114" s="363"/>
    </row>
    <row r="115" spans="1:9" s="228" customFormat="1">
      <c r="A115" s="232"/>
      <c r="B115" s="234"/>
      <c r="C115" s="234"/>
      <c r="D115" s="234"/>
      <c r="E115" s="234"/>
      <c r="F115" s="234"/>
      <c r="G115" s="234"/>
      <c r="H115" s="237"/>
      <c r="I115" s="363"/>
    </row>
    <row r="116" spans="1:9" s="228" customFormat="1">
      <c r="A116" s="232"/>
      <c r="B116" s="234"/>
      <c r="C116" s="234"/>
      <c r="D116" s="234"/>
      <c r="E116" s="234"/>
      <c r="F116" s="234"/>
      <c r="G116" s="234"/>
      <c r="H116" s="237"/>
      <c r="I116" s="363"/>
    </row>
    <row r="117" spans="1:9" s="228" customFormat="1">
      <c r="A117" s="232"/>
      <c r="B117" s="234"/>
      <c r="C117" s="234"/>
      <c r="D117" s="234"/>
      <c r="E117" s="234"/>
      <c r="F117" s="234"/>
      <c r="G117" s="234"/>
      <c r="H117" s="237"/>
      <c r="I117" s="363"/>
    </row>
    <row r="118" spans="1:9" s="228" customFormat="1">
      <c r="A118" s="232"/>
      <c r="B118" s="234"/>
      <c r="C118" s="234"/>
      <c r="D118" s="234"/>
      <c r="E118" s="234"/>
      <c r="F118" s="234"/>
      <c r="G118" s="234"/>
      <c r="H118" s="237"/>
      <c r="I118" s="363"/>
    </row>
    <row r="119" spans="1:9" s="228" customFormat="1">
      <c r="A119" s="232"/>
      <c r="B119" s="234"/>
      <c r="C119" s="234"/>
      <c r="D119" s="234"/>
      <c r="E119" s="234"/>
      <c r="F119" s="234"/>
      <c r="G119" s="234"/>
      <c r="H119" s="237"/>
      <c r="I119" s="363"/>
    </row>
    <row r="120" spans="1:9" s="228" customFormat="1">
      <c r="A120" s="232"/>
      <c r="B120" s="234"/>
      <c r="C120" s="234"/>
      <c r="D120" s="234"/>
      <c r="E120" s="234"/>
      <c r="F120" s="234"/>
      <c r="G120" s="234"/>
      <c r="H120" s="237"/>
      <c r="I120" s="363"/>
    </row>
    <row r="121" spans="1:9" s="228" customFormat="1">
      <c r="A121" s="232"/>
      <c r="B121" s="234"/>
      <c r="C121" s="234"/>
      <c r="D121" s="234"/>
      <c r="E121" s="234"/>
      <c r="F121" s="234"/>
      <c r="G121" s="234"/>
      <c r="H121" s="237"/>
      <c r="I121" s="363"/>
    </row>
    <row r="122" spans="1:9" s="228" customFormat="1">
      <c r="A122" s="232"/>
      <c r="B122" s="234"/>
      <c r="C122" s="234"/>
      <c r="D122" s="234"/>
      <c r="E122" s="234"/>
      <c r="F122" s="234"/>
      <c r="G122" s="234"/>
      <c r="H122" s="237"/>
      <c r="I122" s="363"/>
    </row>
    <row r="123" spans="1:9" s="228" customFormat="1">
      <c r="A123" s="232"/>
      <c r="B123" s="234"/>
      <c r="C123" s="234"/>
      <c r="D123" s="234"/>
      <c r="E123" s="234"/>
      <c r="F123" s="234"/>
      <c r="G123" s="234"/>
      <c r="H123" s="237"/>
      <c r="I123" s="363"/>
    </row>
    <row r="124" spans="1:9" s="228" customFormat="1">
      <c r="A124" s="232"/>
      <c r="B124" s="234"/>
      <c r="C124" s="234"/>
      <c r="D124" s="234"/>
      <c r="E124" s="234"/>
      <c r="F124" s="234"/>
      <c r="G124" s="234"/>
      <c r="H124" s="237"/>
      <c r="I124" s="363"/>
    </row>
    <row r="125" spans="1:9" s="228" customFormat="1">
      <c r="A125" s="232"/>
      <c r="B125" s="234"/>
      <c r="C125" s="234"/>
      <c r="D125" s="234"/>
      <c r="E125" s="234"/>
      <c r="F125" s="234"/>
      <c r="G125" s="234"/>
      <c r="H125" s="237"/>
      <c r="I125" s="363"/>
    </row>
    <row r="126" spans="1:9" s="228" customFormat="1">
      <c r="A126" s="232"/>
      <c r="B126" s="234"/>
      <c r="C126" s="234"/>
      <c r="D126" s="234"/>
      <c r="E126" s="234"/>
      <c r="F126" s="234"/>
      <c r="G126" s="234"/>
      <c r="H126" s="237"/>
      <c r="I126" s="363"/>
    </row>
    <row r="127" spans="1:9" s="228" customFormat="1">
      <c r="A127" s="232"/>
      <c r="B127" s="234"/>
      <c r="C127" s="234"/>
      <c r="D127" s="234"/>
      <c r="E127" s="234"/>
      <c r="F127" s="234"/>
      <c r="G127" s="234"/>
      <c r="H127" s="237"/>
      <c r="I127" s="363"/>
    </row>
    <row r="128" spans="1:9" s="228" customFormat="1">
      <c r="A128" s="232"/>
      <c r="B128" s="234"/>
      <c r="C128" s="234"/>
      <c r="D128" s="234"/>
      <c r="E128" s="234"/>
      <c r="F128" s="234"/>
      <c r="G128" s="234"/>
      <c r="H128" s="237"/>
      <c r="I128" s="363"/>
    </row>
    <row r="129" spans="1:9" s="228" customFormat="1">
      <c r="A129" s="232"/>
      <c r="B129" s="234"/>
      <c r="C129" s="234"/>
      <c r="D129" s="234"/>
      <c r="E129" s="234"/>
      <c r="F129" s="234"/>
      <c r="G129" s="234"/>
      <c r="H129" s="237"/>
      <c r="I129" s="363"/>
    </row>
    <row r="130" spans="1:9" s="228" customFormat="1">
      <c r="A130" s="232"/>
      <c r="B130" s="234"/>
      <c r="C130" s="234"/>
      <c r="D130" s="234"/>
      <c r="E130" s="234"/>
      <c r="F130" s="234"/>
      <c r="G130" s="234"/>
      <c r="H130" s="237"/>
      <c r="I130" s="363"/>
    </row>
    <row r="131" spans="1:9" s="228" customFormat="1">
      <c r="A131" s="232"/>
      <c r="B131" s="234"/>
      <c r="C131" s="234"/>
      <c r="D131" s="234"/>
      <c r="E131" s="234"/>
      <c r="F131" s="234"/>
      <c r="G131" s="234"/>
      <c r="H131" s="237"/>
      <c r="I131" s="363"/>
    </row>
    <row r="132" spans="1:9" s="228" customFormat="1">
      <c r="A132" s="232"/>
      <c r="B132" s="234"/>
      <c r="C132" s="234"/>
      <c r="D132" s="234"/>
      <c r="E132" s="234"/>
      <c r="F132" s="234"/>
      <c r="G132" s="234"/>
      <c r="H132" s="237"/>
      <c r="I132" s="363"/>
    </row>
    <row r="133" spans="1:9" s="228" customFormat="1">
      <c r="A133" s="232"/>
      <c r="B133" s="234"/>
      <c r="C133" s="234"/>
      <c r="D133" s="234"/>
      <c r="E133" s="234"/>
      <c r="F133" s="234"/>
      <c r="G133" s="234"/>
      <c r="H133" s="237"/>
      <c r="I133" s="363"/>
    </row>
    <row r="134" spans="1:9" s="228" customFormat="1">
      <c r="A134" s="232"/>
      <c r="B134" s="234"/>
      <c r="C134" s="234"/>
      <c r="D134" s="234"/>
      <c r="E134" s="234"/>
      <c r="F134" s="234"/>
      <c r="G134" s="234"/>
      <c r="H134" s="237"/>
      <c r="I134" s="363"/>
    </row>
    <row r="135" spans="1:9" s="228" customFormat="1">
      <c r="A135" s="232"/>
      <c r="B135" s="234"/>
      <c r="C135" s="234"/>
      <c r="D135" s="234"/>
      <c r="E135" s="234"/>
      <c r="F135" s="234"/>
      <c r="G135" s="234"/>
      <c r="H135" s="237"/>
      <c r="I135" s="363"/>
    </row>
    <row r="136" spans="1:9" s="228" customFormat="1">
      <c r="A136" s="232"/>
      <c r="B136" s="234"/>
      <c r="C136" s="234"/>
      <c r="D136" s="234"/>
      <c r="E136" s="234"/>
      <c r="F136" s="234"/>
      <c r="G136" s="234"/>
      <c r="H136" s="237"/>
      <c r="I136" s="363"/>
    </row>
    <row r="137" spans="1:9" s="228" customFormat="1">
      <c r="A137" s="232"/>
      <c r="B137" s="234"/>
      <c r="C137" s="234"/>
      <c r="D137" s="234"/>
      <c r="E137" s="234"/>
      <c r="F137" s="234"/>
      <c r="G137" s="234"/>
      <c r="H137" s="237"/>
      <c r="I137" s="363"/>
    </row>
    <row r="138" spans="1:9" s="228" customFormat="1">
      <c r="A138" s="232"/>
      <c r="B138" s="234"/>
      <c r="C138" s="234"/>
      <c r="D138" s="234"/>
      <c r="E138" s="234"/>
      <c r="F138" s="234"/>
      <c r="G138" s="234"/>
      <c r="H138" s="237"/>
      <c r="I138" s="363"/>
    </row>
    <row r="139" spans="1:9" s="228" customFormat="1">
      <c r="A139" s="232"/>
      <c r="B139" s="234"/>
      <c r="C139" s="234"/>
      <c r="D139" s="234"/>
      <c r="E139" s="234"/>
      <c r="F139" s="234"/>
      <c r="G139" s="234"/>
      <c r="H139" s="237"/>
      <c r="I139" s="363"/>
    </row>
    <row r="140" spans="1:9" s="228" customFormat="1">
      <c r="A140" s="232"/>
      <c r="B140" s="234"/>
      <c r="C140" s="234"/>
      <c r="D140" s="234"/>
      <c r="E140" s="234"/>
      <c r="F140" s="234"/>
      <c r="G140" s="234"/>
      <c r="H140" s="237"/>
      <c r="I140" s="363"/>
    </row>
    <row r="141" spans="1:9" s="228" customFormat="1">
      <c r="A141" s="232"/>
      <c r="B141" s="234"/>
      <c r="C141" s="234"/>
      <c r="D141" s="234"/>
      <c r="E141" s="234"/>
      <c r="F141" s="234"/>
      <c r="G141" s="234"/>
      <c r="H141" s="237"/>
      <c r="I141" s="363"/>
    </row>
    <row r="142" spans="1:9" s="228" customFormat="1">
      <c r="A142" s="232"/>
      <c r="B142" s="234"/>
      <c r="C142" s="234"/>
      <c r="D142" s="234"/>
      <c r="E142" s="234"/>
      <c r="F142" s="234"/>
      <c r="G142" s="234"/>
      <c r="H142" s="237"/>
      <c r="I142" s="363"/>
    </row>
    <row r="143" spans="1:9" s="228" customFormat="1">
      <c r="A143" s="232"/>
      <c r="B143" s="234"/>
      <c r="C143" s="234"/>
      <c r="D143" s="234"/>
      <c r="E143" s="234"/>
      <c r="F143" s="234"/>
      <c r="G143" s="234"/>
      <c r="H143" s="237"/>
      <c r="I143" s="363"/>
    </row>
    <row r="144" spans="1:9" s="228" customFormat="1">
      <c r="A144" s="232"/>
      <c r="B144" s="234"/>
      <c r="C144" s="234"/>
      <c r="D144" s="234"/>
      <c r="E144" s="234"/>
      <c r="F144" s="234"/>
      <c r="G144" s="234"/>
      <c r="H144" s="237"/>
      <c r="I144" s="363"/>
    </row>
    <row r="145" spans="1:9" s="228" customFormat="1">
      <c r="A145" s="232"/>
      <c r="B145" s="234"/>
      <c r="C145" s="234"/>
      <c r="D145" s="234"/>
      <c r="E145" s="234"/>
      <c r="F145" s="234"/>
      <c r="G145" s="234"/>
      <c r="H145" s="237"/>
      <c r="I145" s="363"/>
    </row>
    <row r="146" spans="1:9" s="228" customFormat="1">
      <c r="A146" s="232"/>
      <c r="B146" s="234"/>
      <c r="C146" s="234"/>
      <c r="D146" s="234"/>
      <c r="E146" s="234"/>
      <c r="F146" s="234"/>
      <c r="G146" s="234"/>
      <c r="H146" s="237"/>
      <c r="I146" s="363"/>
    </row>
    <row r="147" spans="1:9" s="228" customFormat="1">
      <c r="A147" s="232"/>
      <c r="B147" s="234"/>
      <c r="C147" s="234"/>
      <c r="D147" s="234"/>
      <c r="E147" s="234"/>
      <c r="F147" s="234"/>
      <c r="G147" s="234"/>
      <c r="H147" s="237"/>
      <c r="I147" s="363"/>
    </row>
    <row r="148" spans="1:9" s="228" customFormat="1">
      <c r="A148" s="232"/>
      <c r="B148" s="234"/>
      <c r="C148" s="234"/>
      <c r="D148" s="234"/>
      <c r="E148" s="234"/>
      <c r="F148" s="234"/>
      <c r="G148" s="234"/>
      <c r="H148" s="237"/>
      <c r="I148" s="363"/>
    </row>
    <row r="149" spans="1:9" s="228" customFormat="1">
      <c r="A149" s="232"/>
      <c r="B149" s="234"/>
      <c r="C149" s="234"/>
      <c r="D149" s="234"/>
      <c r="E149" s="234"/>
      <c r="F149" s="234"/>
      <c r="G149" s="234"/>
      <c r="H149" s="237"/>
      <c r="I149" s="363"/>
    </row>
    <row r="150" spans="1:9" s="228" customFormat="1">
      <c r="A150" s="232"/>
      <c r="B150" s="234"/>
      <c r="C150" s="234"/>
      <c r="D150" s="234"/>
      <c r="E150" s="234"/>
      <c r="F150" s="234"/>
      <c r="G150" s="234"/>
      <c r="H150" s="237"/>
      <c r="I150" s="363"/>
    </row>
    <row r="151" spans="1:9" s="228" customFormat="1">
      <c r="A151" s="232"/>
      <c r="B151" s="234"/>
      <c r="C151" s="234"/>
      <c r="D151" s="234"/>
      <c r="E151" s="234"/>
      <c r="F151" s="234"/>
      <c r="G151" s="234"/>
      <c r="H151" s="237"/>
      <c r="I151" s="363"/>
    </row>
    <row r="152" spans="1:9" s="228" customFormat="1">
      <c r="A152" s="232"/>
      <c r="B152" s="234"/>
      <c r="C152" s="234"/>
      <c r="D152" s="234"/>
      <c r="E152" s="234"/>
      <c r="F152" s="234"/>
      <c r="G152" s="234"/>
      <c r="H152" s="237"/>
      <c r="I152" s="363"/>
    </row>
    <row r="153" spans="1:9" s="228" customFormat="1">
      <c r="A153" s="232"/>
      <c r="B153" s="234"/>
      <c r="C153" s="234"/>
      <c r="D153" s="234"/>
      <c r="E153" s="234"/>
      <c r="F153" s="234"/>
      <c r="G153" s="234"/>
      <c r="H153" s="237"/>
      <c r="I153" s="363"/>
    </row>
    <row r="154" spans="1:9" s="228" customFormat="1">
      <c r="A154" s="232"/>
      <c r="B154" s="234"/>
      <c r="C154" s="234"/>
      <c r="D154" s="234"/>
      <c r="E154" s="234"/>
      <c r="F154" s="234"/>
      <c r="G154" s="234"/>
      <c r="H154" s="237"/>
      <c r="I154" s="363"/>
    </row>
    <row r="155" spans="1:9" s="228" customFormat="1">
      <c r="A155" s="232"/>
      <c r="B155" s="234"/>
      <c r="C155" s="234"/>
      <c r="D155" s="234"/>
      <c r="E155" s="234"/>
      <c r="F155" s="234"/>
      <c r="G155" s="234"/>
      <c r="H155" s="237"/>
      <c r="I155" s="363"/>
    </row>
    <row r="156" spans="1:9" s="228" customFormat="1">
      <c r="A156" s="232"/>
      <c r="B156" s="234"/>
      <c r="C156" s="234"/>
      <c r="D156" s="234"/>
      <c r="E156" s="234"/>
      <c r="F156" s="234"/>
      <c r="G156" s="234"/>
      <c r="H156" s="237"/>
      <c r="I156" s="363"/>
    </row>
    <row r="157" spans="1:9" s="228" customFormat="1">
      <c r="A157" s="232"/>
      <c r="B157" s="234"/>
      <c r="C157" s="234"/>
      <c r="D157" s="234"/>
      <c r="E157" s="234"/>
      <c r="F157" s="234"/>
      <c r="G157" s="234"/>
      <c r="H157" s="237"/>
      <c r="I157" s="363"/>
    </row>
    <row r="158" spans="1:9" s="228" customFormat="1">
      <c r="A158" s="232"/>
      <c r="B158" s="234"/>
      <c r="C158" s="234"/>
      <c r="D158" s="234"/>
      <c r="E158" s="234"/>
      <c r="F158" s="234"/>
      <c r="G158" s="234"/>
      <c r="H158" s="237"/>
      <c r="I158" s="363"/>
    </row>
    <row r="159" spans="1:9" s="228" customFormat="1">
      <c r="A159" s="232"/>
      <c r="B159" s="234"/>
      <c r="C159" s="234"/>
      <c r="D159" s="234"/>
      <c r="E159" s="234"/>
      <c r="F159" s="234"/>
      <c r="G159" s="234"/>
      <c r="H159" s="237"/>
      <c r="I159" s="363"/>
    </row>
    <row r="160" spans="1:9" s="228" customFormat="1">
      <c r="A160" s="232"/>
      <c r="B160" s="234"/>
      <c r="C160" s="234"/>
      <c r="D160" s="234"/>
      <c r="E160" s="234"/>
      <c r="F160" s="234"/>
      <c r="G160" s="234"/>
      <c r="H160" s="237"/>
      <c r="I160" s="363"/>
    </row>
    <row r="161" spans="1:9" s="228" customFormat="1">
      <c r="A161" s="232"/>
      <c r="B161" s="234"/>
      <c r="C161" s="234"/>
      <c r="D161" s="234"/>
      <c r="E161" s="234"/>
      <c r="F161" s="234"/>
      <c r="G161" s="234"/>
      <c r="H161" s="237"/>
      <c r="I161" s="363"/>
    </row>
    <row r="162" spans="1:9" s="228" customFormat="1">
      <c r="A162" s="232"/>
      <c r="B162" s="234"/>
      <c r="C162" s="234"/>
      <c r="D162" s="234"/>
      <c r="E162" s="234"/>
      <c r="F162" s="234"/>
      <c r="G162" s="234"/>
      <c r="H162" s="237"/>
      <c r="I162" s="363"/>
    </row>
    <row r="163" spans="1:9" s="228" customFormat="1">
      <c r="A163" s="232"/>
      <c r="B163" s="234"/>
      <c r="C163" s="234"/>
      <c r="D163" s="234"/>
      <c r="E163" s="234"/>
      <c r="F163" s="234"/>
      <c r="G163" s="234"/>
      <c r="H163" s="237"/>
      <c r="I163" s="363"/>
    </row>
    <row r="164" spans="1:9" s="228" customFormat="1">
      <c r="A164" s="232"/>
      <c r="B164" s="234"/>
      <c r="C164" s="234"/>
      <c r="D164" s="234"/>
      <c r="E164" s="234"/>
      <c r="F164" s="234"/>
      <c r="G164" s="234"/>
      <c r="H164" s="237"/>
      <c r="I164" s="363"/>
    </row>
    <row r="165" spans="1:9" s="228" customFormat="1">
      <c r="A165" s="232"/>
      <c r="B165" s="234"/>
      <c r="C165" s="234"/>
      <c r="D165" s="234"/>
      <c r="E165" s="234"/>
      <c r="F165" s="234"/>
      <c r="G165" s="234"/>
      <c r="H165" s="237"/>
      <c r="I165" s="363"/>
    </row>
    <row r="166" spans="1:9" s="228" customFormat="1">
      <c r="A166" s="232"/>
      <c r="B166" s="234"/>
      <c r="C166" s="234"/>
      <c r="D166" s="234"/>
      <c r="E166" s="234"/>
      <c r="F166" s="234"/>
      <c r="G166" s="234"/>
      <c r="H166" s="237"/>
      <c r="I166" s="363"/>
    </row>
    <row r="167" spans="1:9" s="228" customFormat="1">
      <c r="A167" s="232"/>
      <c r="B167" s="234"/>
      <c r="C167" s="234"/>
      <c r="D167" s="234"/>
      <c r="E167" s="234"/>
      <c r="F167" s="234"/>
      <c r="G167" s="234"/>
      <c r="H167" s="237"/>
      <c r="I167" s="363"/>
    </row>
    <row r="168" spans="1:9" s="228" customFormat="1">
      <c r="A168" s="232"/>
      <c r="B168" s="234"/>
      <c r="C168" s="234"/>
      <c r="D168" s="234"/>
      <c r="E168" s="234"/>
      <c r="F168" s="234"/>
      <c r="G168" s="234"/>
      <c r="H168" s="237"/>
      <c r="I168" s="363"/>
    </row>
    <row r="169" spans="1:9" s="228" customFormat="1">
      <c r="A169" s="232"/>
      <c r="B169" s="234"/>
      <c r="C169" s="234"/>
      <c r="D169" s="234"/>
      <c r="E169" s="234"/>
      <c r="F169" s="234"/>
      <c r="G169" s="234"/>
      <c r="H169" s="237"/>
      <c r="I169" s="363"/>
    </row>
  </sheetData>
  <mergeCells count="1">
    <mergeCell ref="B1:G1"/>
  </mergeCells>
  <pageMargins left="0.7" right="0.7" top="0.75" bottom="0.75" header="0.3" footer="0.3"/>
  <pageSetup orientation="portrait" verticalDpi="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FBFC2-D083-476C-A933-667F7FF86E0F}">
  <sheetPr>
    <tabColor rgb="FF0070C0"/>
  </sheetPr>
  <dimension ref="A1:I31"/>
  <sheetViews>
    <sheetView workbookViewId="0">
      <selection activeCell="H15" sqref="H15"/>
    </sheetView>
  </sheetViews>
  <sheetFormatPr defaultRowHeight="14.4"/>
  <cols>
    <col min="1" max="9" width="20.5546875" customWidth="1"/>
  </cols>
  <sheetData>
    <row r="1" spans="1:9" ht="42">
      <c r="A1" s="232"/>
      <c r="B1" s="489" t="s">
        <v>341</v>
      </c>
      <c r="C1" s="490"/>
      <c r="D1" s="490"/>
      <c r="E1" s="490"/>
      <c r="F1" s="490"/>
      <c r="G1" s="490"/>
      <c r="H1" s="235" t="s">
        <v>340</v>
      </c>
      <c r="I1" s="229"/>
    </row>
    <row r="2" spans="1:9" ht="42">
      <c r="A2" s="359" t="s">
        <v>173</v>
      </c>
      <c r="B2" s="359" t="s">
        <v>336</v>
      </c>
      <c r="C2" s="359" t="s">
        <v>504</v>
      </c>
      <c r="D2" s="359" t="s">
        <v>338</v>
      </c>
      <c r="E2" s="359" t="s">
        <v>339</v>
      </c>
      <c r="F2" s="359" t="s">
        <v>393</v>
      </c>
      <c r="G2" s="359" t="s">
        <v>503</v>
      </c>
      <c r="H2" s="235" t="s">
        <v>25</v>
      </c>
      <c r="I2" s="229" t="s">
        <v>6</v>
      </c>
    </row>
    <row r="3" spans="1:9">
      <c r="A3" s="232">
        <v>44246</v>
      </c>
      <c r="B3" s="233">
        <v>30</v>
      </c>
      <c r="C3" s="233">
        <v>0</v>
      </c>
      <c r="D3" s="233">
        <v>0</v>
      </c>
      <c r="E3" s="233">
        <v>0</v>
      </c>
      <c r="F3" s="233">
        <v>0</v>
      </c>
      <c r="G3" s="233">
        <v>16</v>
      </c>
      <c r="H3" s="236">
        <f t="shared" ref="H3:H15" si="0">(B3-(C3+D3+E3+F3+G3))/B3</f>
        <v>0.46666666666666667</v>
      </c>
      <c r="I3" s="228"/>
    </row>
    <row r="4" spans="1:9">
      <c r="A4" s="232">
        <v>44253</v>
      </c>
      <c r="B4" s="233">
        <v>30</v>
      </c>
      <c r="C4" s="233">
        <v>0</v>
      </c>
      <c r="D4" s="233">
        <v>0</v>
      </c>
      <c r="E4" s="233">
        <v>0</v>
      </c>
      <c r="F4" s="233">
        <v>0</v>
      </c>
      <c r="G4" s="233">
        <v>16</v>
      </c>
      <c r="H4" s="236">
        <f t="shared" si="0"/>
        <v>0.46666666666666667</v>
      </c>
      <c r="I4" s="228"/>
    </row>
    <row r="5" spans="1:9">
      <c r="A5" s="232">
        <v>44260</v>
      </c>
      <c r="B5" s="233">
        <v>32</v>
      </c>
      <c r="C5" s="233">
        <v>4</v>
      </c>
      <c r="D5" s="233">
        <v>2</v>
      </c>
      <c r="E5" s="233">
        <v>0</v>
      </c>
      <c r="F5" s="233">
        <v>0</v>
      </c>
      <c r="G5" s="233">
        <v>9</v>
      </c>
      <c r="H5" s="236">
        <f t="shared" si="0"/>
        <v>0.53125</v>
      </c>
      <c r="I5" s="228"/>
    </row>
    <row r="6" spans="1:9">
      <c r="A6" s="232">
        <v>44267</v>
      </c>
      <c r="B6" s="233">
        <v>31</v>
      </c>
      <c r="C6" s="233">
        <v>0</v>
      </c>
      <c r="D6" s="233">
        <v>1</v>
      </c>
      <c r="E6" s="233">
        <v>0</v>
      </c>
      <c r="F6" s="233">
        <v>0</v>
      </c>
      <c r="G6" s="233">
        <v>16</v>
      </c>
      <c r="H6" s="236">
        <f t="shared" si="0"/>
        <v>0.45161290322580644</v>
      </c>
      <c r="I6" s="228"/>
    </row>
    <row r="7" spans="1:9" s="346" customFormat="1">
      <c r="A7" s="232">
        <v>44274</v>
      </c>
      <c r="B7" s="233">
        <v>26</v>
      </c>
      <c r="C7" s="233">
        <v>0</v>
      </c>
      <c r="D7" s="233">
        <v>1</v>
      </c>
      <c r="E7" s="233">
        <v>0</v>
      </c>
      <c r="F7" s="233">
        <v>0</v>
      </c>
      <c r="G7" s="233">
        <v>12</v>
      </c>
      <c r="H7" s="236">
        <f t="shared" si="0"/>
        <v>0.5</v>
      </c>
      <c r="I7" s="228"/>
    </row>
    <row r="8" spans="1:9" s="346" customFormat="1">
      <c r="A8" s="232">
        <v>44281</v>
      </c>
      <c r="B8" s="233">
        <v>31</v>
      </c>
      <c r="C8" s="233">
        <v>0</v>
      </c>
      <c r="D8" s="233">
        <v>1</v>
      </c>
      <c r="E8" s="233">
        <v>0</v>
      </c>
      <c r="F8" s="233">
        <v>0</v>
      </c>
      <c r="G8" s="233">
        <v>9</v>
      </c>
      <c r="H8" s="236">
        <f t="shared" si="0"/>
        <v>0.67741935483870963</v>
      </c>
      <c r="I8" s="228"/>
    </row>
    <row r="9" spans="1:9" s="346" customFormat="1">
      <c r="A9" s="232">
        <v>44288</v>
      </c>
      <c r="B9" s="233">
        <v>20</v>
      </c>
      <c r="C9" s="233">
        <v>0</v>
      </c>
      <c r="D9" s="233">
        <v>3</v>
      </c>
      <c r="E9" s="233">
        <v>0</v>
      </c>
      <c r="F9" s="233">
        <v>0</v>
      </c>
      <c r="G9" s="233">
        <v>0</v>
      </c>
      <c r="H9" s="236">
        <f t="shared" si="0"/>
        <v>0.85</v>
      </c>
      <c r="I9" s="228"/>
    </row>
    <row r="10" spans="1:9" s="346" customFormat="1">
      <c r="A10" s="232">
        <v>44295</v>
      </c>
      <c r="B10" s="233">
        <v>40</v>
      </c>
      <c r="C10" s="233">
        <v>0</v>
      </c>
      <c r="D10" s="233">
        <v>0</v>
      </c>
      <c r="E10" s="233">
        <v>2</v>
      </c>
      <c r="F10" s="233">
        <v>0</v>
      </c>
      <c r="G10" s="233">
        <v>14</v>
      </c>
      <c r="H10" s="236">
        <f t="shared" si="0"/>
        <v>0.6</v>
      </c>
      <c r="I10" s="228"/>
    </row>
    <row r="11" spans="1:9" s="346" customFormat="1">
      <c r="A11" s="232">
        <v>44302</v>
      </c>
      <c r="B11" s="233">
        <v>41</v>
      </c>
      <c r="C11" s="233">
        <v>0</v>
      </c>
      <c r="D11" s="233">
        <v>0</v>
      </c>
      <c r="E11" s="233">
        <v>0</v>
      </c>
      <c r="F11" s="233">
        <v>0</v>
      </c>
      <c r="G11" s="233">
        <v>20</v>
      </c>
      <c r="H11" s="236">
        <f t="shared" si="0"/>
        <v>0.51219512195121952</v>
      </c>
      <c r="I11" s="228"/>
    </row>
    <row r="12" spans="1:9" s="346" customFormat="1">
      <c r="A12" s="232">
        <v>44310</v>
      </c>
      <c r="B12" s="233">
        <v>41</v>
      </c>
      <c r="C12" s="233">
        <v>0</v>
      </c>
      <c r="D12" s="233">
        <v>0</v>
      </c>
      <c r="E12" s="233">
        <v>0</v>
      </c>
      <c r="F12" s="233">
        <v>0</v>
      </c>
      <c r="G12" s="233">
        <v>19</v>
      </c>
      <c r="H12" s="236">
        <f t="shared" si="0"/>
        <v>0.53658536585365857</v>
      </c>
      <c r="I12" s="228"/>
    </row>
    <row r="13" spans="1:9" s="346" customFormat="1">
      <c r="A13" s="232">
        <v>44317</v>
      </c>
      <c r="B13" s="233">
        <v>42</v>
      </c>
      <c r="C13" s="233">
        <v>0</v>
      </c>
      <c r="D13" s="233">
        <v>0</v>
      </c>
      <c r="E13" s="233">
        <v>0</v>
      </c>
      <c r="F13" s="233">
        <v>0</v>
      </c>
      <c r="G13" s="233">
        <v>19</v>
      </c>
      <c r="H13" s="236">
        <f t="shared" si="0"/>
        <v>0.54761904761904767</v>
      </c>
      <c r="I13" s="228"/>
    </row>
    <row r="14" spans="1:9" s="346" customFormat="1">
      <c r="A14" s="232">
        <v>44325</v>
      </c>
      <c r="B14" s="233">
        <v>42</v>
      </c>
      <c r="C14" s="233">
        <v>0</v>
      </c>
      <c r="D14" s="233">
        <v>0</v>
      </c>
      <c r="E14" s="233">
        <v>0</v>
      </c>
      <c r="F14" s="233">
        <v>0</v>
      </c>
      <c r="G14" s="233">
        <v>16</v>
      </c>
      <c r="H14" s="236">
        <f t="shared" si="0"/>
        <v>0.61904761904761907</v>
      </c>
      <c r="I14" s="228"/>
    </row>
    <row r="15" spans="1:9" s="346" customFormat="1">
      <c r="A15" s="232">
        <v>44332</v>
      </c>
      <c r="B15" s="233">
        <v>47</v>
      </c>
      <c r="C15" s="233">
        <v>0</v>
      </c>
      <c r="D15" s="233">
        <v>0</v>
      </c>
      <c r="E15" s="233">
        <v>0</v>
      </c>
      <c r="F15" s="233">
        <v>0</v>
      </c>
      <c r="G15" s="233">
        <v>16</v>
      </c>
      <c r="H15" s="236">
        <f t="shared" si="0"/>
        <v>0.65957446808510634</v>
      </c>
      <c r="I15" s="228"/>
    </row>
    <row r="16" spans="1:9" s="346" customFormat="1">
      <c r="A16" s="232"/>
      <c r="B16" s="233"/>
      <c r="C16" s="233"/>
      <c r="D16" s="233"/>
      <c r="E16" s="233"/>
      <c r="F16" s="233"/>
      <c r="G16" s="233"/>
      <c r="H16" s="236"/>
      <c r="I16" s="228"/>
    </row>
    <row r="17" spans="1:9" s="346" customFormat="1">
      <c r="A17" s="232"/>
      <c r="B17" s="233"/>
      <c r="C17" s="233"/>
      <c r="D17" s="233"/>
      <c r="E17" s="233"/>
      <c r="F17" s="233"/>
      <c r="G17" s="233"/>
      <c r="H17" s="236"/>
      <c r="I17" s="228"/>
    </row>
    <row r="18" spans="1:9" s="346" customFormat="1">
      <c r="A18" s="232"/>
      <c r="B18" s="233"/>
      <c r="C18" s="233"/>
      <c r="D18" s="233"/>
      <c r="E18" s="233"/>
      <c r="F18" s="233"/>
      <c r="G18" s="233"/>
      <c r="H18" s="236"/>
      <c r="I18" s="228"/>
    </row>
    <row r="19" spans="1:9" s="346" customFormat="1">
      <c r="A19" s="232"/>
      <c r="B19" s="233"/>
      <c r="C19" s="233"/>
      <c r="D19" s="233"/>
      <c r="E19" s="233"/>
      <c r="F19" s="233"/>
      <c r="G19" s="233"/>
      <c r="H19" s="236"/>
      <c r="I19" s="228"/>
    </row>
    <row r="20" spans="1:9" s="386" customFormat="1">
      <c r="A20" s="384" t="s">
        <v>948</v>
      </c>
      <c r="B20" s="385">
        <f t="shared" ref="B20:G20" si="1">SUM(B3:B15)</f>
        <v>453</v>
      </c>
      <c r="C20" s="385">
        <f t="shared" si="1"/>
        <v>4</v>
      </c>
      <c r="D20" s="385">
        <f t="shared" si="1"/>
        <v>8</v>
      </c>
      <c r="E20" s="385">
        <f t="shared" si="1"/>
        <v>2</v>
      </c>
      <c r="F20" s="385">
        <f t="shared" si="1"/>
        <v>0</v>
      </c>
      <c r="G20" s="385">
        <f t="shared" si="1"/>
        <v>182</v>
      </c>
      <c r="H20" s="283">
        <f>(B20-(C20+D20+E20+F20+G20))/B20</f>
        <v>0.56732891832229582</v>
      </c>
      <c r="I20" s="284"/>
    </row>
    <row r="21" spans="1:9">
      <c r="A21" s="232"/>
      <c r="B21" s="233"/>
      <c r="C21" s="233"/>
      <c r="D21" s="233"/>
      <c r="E21" s="233"/>
      <c r="F21" s="233"/>
      <c r="G21" s="233"/>
      <c r="H21" s="236"/>
      <c r="I21" s="228"/>
    </row>
    <row r="22" spans="1:9">
      <c r="A22" s="232"/>
      <c r="B22" s="233"/>
      <c r="C22" s="233"/>
      <c r="D22" s="233"/>
      <c r="E22" s="233"/>
      <c r="F22" s="233"/>
      <c r="G22" s="233"/>
      <c r="H22" s="236"/>
      <c r="I22" s="228"/>
    </row>
    <row r="23" spans="1:9">
      <c r="A23" s="232"/>
      <c r="B23" s="233"/>
      <c r="C23" s="233"/>
      <c r="D23" s="233"/>
      <c r="E23" s="233"/>
      <c r="F23" s="233"/>
      <c r="G23" s="233"/>
      <c r="H23" s="236"/>
      <c r="I23" s="228"/>
    </row>
    <row r="24" spans="1:9">
      <c r="A24" s="232"/>
      <c r="B24" s="233"/>
      <c r="C24" s="233"/>
      <c r="D24" s="233"/>
      <c r="E24" s="233"/>
      <c r="F24" s="233"/>
      <c r="G24" s="233"/>
      <c r="H24" s="236"/>
      <c r="I24" s="228"/>
    </row>
    <row r="25" spans="1:9">
      <c r="A25" s="232"/>
      <c r="B25" s="233"/>
      <c r="C25" s="233"/>
      <c r="D25" s="233"/>
      <c r="E25" s="233"/>
      <c r="F25" s="233"/>
      <c r="G25" s="233"/>
      <c r="H25" s="236"/>
      <c r="I25" s="228"/>
    </row>
    <row r="26" spans="1:9">
      <c r="A26" s="232"/>
      <c r="B26" s="233"/>
      <c r="C26" s="233"/>
      <c r="D26" s="233"/>
      <c r="E26" s="233"/>
      <c r="F26" s="233"/>
      <c r="G26" s="233"/>
      <c r="H26" s="236"/>
      <c r="I26" s="228"/>
    </row>
    <row r="27" spans="1:9">
      <c r="A27" s="232"/>
      <c r="B27" s="233"/>
      <c r="C27" s="233"/>
      <c r="D27" s="233"/>
      <c r="E27" s="233"/>
      <c r="F27" s="233"/>
      <c r="G27" s="233"/>
      <c r="H27" s="236"/>
      <c r="I27" s="228"/>
    </row>
    <row r="28" spans="1:9">
      <c r="A28" s="232"/>
      <c r="B28" s="233"/>
      <c r="C28" s="233"/>
      <c r="D28" s="233"/>
      <c r="E28" s="233"/>
      <c r="F28" s="233"/>
      <c r="G28" s="233"/>
      <c r="H28" s="236"/>
      <c r="I28" s="228"/>
    </row>
    <row r="29" spans="1:9">
      <c r="A29" s="232"/>
      <c r="B29" s="233"/>
      <c r="C29" s="233"/>
      <c r="D29" s="233"/>
      <c r="E29" s="233"/>
      <c r="F29" s="233"/>
      <c r="G29" s="233"/>
      <c r="H29" s="236"/>
      <c r="I29" s="228"/>
    </row>
    <row r="30" spans="1:9">
      <c r="A30" s="232"/>
      <c r="B30" s="233"/>
      <c r="C30" s="233"/>
      <c r="D30" s="233"/>
      <c r="E30" s="233"/>
      <c r="F30" s="233"/>
      <c r="G30" s="233"/>
      <c r="H30" s="236"/>
      <c r="I30" s="228"/>
    </row>
    <row r="31" spans="1:9">
      <c r="A31" s="232"/>
      <c r="B31" s="233"/>
      <c r="C31" s="233"/>
      <c r="D31" s="233"/>
      <c r="E31" s="233"/>
      <c r="F31" s="233"/>
      <c r="G31" s="233"/>
      <c r="H31" s="236"/>
      <c r="I31" s="228"/>
    </row>
  </sheetData>
  <mergeCells count="1">
    <mergeCell ref="B1:G1"/>
  </mergeCells>
  <pageMargins left="0.7" right="0.7" top="0.75" bottom="0.75" header="0.3" footer="0.3"/>
  <pageSetup orientation="portrait" verticalDpi="0" r:id="rId1"/>
  <drawing r:id="rId2"/>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B2428-CC57-4203-BBC8-C24AD2FD454A}">
  <sheetPr>
    <tabColor rgb="FF0070C0"/>
  </sheetPr>
  <dimension ref="A1:F55"/>
  <sheetViews>
    <sheetView workbookViewId="0">
      <pane ySplit="2" topLeftCell="A7" activePane="bottomLeft" state="frozen"/>
      <selection pane="bottomLeft" activeCell="O20" sqref="O20"/>
    </sheetView>
  </sheetViews>
  <sheetFormatPr defaultRowHeight="14.4"/>
  <cols>
    <col min="1" max="1" width="20.5546875" style="232" customWidth="1"/>
    <col min="2" max="2" width="16.77734375" customWidth="1"/>
    <col min="3" max="3" width="36.21875" style="357" bestFit="1" customWidth="1"/>
    <col min="4" max="4" width="15" style="346" customWidth="1"/>
    <col min="5" max="5" width="8.77734375" style="346"/>
    <col min="6" max="6" width="11.44140625" style="316" bestFit="1" customWidth="1"/>
  </cols>
  <sheetData>
    <row r="1" spans="1:6" ht="18.600000000000001">
      <c r="E1" s="273" t="s">
        <v>740</v>
      </c>
      <c r="F1" s="355" t="s">
        <v>518</v>
      </c>
    </row>
    <row r="2" spans="1:6" s="164" customFormat="1" ht="42">
      <c r="A2" s="356" t="s">
        <v>173</v>
      </c>
      <c r="B2" s="356" t="s">
        <v>732</v>
      </c>
      <c r="C2" s="356" t="s">
        <v>583</v>
      </c>
      <c r="D2" s="356"/>
      <c r="E2" s="164" t="s">
        <v>509</v>
      </c>
      <c r="F2" s="358">
        <f>B3+B4+B5+B6</f>
        <v>0</v>
      </c>
    </row>
    <row r="3" spans="1:6">
      <c r="A3" s="232">
        <v>43987</v>
      </c>
      <c r="B3">
        <v>0</v>
      </c>
      <c r="E3" s="346" t="s">
        <v>510</v>
      </c>
      <c r="F3" s="316">
        <f>B7+B8+B9+B10+B11</f>
        <v>0</v>
      </c>
    </row>
    <row r="4" spans="1:6">
      <c r="A4" s="232">
        <v>43994</v>
      </c>
      <c r="B4">
        <v>0</v>
      </c>
      <c r="E4" s="346" t="s">
        <v>511</v>
      </c>
      <c r="F4" s="316">
        <f>B12+B13+B14+B15</f>
        <v>0</v>
      </c>
    </row>
    <row r="5" spans="1:6">
      <c r="A5" s="232">
        <v>44001</v>
      </c>
      <c r="B5">
        <v>0</v>
      </c>
      <c r="E5" s="346" t="s">
        <v>512</v>
      </c>
      <c r="F5" s="316">
        <f>B16+B17+B18+B19</f>
        <v>0</v>
      </c>
    </row>
    <row r="6" spans="1:6">
      <c r="A6" s="232">
        <v>44008</v>
      </c>
      <c r="B6">
        <v>0</v>
      </c>
      <c r="E6" s="346" t="s">
        <v>541</v>
      </c>
      <c r="F6" s="316">
        <f>B20+B21+B22+B23+B24</f>
        <v>1</v>
      </c>
    </row>
    <row r="7" spans="1:6">
      <c r="A7" s="232">
        <v>44015</v>
      </c>
      <c r="B7">
        <v>0</v>
      </c>
      <c r="E7" s="346" t="s">
        <v>556</v>
      </c>
      <c r="F7" s="316">
        <f>B25+B26+B27+B28</f>
        <v>0</v>
      </c>
    </row>
    <row r="8" spans="1:6">
      <c r="A8" s="232">
        <v>44022</v>
      </c>
      <c r="B8">
        <v>0</v>
      </c>
      <c r="E8" s="346" t="s">
        <v>584</v>
      </c>
      <c r="F8" s="316">
        <f>B29+B30+B31+B32+B33</f>
        <v>0</v>
      </c>
    </row>
    <row r="9" spans="1:6">
      <c r="A9" s="232">
        <v>44029</v>
      </c>
      <c r="B9">
        <v>0</v>
      </c>
      <c r="E9" s="346" t="s">
        <v>591</v>
      </c>
      <c r="F9" s="316">
        <f>B34+B35</f>
        <v>1</v>
      </c>
    </row>
    <row r="10" spans="1:6">
      <c r="A10" s="232">
        <v>44036</v>
      </c>
      <c r="B10">
        <v>0</v>
      </c>
      <c r="E10" s="346" t="s">
        <v>625</v>
      </c>
      <c r="F10" s="316">
        <f>B36+B37+B38+B38</f>
        <v>1</v>
      </c>
    </row>
    <row r="11" spans="1:6">
      <c r="A11" s="232">
        <v>44043</v>
      </c>
      <c r="B11">
        <v>0</v>
      </c>
      <c r="E11" s="346" t="s">
        <v>640</v>
      </c>
      <c r="F11" s="316">
        <f>B40+B41+B42+B43+B44</f>
        <v>0</v>
      </c>
    </row>
    <row r="12" spans="1:6">
      <c r="A12" s="232">
        <v>44050</v>
      </c>
      <c r="B12">
        <v>0</v>
      </c>
      <c r="E12" s="346" t="s">
        <v>644</v>
      </c>
      <c r="F12" s="316">
        <f>B45+B46+B47+B48+N49</f>
        <v>0</v>
      </c>
    </row>
    <row r="13" spans="1:6">
      <c r="A13" s="232">
        <v>44057</v>
      </c>
      <c r="B13">
        <v>0</v>
      </c>
      <c r="E13" s="346" t="s">
        <v>645</v>
      </c>
      <c r="F13" s="316">
        <f>B50+B51</f>
        <v>0</v>
      </c>
    </row>
    <row r="14" spans="1:6">
      <c r="A14" s="232">
        <v>44064</v>
      </c>
      <c r="B14">
        <v>0</v>
      </c>
    </row>
    <row r="15" spans="1:6">
      <c r="A15" s="232">
        <v>44071</v>
      </c>
      <c r="B15">
        <v>0</v>
      </c>
    </row>
    <row r="16" spans="1:6">
      <c r="A16" s="232">
        <v>44078</v>
      </c>
      <c r="B16">
        <v>0</v>
      </c>
    </row>
    <row r="17" spans="1:6">
      <c r="A17" s="232">
        <v>44085</v>
      </c>
      <c r="B17">
        <v>0</v>
      </c>
    </row>
    <row r="18" spans="1:6" s="346" customFormat="1">
      <c r="A18" s="232">
        <v>44092</v>
      </c>
      <c r="B18" s="346">
        <v>0</v>
      </c>
      <c r="C18" s="357"/>
      <c r="F18" s="316"/>
    </row>
    <row r="19" spans="1:6" s="346" customFormat="1">
      <c r="A19" s="232">
        <v>44099</v>
      </c>
      <c r="B19" s="346">
        <v>0</v>
      </c>
      <c r="C19" s="357"/>
      <c r="F19" s="316"/>
    </row>
    <row r="20" spans="1:6" s="346" customFormat="1">
      <c r="A20" s="232">
        <v>44106</v>
      </c>
      <c r="B20" s="346">
        <v>1</v>
      </c>
      <c r="C20" s="357" t="s">
        <v>824</v>
      </c>
      <c r="F20" s="316"/>
    </row>
    <row r="21" spans="1:6" s="346" customFormat="1">
      <c r="A21" s="232">
        <v>44113</v>
      </c>
      <c r="B21" s="346">
        <v>0</v>
      </c>
      <c r="C21" s="357"/>
      <c r="F21" s="316"/>
    </row>
    <row r="22" spans="1:6" s="346" customFormat="1">
      <c r="A22" s="232">
        <v>44120</v>
      </c>
      <c r="B22" s="346">
        <v>0</v>
      </c>
      <c r="C22" s="357"/>
      <c r="F22" s="316"/>
    </row>
    <row r="23" spans="1:6" s="346" customFormat="1">
      <c r="A23" s="232">
        <v>44127</v>
      </c>
      <c r="B23" s="346">
        <v>0</v>
      </c>
      <c r="C23" s="357"/>
      <c r="F23" s="316"/>
    </row>
    <row r="24" spans="1:6" s="346" customFormat="1">
      <c r="A24" s="232">
        <v>44134</v>
      </c>
      <c r="B24" s="346">
        <v>0</v>
      </c>
      <c r="C24" s="357"/>
      <c r="F24" s="316"/>
    </row>
    <row r="25" spans="1:6" s="346" customFormat="1">
      <c r="A25" s="232">
        <v>44141</v>
      </c>
      <c r="B25" s="346">
        <v>0</v>
      </c>
      <c r="C25" s="357"/>
      <c r="F25" s="316"/>
    </row>
    <row r="26" spans="1:6" s="346" customFormat="1">
      <c r="A26" s="232">
        <v>44148</v>
      </c>
      <c r="B26" s="346">
        <v>0</v>
      </c>
      <c r="C26" s="357"/>
      <c r="F26" s="316"/>
    </row>
    <row r="27" spans="1:6" s="346" customFormat="1">
      <c r="A27" s="232">
        <v>44155</v>
      </c>
      <c r="B27" s="346">
        <v>0</v>
      </c>
      <c r="C27" s="357"/>
      <c r="F27" s="316"/>
    </row>
    <row r="28" spans="1:6" s="346" customFormat="1">
      <c r="A28" s="232">
        <v>44162</v>
      </c>
      <c r="B28" s="346">
        <v>0</v>
      </c>
      <c r="C28" s="357"/>
      <c r="F28" s="316"/>
    </row>
    <row r="29" spans="1:6" s="346" customFormat="1">
      <c r="A29" s="232">
        <v>44169</v>
      </c>
      <c r="B29" s="346">
        <v>0</v>
      </c>
      <c r="C29" s="357"/>
      <c r="F29" s="316"/>
    </row>
    <row r="30" spans="1:6">
      <c r="A30" s="232">
        <v>44176</v>
      </c>
      <c r="B30">
        <v>0</v>
      </c>
    </row>
    <row r="31" spans="1:6" s="346" customFormat="1">
      <c r="A31" s="232">
        <v>44183</v>
      </c>
      <c r="B31" s="346">
        <v>0</v>
      </c>
      <c r="C31" s="357"/>
      <c r="F31" s="316"/>
    </row>
    <row r="32" spans="1:6" s="346" customFormat="1">
      <c r="A32" s="232">
        <v>44555</v>
      </c>
      <c r="B32" s="346">
        <v>0</v>
      </c>
      <c r="C32" s="357"/>
      <c r="F32" s="316"/>
    </row>
    <row r="33" spans="1:6" s="346" customFormat="1">
      <c r="A33" s="232">
        <v>44561</v>
      </c>
      <c r="B33" s="346">
        <v>0</v>
      </c>
      <c r="C33" s="357"/>
      <c r="F33" s="316"/>
    </row>
    <row r="34" spans="1:6" s="346" customFormat="1">
      <c r="A34" s="232">
        <v>44204</v>
      </c>
      <c r="B34" s="346">
        <v>0</v>
      </c>
      <c r="C34" s="357"/>
      <c r="F34" s="316"/>
    </row>
    <row r="35" spans="1:6" s="346" customFormat="1">
      <c r="A35" s="232">
        <v>44227</v>
      </c>
      <c r="B35" s="346">
        <v>1</v>
      </c>
      <c r="C35" s="357" t="s">
        <v>884</v>
      </c>
      <c r="F35" s="316"/>
    </row>
    <row r="36" spans="1:6" s="346" customFormat="1">
      <c r="A36" s="232">
        <v>44232</v>
      </c>
      <c r="B36" s="346">
        <v>1</v>
      </c>
      <c r="C36" s="357" t="s">
        <v>885</v>
      </c>
      <c r="F36" s="316"/>
    </row>
    <row r="37" spans="1:6" s="346" customFormat="1">
      <c r="A37" s="232">
        <v>44239</v>
      </c>
      <c r="B37" s="346">
        <v>0</v>
      </c>
      <c r="C37" s="357"/>
      <c r="F37" s="316"/>
    </row>
    <row r="38" spans="1:6" s="346" customFormat="1">
      <c r="A38" s="232">
        <v>44246</v>
      </c>
      <c r="B38" s="346">
        <v>0</v>
      </c>
      <c r="C38" s="357"/>
      <c r="F38" s="316"/>
    </row>
    <row r="39" spans="1:6" s="346" customFormat="1">
      <c r="A39" s="232">
        <v>44253</v>
      </c>
      <c r="B39" s="346">
        <v>0</v>
      </c>
      <c r="C39" s="357"/>
      <c r="F39" s="316"/>
    </row>
    <row r="40" spans="1:6" s="346" customFormat="1">
      <c r="A40" s="232">
        <v>44260</v>
      </c>
      <c r="B40" s="346">
        <v>0</v>
      </c>
      <c r="C40" s="357"/>
      <c r="F40" s="316"/>
    </row>
    <row r="41" spans="1:6" s="346" customFormat="1">
      <c r="A41" s="232">
        <v>44267</v>
      </c>
      <c r="B41" s="346">
        <v>0</v>
      </c>
      <c r="C41" s="357"/>
      <c r="F41" s="316"/>
    </row>
    <row r="42" spans="1:6" s="346" customFormat="1">
      <c r="A42" s="232">
        <v>44274</v>
      </c>
      <c r="B42" s="346">
        <v>0</v>
      </c>
      <c r="C42" s="357"/>
      <c r="F42" s="316"/>
    </row>
    <row r="43" spans="1:6" s="346" customFormat="1">
      <c r="A43" s="232">
        <v>44281</v>
      </c>
      <c r="B43" s="346">
        <v>0</v>
      </c>
      <c r="C43" s="357"/>
      <c r="F43" s="316"/>
    </row>
    <row r="44" spans="1:6" s="346" customFormat="1">
      <c r="A44" s="232">
        <v>44286</v>
      </c>
      <c r="B44" s="346">
        <v>0</v>
      </c>
      <c r="C44" s="357"/>
      <c r="F44" s="316"/>
    </row>
    <row r="45" spans="1:6" s="346" customFormat="1">
      <c r="A45" s="232">
        <v>44288</v>
      </c>
      <c r="B45" s="346">
        <v>0</v>
      </c>
      <c r="C45" s="357"/>
      <c r="F45" s="316"/>
    </row>
    <row r="46" spans="1:6" s="346" customFormat="1">
      <c r="A46" s="232">
        <v>44295</v>
      </c>
      <c r="B46" s="346">
        <v>0</v>
      </c>
      <c r="C46" s="357"/>
      <c r="F46" s="316"/>
    </row>
    <row r="47" spans="1:6" s="346" customFormat="1">
      <c r="A47" s="232">
        <v>44302</v>
      </c>
      <c r="B47" s="346">
        <v>0</v>
      </c>
      <c r="C47" s="357"/>
      <c r="F47" s="316"/>
    </row>
    <row r="48" spans="1:6" s="346" customFormat="1">
      <c r="A48" s="232">
        <v>44309</v>
      </c>
      <c r="B48" s="346">
        <v>0</v>
      </c>
      <c r="C48" s="357"/>
      <c r="F48" s="316"/>
    </row>
    <row r="49" spans="1:6" s="346" customFormat="1">
      <c r="A49" s="232">
        <v>44317</v>
      </c>
      <c r="B49" s="346">
        <v>0</v>
      </c>
      <c r="C49" s="357"/>
      <c r="F49" s="316"/>
    </row>
    <row r="50" spans="1:6" s="346" customFormat="1">
      <c r="A50" s="232">
        <v>44325</v>
      </c>
      <c r="B50" s="346">
        <v>0</v>
      </c>
      <c r="C50" s="357"/>
      <c r="F50" s="316"/>
    </row>
    <row r="51" spans="1:6" s="346" customFormat="1">
      <c r="A51" s="232">
        <v>44332</v>
      </c>
      <c r="B51" s="346">
        <v>0</v>
      </c>
      <c r="C51" s="357"/>
      <c r="F51" s="316"/>
    </row>
    <row r="52" spans="1:6" s="346" customFormat="1">
      <c r="A52" s="232"/>
      <c r="C52" s="357"/>
      <c r="F52" s="316"/>
    </row>
    <row r="53" spans="1:6" s="346" customFormat="1">
      <c r="A53" s="232"/>
      <c r="C53" s="357"/>
      <c r="F53" s="316"/>
    </row>
    <row r="54" spans="1:6" s="346" customFormat="1">
      <c r="A54" s="232"/>
      <c r="C54" s="357"/>
      <c r="F54" s="316"/>
    </row>
    <row r="55" spans="1:6" ht="17.399999999999999">
      <c r="A55" s="234" t="s">
        <v>171</v>
      </c>
      <c r="B55">
        <f>SUM(B3:B51)</f>
        <v>3</v>
      </c>
    </row>
  </sheetData>
  <pageMargins left="0.7" right="0.7" top="0.75" bottom="0.75" header="0.3" footer="0.3"/>
  <pageSetup orientation="portrait" verticalDpi="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38DFF-3CE9-45B5-9E6B-3E8811F98083}">
  <sheetPr>
    <tabColor rgb="FF0070C0"/>
  </sheetPr>
  <dimension ref="A1:Q74"/>
  <sheetViews>
    <sheetView zoomScale="110" zoomScaleNormal="110" workbookViewId="0">
      <pane ySplit="1" topLeftCell="A28" activePane="bottomLeft" state="frozen"/>
      <selection pane="bottomLeft" activeCell="A42" sqref="A42"/>
    </sheetView>
  </sheetViews>
  <sheetFormatPr defaultColWidth="17.5546875" defaultRowHeight="14.4"/>
  <cols>
    <col min="1" max="1" width="17.5546875" style="95" customWidth="1"/>
    <col min="2" max="2" width="9.5546875" style="295" bestFit="1" customWidth="1"/>
    <col min="3" max="3" width="9.5546875" style="276" bestFit="1" customWidth="1"/>
    <col min="4" max="4" width="15.44140625" style="276" bestFit="1" customWidth="1"/>
    <col min="5" max="5" width="9.44140625" style="83" bestFit="1" customWidth="1"/>
    <col min="6" max="6" width="14.44140625" style="299" bestFit="1" customWidth="1"/>
    <col min="7" max="7" width="17.44140625" style="301" bestFit="1" customWidth="1"/>
    <col min="8" max="8" width="9.5546875" style="276" bestFit="1" customWidth="1"/>
    <col min="9" max="9" width="15.44140625" style="276" bestFit="1" customWidth="1"/>
    <col min="10" max="10" width="9" style="270" bestFit="1" customWidth="1"/>
    <col min="11" max="11" width="14.44140625" style="270" bestFit="1" customWidth="1"/>
    <col min="12" max="12" width="17.44140625" style="301" bestFit="1" customWidth="1"/>
    <col min="13" max="14" width="17.44140625" style="97" bestFit="1" customWidth="1"/>
    <col min="15" max="15" width="14.44140625" style="97" bestFit="1" customWidth="1"/>
    <col min="17" max="17" width="44.77734375" bestFit="1" customWidth="1"/>
  </cols>
  <sheetData>
    <row r="1" spans="1:17" s="278" customFormat="1" ht="63">
      <c r="A1" s="231" t="s">
        <v>173</v>
      </c>
      <c r="B1" s="294" t="s">
        <v>520</v>
      </c>
      <c r="C1" s="280" t="s">
        <v>521</v>
      </c>
      <c r="D1" s="231" t="s">
        <v>523</v>
      </c>
      <c r="E1" s="281" t="s">
        <v>525</v>
      </c>
      <c r="F1" s="297" t="s">
        <v>530</v>
      </c>
      <c r="G1" s="300" t="s">
        <v>527</v>
      </c>
      <c r="H1" s="280" t="s">
        <v>522</v>
      </c>
      <c r="I1" s="231" t="s">
        <v>524</v>
      </c>
      <c r="J1" s="231" t="s">
        <v>526</v>
      </c>
      <c r="K1" s="231" t="s">
        <v>531</v>
      </c>
      <c r="L1" s="300" t="s">
        <v>528</v>
      </c>
      <c r="M1" s="279" t="s">
        <v>529</v>
      </c>
      <c r="N1" s="279" t="s">
        <v>493</v>
      </c>
      <c r="O1" s="306" t="s">
        <v>532</v>
      </c>
      <c r="P1" s="278" t="s">
        <v>174</v>
      </c>
      <c r="Q1" s="278" t="s">
        <v>583</v>
      </c>
    </row>
    <row r="2" spans="1:17">
      <c r="A2" s="95">
        <v>43987</v>
      </c>
      <c r="B2" s="295">
        <v>2649</v>
      </c>
      <c r="C2" s="276">
        <v>1478</v>
      </c>
      <c r="D2" s="276">
        <v>22</v>
      </c>
      <c r="E2" s="83">
        <f t="shared" ref="E2:E24" si="0">D2/C2</f>
        <v>1.4884979702300407E-2</v>
      </c>
      <c r="F2" s="83">
        <f>E2</f>
        <v>1.4884979702300407E-2</v>
      </c>
      <c r="G2" s="301">
        <v>1213.42</v>
      </c>
      <c r="H2" s="276">
        <v>914</v>
      </c>
      <c r="I2" s="276">
        <v>9</v>
      </c>
      <c r="J2" s="83">
        <f t="shared" ref="J2:J24" si="1">I2/H2</f>
        <v>9.8468271334792128E-3</v>
      </c>
      <c r="K2" s="83">
        <f>J2</f>
        <v>9.8468271334792128E-3</v>
      </c>
      <c r="L2" s="301">
        <v>805</v>
      </c>
      <c r="M2" s="97">
        <v>658.86</v>
      </c>
      <c r="N2" s="97">
        <f t="shared" ref="N2:N24" si="2">G2+L2+M2</f>
        <v>2677.28</v>
      </c>
      <c r="O2" s="97">
        <f>N2</f>
        <v>2677.28</v>
      </c>
      <c r="P2" s="97">
        <f>N2</f>
        <v>2677.28</v>
      </c>
    </row>
    <row r="3" spans="1:17">
      <c r="A3" s="95">
        <v>43994</v>
      </c>
      <c r="B3" s="295">
        <v>4378</v>
      </c>
      <c r="C3" s="276">
        <v>1945</v>
      </c>
      <c r="D3" s="276">
        <v>15</v>
      </c>
      <c r="E3" s="83">
        <f t="shared" si="0"/>
        <v>7.7120822622107968E-3</v>
      </c>
      <c r="F3" s="83">
        <f>AVERAGE(E2:E3)</f>
        <v>1.1298530982255601E-2</v>
      </c>
      <c r="G3" s="301">
        <v>793.05</v>
      </c>
      <c r="H3" s="276">
        <v>2283</v>
      </c>
      <c r="I3" s="276">
        <v>4</v>
      </c>
      <c r="J3" s="83">
        <f t="shared" si="1"/>
        <v>1.7520805957074025E-3</v>
      </c>
      <c r="K3" s="83">
        <f>AVERAGE(J2:J3)</f>
        <v>5.799453864593308E-3</v>
      </c>
      <c r="L3" s="301">
        <v>322.27</v>
      </c>
      <c r="M3" s="97">
        <v>354.45</v>
      </c>
      <c r="N3" s="97">
        <f t="shared" si="2"/>
        <v>1469.77</v>
      </c>
      <c r="O3" s="97">
        <f>AVERAGE(N2:N3)</f>
        <v>2073.5250000000001</v>
      </c>
      <c r="P3" s="97">
        <f t="shared" ref="P3:P24" si="3">P2+N3</f>
        <v>4147.05</v>
      </c>
    </row>
    <row r="4" spans="1:17">
      <c r="A4" s="95">
        <v>44001</v>
      </c>
      <c r="B4" s="295">
        <v>3549</v>
      </c>
      <c r="C4" s="276">
        <v>2517</v>
      </c>
      <c r="D4" s="276">
        <v>31</v>
      </c>
      <c r="E4" s="83">
        <f t="shared" si="0"/>
        <v>1.2316249503377036E-2</v>
      </c>
      <c r="F4" s="83">
        <f>AVERAGE(E2:E4)</f>
        <v>1.163777048929608E-2</v>
      </c>
      <c r="G4" s="301">
        <v>1638.97</v>
      </c>
      <c r="H4" s="276">
        <v>1032</v>
      </c>
      <c r="I4" s="276">
        <v>0</v>
      </c>
      <c r="J4" s="83">
        <f t="shared" si="1"/>
        <v>0</v>
      </c>
      <c r="K4" s="83">
        <f>AVERAGE(J2:J4)</f>
        <v>3.8663025763955388E-3</v>
      </c>
      <c r="L4" s="301">
        <v>0</v>
      </c>
      <c r="M4" s="97">
        <v>525.41999999999996</v>
      </c>
      <c r="N4" s="97">
        <f t="shared" si="2"/>
        <v>2164.39</v>
      </c>
      <c r="O4" s="97">
        <f>AVERAGE(N2:N4)</f>
        <v>2103.8133333333335</v>
      </c>
      <c r="P4" s="97">
        <f t="shared" si="3"/>
        <v>6311.4400000000005</v>
      </c>
    </row>
    <row r="5" spans="1:17">
      <c r="A5" s="95">
        <v>44008</v>
      </c>
      <c r="B5" s="295">
        <v>2575</v>
      </c>
      <c r="C5" s="276">
        <v>1120</v>
      </c>
      <c r="D5" s="276">
        <v>17</v>
      </c>
      <c r="E5" s="83">
        <f t="shared" si="0"/>
        <v>1.5178571428571428E-2</v>
      </c>
      <c r="F5" s="83">
        <f>AVERAGE(E2:E5)</f>
        <v>1.2522970724114917E-2</v>
      </c>
      <c r="G5" s="301">
        <v>898.79</v>
      </c>
      <c r="H5" s="276">
        <v>1455</v>
      </c>
      <c r="I5" s="276">
        <v>9</v>
      </c>
      <c r="J5" s="83">
        <f t="shared" si="1"/>
        <v>6.1855670103092781E-3</v>
      </c>
      <c r="K5" s="83">
        <f>AVERAGE(J2:J5)</f>
        <v>4.4461186848739733E-3</v>
      </c>
      <c r="L5" s="301">
        <v>495.63</v>
      </c>
      <c r="M5" s="97">
        <v>158.46</v>
      </c>
      <c r="N5" s="97">
        <f t="shared" si="2"/>
        <v>1552.88</v>
      </c>
      <c r="O5" s="97">
        <f>AVERAGE(N3:N5)</f>
        <v>1729.0133333333333</v>
      </c>
      <c r="P5" s="97">
        <f t="shared" si="3"/>
        <v>7864.3200000000006</v>
      </c>
    </row>
    <row r="6" spans="1:17">
      <c r="A6" s="95">
        <v>44015</v>
      </c>
      <c r="B6" s="295">
        <v>3062</v>
      </c>
      <c r="C6" s="276">
        <v>1503</v>
      </c>
      <c r="D6" s="276">
        <v>9</v>
      </c>
      <c r="E6" s="83">
        <f t="shared" ref="E6" si="4">D6/C6</f>
        <v>5.9880239520958087E-3</v>
      </c>
      <c r="F6" s="83">
        <f>AVERAGE(E3:E6)</f>
        <v>1.0298731786563767E-2</v>
      </c>
      <c r="G6" s="301">
        <v>499.32</v>
      </c>
      <c r="H6" s="276">
        <v>1006</v>
      </c>
      <c r="I6" s="276">
        <v>3</v>
      </c>
      <c r="J6" s="83">
        <f t="shared" ref="J6" si="5">I6/H6</f>
        <v>2.982107355864811E-3</v>
      </c>
      <c r="K6" s="83">
        <f>AVERAGE(J3:J6)</f>
        <v>2.7299387404703728E-3</v>
      </c>
      <c r="L6" s="301">
        <v>243.36</v>
      </c>
      <c r="M6" s="97">
        <v>200.16</v>
      </c>
      <c r="N6" s="97">
        <f t="shared" ref="N6" si="6">G6+L6+M6</f>
        <v>942.84</v>
      </c>
      <c r="O6" s="97">
        <f>AVERAGE(N4:N6)</f>
        <v>1553.37</v>
      </c>
      <c r="P6" s="97">
        <f t="shared" si="3"/>
        <v>8807.16</v>
      </c>
    </row>
    <row r="7" spans="1:17">
      <c r="A7" s="95">
        <v>44022</v>
      </c>
      <c r="B7" s="295">
        <v>2459</v>
      </c>
      <c r="C7" s="276">
        <v>627</v>
      </c>
      <c r="D7" s="276">
        <v>10</v>
      </c>
      <c r="E7" s="83">
        <f t="shared" si="0"/>
        <v>1.5948963317384369E-2</v>
      </c>
      <c r="F7" s="83">
        <f>AVERAGE(E2:E7)</f>
        <v>1.2004811694323306E-2</v>
      </c>
      <c r="G7" s="301">
        <v>528.70000000000005</v>
      </c>
      <c r="H7" s="276">
        <v>1832</v>
      </c>
      <c r="I7" s="276">
        <v>9</v>
      </c>
      <c r="J7" s="83">
        <f t="shared" si="1"/>
        <v>4.9126637554585155E-3</v>
      </c>
      <c r="K7" s="83">
        <f>AVERAGE(J2:J7)</f>
        <v>4.2798743084698698E-3</v>
      </c>
      <c r="L7" s="301">
        <v>598.89</v>
      </c>
      <c r="M7" s="97">
        <v>254.37</v>
      </c>
      <c r="N7" s="97">
        <f t="shared" si="2"/>
        <v>1381.96</v>
      </c>
      <c r="O7" s="97">
        <f>AVERAGE(N2:N7)</f>
        <v>1698.1866666666665</v>
      </c>
      <c r="P7" s="97">
        <f t="shared" si="3"/>
        <v>10189.119999999999</v>
      </c>
    </row>
    <row r="8" spans="1:17">
      <c r="A8" s="95">
        <v>44029</v>
      </c>
      <c r="B8" s="295">
        <v>2755</v>
      </c>
      <c r="C8" s="276">
        <v>1873</v>
      </c>
      <c r="D8" s="276">
        <v>0</v>
      </c>
      <c r="E8" s="83">
        <f t="shared" si="0"/>
        <v>0</v>
      </c>
      <c r="F8" s="83">
        <f>AVERAGE(E2:E8)</f>
        <v>1.0289838595134262E-2</v>
      </c>
      <c r="G8" s="301">
        <v>0</v>
      </c>
      <c r="H8" s="276">
        <v>882</v>
      </c>
      <c r="I8" s="276">
        <v>0</v>
      </c>
      <c r="J8" s="270">
        <f t="shared" si="1"/>
        <v>0</v>
      </c>
      <c r="K8" s="83">
        <f>AVERAGE(J2:J8)</f>
        <v>3.6684636929741744E-3</v>
      </c>
      <c r="L8" s="301">
        <v>0</v>
      </c>
      <c r="M8" s="97">
        <v>0</v>
      </c>
      <c r="N8" s="97">
        <f t="shared" si="2"/>
        <v>0</v>
      </c>
      <c r="O8" s="97">
        <f>AVERAGE(N2:N8)</f>
        <v>1455.5885714285712</v>
      </c>
      <c r="P8" s="97">
        <f t="shared" si="3"/>
        <v>10189.119999999999</v>
      </c>
    </row>
    <row r="9" spans="1:17">
      <c r="A9" s="95">
        <v>44036</v>
      </c>
      <c r="B9" s="295">
        <v>2710</v>
      </c>
      <c r="C9" s="276">
        <v>1645</v>
      </c>
      <c r="D9" s="276">
        <v>12</v>
      </c>
      <c r="E9" s="83">
        <f t="shared" si="0"/>
        <v>7.29483282674772E-3</v>
      </c>
      <c r="F9" s="83">
        <f>AVERAGE(E2:E9)</f>
        <v>9.9154628740859459E-3</v>
      </c>
      <c r="G9" s="301">
        <v>634.44000000000005</v>
      </c>
      <c r="H9" s="276">
        <v>1065</v>
      </c>
      <c r="I9" s="276">
        <v>0</v>
      </c>
      <c r="J9" s="270">
        <v>0</v>
      </c>
      <c r="K9" s="83">
        <f>AVERAGE(J2:J9)</f>
        <v>3.2099057313524026E-3</v>
      </c>
      <c r="L9" s="301">
        <v>0</v>
      </c>
      <c r="M9" s="97">
        <v>688.05</v>
      </c>
      <c r="N9" s="97">
        <f t="shared" si="2"/>
        <v>1322.49</v>
      </c>
      <c r="O9" s="97">
        <f>AVERAGE(N2:N9)</f>
        <v>1438.9512499999998</v>
      </c>
      <c r="P9" s="97">
        <f t="shared" si="3"/>
        <v>11511.609999999999</v>
      </c>
    </row>
    <row r="10" spans="1:17">
      <c r="A10" s="95">
        <v>44043</v>
      </c>
      <c r="B10" s="295">
        <v>2602</v>
      </c>
      <c r="C10" s="276">
        <v>1172</v>
      </c>
      <c r="D10" s="276">
        <v>8</v>
      </c>
      <c r="E10" s="83">
        <f t="shared" si="0"/>
        <v>6.8259385665529011E-3</v>
      </c>
      <c r="F10" s="83">
        <f>AVERAGE(E2:E10)</f>
        <v>9.572182395471163E-3</v>
      </c>
      <c r="G10" s="301">
        <v>422.96</v>
      </c>
      <c r="H10" s="276">
        <v>1430</v>
      </c>
      <c r="I10" s="276">
        <v>44</v>
      </c>
      <c r="J10" s="83">
        <f t="shared" si="1"/>
        <v>3.0769230769230771E-2</v>
      </c>
      <c r="K10" s="83">
        <f>AVERAGE(J2:J10)</f>
        <v>6.2720529577833329E-3</v>
      </c>
      <c r="L10" s="301">
        <v>3645.46</v>
      </c>
      <c r="M10" s="97">
        <v>433.68</v>
      </c>
      <c r="N10" s="97">
        <f t="shared" si="2"/>
        <v>4502.1000000000004</v>
      </c>
      <c r="O10" s="97">
        <f>AVERAGE(N2:N10)</f>
        <v>1779.3011111111109</v>
      </c>
      <c r="P10" s="97">
        <f t="shared" si="3"/>
        <v>16013.71</v>
      </c>
      <c r="Q10" t="s">
        <v>758</v>
      </c>
    </row>
    <row r="11" spans="1:17">
      <c r="A11" s="95">
        <v>44057</v>
      </c>
      <c r="B11" s="295">
        <v>1895</v>
      </c>
      <c r="C11" s="276">
        <v>1895</v>
      </c>
      <c r="D11" s="276">
        <v>13</v>
      </c>
      <c r="E11" s="83">
        <f t="shared" si="0"/>
        <v>6.8601583113456462E-3</v>
      </c>
      <c r="F11" s="83">
        <f>AVERAGE(E2:E11)</f>
        <v>9.3009799870586128E-3</v>
      </c>
      <c r="G11" s="301">
        <v>729.21</v>
      </c>
      <c r="H11" s="276">
        <v>0</v>
      </c>
      <c r="I11" s="276">
        <v>0</v>
      </c>
      <c r="J11" s="270">
        <v>0</v>
      </c>
      <c r="K11" s="83">
        <f>AVERAGE(J2:J11)</f>
        <v>5.6448476620049991E-3</v>
      </c>
      <c r="L11" s="301">
        <v>0</v>
      </c>
      <c r="M11" s="97">
        <v>1105.05</v>
      </c>
      <c r="N11" s="97">
        <f t="shared" si="2"/>
        <v>1834.26</v>
      </c>
      <c r="O11" s="97">
        <f>AVERAGE(N2:N11)</f>
        <v>1784.7969999999998</v>
      </c>
      <c r="P11" s="97">
        <f t="shared" si="3"/>
        <v>17847.969999999998</v>
      </c>
    </row>
    <row r="12" spans="1:17">
      <c r="A12" s="95">
        <v>44064</v>
      </c>
      <c r="B12" s="295">
        <v>2690</v>
      </c>
      <c r="C12" s="276">
        <v>482</v>
      </c>
      <c r="D12" s="276">
        <v>10</v>
      </c>
      <c r="E12" s="83">
        <f t="shared" si="0"/>
        <v>2.0746887966804978E-2</v>
      </c>
      <c r="F12" s="83">
        <f>AVERAGE(E2:E12)</f>
        <v>1.0341517076126462E-2</v>
      </c>
      <c r="G12" s="301">
        <v>528.70000000000005</v>
      </c>
      <c r="H12" s="276">
        <v>2208</v>
      </c>
      <c r="I12" s="276">
        <v>28</v>
      </c>
      <c r="J12" s="83">
        <f t="shared" si="1"/>
        <v>1.2681159420289856E-2</v>
      </c>
      <c r="K12" s="83">
        <f>AVERAGE(J2:J12)</f>
        <v>6.2845123673036232E-3</v>
      </c>
      <c r="L12" s="301">
        <v>1769.78</v>
      </c>
      <c r="M12" s="97">
        <v>145.94999999999999</v>
      </c>
      <c r="N12" s="97">
        <f t="shared" si="2"/>
        <v>2444.4299999999998</v>
      </c>
      <c r="O12" s="97">
        <f>AVERAGE(N2:N12)</f>
        <v>1844.7636363636361</v>
      </c>
      <c r="P12" s="97">
        <f t="shared" si="3"/>
        <v>20292.399999999998</v>
      </c>
    </row>
    <row r="13" spans="1:17" s="346" customFormat="1">
      <c r="A13" s="95">
        <v>44071</v>
      </c>
      <c r="B13" s="295">
        <v>1074</v>
      </c>
      <c r="C13" s="276">
        <v>809</v>
      </c>
      <c r="D13" s="276">
        <v>0</v>
      </c>
      <c r="E13" s="83">
        <f t="shared" si="0"/>
        <v>0</v>
      </c>
      <c r="F13" s="83">
        <f>AVERAGE(E2:E13)</f>
        <v>9.479723986449258E-3</v>
      </c>
      <c r="G13" s="301">
        <v>0</v>
      </c>
      <c r="H13" s="276">
        <v>265</v>
      </c>
      <c r="I13" s="276">
        <v>1</v>
      </c>
      <c r="J13" s="83">
        <f t="shared" si="1"/>
        <v>3.7735849056603774E-3</v>
      </c>
      <c r="K13" s="83">
        <f>AVERAGE(J2:J13)</f>
        <v>6.0752684121666853E-3</v>
      </c>
      <c r="L13" s="301">
        <v>89.49</v>
      </c>
      <c r="M13" s="97">
        <v>333.6</v>
      </c>
      <c r="N13" s="97">
        <f t="shared" si="2"/>
        <v>423.09000000000003</v>
      </c>
      <c r="O13" s="97">
        <f>AVERAGE(N2:N13)</f>
        <v>1726.2908333333332</v>
      </c>
      <c r="P13" s="97">
        <f t="shared" si="3"/>
        <v>20715.489999999998</v>
      </c>
      <c r="Q13" s="346" t="s">
        <v>794</v>
      </c>
    </row>
    <row r="14" spans="1:17" s="346" customFormat="1">
      <c r="A14" s="95">
        <v>44078</v>
      </c>
      <c r="B14" s="295">
        <v>3133</v>
      </c>
      <c r="C14" s="276">
        <v>1424</v>
      </c>
      <c r="D14" s="276">
        <v>10</v>
      </c>
      <c r="E14" s="83">
        <f t="shared" si="0"/>
        <v>7.0224719101123594E-3</v>
      </c>
      <c r="F14" s="83">
        <f t="shared" ref="F14:F22" si="7">AVERAGE(E2:E14)</f>
        <v>9.2907045959618045E-3</v>
      </c>
      <c r="G14" s="301">
        <v>528.70000000000005</v>
      </c>
      <c r="H14" s="276">
        <v>1709</v>
      </c>
      <c r="I14" s="276">
        <v>13</v>
      </c>
      <c r="J14" s="83">
        <f t="shared" si="1"/>
        <v>7.6067875950848445E-3</v>
      </c>
      <c r="K14" s="83">
        <f t="shared" ref="K14:K22" si="8">AVERAGE(J2:J14)</f>
        <v>6.1930775800834673E-3</v>
      </c>
      <c r="L14" s="301">
        <v>1054.56</v>
      </c>
      <c r="M14" s="97">
        <v>483.72</v>
      </c>
      <c r="N14" s="97">
        <f t="shared" si="2"/>
        <v>2066.98</v>
      </c>
      <c r="O14" s="97">
        <f t="shared" ref="O14:O22" si="9">AVERAGE(N2:N14)</f>
        <v>1752.4976923076922</v>
      </c>
      <c r="P14" s="97">
        <f t="shared" si="3"/>
        <v>22782.469999999998</v>
      </c>
    </row>
    <row r="15" spans="1:17" s="346" customFormat="1">
      <c r="A15" s="95">
        <v>44085</v>
      </c>
      <c r="B15" s="295">
        <v>3174</v>
      </c>
      <c r="C15" s="276">
        <v>1840</v>
      </c>
      <c r="D15" s="276">
        <v>27</v>
      </c>
      <c r="E15" s="83">
        <f t="shared" si="0"/>
        <v>1.4673913043478261E-2</v>
      </c>
      <c r="F15" s="83">
        <f t="shared" si="7"/>
        <v>9.2744686991293318E-3</v>
      </c>
      <c r="G15" s="301">
        <v>1469.39</v>
      </c>
      <c r="H15" s="276">
        <v>1334</v>
      </c>
      <c r="I15" s="276">
        <v>12</v>
      </c>
      <c r="J15" s="83">
        <f t="shared" si="1"/>
        <v>8.9955022488755615E-3</v>
      </c>
      <c r="K15" s="83">
        <f t="shared" si="8"/>
        <v>6.1275910504985705E-3</v>
      </c>
      <c r="L15" s="301">
        <v>660.84</v>
      </c>
      <c r="M15" s="97">
        <v>262.70999999999998</v>
      </c>
      <c r="N15" s="97">
        <f t="shared" si="2"/>
        <v>2392.94</v>
      </c>
      <c r="O15" s="97">
        <f t="shared" si="9"/>
        <v>1730.6253846153845</v>
      </c>
      <c r="P15" s="97">
        <f t="shared" si="3"/>
        <v>25175.409999999996</v>
      </c>
    </row>
    <row r="16" spans="1:17" s="346" customFormat="1">
      <c r="A16" s="95">
        <v>44092</v>
      </c>
      <c r="B16" s="295">
        <v>5146</v>
      </c>
      <c r="C16" s="276">
        <v>5146</v>
      </c>
      <c r="D16" s="276">
        <v>39</v>
      </c>
      <c r="E16" s="83">
        <f t="shared" si="0"/>
        <v>7.5787019043917605E-3</v>
      </c>
      <c r="F16" s="83">
        <f t="shared" si="7"/>
        <v>9.2642086716047903E-3</v>
      </c>
      <c r="G16" s="301">
        <v>2061.9299999999998</v>
      </c>
      <c r="H16" s="276">
        <v>0</v>
      </c>
      <c r="I16" s="276">
        <v>0</v>
      </c>
      <c r="J16" s="270">
        <v>0</v>
      </c>
      <c r="K16" s="83">
        <f t="shared" si="8"/>
        <v>5.9928156200595396E-3</v>
      </c>
      <c r="L16" s="301">
        <v>0</v>
      </c>
      <c r="M16" s="97">
        <v>350.28</v>
      </c>
      <c r="N16" s="97">
        <f t="shared" si="2"/>
        <v>2412.21</v>
      </c>
      <c r="O16" s="97">
        <f t="shared" si="9"/>
        <v>1803.1207692307689</v>
      </c>
      <c r="P16" s="97">
        <f t="shared" si="3"/>
        <v>27587.619999999995</v>
      </c>
    </row>
    <row r="17" spans="1:17" s="346" customFormat="1">
      <c r="A17" s="95">
        <v>44099</v>
      </c>
      <c r="B17" s="295">
        <v>5838</v>
      </c>
      <c r="C17" s="276">
        <v>5495</v>
      </c>
      <c r="D17" s="276">
        <v>67</v>
      </c>
      <c r="E17" s="83">
        <f t="shared" si="0"/>
        <v>1.2192902638762512E-2</v>
      </c>
      <c r="F17" s="83">
        <f t="shared" si="7"/>
        <v>9.2547204512498267E-3</v>
      </c>
      <c r="G17" s="301">
        <v>3542.29</v>
      </c>
      <c r="H17" s="276">
        <v>343</v>
      </c>
      <c r="I17" s="276">
        <v>2</v>
      </c>
      <c r="J17" s="83">
        <f t="shared" si="1"/>
        <v>5.8309037900874635E-3</v>
      </c>
      <c r="K17" s="83">
        <f t="shared" si="8"/>
        <v>6.4413466808354988E-3</v>
      </c>
      <c r="L17" s="301">
        <v>110.14</v>
      </c>
      <c r="M17" s="97">
        <v>817.32</v>
      </c>
      <c r="N17" s="97">
        <f t="shared" si="2"/>
        <v>4469.75</v>
      </c>
      <c r="O17" s="97">
        <f t="shared" si="9"/>
        <v>1980.4561538461539</v>
      </c>
      <c r="P17" s="97">
        <f t="shared" si="3"/>
        <v>32057.369999999995</v>
      </c>
    </row>
    <row r="18" spans="1:17">
      <c r="A18" s="95">
        <v>44106</v>
      </c>
      <c r="B18" s="295">
        <v>3786</v>
      </c>
      <c r="C18" s="276">
        <v>3786</v>
      </c>
      <c r="D18" s="276">
        <v>56</v>
      </c>
      <c r="E18" s="83">
        <f t="shared" si="0"/>
        <v>1.4791336502905442E-2</v>
      </c>
      <c r="F18" s="83">
        <f t="shared" si="7"/>
        <v>9.2249331492755202E-3</v>
      </c>
      <c r="G18" s="301">
        <v>2960.72</v>
      </c>
      <c r="H18" s="276">
        <v>0</v>
      </c>
      <c r="I18" s="276">
        <v>0</v>
      </c>
      <c r="J18" s="270">
        <v>0</v>
      </c>
      <c r="K18" s="83">
        <f t="shared" si="8"/>
        <v>5.9655338338886303E-3</v>
      </c>
      <c r="L18" s="301">
        <v>0</v>
      </c>
      <c r="M18" s="97">
        <v>579.63</v>
      </c>
      <c r="N18" s="97">
        <f t="shared" si="2"/>
        <v>3540.35</v>
      </c>
      <c r="O18" s="97">
        <f t="shared" si="9"/>
        <v>2133.3384615384612</v>
      </c>
      <c r="P18" s="97">
        <f t="shared" si="3"/>
        <v>35597.719999999994</v>
      </c>
    </row>
    <row r="19" spans="1:17">
      <c r="A19" s="95">
        <v>44113</v>
      </c>
      <c r="B19" s="295">
        <v>840</v>
      </c>
      <c r="C19" s="276">
        <v>279</v>
      </c>
      <c r="D19" s="276">
        <v>2</v>
      </c>
      <c r="E19" s="83">
        <f t="shared" si="0"/>
        <v>7.1684587813620072E-3</v>
      </c>
      <c r="F19" s="83">
        <f t="shared" si="7"/>
        <v>9.3157358284498438E-3</v>
      </c>
      <c r="G19" s="301">
        <v>105.74</v>
      </c>
      <c r="H19" s="276">
        <v>561</v>
      </c>
      <c r="I19" s="276">
        <v>1</v>
      </c>
      <c r="J19" s="83">
        <f t="shared" si="1"/>
        <v>1.7825311942959001E-3</v>
      </c>
      <c r="K19" s="83">
        <f t="shared" si="8"/>
        <v>5.873258744537176E-3</v>
      </c>
      <c r="L19" s="301">
        <v>89.49</v>
      </c>
      <c r="M19" s="97">
        <v>87.57</v>
      </c>
      <c r="N19" s="97">
        <f t="shared" si="2"/>
        <v>282.79999999999995</v>
      </c>
      <c r="O19" s="97">
        <f t="shared" si="9"/>
        <v>2082.5661538461536</v>
      </c>
      <c r="P19" s="97">
        <f t="shared" si="3"/>
        <v>35880.519999999997</v>
      </c>
    </row>
    <row r="20" spans="1:17">
      <c r="A20" s="95">
        <v>44120</v>
      </c>
      <c r="B20" s="295">
        <v>1960</v>
      </c>
      <c r="C20" s="276">
        <v>779</v>
      </c>
      <c r="D20" s="276">
        <v>13</v>
      </c>
      <c r="E20" s="83">
        <f t="shared" si="0"/>
        <v>1.668806161745828E-2</v>
      </c>
      <c r="F20" s="83">
        <f t="shared" si="7"/>
        <v>9.3725895438401437E-3</v>
      </c>
      <c r="G20" s="301">
        <v>687.31</v>
      </c>
      <c r="H20" s="276">
        <v>1181</v>
      </c>
      <c r="I20" s="276">
        <v>14</v>
      </c>
      <c r="J20" s="83">
        <f t="shared" si="1"/>
        <v>1.1854360711261643E-2</v>
      </c>
      <c r="K20" s="83">
        <f t="shared" si="8"/>
        <v>6.4072354334451095E-3</v>
      </c>
      <c r="L20" s="301">
        <v>1141.92</v>
      </c>
      <c r="M20" s="97">
        <v>0</v>
      </c>
      <c r="N20" s="97">
        <f t="shared" si="2"/>
        <v>1829.23</v>
      </c>
      <c r="O20" s="97">
        <f t="shared" si="9"/>
        <v>2116.9715384615383</v>
      </c>
      <c r="P20" s="97">
        <f t="shared" si="3"/>
        <v>37709.75</v>
      </c>
    </row>
    <row r="21" spans="1:17">
      <c r="A21" s="95">
        <v>44127</v>
      </c>
      <c r="B21" s="295">
        <v>457</v>
      </c>
      <c r="C21" s="276">
        <v>457</v>
      </c>
      <c r="D21" s="276">
        <v>9</v>
      </c>
      <c r="E21" s="83">
        <f t="shared" si="0"/>
        <v>1.9693654266958426E-2</v>
      </c>
      <c r="F21" s="83">
        <f t="shared" si="7"/>
        <v>1.0887486025913868E-2</v>
      </c>
      <c r="G21" s="301">
        <v>475.83</v>
      </c>
      <c r="H21" s="276">
        <v>0</v>
      </c>
      <c r="I21" s="276">
        <v>0</v>
      </c>
      <c r="J21" s="83">
        <v>0</v>
      </c>
      <c r="K21" s="83">
        <f t="shared" si="8"/>
        <v>6.4072354334451095E-3</v>
      </c>
      <c r="L21" s="301">
        <v>0</v>
      </c>
      <c r="M21" s="97">
        <v>166.8</v>
      </c>
      <c r="N21" s="97">
        <f t="shared" si="2"/>
        <v>642.63</v>
      </c>
      <c r="O21" s="97">
        <f t="shared" si="9"/>
        <v>2166.4046153846152</v>
      </c>
      <c r="P21" s="97">
        <f t="shared" si="3"/>
        <v>38352.379999999997</v>
      </c>
      <c r="Q21" t="s">
        <v>846</v>
      </c>
    </row>
    <row r="22" spans="1:17">
      <c r="A22" s="95">
        <v>44141</v>
      </c>
      <c r="B22" s="295">
        <v>2509</v>
      </c>
      <c r="C22" s="276">
        <v>1097</v>
      </c>
      <c r="D22" s="276">
        <v>11</v>
      </c>
      <c r="E22" s="83">
        <f t="shared" si="0"/>
        <v>1.0027347310847767E-2</v>
      </c>
      <c r="F22" s="83">
        <f t="shared" si="7"/>
        <v>1.1097679447767718E-2</v>
      </c>
      <c r="G22" s="301">
        <v>481.57</v>
      </c>
      <c r="H22" s="276">
        <v>1412</v>
      </c>
      <c r="I22" s="276">
        <v>10</v>
      </c>
      <c r="J22" s="83">
        <f t="shared" si="1"/>
        <v>7.0821529745042494E-3</v>
      </c>
      <c r="K22" s="83">
        <f t="shared" si="8"/>
        <v>6.9520164314838973E-3</v>
      </c>
      <c r="L22" s="301">
        <v>598.49</v>
      </c>
      <c r="M22" s="97">
        <v>112.59</v>
      </c>
      <c r="N22" s="97">
        <f t="shared" si="2"/>
        <v>1192.6499999999999</v>
      </c>
      <c r="O22" s="97">
        <f t="shared" si="9"/>
        <v>2156.416923076923</v>
      </c>
      <c r="P22" s="97">
        <f t="shared" si="3"/>
        <v>39545.03</v>
      </c>
    </row>
    <row r="23" spans="1:17">
      <c r="A23" s="95">
        <v>44148</v>
      </c>
      <c r="B23" s="295">
        <v>2256</v>
      </c>
      <c r="C23" s="276">
        <v>1553</v>
      </c>
      <c r="D23" s="276">
        <v>36</v>
      </c>
      <c r="E23" s="83">
        <f t="shared" si="0"/>
        <v>2.31809401159047E-2</v>
      </c>
      <c r="F23" s="83">
        <f>AVERAGE(E11:E23)</f>
        <v>1.235575649002555E-2</v>
      </c>
      <c r="G23" s="301">
        <v>1903.32</v>
      </c>
      <c r="H23" s="276">
        <v>703</v>
      </c>
      <c r="I23" s="276">
        <v>13</v>
      </c>
      <c r="J23" s="83">
        <f t="shared" si="1"/>
        <v>1.849217638691323E-2</v>
      </c>
      <c r="K23" s="83">
        <f>AVERAGE(J11:J23)</f>
        <v>6.0076276328440877E-3</v>
      </c>
      <c r="L23" s="301">
        <v>715.91</v>
      </c>
      <c r="M23" s="97">
        <v>454.53</v>
      </c>
      <c r="N23" s="97">
        <f t="shared" si="2"/>
        <v>3073.76</v>
      </c>
      <c r="O23" s="97">
        <f>AVERAGE(N11:N23)</f>
        <v>2046.5446153846156</v>
      </c>
      <c r="P23" s="97">
        <f t="shared" si="3"/>
        <v>42618.79</v>
      </c>
      <c r="Q23" s="346" t="s">
        <v>864</v>
      </c>
    </row>
    <row r="24" spans="1:17" s="346" customFormat="1">
      <c r="A24" s="95">
        <v>44169</v>
      </c>
      <c r="B24" s="295">
        <v>1878</v>
      </c>
      <c r="C24" s="276">
        <v>468</v>
      </c>
      <c r="D24" s="276">
        <v>6</v>
      </c>
      <c r="E24" s="83">
        <f t="shared" si="0"/>
        <v>1.282051282051282E-2</v>
      </c>
      <c r="F24" s="83">
        <f>AVERAGE(E12:E24)</f>
        <v>1.2814245298423023E-2</v>
      </c>
      <c r="G24" s="301">
        <v>317.22000000000003</v>
      </c>
      <c r="H24" s="276">
        <v>1410</v>
      </c>
      <c r="I24" s="276">
        <v>14</v>
      </c>
      <c r="J24" s="83">
        <f t="shared" si="1"/>
        <v>9.9290780141843976E-3</v>
      </c>
      <c r="K24" s="83">
        <f>AVERAGE(J12:J24)</f>
        <v>6.7714028647044254E-3</v>
      </c>
      <c r="L24" s="301">
        <v>797.03</v>
      </c>
      <c r="M24" s="97">
        <v>333.6</v>
      </c>
      <c r="N24" s="97">
        <f t="shared" si="2"/>
        <v>1447.85</v>
      </c>
      <c r="O24" s="97">
        <f>AVERAGE(N12:N24)</f>
        <v>2016.8207692307692</v>
      </c>
      <c r="P24" s="97">
        <f t="shared" si="3"/>
        <v>44066.64</v>
      </c>
    </row>
    <row r="25" spans="1:17" s="346" customFormat="1">
      <c r="A25" s="95">
        <v>44176</v>
      </c>
      <c r="B25" s="295">
        <v>2090</v>
      </c>
      <c r="C25" s="276">
        <v>801</v>
      </c>
      <c r="D25" s="276">
        <v>3</v>
      </c>
      <c r="E25" s="83">
        <f t="shared" ref="E25:E36" si="10">D25/C25</f>
        <v>3.7453183520599251E-3</v>
      </c>
      <c r="F25" s="83">
        <f t="shared" ref="F25:F29" si="11">AVERAGE(E13:E25)</f>
        <v>1.1506432251134945E-2</v>
      </c>
      <c r="G25" s="301">
        <v>158.61000000000001</v>
      </c>
      <c r="H25" s="276">
        <v>1289</v>
      </c>
      <c r="I25" s="276">
        <v>10</v>
      </c>
      <c r="J25" s="83">
        <f t="shared" ref="J25:J27" si="12">I25/H25</f>
        <v>7.7579519006982156E-3</v>
      </c>
      <c r="K25" s="83">
        <f t="shared" ref="K25:K29" si="13">AVERAGE(J13:J25)</f>
        <v>6.3926945939666059E-3</v>
      </c>
      <c r="L25" s="301">
        <v>702.58</v>
      </c>
      <c r="M25" s="97">
        <v>166.8</v>
      </c>
      <c r="N25" s="97">
        <f t="shared" ref="N25:N40" si="14">G25+L25+M25</f>
        <v>1027.99</v>
      </c>
      <c r="O25" s="97">
        <f t="shared" ref="O25:O29" si="15">AVERAGE(N13:N25)</f>
        <v>1907.8638461538467</v>
      </c>
      <c r="P25" s="97">
        <f t="shared" ref="P25:P29" si="16">P24+N25</f>
        <v>45094.63</v>
      </c>
    </row>
    <row r="26" spans="1:17" s="346" customFormat="1">
      <c r="A26" s="95">
        <v>44183</v>
      </c>
      <c r="B26" s="295">
        <v>2615</v>
      </c>
      <c r="C26" s="276">
        <v>1496</v>
      </c>
      <c r="D26" s="276">
        <v>32</v>
      </c>
      <c r="E26" s="83">
        <f t="shared" si="10"/>
        <v>2.1390374331550801E-2</v>
      </c>
      <c r="F26" s="83">
        <f t="shared" si="11"/>
        <v>1.3151845661254238E-2</v>
      </c>
      <c r="G26" s="301">
        <v>1691.84</v>
      </c>
      <c r="H26" s="276">
        <v>1119</v>
      </c>
      <c r="I26" s="276">
        <v>22</v>
      </c>
      <c r="J26" s="83">
        <f t="shared" si="12"/>
        <v>1.9660411081322611E-2</v>
      </c>
      <c r="K26" s="83">
        <f t="shared" si="13"/>
        <v>7.6147581459406243E-3</v>
      </c>
      <c r="L26" s="301">
        <v>1713.8</v>
      </c>
      <c r="M26" s="97">
        <v>129.27000000000001</v>
      </c>
      <c r="N26" s="97">
        <f t="shared" si="14"/>
        <v>3534.91</v>
      </c>
      <c r="O26" s="97">
        <f t="shared" si="15"/>
        <v>2147.2346153846156</v>
      </c>
      <c r="P26" s="97">
        <f t="shared" si="16"/>
        <v>48629.539999999994</v>
      </c>
    </row>
    <row r="27" spans="1:17" s="346" customFormat="1">
      <c r="A27" s="95">
        <v>44190</v>
      </c>
      <c r="B27" s="295">
        <v>147</v>
      </c>
      <c r="C27" s="276">
        <v>86</v>
      </c>
      <c r="D27" s="276">
        <v>0</v>
      </c>
      <c r="E27" s="83">
        <f t="shared" si="10"/>
        <v>0</v>
      </c>
      <c r="F27" s="83">
        <f t="shared" si="11"/>
        <v>1.2611655514322518E-2</v>
      </c>
      <c r="G27" s="301">
        <v>0</v>
      </c>
      <c r="H27" s="276">
        <v>61</v>
      </c>
      <c r="I27" s="276">
        <v>2</v>
      </c>
      <c r="J27" s="83">
        <f t="shared" si="12"/>
        <v>3.2786885245901641E-2</v>
      </c>
      <c r="K27" s="83">
        <f t="shared" si="13"/>
        <v>9.5516887344649932E-3</v>
      </c>
      <c r="L27" s="301">
        <v>110.14</v>
      </c>
      <c r="M27" s="97">
        <v>0</v>
      </c>
      <c r="N27" s="97">
        <f t="shared" si="14"/>
        <v>110.14</v>
      </c>
      <c r="O27" s="97">
        <f t="shared" si="15"/>
        <v>1996.7084615384615</v>
      </c>
      <c r="P27" s="97">
        <f t="shared" si="16"/>
        <v>48739.679999999993</v>
      </c>
      <c r="Q27" s="228" t="s">
        <v>876</v>
      </c>
    </row>
    <row r="28" spans="1:17" s="346" customFormat="1">
      <c r="A28" s="95">
        <v>44232</v>
      </c>
      <c r="B28" s="295">
        <v>1070</v>
      </c>
      <c r="C28" s="276">
        <v>1070</v>
      </c>
      <c r="D28" s="276">
        <v>8</v>
      </c>
      <c r="E28" s="83">
        <f t="shared" si="10"/>
        <v>7.4766355140186919E-3</v>
      </c>
      <c r="F28" s="83">
        <f t="shared" si="11"/>
        <v>1.2058018781287165E-2</v>
      </c>
      <c r="G28" s="301">
        <v>431.34</v>
      </c>
      <c r="H28" s="276">
        <v>0</v>
      </c>
      <c r="I28" s="276">
        <v>0</v>
      </c>
      <c r="J28" s="83">
        <v>0</v>
      </c>
      <c r="K28" s="83">
        <f t="shared" si="13"/>
        <v>8.8597270230130268E-3</v>
      </c>
      <c r="L28" s="301">
        <v>0</v>
      </c>
      <c r="M28" s="97">
        <v>296.07</v>
      </c>
      <c r="N28" s="97">
        <f t="shared" si="14"/>
        <v>727.41</v>
      </c>
      <c r="O28" s="97">
        <f t="shared" si="15"/>
        <v>1868.590769230769</v>
      </c>
      <c r="P28" s="97">
        <f t="shared" si="16"/>
        <v>49467.09</v>
      </c>
    </row>
    <row r="29" spans="1:17" s="346" customFormat="1">
      <c r="A29" s="95">
        <v>44239</v>
      </c>
      <c r="B29" s="295">
        <v>498</v>
      </c>
      <c r="C29" s="276">
        <v>498</v>
      </c>
      <c r="D29" s="276">
        <v>1</v>
      </c>
      <c r="E29" s="83">
        <f t="shared" si="10"/>
        <v>2.008032128514056E-3</v>
      </c>
      <c r="F29" s="83">
        <f t="shared" si="11"/>
        <v>1.1629505721604263E-2</v>
      </c>
      <c r="G29" s="301">
        <v>52.87</v>
      </c>
      <c r="H29" s="276">
        <v>0</v>
      </c>
      <c r="I29" s="276">
        <v>0</v>
      </c>
      <c r="J29" s="83">
        <v>0</v>
      </c>
      <c r="K29" s="83">
        <f t="shared" si="13"/>
        <v>8.8597270230130268E-3</v>
      </c>
      <c r="L29" s="301">
        <v>0</v>
      </c>
      <c r="M29" s="97">
        <v>145.94999999999999</v>
      </c>
      <c r="N29" s="97">
        <f t="shared" si="14"/>
        <v>198.82</v>
      </c>
      <c r="O29" s="97">
        <f t="shared" si="15"/>
        <v>1698.3299999999997</v>
      </c>
      <c r="P29" s="97">
        <f t="shared" si="16"/>
        <v>49665.909999999996</v>
      </c>
    </row>
    <row r="30" spans="1:17" s="346" customFormat="1">
      <c r="A30" s="95">
        <v>44246</v>
      </c>
      <c r="B30" s="295">
        <v>908</v>
      </c>
      <c r="C30" s="276">
        <v>908</v>
      </c>
      <c r="D30" s="276">
        <v>3</v>
      </c>
      <c r="E30" s="83">
        <f t="shared" si="10"/>
        <v>3.3039647577092512E-3</v>
      </c>
      <c r="F30" s="83">
        <f t="shared" ref="F30:F35" si="17">AVERAGE(E18:E30)</f>
        <v>1.0945741269215549E-2</v>
      </c>
      <c r="G30" s="301">
        <v>187.56</v>
      </c>
      <c r="H30" s="276">
        <v>0</v>
      </c>
      <c r="I30" s="276">
        <v>0</v>
      </c>
      <c r="J30" s="83">
        <v>0</v>
      </c>
      <c r="K30" s="83">
        <f t="shared" ref="K30:K35" si="18">AVERAGE(J18:J30)</f>
        <v>8.4111959622370693E-3</v>
      </c>
      <c r="L30" s="301">
        <v>0</v>
      </c>
      <c r="M30" s="97">
        <v>75.06</v>
      </c>
      <c r="N30" s="97">
        <f t="shared" si="14"/>
        <v>262.62</v>
      </c>
      <c r="O30" s="97">
        <f t="shared" ref="O30:O33" si="19">AVERAGE(N18:N30)</f>
        <v>1374.7046153846152</v>
      </c>
      <c r="P30" s="97">
        <f t="shared" ref="P30:P33" si="20">P29+N30</f>
        <v>49928.53</v>
      </c>
    </row>
    <row r="31" spans="1:17" s="346" customFormat="1">
      <c r="A31" s="95">
        <v>44253</v>
      </c>
      <c r="B31" s="295">
        <v>2121</v>
      </c>
      <c r="C31" s="276">
        <v>2121</v>
      </c>
      <c r="D31" s="276">
        <v>8</v>
      </c>
      <c r="E31" s="83">
        <f t="shared" si="10"/>
        <v>3.7718057520037718E-3</v>
      </c>
      <c r="F31" s="83">
        <f t="shared" si="17"/>
        <v>1.0098085057607731E-2</v>
      </c>
      <c r="G31" s="301">
        <v>422.96</v>
      </c>
      <c r="H31" s="276">
        <v>0</v>
      </c>
      <c r="I31" s="276">
        <v>0</v>
      </c>
      <c r="J31" s="83">
        <v>0</v>
      </c>
      <c r="K31" s="83">
        <f t="shared" si="18"/>
        <v>8.4111959622370693E-3</v>
      </c>
      <c r="L31" s="301">
        <v>0</v>
      </c>
      <c r="M31" s="97">
        <v>312.75</v>
      </c>
      <c r="N31" s="97">
        <f t="shared" si="14"/>
        <v>735.71</v>
      </c>
      <c r="O31" s="97">
        <f t="shared" si="19"/>
        <v>1158.9630769230769</v>
      </c>
      <c r="P31" s="97">
        <f t="shared" si="20"/>
        <v>50664.24</v>
      </c>
      <c r="Q31" s="346" t="s">
        <v>933</v>
      </c>
    </row>
    <row r="32" spans="1:17" s="346" customFormat="1">
      <c r="A32" s="95">
        <v>44260</v>
      </c>
      <c r="B32" s="295">
        <v>2686</v>
      </c>
      <c r="C32" s="276">
        <v>673</v>
      </c>
      <c r="D32" s="276">
        <v>3</v>
      </c>
      <c r="E32" s="83">
        <f t="shared" si="10"/>
        <v>4.4576523031203564E-3</v>
      </c>
      <c r="F32" s="83">
        <f t="shared" si="17"/>
        <v>9.8895614823583736E-3</v>
      </c>
      <c r="G32" s="301">
        <v>1589.61</v>
      </c>
      <c r="H32" s="276">
        <v>2013</v>
      </c>
      <c r="I32" s="276">
        <v>5</v>
      </c>
      <c r="J32" s="83">
        <f t="shared" ref="J32" si="21">I32/H32</f>
        <v>2.4838549428713363E-3</v>
      </c>
      <c r="K32" s="83">
        <f t="shared" si="18"/>
        <v>8.4651439428967169E-3</v>
      </c>
      <c r="L32" s="301">
        <v>405.6</v>
      </c>
      <c r="M32" s="97">
        <v>387.81</v>
      </c>
      <c r="N32" s="97">
        <f t="shared" si="14"/>
        <v>2383.02</v>
      </c>
      <c r="O32" s="97">
        <f t="shared" si="19"/>
        <v>1320.5184615384617</v>
      </c>
      <c r="P32" s="97">
        <f t="shared" si="20"/>
        <v>53047.259999999995</v>
      </c>
    </row>
    <row r="33" spans="1:16" s="346" customFormat="1">
      <c r="A33" s="95">
        <v>44267</v>
      </c>
      <c r="B33" s="295">
        <v>1418</v>
      </c>
      <c r="C33" s="276">
        <v>1418</v>
      </c>
      <c r="D33" s="276">
        <v>10</v>
      </c>
      <c r="E33" s="83">
        <f t="shared" si="10"/>
        <v>7.052186177715092E-3</v>
      </c>
      <c r="F33" s="83">
        <f t="shared" si="17"/>
        <v>9.1483402946858187E-3</v>
      </c>
      <c r="G33" s="301">
        <v>528.70000000000005</v>
      </c>
      <c r="H33" s="276">
        <v>0</v>
      </c>
      <c r="I33" s="276">
        <v>0</v>
      </c>
      <c r="J33" s="83">
        <v>0</v>
      </c>
      <c r="K33" s="83">
        <f t="shared" si="18"/>
        <v>7.5532700420304364E-3</v>
      </c>
      <c r="L33" s="301">
        <v>0</v>
      </c>
      <c r="M33" s="97">
        <v>271.05</v>
      </c>
      <c r="N33" s="97">
        <f t="shared" si="14"/>
        <v>799.75</v>
      </c>
      <c r="O33" s="97">
        <f t="shared" si="19"/>
        <v>1241.3276923076921</v>
      </c>
      <c r="P33" s="97">
        <f t="shared" si="20"/>
        <v>53847.009999999995</v>
      </c>
    </row>
    <row r="34" spans="1:16" s="346" customFormat="1">
      <c r="A34" s="95">
        <v>44274</v>
      </c>
      <c r="B34" s="295">
        <v>3101</v>
      </c>
      <c r="C34" s="276">
        <v>2340</v>
      </c>
      <c r="D34" s="276">
        <v>15</v>
      </c>
      <c r="E34" s="83">
        <f t="shared" si="10"/>
        <v>6.41025641025641E-3</v>
      </c>
      <c r="F34" s="83">
        <f t="shared" si="17"/>
        <v>8.1265404595548957E-3</v>
      </c>
      <c r="G34" s="301">
        <v>793.05</v>
      </c>
      <c r="H34" s="276">
        <v>761</v>
      </c>
      <c r="I34" s="276">
        <v>0</v>
      </c>
      <c r="J34" s="83">
        <v>0</v>
      </c>
      <c r="K34" s="83">
        <f t="shared" si="18"/>
        <v>7.5532700420304364E-3</v>
      </c>
      <c r="L34" s="301">
        <v>0</v>
      </c>
      <c r="M34" s="97">
        <v>638.01</v>
      </c>
      <c r="N34" s="97">
        <f t="shared" si="14"/>
        <v>1431.06</v>
      </c>
      <c r="O34" s="97">
        <f t="shared" ref="O34" si="22">AVERAGE(N22:N34)</f>
        <v>1301.9761538461539</v>
      </c>
      <c r="P34" s="97">
        <f t="shared" ref="P34" si="23">P33+N34</f>
        <v>55278.069999999992</v>
      </c>
    </row>
    <row r="35" spans="1:16" s="346" customFormat="1">
      <c r="A35" s="95">
        <v>44281</v>
      </c>
      <c r="B35" s="295">
        <v>2860</v>
      </c>
      <c r="C35" s="276">
        <v>2860</v>
      </c>
      <c r="D35" s="276">
        <v>14</v>
      </c>
      <c r="E35" s="83">
        <f t="shared" si="10"/>
        <v>4.8951048951048955E-3</v>
      </c>
      <c r="F35" s="83">
        <f t="shared" si="17"/>
        <v>7.7317525814208279E-3</v>
      </c>
      <c r="G35" s="301">
        <v>740.18</v>
      </c>
      <c r="H35" s="276">
        <v>0</v>
      </c>
      <c r="I35" s="276">
        <v>0</v>
      </c>
      <c r="J35" s="83">
        <v>0</v>
      </c>
      <c r="K35" s="83">
        <f t="shared" si="18"/>
        <v>7.0084890439916486E-3</v>
      </c>
      <c r="L35" s="301">
        <v>0</v>
      </c>
      <c r="M35" s="97">
        <v>379.47</v>
      </c>
      <c r="N35" s="97">
        <f t="shared" si="14"/>
        <v>1119.6500000000001</v>
      </c>
      <c r="O35" s="97">
        <f t="shared" ref="O35" si="24">AVERAGE(N23:N35)</f>
        <v>1296.3607692307692</v>
      </c>
      <c r="P35" s="97">
        <f t="shared" ref="P35" si="25">P34+N35</f>
        <v>56397.719999999994</v>
      </c>
    </row>
    <row r="36" spans="1:16" s="346" customFormat="1">
      <c r="A36" s="95">
        <v>44288</v>
      </c>
      <c r="B36" s="295">
        <v>1760</v>
      </c>
      <c r="C36" s="276">
        <v>1760</v>
      </c>
      <c r="D36" s="276">
        <v>3</v>
      </c>
      <c r="E36" s="83">
        <f t="shared" si="10"/>
        <v>1.7045454545454545E-3</v>
      </c>
      <c r="F36" s="83">
        <f t="shared" ref="F36" si="26">AVERAGE(E24:E36)</f>
        <v>6.0797222228547321E-3</v>
      </c>
      <c r="G36" s="301">
        <v>158.61000000000001</v>
      </c>
      <c r="H36" s="276">
        <v>0</v>
      </c>
      <c r="I36" s="276">
        <v>0</v>
      </c>
      <c r="J36" s="83">
        <v>0</v>
      </c>
      <c r="K36" s="83">
        <f t="shared" ref="K36:K37" si="27">AVERAGE(J24:J36)</f>
        <v>5.5860139373060148E-3</v>
      </c>
      <c r="L36" s="301">
        <v>0</v>
      </c>
      <c r="M36" s="97">
        <v>195.99</v>
      </c>
      <c r="N36" s="97">
        <f t="shared" si="14"/>
        <v>354.6</v>
      </c>
      <c r="O36" s="97">
        <f t="shared" ref="O36" si="28">AVERAGE(N24:N36)</f>
        <v>1087.1946153846152</v>
      </c>
      <c r="P36" s="97">
        <f t="shared" ref="P36" si="29">P35+N36</f>
        <v>56752.319999999992</v>
      </c>
    </row>
    <row r="37" spans="1:16" s="346" customFormat="1">
      <c r="A37" s="95">
        <v>44295</v>
      </c>
      <c r="B37" s="295">
        <v>2423</v>
      </c>
      <c r="C37" s="276">
        <v>1262</v>
      </c>
      <c r="D37" s="276">
        <v>2</v>
      </c>
      <c r="E37" s="83">
        <f t="shared" ref="E37:E40" si="30">D37/C37</f>
        <v>1.5847860538827259E-3</v>
      </c>
      <c r="F37" s="83">
        <f>AVERAGE(E25:E37)</f>
        <v>5.2154355484985713E-3</v>
      </c>
      <c r="G37" s="301">
        <v>105.74</v>
      </c>
      <c r="H37" s="276">
        <v>1161</v>
      </c>
      <c r="I37" s="276">
        <v>8</v>
      </c>
      <c r="J37" s="83">
        <f t="shared" ref="J37" si="31">I37/H37</f>
        <v>6.8906115417743325E-3</v>
      </c>
      <c r="K37" s="83">
        <f t="shared" si="27"/>
        <v>5.3522857471206267E-3</v>
      </c>
      <c r="L37" s="301">
        <v>568</v>
      </c>
      <c r="M37" s="97">
        <v>529.59</v>
      </c>
      <c r="N37" s="97">
        <f t="shared" si="14"/>
        <v>1203.33</v>
      </c>
      <c r="O37" s="97">
        <f t="shared" ref="O37" si="32">AVERAGE(N25:N37)</f>
        <v>1068.3853846153845</v>
      </c>
      <c r="P37" s="97">
        <f t="shared" ref="P37" si="33">P36+N37</f>
        <v>57955.649999999994</v>
      </c>
    </row>
    <row r="38" spans="1:16" s="346" customFormat="1">
      <c r="A38" s="95">
        <v>44302</v>
      </c>
      <c r="B38" s="295">
        <v>1557</v>
      </c>
      <c r="C38" s="276">
        <v>559</v>
      </c>
      <c r="D38" s="276">
        <v>1</v>
      </c>
      <c r="E38" s="83">
        <f t="shared" si="30"/>
        <v>1.7889087656529517E-3</v>
      </c>
      <c r="F38" s="83">
        <f>AVERAGE(E26:E38)</f>
        <v>5.0649425033903427E-3</v>
      </c>
      <c r="G38" s="301">
        <v>52.87</v>
      </c>
      <c r="H38" s="276">
        <v>998</v>
      </c>
      <c r="I38" s="276">
        <v>1</v>
      </c>
      <c r="J38" s="83">
        <f t="shared" ref="J38" si="34">I38/H38</f>
        <v>1.002004008016032E-3</v>
      </c>
      <c r="K38" s="83">
        <f t="shared" ref="K38" si="35">AVERAGE(J26:J38)</f>
        <v>4.8325974476835353E-3</v>
      </c>
      <c r="L38" s="301">
        <v>81.12</v>
      </c>
      <c r="M38" s="97">
        <v>183.48</v>
      </c>
      <c r="N38" s="97">
        <f t="shared" si="14"/>
        <v>317.47000000000003</v>
      </c>
      <c r="O38" s="97">
        <f t="shared" ref="O38" si="36">AVERAGE(N26:N38)</f>
        <v>1013.7299999999998</v>
      </c>
      <c r="P38" s="97">
        <f t="shared" ref="P38" si="37">P37+N38</f>
        <v>58273.119999999995</v>
      </c>
    </row>
    <row r="39" spans="1:16" s="346" customFormat="1">
      <c r="A39" s="95">
        <v>44309</v>
      </c>
      <c r="B39" s="295">
        <v>2657</v>
      </c>
      <c r="C39" s="276">
        <v>2657</v>
      </c>
      <c r="D39" s="276">
        <v>3</v>
      </c>
      <c r="E39" s="83">
        <f t="shared" si="30"/>
        <v>1.1290929619872036E-3</v>
      </c>
      <c r="F39" s="83">
        <f>AVERAGE(E27:E39)</f>
        <v>3.5063823980392966E-3</v>
      </c>
      <c r="G39" s="301">
        <v>158.61000000000001</v>
      </c>
      <c r="H39" s="276">
        <v>0</v>
      </c>
      <c r="I39" s="276">
        <v>0</v>
      </c>
      <c r="J39" s="83">
        <v>0</v>
      </c>
      <c r="K39" s="83">
        <f>AVERAGE(J27:J39)</f>
        <v>3.3202581337356419E-3</v>
      </c>
      <c r="L39" s="301">
        <v>0</v>
      </c>
      <c r="M39" s="97">
        <v>208.5</v>
      </c>
      <c r="N39" s="97">
        <f t="shared" si="14"/>
        <v>367.11</v>
      </c>
      <c r="O39" s="97">
        <f t="shared" ref="O39" si="38">AVERAGE(N27:N39)</f>
        <v>770.05307692307679</v>
      </c>
      <c r="P39" s="97">
        <f t="shared" ref="P39" si="39">P38+N39</f>
        <v>58640.229999999996</v>
      </c>
    </row>
    <row r="40" spans="1:16" s="346" customFormat="1">
      <c r="A40" s="95">
        <v>44317</v>
      </c>
      <c r="B40" s="295">
        <v>2436</v>
      </c>
      <c r="C40" s="276">
        <v>2436</v>
      </c>
      <c r="D40" s="276">
        <v>6</v>
      </c>
      <c r="E40" s="83">
        <f t="shared" si="30"/>
        <v>2.4630541871921183E-3</v>
      </c>
      <c r="F40" s="83">
        <f>AVERAGE(E28:E40)</f>
        <v>3.6958481047463824E-3</v>
      </c>
      <c r="G40" s="301">
        <v>317.22000000000003</v>
      </c>
      <c r="H40" s="276">
        <v>0</v>
      </c>
      <c r="I40" s="276">
        <v>0</v>
      </c>
      <c r="J40" s="83">
        <v>0</v>
      </c>
      <c r="K40" s="83">
        <f>AVERAGE(J28:J40)</f>
        <v>7.9819003789705382E-4</v>
      </c>
      <c r="L40" s="301">
        <v>0</v>
      </c>
      <c r="M40" s="97">
        <v>254.37</v>
      </c>
      <c r="N40" s="97">
        <f t="shared" si="14"/>
        <v>571.59</v>
      </c>
      <c r="O40" s="97">
        <f t="shared" ref="O40" si="40">AVERAGE(N28:N40)</f>
        <v>805.54923076923069</v>
      </c>
      <c r="P40" s="97">
        <f t="shared" ref="P40" si="41">P39+N40</f>
        <v>59211.819999999992</v>
      </c>
    </row>
    <row r="41" spans="1:16" s="346" customFormat="1">
      <c r="A41" s="95"/>
      <c r="B41" s="295"/>
      <c r="C41" s="276"/>
      <c r="D41" s="276"/>
      <c r="E41" s="83"/>
      <c r="F41" s="83"/>
      <c r="G41" s="301"/>
      <c r="H41" s="276"/>
      <c r="I41" s="276"/>
      <c r="J41" s="83"/>
      <c r="K41" s="83"/>
      <c r="L41" s="301"/>
      <c r="M41" s="97"/>
      <c r="N41" s="97"/>
      <c r="O41" s="97"/>
      <c r="P41" s="97"/>
    </row>
    <row r="42" spans="1:16" s="346" customFormat="1">
      <c r="A42" s="95"/>
      <c r="B42" s="295"/>
      <c r="C42" s="276"/>
      <c r="D42" s="276"/>
      <c r="E42" s="83"/>
      <c r="F42" s="83"/>
      <c r="G42" s="301"/>
      <c r="H42" s="276"/>
      <c r="I42" s="276"/>
      <c r="J42" s="83"/>
      <c r="K42" s="83"/>
      <c r="L42" s="301"/>
      <c r="M42" s="97"/>
      <c r="N42" s="97"/>
      <c r="O42" s="97"/>
      <c r="P42" s="97"/>
    </row>
    <row r="43" spans="1:16" s="346" customFormat="1">
      <c r="A43" s="95"/>
      <c r="B43" s="295"/>
      <c r="C43" s="276"/>
      <c r="D43" s="276"/>
      <c r="E43" s="83"/>
      <c r="F43" s="83"/>
      <c r="G43" s="301"/>
      <c r="H43" s="276"/>
      <c r="I43" s="276"/>
      <c r="J43" s="83"/>
      <c r="K43" s="83"/>
      <c r="L43" s="301"/>
      <c r="M43" s="97"/>
      <c r="N43" s="97"/>
      <c r="O43" s="97"/>
      <c r="P43" s="97"/>
    </row>
    <row r="53" spans="1:15" s="93" customFormat="1" ht="18.600000000000001">
      <c r="A53" s="94"/>
      <c r="B53" s="296"/>
      <c r="C53" s="277"/>
      <c r="D53" s="277"/>
      <c r="E53" s="282"/>
      <c r="F53" s="298"/>
      <c r="G53" s="302"/>
      <c r="H53" s="277"/>
      <c r="I53" s="277"/>
      <c r="J53" s="271"/>
      <c r="K53" s="271"/>
      <c r="L53" s="302"/>
      <c r="M53" s="96"/>
      <c r="N53" s="96"/>
      <c r="O53" s="96"/>
    </row>
    <row r="74" spans="1:15" s="93" customFormat="1" ht="18.600000000000001">
      <c r="A74" s="94"/>
      <c r="B74" s="296"/>
      <c r="C74" s="277"/>
      <c r="D74" s="277"/>
      <c r="E74" s="282"/>
      <c r="F74" s="298"/>
      <c r="G74" s="302"/>
      <c r="H74" s="277"/>
      <c r="I74" s="277"/>
      <c r="J74" s="271"/>
      <c r="K74" s="271"/>
      <c r="L74" s="302"/>
      <c r="M74" s="96"/>
      <c r="N74" s="96"/>
      <c r="O74" s="96"/>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76839-51D5-4E46-AA5D-CC9D0A61F40F}">
  <sheetPr>
    <tabColor rgb="FF7030A0"/>
  </sheetPr>
  <dimension ref="AE1:AN41"/>
  <sheetViews>
    <sheetView topLeftCell="A4" zoomScale="70" zoomScaleNormal="70" workbookViewId="0">
      <selection activeCell="S22" sqref="S22"/>
    </sheetView>
  </sheetViews>
  <sheetFormatPr defaultRowHeight="14.4"/>
  <cols>
    <col min="1" max="1" width="12.44140625" bestFit="1" customWidth="1"/>
    <col min="2" max="2" width="11.5546875" bestFit="1" customWidth="1"/>
    <col min="9" max="9" width="15.5546875" bestFit="1" customWidth="1"/>
    <col min="10" max="10" width="18.5546875" customWidth="1"/>
    <col min="11" max="11" width="15.5546875" customWidth="1"/>
    <col min="23" max="23" width="18.5546875" customWidth="1"/>
    <col min="31" max="31" width="12.44140625" bestFit="1" customWidth="1"/>
    <col min="35" max="35" width="12.5546875" bestFit="1" customWidth="1"/>
    <col min="39" max="39" width="31.44140625" bestFit="1" customWidth="1"/>
  </cols>
  <sheetData>
    <row r="1" spans="31:40" ht="15" thickBot="1"/>
    <row r="2" spans="31:40">
      <c r="AE2" s="491" t="s">
        <v>247</v>
      </c>
      <c r="AF2" s="492"/>
      <c r="AG2" s="194"/>
    </row>
    <row r="3" spans="31:40">
      <c r="AE3" s="195" t="s">
        <v>248</v>
      </c>
      <c r="AF3" s="112">
        <f>SUM(AF4:AF8)</f>
        <v>72</v>
      </c>
      <c r="AG3" s="196"/>
    </row>
    <row r="4" spans="31:40">
      <c r="AE4" s="195" t="s">
        <v>177</v>
      </c>
      <c r="AF4" s="112">
        <f>COUNTIF('CLVD PMO DATA'!$O$14:$O$7141, 'CLVD PMO DATA'!O8)</f>
        <v>32</v>
      </c>
      <c r="AG4" s="197">
        <f>AF4/$AF$3</f>
        <v>0.44444444444444442</v>
      </c>
    </row>
    <row r="5" spans="31:40">
      <c r="AE5" s="195" t="s">
        <v>125</v>
      </c>
      <c r="AF5" s="112">
        <f>COUNTIF('CLVD PMO DATA'!$O$14:$O$7141, 'CLVD PMO DATA'!O9)</f>
        <v>17</v>
      </c>
      <c r="AG5" s="197">
        <f>AF5/$AF$3</f>
        <v>0.2361111111111111</v>
      </c>
    </row>
    <row r="6" spans="31:40">
      <c r="AE6" s="195" t="s">
        <v>234</v>
      </c>
      <c r="AF6" s="112">
        <f>COUNTIF('CLVD PMO DATA'!$O$14:$O$7141, 'CLVD PMO DATA'!O10)</f>
        <v>4</v>
      </c>
      <c r="AG6" s="197">
        <f>AF6/$AF$3</f>
        <v>5.5555555555555552E-2</v>
      </c>
    </row>
    <row r="7" spans="31:40">
      <c r="AE7" s="195" t="s">
        <v>233</v>
      </c>
      <c r="AF7" s="112">
        <f>COUNTIF('CLVD PMO DATA'!$O$14:$O$7141, 'CLVD PMO DATA'!O11)</f>
        <v>5</v>
      </c>
      <c r="AG7" s="197">
        <f>AF7/$AF$3</f>
        <v>6.9444444444444448E-2</v>
      </c>
    </row>
    <row r="8" spans="31:40" ht="15" thickBot="1">
      <c r="AE8" s="198" t="s">
        <v>249</v>
      </c>
      <c r="AF8" s="199">
        <f>COUNTIF('CLVD PMO DATA'!$O$14:$O$7141, 'CLVD PMO DATA'!O12)</f>
        <v>14</v>
      </c>
      <c r="AG8" s="200">
        <f>AF8/$AF$3</f>
        <v>0.19444444444444445</v>
      </c>
    </row>
    <row r="10" spans="31:40" ht="15" thickBot="1"/>
    <row r="11" spans="31:40" ht="28.8">
      <c r="AE11" s="201" t="s">
        <v>250</v>
      </c>
      <c r="AF11" s="202"/>
      <c r="AG11" s="202"/>
      <c r="AH11" s="202"/>
      <c r="AI11" s="202"/>
      <c r="AJ11" s="202"/>
      <c r="AK11" s="203"/>
      <c r="AM11" s="252" t="s">
        <v>430</v>
      </c>
      <c r="AN11" s="253"/>
    </row>
    <row r="12" spans="31:40" ht="28.8">
      <c r="AE12" s="204"/>
      <c r="AF12" s="205" t="s">
        <v>177</v>
      </c>
      <c r="AG12" s="205" t="s">
        <v>125</v>
      </c>
      <c r="AH12" s="205" t="s">
        <v>234</v>
      </c>
      <c r="AI12" s="205" t="s">
        <v>233</v>
      </c>
      <c r="AJ12" s="205" t="s">
        <v>7</v>
      </c>
      <c r="AK12" s="206" t="s">
        <v>251</v>
      </c>
      <c r="AM12" s="254" t="s">
        <v>236</v>
      </c>
      <c r="AN12" s="255">
        <f>AK13/AK19</f>
        <v>0.22916666666666666</v>
      </c>
    </row>
    <row r="13" spans="31:40">
      <c r="AE13" s="204" t="s">
        <v>236</v>
      </c>
      <c r="AF13" s="205">
        <f>COUNTIFS('CLVD PMO DATA'!$A$14:$A$7141,'CLVD PMO DATA'!$A$10, 'CLVD PMO DATA'!$O$14:$O$7141,'CLVD PMO DATA'!$O$8)</f>
        <v>4</v>
      </c>
      <c r="AG13" s="205">
        <f>COUNTIFS('CLVD PMO DATA'!$A$14:$A$7141,'CLVD PMO DATA'!$A$10, 'CLVD PMO DATA'!$O$14:$O$7141,'CLVD PMO DATA'!$O$9)</f>
        <v>5</v>
      </c>
      <c r="AH13" s="205">
        <f>COUNTIFS('CLVD PMO DATA'!$A$14:$A$7141,'CLVD PMO DATA'!$A$10, 'CLVD PMO DATA'!$O$14:$O$7141,'CLVD PMO DATA'!$O$10)</f>
        <v>1</v>
      </c>
      <c r="AI13" s="205">
        <f>COUNTIFS('CLVD PMO DATA'!$A$14:$A$7141,'CLVD PMO DATA'!$A$10, 'CLVD PMO DATA'!$O$14:$O$7141,'CLVD PMO DATA'!$O$11)</f>
        <v>0</v>
      </c>
      <c r="AJ13" s="205">
        <f>COUNTIFS('CLVD PMO DATA'!$A$14:$A$7141,'CLVD PMO DATA'!$A$10, 'CLVD PMO DATA'!$O$14:$O$7141,'CLVD PMO DATA'!$O$12)</f>
        <v>1</v>
      </c>
      <c r="AK13" s="206">
        <f t="shared" ref="AK13:AK18" si="0">SUM(AF13:AJ13)</f>
        <v>11</v>
      </c>
      <c r="AM13" s="256" t="s">
        <v>235</v>
      </c>
      <c r="AN13" s="255">
        <f>AK14/AK19</f>
        <v>0.16666666666666666</v>
      </c>
    </row>
    <row r="14" spans="31:40" ht="28.8">
      <c r="AE14" s="204" t="s">
        <v>235</v>
      </c>
      <c r="AF14" s="205">
        <f>COUNTIFS('CLVD PMO DATA'!$A$14:$A$7141,'CLVD PMO DATA'!$A$11, 'CLVD PMO DATA'!$O$14:$O$7141,'CLVD PMO DATA'!$O$8)</f>
        <v>0</v>
      </c>
      <c r="AG14" s="205">
        <f>COUNTIFS('CLVD PMO DATA'!$A$14:$A$7141,'CLVD PMO DATA'!$A$11, 'CLVD PMO DATA'!$O$14:$O$7141,'CLVD PMO DATA'!$O$9)</f>
        <v>5</v>
      </c>
      <c r="AH14" s="205">
        <f>COUNTIFS('CLVD PMO DATA'!$A$14:$A$7141,'CLVD PMO DATA'!$A$11, 'CLVD PMO DATA'!$O$14:$O$7141,'CLVD PMO DATA'!$O$10)</f>
        <v>0</v>
      </c>
      <c r="AI14" s="205">
        <f>COUNTIFS('CLVD PMO DATA'!$A$14:$A$7141,'CLVD PMO DATA'!$A$11, 'CLVD PMO DATA'!$O$14:$O$7141,'CLVD PMO DATA'!$O$11)</f>
        <v>1</v>
      </c>
      <c r="AJ14" s="205">
        <f>COUNTIFS('CLVD PMO DATA'!$A$14:$A$7141,'CLVD PMO DATA'!$A$11, 'CLVD PMO DATA'!$O$14:$O$7141,'CLVD PMO DATA'!$O$12)</f>
        <v>2</v>
      </c>
      <c r="AK14" s="206">
        <f t="shared" si="0"/>
        <v>8</v>
      </c>
      <c r="AM14" s="256" t="s">
        <v>275</v>
      </c>
      <c r="AN14" s="255">
        <f>AK15/AK19</f>
        <v>0.60416666666666663</v>
      </c>
    </row>
    <row r="15" spans="31:40" ht="28.8">
      <c r="AE15" s="204" t="s">
        <v>275</v>
      </c>
      <c r="AF15" s="205">
        <f>COUNTIFS('CLVD PMO DATA'!$A$14:$A$7141,'CLVD PMO DATA'!$A$12, 'CLVD PMO DATA'!$O$14:$O$7141,'CLVD PMO DATA'!$O$8)</f>
        <v>18</v>
      </c>
      <c r="AG15" s="205">
        <f>COUNTIFS('CLVD PMO DATA'!$A$14:$A$7141,'CLVD PMO DATA'!$A$12, 'CLVD PMO DATA'!$O$14:$O$7141,'CLVD PMO DATA'!$O$9)</f>
        <v>3</v>
      </c>
      <c r="AH15" s="205">
        <f>COUNTIFS('CLVD PMO DATA'!$A$14:$A$7141,'CLVD PMO DATA'!$A$12, 'CLVD PMO DATA'!$O$14:$O$7141,'CLVD PMO DATA'!$O$10)</f>
        <v>0</v>
      </c>
      <c r="AI15" s="205">
        <f>COUNTIFS('CLVD PMO DATA'!$A$14:$A$7141,'CLVD PMO DATA'!$A$12, 'CLVD PMO DATA'!$O$14:$O$7141,'CLVD PMO DATA'!$O$11)</f>
        <v>0</v>
      </c>
      <c r="AJ15" s="205">
        <f>COUNTIFS('CLVD PMO DATA'!$A$14:$A$7141,'CLVD PMO DATA'!$A$12, 'CLVD PMO DATA'!$O$14:$O$7141,'CLVD PMO DATA'!$O$12)</f>
        <v>8</v>
      </c>
      <c r="AK15" s="206">
        <f t="shared" si="0"/>
        <v>29</v>
      </c>
      <c r="AM15" s="256" t="s">
        <v>335</v>
      </c>
      <c r="AN15" s="255">
        <f>AK16/AK19</f>
        <v>8.3333333333333329E-2</v>
      </c>
    </row>
    <row r="16" spans="31:40">
      <c r="AE16" s="204" t="s">
        <v>335</v>
      </c>
      <c r="AF16" s="205">
        <f>COUNTIFS('CLVD PMO DATA'!$A$14:$A$7141,'CLVD PMO DATA'!$A$9, 'CLVD PMO DATA'!$O$14:$O$7141,'CLVD PMO DATA'!$O$8)</f>
        <v>0</v>
      </c>
      <c r="AG16" s="205">
        <f>COUNTIFS('CLVD PMO DATA'!$A$14:$A$7141,'CLVD PMO DATA'!$A$9, 'CLVD PMO DATA'!$O$14:$O$7141,'CLVD PMO DATA'!$O$9)</f>
        <v>2</v>
      </c>
      <c r="AH16" s="205">
        <f>COUNTIFS('CLVD PMO DATA'!$A$14:$A$7141,'CLVD PMO DATA'!$A$9, 'CLVD PMO DATA'!$O$14:$O$7141,'CLVD PMO DATA'!$O$10)</f>
        <v>0</v>
      </c>
      <c r="AI16" s="205">
        <f>COUNTIFS('CLVD PMO DATA'!$A$14:$A$7141,'CLVD PMO DATA'!$A$9, 'CLVD PMO DATA'!$O$14:$O$7141,'CLVD PMO DATA'!$O$11)</f>
        <v>0</v>
      </c>
      <c r="AJ16" s="205">
        <f>COUNTIFS('CLVD PMO DATA'!$A$14:$A$7141,'CLVD PMO DATA'!$A$9, 'CLVD PMO DATA'!$O$14:$O$7141,'CLVD PMO DATA'!$O$12)</f>
        <v>2</v>
      </c>
      <c r="AK16" s="206">
        <f t="shared" si="0"/>
        <v>4</v>
      </c>
      <c r="AM16" s="256" t="s">
        <v>422</v>
      </c>
      <c r="AN16" s="255">
        <f>AK17/AK19</f>
        <v>0.27083333333333331</v>
      </c>
    </row>
    <row r="17" spans="31:40">
      <c r="AE17" s="204" t="s">
        <v>422</v>
      </c>
      <c r="AF17" s="205">
        <f>COUNTIFS('CLVD PMO DATA'!$A$14:$A$7141,'CLVD PMO DATA'!$A$8, 'CLVD PMO DATA'!$O$14:$O$7141,'CLVD PMO DATA'!$O$8)</f>
        <v>6</v>
      </c>
      <c r="AG17" s="205">
        <f>COUNTIFS('CLVD PMO DATA'!$A$14:$A$7141,'CLVD PMO DATA'!$A$8, 'CLVD PMO DATA'!$O$14:$O$7141,'CLVD PMO DATA'!$O$9)</f>
        <v>0</v>
      </c>
      <c r="AH17" s="205">
        <f>COUNTIFS('CLVD PMO DATA'!$A$14:$A$7141,'CLVD PMO DATA'!$A$8, 'CLVD PMO DATA'!$O$14:$O$7141,'CLVD PMO DATA'!$O$10)</f>
        <v>3</v>
      </c>
      <c r="AI17" s="205">
        <f>COUNTIFS('CLVD PMO DATA'!$A$14:$A$7141,'CLVD PMO DATA'!$A$8, 'CLVD PMO DATA'!$O$14:$O$7141,'CLVD PMO DATA'!$O$11)</f>
        <v>4</v>
      </c>
      <c r="AJ17" s="205">
        <f>COUNTIFS('CLVD PMO DATA'!$A$14:$A$7141,'CLVD PMO DATA'!$A$8, 'CLVD PMO DATA'!$O$14:$O$7141,'CLVD PMO DATA'!$O$12)</f>
        <v>0</v>
      </c>
      <c r="AK17" s="206">
        <f t="shared" si="0"/>
        <v>13</v>
      </c>
      <c r="AM17" s="257" t="s">
        <v>426</v>
      </c>
      <c r="AN17" s="258">
        <f>AK18/AK19</f>
        <v>0.125</v>
      </c>
    </row>
    <row r="18" spans="31:40">
      <c r="AE18" s="204" t="s">
        <v>426</v>
      </c>
      <c r="AF18" s="205">
        <f>COUNTIFS('CLVD PMO DATA'!$A$14:$A$7141,'CLVD PMO DATA'!$A$7, 'CLVD PMO DATA'!$O$14:$O$7141,'CLVD PMO DATA'!$O$8)</f>
        <v>4</v>
      </c>
      <c r="AG18" s="205">
        <f>COUNTIFS('CLVD PMO DATA'!$A$14:$A$7141,'CLVD PMO DATA'!$A$7, 'CLVD PMO DATA'!$O$14:$O$7141,'CLVD PMO DATA'!$O$9)</f>
        <v>2</v>
      </c>
      <c r="AH18" s="205">
        <f>COUNTIFS('CLVD PMO DATA'!$A$14:$A$7141,'CLVD PMO DATA'!$A$7, 'CLVD PMO DATA'!$O$14:$O$7141,'CLVD PMO DATA'!$O$10)</f>
        <v>0</v>
      </c>
      <c r="AI18" s="205">
        <f>COUNTIFS('CLVD PMO DATA'!$A$14:$A$7141,'CLVD PMO DATA'!$A$7, 'CLVD PMO DATA'!$O$14:$O$7141,'CLVD PMO DATA'!$O$11)</f>
        <v>0</v>
      </c>
      <c r="AJ18" s="205">
        <f>COUNTIFS('CLVD PMO DATA'!$A$14:$A$7141,'CLVD PMO DATA'!$A$97, 'CLVD PMO DATA'!$O$14:$O$7141,'CLVD PMO DATA'!$O$12)</f>
        <v>0</v>
      </c>
      <c r="AK18" s="206">
        <f t="shared" si="0"/>
        <v>6</v>
      </c>
    </row>
    <row r="19" spans="31:40">
      <c r="AE19" s="204"/>
      <c r="AF19" s="205"/>
      <c r="AG19" s="205"/>
      <c r="AH19" s="205"/>
      <c r="AI19" s="205"/>
      <c r="AJ19" s="205" t="s">
        <v>252</v>
      </c>
      <c r="AK19" s="206">
        <f>SUM(AK13:AK15)</f>
        <v>48</v>
      </c>
    </row>
    <row r="20" spans="31:40" ht="43.2">
      <c r="AE20" s="204"/>
      <c r="AF20" s="205" t="s">
        <v>236</v>
      </c>
      <c r="AG20" s="205" t="s">
        <v>235</v>
      </c>
      <c r="AH20" s="205" t="s">
        <v>275</v>
      </c>
      <c r="AI20" s="205" t="s">
        <v>335</v>
      </c>
      <c r="AJ20" s="205" t="s">
        <v>422</v>
      </c>
      <c r="AK20" s="206" t="s">
        <v>426</v>
      </c>
    </row>
    <row r="21" spans="31:40">
      <c r="AE21" s="204" t="s">
        <v>177</v>
      </c>
      <c r="AF21" s="207">
        <f>AF13/$AK$19</f>
        <v>8.3333333333333329E-2</v>
      </c>
      <c r="AG21" s="207">
        <f>AF14/$AK$19</f>
        <v>0</v>
      </c>
      <c r="AH21" s="207">
        <f>AF15/$AK$19</f>
        <v>0.375</v>
      </c>
      <c r="AI21" s="207">
        <f>AF16/AK19</f>
        <v>0</v>
      </c>
      <c r="AJ21" s="207">
        <f>AF17/AK19</f>
        <v>0.125</v>
      </c>
      <c r="AK21" s="251">
        <f>AF18/AK19</f>
        <v>8.3333333333333329E-2</v>
      </c>
    </row>
    <row r="22" spans="31:40">
      <c r="AE22" s="204" t="s">
        <v>125</v>
      </c>
      <c r="AF22" s="207">
        <f>AG13/$AK$19</f>
        <v>0.10416666666666667</v>
      </c>
      <c r="AG22" s="207">
        <f>AG14/$AK$19</f>
        <v>0.10416666666666667</v>
      </c>
      <c r="AH22" s="207">
        <f>AG15/$AK$19</f>
        <v>6.25E-2</v>
      </c>
      <c r="AI22" s="207">
        <f>AG16/AK19</f>
        <v>4.1666666666666664E-2</v>
      </c>
      <c r="AJ22" s="207">
        <f>AG17/AK19</f>
        <v>0</v>
      </c>
      <c r="AK22" s="251">
        <f>AG18/AK19</f>
        <v>4.1666666666666664E-2</v>
      </c>
    </row>
    <row r="23" spans="31:40">
      <c r="AE23" s="204" t="s">
        <v>234</v>
      </c>
      <c r="AF23" s="207">
        <f>AH13/$AK$19</f>
        <v>2.0833333333333332E-2</v>
      </c>
      <c r="AG23" s="207">
        <f>AH14/$AK$19</f>
        <v>0</v>
      </c>
      <c r="AH23" s="207">
        <f>AH15/$AK$19</f>
        <v>0</v>
      </c>
      <c r="AI23" s="207">
        <f>AH16/AK19</f>
        <v>0</v>
      </c>
      <c r="AJ23" s="207">
        <f>AH17/AK19</f>
        <v>6.25E-2</v>
      </c>
      <c r="AK23" s="251">
        <f>AH18/AK19</f>
        <v>0</v>
      </c>
    </row>
    <row r="24" spans="31:40">
      <c r="AE24" s="204" t="s">
        <v>233</v>
      </c>
      <c r="AF24" s="207">
        <f>AI13/$AK$19</f>
        <v>0</v>
      </c>
      <c r="AG24" s="207">
        <f>AI14/$AK$19</f>
        <v>2.0833333333333332E-2</v>
      </c>
      <c r="AH24" s="207">
        <f>AI15/$AK$19</f>
        <v>0</v>
      </c>
      <c r="AI24" s="207">
        <f>AI16/AK19</f>
        <v>0</v>
      </c>
      <c r="AJ24" s="207">
        <f>AI17/AK19</f>
        <v>8.3333333333333329E-2</v>
      </c>
      <c r="AK24" s="251">
        <f>AI18/AK19</f>
        <v>0</v>
      </c>
    </row>
    <row r="25" spans="31:40" ht="15" thickBot="1">
      <c r="AE25" s="208" t="s">
        <v>7</v>
      </c>
      <c r="AF25" s="209">
        <f>AJ13/$AK$19</f>
        <v>2.0833333333333332E-2</v>
      </c>
      <c r="AG25" s="209">
        <f>AJ14/$AK$19</f>
        <v>4.1666666666666664E-2</v>
      </c>
      <c r="AH25" s="209">
        <f>AJ15/$AK$19</f>
        <v>0.16666666666666666</v>
      </c>
      <c r="AI25" s="212">
        <f>AJ16/AK19</f>
        <v>4.1666666666666664E-2</v>
      </c>
      <c r="AJ25" s="212">
        <f>AJ17/AK19</f>
        <v>0</v>
      </c>
      <c r="AK25" s="200">
        <f>AJ18/AK19</f>
        <v>0</v>
      </c>
    </row>
    <row r="27" spans="31:40" ht="15" thickBot="1"/>
    <row r="28" spans="31:40">
      <c r="AE28" s="491" t="s">
        <v>253</v>
      </c>
      <c r="AF28" s="492"/>
      <c r="AG28" s="492"/>
      <c r="AH28" s="492"/>
      <c r="AI28" s="492"/>
      <c r="AJ28" s="492"/>
      <c r="AK28" s="194"/>
    </row>
    <row r="29" spans="31:40">
      <c r="AE29" s="195"/>
      <c r="AF29" s="112" t="s">
        <v>227</v>
      </c>
      <c r="AG29" s="112" t="s">
        <v>126</v>
      </c>
      <c r="AH29" s="112" t="s">
        <v>218</v>
      </c>
      <c r="AI29" s="112" t="s">
        <v>74</v>
      </c>
      <c r="AJ29" s="112" t="s">
        <v>226</v>
      </c>
      <c r="AK29" s="196" t="s">
        <v>171</v>
      </c>
    </row>
    <row r="30" spans="31:40">
      <c r="AE30" s="195" t="s">
        <v>177</v>
      </c>
      <c r="AF30" s="112">
        <f>COUNTIFS('CLVD PMO DATA'!$G$14:$G$7141,'CLVD PMO DATA'!$G$8, 'CLVD PMO DATA'!$O$14:$O$7141,'CLVD PMO DATA'!O8)</f>
        <v>0</v>
      </c>
      <c r="AG30" s="112">
        <f>COUNTIFS('CLVD PMO DATA'!$G$14:$G$7141,'CLVD PMO DATA'!$G$9, 'CLVD PMO DATA'!$O$14:$O$7141,'CLVD PMO DATA'!O8)</f>
        <v>2</v>
      </c>
      <c r="AH30" s="112">
        <f>COUNTIFS('CLVD PMO DATA'!$G$14:$G$7141,'CLVD PMO DATA'!$G$10, 'CLVD PMO DATA'!$O$14:$O$7141,'CLVD PMO DATA'!O8)</f>
        <v>6</v>
      </c>
      <c r="AI30" s="112">
        <f>COUNTIFS('CLVD PMO DATA'!$G$14:$G$7141,'CLVD PMO DATA'!$G$11, 'CLVD PMO DATA'!$O$14:$O$7141,'CLVD PMO DATA'!O8)</f>
        <v>19</v>
      </c>
      <c r="AJ30" s="112">
        <f>COUNTIFS('CLVD PMO DATA'!$G$14:$G$7141,'CLVD PMO DATA'!$G$12, 'CLVD PMO DATA'!$O$14:$O$7141,'CLVD PMO DATA'!O8)</f>
        <v>5</v>
      </c>
      <c r="AK30" s="196">
        <f>SUM(AF30:AJ30)</f>
        <v>32</v>
      </c>
    </row>
    <row r="31" spans="31:40">
      <c r="AE31" s="195" t="s">
        <v>125</v>
      </c>
      <c r="AF31" s="112">
        <f>COUNTIFS('CLVD PMO DATA'!$G$14:$G$7141,'CLVD PMO DATA'!$G$8, 'CLVD PMO DATA'!$O$14:$O$7141,'CLVD PMO DATA'!O9)</f>
        <v>0</v>
      </c>
      <c r="AG31" s="112">
        <f>COUNTIFS('CLVD PMO DATA'!$G$14:$G$7141,'CLVD PMO DATA'!$G$9, 'CLVD PMO DATA'!$O$14:$O$7141,'CLVD PMO DATA'!O9)</f>
        <v>8</v>
      </c>
      <c r="AH31" s="112">
        <f>COUNTIFS('CLVD PMO DATA'!$G$14:$G$7141,'CLVD PMO DATA'!$G$10, 'CLVD PMO DATA'!$O$14:$O$7141,'CLVD PMO DATA'!O9)</f>
        <v>4</v>
      </c>
      <c r="AI31" s="112">
        <f>COUNTIFS('CLVD PMO DATA'!$G$14:$G$7141,'CLVD PMO DATA'!$G$11, 'CLVD PMO DATA'!$O$14:$O$7141,'CLVD PMO DATA'!O9)</f>
        <v>4</v>
      </c>
      <c r="AJ31" s="112">
        <f>COUNTIFS('CLVD PMO DATA'!$G$14:$G$7141,'CLVD PMO DATA'!$G$12, 'CLVD PMO DATA'!$O$14:$O$7141,'CLVD PMO DATA'!O9)</f>
        <v>1</v>
      </c>
      <c r="AK31" s="196">
        <f>SUM(AF31:AJ31)</f>
        <v>17</v>
      </c>
    </row>
    <row r="32" spans="31:40">
      <c r="AE32" s="195" t="s">
        <v>234</v>
      </c>
      <c r="AF32" s="112">
        <f>COUNTIFS('CLVD PMO DATA'!$G$14:$G$7141,'CLVD PMO DATA'!$G$8, 'CLVD PMO DATA'!$O$14:$O$7141,'CLVD PMO DATA'!O10)</f>
        <v>0</v>
      </c>
      <c r="AG32" s="112">
        <f>COUNTIFS('CLVD PMO DATA'!$G$14:$G$7141,'CLVD PMO DATA'!$G$9, 'CLVD PMO DATA'!$O$14:$O$7141,'CLVD PMO DATA'!O10)</f>
        <v>1</v>
      </c>
      <c r="AH32" s="112">
        <f>COUNTIFS('CLVD PMO DATA'!$G$14:$G$7141,'CLVD PMO DATA'!$G$10, 'CLVD PMO DATA'!$O$14:$O$7141,'CLVD PMO DATA'!O10)</f>
        <v>0</v>
      </c>
      <c r="AI32" s="112">
        <f>COUNTIFS('CLVD PMO DATA'!$G$14:$G$7141,'CLVD PMO DATA'!$G$11, 'CLVD PMO DATA'!$O$14:$O$7141,'CLVD PMO DATA'!O10)</f>
        <v>0</v>
      </c>
      <c r="AJ32" s="112">
        <f>COUNTIFS('CLVD PMO DATA'!$G$14:$G$7141,'CLVD PMO DATA'!$G$12, 'CLVD PMO DATA'!$O$14:$O$7141,'CLVD PMO DATA'!O10)</f>
        <v>3</v>
      </c>
      <c r="AK32" s="196">
        <f>SUM(AF32:AJ32)</f>
        <v>4</v>
      </c>
    </row>
    <row r="33" spans="31:37">
      <c r="AE33" s="195" t="s">
        <v>233</v>
      </c>
      <c r="AF33" s="112">
        <f>COUNTIFS('CLVD PMO DATA'!$G$14:$G$7141,'CLVD PMO DATA'!$G$8, 'CLVD PMO DATA'!$O$14:$O$7141,'CLVD PMO DATA'!O11)</f>
        <v>0</v>
      </c>
      <c r="AG33" s="112">
        <f>COUNTIFS('CLVD PMO DATA'!$G$14:$G$7141,'CLVD PMO DATA'!$G$9, 'CLVD PMO DATA'!$O$14:$O$7141,'CLVD PMO DATA'!O11)</f>
        <v>1</v>
      </c>
      <c r="AH33" s="112">
        <f>COUNTIFS('CLVD PMO DATA'!$G$14:$G$7141,'CLVD PMO DATA'!$G$10, 'CLVD PMO DATA'!$O$14:$O$7141,'CLVD PMO DATA'!O11)</f>
        <v>1</v>
      </c>
      <c r="AI33" s="112">
        <f>COUNTIFS('CLVD PMO DATA'!$G$14:$G$7141,'CLVD PMO DATA'!$G$11, 'CLVD PMO DATA'!$O$14:$O$7141,'CLVD PMO DATA'!O11)</f>
        <v>0</v>
      </c>
      <c r="AJ33" s="112">
        <f>COUNTIFS('CLVD PMO DATA'!$G$14:$G$7141,'CLVD PMO DATA'!$G$12, 'CLVD PMO DATA'!$O$14:$O$7141,'CLVD PMO DATA'!O11)</f>
        <v>3</v>
      </c>
      <c r="AK33" s="196">
        <f>SUM(AF33:AJ33)</f>
        <v>5</v>
      </c>
    </row>
    <row r="34" spans="31:37">
      <c r="AE34" s="195" t="s">
        <v>7</v>
      </c>
      <c r="AF34" s="112">
        <f>COUNTIFS('CLVD PMO DATA'!$G$14:$G$7141,'CLVD PMO DATA'!$G$8, 'CLVD PMO DATA'!$O$14:$O$7141,'CLVD PMO DATA'!O12)</f>
        <v>0</v>
      </c>
      <c r="AG34" s="112">
        <f>COUNTIFS('CLVD PMO DATA'!$G$14:$G$7141,'CLVD PMO DATA'!$G$9, 'CLVD PMO DATA'!$O$14:$O$7141,'CLVD PMO DATA'!O12)</f>
        <v>2</v>
      </c>
      <c r="AH34" s="112">
        <f>COUNTIFS('CLVD PMO DATA'!$G$14:$G$7141,'CLVD PMO DATA'!$G$10, 'CLVD PMO DATA'!$O$14:$O$7141,'CLVD PMO DATA'!O12)</f>
        <v>3</v>
      </c>
      <c r="AI34" s="112">
        <f>COUNTIFS('CLVD PMO DATA'!$G$14:$G$7141,'CLVD PMO DATA'!$G$11, 'CLVD PMO DATA'!$O$14:$O$7141,'CLVD PMO DATA'!O12)</f>
        <v>9</v>
      </c>
      <c r="AJ34" s="112">
        <f>COUNTIFS('CLVD PMO DATA'!$G$14:$G$7141,'CLVD PMO DATA'!$G$12, 'CLVD PMO DATA'!$O$14:$O$7141,'CLVD PMO DATA'!O12)</f>
        <v>0</v>
      </c>
      <c r="AK34" s="196">
        <f>SUM(AF34:AJ34)</f>
        <v>14</v>
      </c>
    </row>
    <row r="35" spans="31:37">
      <c r="AE35" s="195"/>
      <c r="AF35" s="112"/>
      <c r="AG35" s="112"/>
      <c r="AH35" s="112"/>
      <c r="AI35" s="112"/>
      <c r="AJ35" s="112"/>
      <c r="AK35" s="196">
        <f>SUM(AK30:AK34)</f>
        <v>72</v>
      </c>
    </row>
    <row r="36" spans="31:37">
      <c r="AE36" s="195"/>
      <c r="AF36" s="112" t="s">
        <v>227</v>
      </c>
      <c r="AG36" s="112" t="s">
        <v>126</v>
      </c>
      <c r="AH36" s="112" t="s">
        <v>218</v>
      </c>
      <c r="AI36" s="112" t="s">
        <v>74</v>
      </c>
      <c r="AJ36" s="112" t="s">
        <v>226</v>
      </c>
      <c r="AK36" s="196"/>
    </row>
    <row r="37" spans="31:37">
      <c r="AE37" s="195" t="s">
        <v>177</v>
      </c>
      <c r="AF37" s="211">
        <f t="shared" ref="AF37:AJ41" si="1">AF30/$AK$35</f>
        <v>0</v>
      </c>
      <c r="AG37" s="211">
        <f t="shared" si="1"/>
        <v>2.7777777777777776E-2</v>
      </c>
      <c r="AH37" s="211">
        <f t="shared" si="1"/>
        <v>8.3333333333333329E-2</v>
      </c>
      <c r="AI37" s="211">
        <f t="shared" si="1"/>
        <v>0.2638888888888889</v>
      </c>
      <c r="AJ37" s="211">
        <f t="shared" si="1"/>
        <v>6.9444444444444448E-2</v>
      </c>
      <c r="AK37" s="196"/>
    </row>
    <row r="38" spans="31:37">
      <c r="AE38" s="195" t="s">
        <v>125</v>
      </c>
      <c r="AF38" s="211">
        <f t="shared" si="1"/>
        <v>0</v>
      </c>
      <c r="AG38" s="211">
        <f t="shared" si="1"/>
        <v>0.1111111111111111</v>
      </c>
      <c r="AH38" s="211">
        <f t="shared" si="1"/>
        <v>5.5555555555555552E-2</v>
      </c>
      <c r="AI38" s="211">
        <f t="shared" si="1"/>
        <v>5.5555555555555552E-2</v>
      </c>
      <c r="AJ38" s="211">
        <f t="shared" si="1"/>
        <v>1.3888888888888888E-2</v>
      </c>
      <c r="AK38" s="196"/>
    </row>
    <row r="39" spans="31:37">
      <c r="AE39" s="195" t="s">
        <v>234</v>
      </c>
      <c r="AF39" s="211">
        <f t="shared" si="1"/>
        <v>0</v>
      </c>
      <c r="AG39" s="211">
        <f t="shared" si="1"/>
        <v>1.3888888888888888E-2</v>
      </c>
      <c r="AH39" s="211">
        <f t="shared" si="1"/>
        <v>0</v>
      </c>
      <c r="AI39" s="211">
        <f t="shared" si="1"/>
        <v>0</v>
      </c>
      <c r="AJ39" s="211">
        <f t="shared" si="1"/>
        <v>4.1666666666666664E-2</v>
      </c>
      <c r="AK39" s="196"/>
    </row>
    <row r="40" spans="31:37">
      <c r="AE40" s="195" t="s">
        <v>233</v>
      </c>
      <c r="AF40" s="211">
        <f t="shared" si="1"/>
        <v>0</v>
      </c>
      <c r="AG40" s="211">
        <f t="shared" si="1"/>
        <v>1.3888888888888888E-2</v>
      </c>
      <c r="AH40" s="211">
        <f t="shared" si="1"/>
        <v>1.3888888888888888E-2</v>
      </c>
      <c r="AI40" s="211">
        <f t="shared" si="1"/>
        <v>0</v>
      </c>
      <c r="AJ40" s="211">
        <f t="shared" si="1"/>
        <v>4.1666666666666664E-2</v>
      </c>
      <c r="AK40" s="196"/>
    </row>
    <row r="41" spans="31:37" ht="15" thickBot="1">
      <c r="AE41" s="198" t="s">
        <v>7</v>
      </c>
      <c r="AF41" s="212">
        <f t="shared" si="1"/>
        <v>0</v>
      </c>
      <c r="AG41" s="212">
        <f t="shared" si="1"/>
        <v>2.7777777777777776E-2</v>
      </c>
      <c r="AH41" s="212">
        <f t="shared" si="1"/>
        <v>4.1666666666666664E-2</v>
      </c>
      <c r="AI41" s="212">
        <f t="shared" si="1"/>
        <v>0.125</v>
      </c>
      <c r="AJ41" s="212">
        <f t="shared" si="1"/>
        <v>0</v>
      </c>
      <c r="AK41" s="210"/>
    </row>
  </sheetData>
  <mergeCells count="2">
    <mergeCell ref="AE2:AF2"/>
    <mergeCell ref="AE28:AJ28"/>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A1:T295"/>
  <sheetViews>
    <sheetView topLeftCell="A4" zoomScale="70" zoomScaleNormal="70" workbookViewId="0">
      <pane xSplit="5" ySplit="10" topLeftCell="F100" activePane="bottomRight" state="frozen"/>
      <selection activeCell="A4" sqref="A4"/>
      <selection pane="topRight" activeCell="F4" sqref="F4"/>
      <selection pane="bottomLeft" activeCell="A14" sqref="A14"/>
      <selection pane="bottomRight" activeCell="D98" sqref="D98"/>
    </sheetView>
  </sheetViews>
  <sheetFormatPr defaultRowHeight="15.6"/>
  <cols>
    <col min="1" max="1" width="27.44140625" style="131" customWidth="1"/>
    <col min="2" max="2" width="16.5546875" style="24" customWidth="1"/>
    <col min="3" max="3" width="16.5546875" style="24" hidden="1" customWidth="1"/>
    <col min="4" max="4" width="7.44140625" style="170" bestFit="1" customWidth="1"/>
    <col min="5" max="5" width="88.5546875" style="124" customWidth="1"/>
    <col min="6" max="6" width="16.44140625" style="24" customWidth="1"/>
    <col min="7" max="7" width="14.5546875" style="24" bestFit="1" customWidth="1"/>
    <col min="8" max="8" width="21.44140625" style="24" customWidth="1"/>
    <col min="9" max="9" width="14.5546875" style="24" bestFit="1" customWidth="1"/>
    <col min="10" max="11" width="12.5546875" style="24" customWidth="1"/>
    <col min="12" max="12" width="13.44140625" style="24" customWidth="1"/>
    <col min="13" max="13" width="10.5546875" style="24" bestFit="1" customWidth="1"/>
    <col min="14" max="14" width="12" style="24" hidden="1" customWidth="1"/>
    <col min="15" max="15" width="13.44140625" style="24" bestFit="1" customWidth="1"/>
    <col min="16" max="16" width="14.44140625" style="24" bestFit="1" customWidth="1"/>
    <col min="17" max="17" width="18.5546875" style="124" customWidth="1"/>
    <col min="18" max="18" width="40" style="131" customWidth="1"/>
    <col min="19" max="19" width="36.5546875" style="24" customWidth="1"/>
    <col min="20" max="20" width="13.5546875" style="24" bestFit="1" customWidth="1"/>
  </cols>
  <sheetData>
    <row r="1" spans="1:20" ht="18">
      <c r="A1" s="145"/>
      <c r="B1" s="145"/>
      <c r="C1" s="146"/>
      <c r="D1" s="165"/>
      <c r="E1" s="147" t="s">
        <v>127</v>
      </c>
      <c r="F1" s="38"/>
      <c r="G1" s="38"/>
      <c r="H1" s="38"/>
      <c r="I1" s="41" t="s">
        <v>111</v>
      </c>
      <c r="J1" s="493" t="s">
        <v>112</v>
      </c>
      <c r="K1" s="493"/>
      <c r="L1" s="42"/>
      <c r="M1" s="43"/>
      <c r="N1" s="43"/>
      <c r="O1" s="41"/>
      <c r="P1" s="41"/>
      <c r="Q1" s="259"/>
      <c r="R1" s="42"/>
      <c r="S1" s="42"/>
      <c r="T1" s="51"/>
    </row>
    <row r="2" spans="1:20" ht="18" hidden="1">
      <c r="A2" s="145"/>
      <c r="B2" s="145"/>
      <c r="C2" s="146"/>
      <c r="D2" s="165"/>
      <c r="E2" s="148"/>
      <c r="F2" s="38"/>
      <c r="G2" s="38"/>
      <c r="H2" s="38"/>
      <c r="I2" s="44"/>
      <c r="J2" s="494" t="s">
        <v>113</v>
      </c>
      <c r="K2" s="494"/>
      <c r="L2" s="42"/>
      <c r="M2" s="43"/>
      <c r="N2" s="43"/>
      <c r="O2" s="41"/>
      <c r="P2" s="41"/>
      <c r="Q2" s="259"/>
      <c r="R2" s="42"/>
      <c r="S2" s="42"/>
      <c r="T2" s="41"/>
    </row>
    <row r="3" spans="1:20" ht="18" hidden="1">
      <c r="F3" s="38"/>
      <c r="G3" s="38"/>
      <c r="H3" s="38"/>
      <c r="I3" s="45"/>
      <c r="J3" s="495" t="s">
        <v>114</v>
      </c>
      <c r="K3" s="496"/>
      <c r="L3" s="42"/>
      <c r="M3" s="43"/>
      <c r="N3" s="43"/>
      <c r="O3" s="41"/>
      <c r="P3" s="41"/>
      <c r="Q3" s="259"/>
      <c r="R3" s="42"/>
      <c r="S3" s="42"/>
      <c r="T3" s="41"/>
    </row>
    <row r="4" spans="1:20" ht="18" hidden="1">
      <c r="F4" s="38"/>
      <c r="G4" s="38"/>
      <c r="H4" s="38"/>
      <c r="I4" s="45"/>
      <c r="J4" s="117"/>
      <c r="K4" s="118"/>
      <c r="L4" s="42"/>
      <c r="M4" s="43"/>
      <c r="N4" s="43"/>
      <c r="O4" s="41"/>
      <c r="P4" s="41"/>
      <c r="Q4" s="259"/>
      <c r="R4" s="42"/>
      <c r="S4" s="42"/>
      <c r="T4" s="41"/>
    </row>
    <row r="5" spans="1:20" ht="18" hidden="1">
      <c r="F5" s="38"/>
      <c r="G5" s="38"/>
      <c r="H5" s="38"/>
      <c r="I5" s="45"/>
      <c r="J5" s="117"/>
      <c r="K5" s="118"/>
      <c r="L5" s="42"/>
      <c r="M5" s="43"/>
      <c r="N5" s="43"/>
      <c r="O5" s="41"/>
      <c r="P5" s="41"/>
      <c r="Q5" s="259"/>
      <c r="R5" s="42"/>
      <c r="S5" s="42"/>
      <c r="T5" s="41"/>
    </row>
    <row r="6" spans="1:20" ht="18" hidden="1">
      <c r="F6" s="38"/>
      <c r="G6" s="38"/>
      <c r="H6" s="38"/>
      <c r="I6" s="45"/>
      <c r="J6" s="117"/>
      <c r="K6" s="118"/>
      <c r="L6" s="42"/>
      <c r="M6" s="43"/>
      <c r="N6" s="43"/>
      <c r="O6" s="41"/>
      <c r="P6" s="41"/>
      <c r="Q6" s="259"/>
      <c r="R6" s="42"/>
      <c r="S6" s="42"/>
      <c r="T6" s="41"/>
    </row>
    <row r="7" spans="1:20" ht="18" hidden="1">
      <c r="A7" s="131" t="s">
        <v>426</v>
      </c>
      <c r="F7" s="38"/>
      <c r="G7" s="38"/>
      <c r="H7" s="38" t="s">
        <v>232</v>
      </c>
      <c r="I7" s="45"/>
      <c r="J7" s="117"/>
      <c r="K7" s="118"/>
      <c r="L7" s="42"/>
      <c r="M7" s="43"/>
      <c r="N7" s="43"/>
      <c r="O7" s="41"/>
      <c r="P7" s="41"/>
      <c r="Q7" s="259"/>
      <c r="R7" s="42"/>
      <c r="S7" s="42"/>
      <c r="T7" s="41"/>
    </row>
    <row r="8" spans="1:20" ht="18" hidden="1">
      <c r="A8" s="131" t="s">
        <v>422</v>
      </c>
      <c r="F8" s="38"/>
      <c r="G8" s="38" t="s">
        <v>227</v>
      </c>
      <c r="H8" s="38" t="s">
        <v>231</v>
      </c>
      <c r="I8" s="45"/>
      <c r="J8" s="117"/>
      <c r="K8" s="118"/>
      <c r="L8" s="42"/>
      <c r="M8" s="43"/>
      <c r="N8" s="43"/>
      <c r="O8" s="41" t="s">
        <v>177</v>
      </c>
      <c r="P8" s="41"/>
      <c r="Q8" s="259"/>
      <c r="R8" s="42"/>
      <c r="S8" s="42"/>
      <c r="T8" s="41"/>
    </row>
    <row r="9" spans="1:20" ht="18" hidden="1">
      <c r="A9" s="131" t="s">
        <v>335</v>
      </c>
      <c r="F9" s="38"/>
      <c r="G9" s="38" t="s">
        <v>126</v>
      </c>
      <c r="H9" s="38" t="s">
        <v>230</v>
      </c>
      <c r="I9" s="45"/>
      <c r="J9" s="117"/>
      <c r="K9" s="118"/>
      <c r="L9" s="42"/>
      <c r="M9" s="43"/>
      <c r="N9" s="43"/>
      <c r="O9" s="41" t="s">
        <v>125</v>
      </c>
      <c r="P9" s="41"/>
      <c r="Q9" s="259"/>
      <c r="R9" s="42"/>
      <c r="S9" s="42"/>
      <c r="T9" s="41"/>
    </row>
    <row r="10" spans="1:20" ht="18" hidden="1">
      <c r="A10" s="131" t="s">
        <v>236</v>
      </c>
      <c r="F10" s="38"/>
      <c r="G10" s="38" t="s">
        <v>218</v>
      </c>
      <c r="H10" s="38" t="s">
        <v>229</v>
      </c>
      <c r="I10" s="45"/>
      <c r="J10" s="117"/>
      <c r="K10" s="118"/>
      <c r="L10" s="42"/>
      <c r="M10" s="43"/>
      <c r="N10" s="43"/>
      <c r="O10" s="41" t="s">
        <v>234</v>
      </c>
      <c r="P10" s="41"/>
      <c r="Q10" s="259"/>
      <c r="R10" s="42"/>
      <c r="S10" s="42"/>
      <c r="T10" s="41"/>
    </row>
    <row r="11" spans="1:20" ht="18" hidden="1">
      <c r="A11" s="131" t="s">
        <v>235</v>
      </c>
      <c r="F11" s="38"/>
      <c r="G11" s="38" t="s">
        <v>74</v>
      </c>
      <c r="H11" s="38" t="s">
        <v>228</v>
      </c>
      <c r="I11" s="45"/>
      <c r="J11" s="117"/>
      <c r="K11" s="118"/>
      <c r="L11" s="42"/>
      <c r="M11" s="43"/>
      <c r="N11" s="43"/>
      <c r="O11" s="41" t="s">
        <v>233</v>
      </c>
      <c r="P11" s="41"/>
      <c r="Q11" s="259"/>
      <c r="R11" s="42"/>
      <c r="S11" s="42"/>
      <c r="T11" s="41"/>
    </row>
    <row r="12" spans="1:20" ht="18" hidden="1">
      <c r="A12" s="149" t="s">
        <v>275</v>
      </c>
      <c r="B12" s="150"/>
      <c r="C12" s="123"/>
      <c r="D12" s="171"/>
      <c r="E12" s="151"/>
      <c r="F12" s="123"/>
      <c r="G12" s="38" t="s">
        <v>226</v>
      </c>
      <c r="H12" s="38" t="s">
        <v>226</v>
      </c>
      <c r="I12" s="47"/>
      <c r="J12" s="46"/>
      <c r="K12" s="152"/>
      <c r="L12" s="152"/>
      <c r="M12" s="153"/>
      <c r="N12" s="153"/>
      <c r="O12" s="41" t="s">
        <v>7</v>
      </c>
      <c r="P12" s="154"/>
      <c r="Q12" s="259"/>
      <c r="R12" s="155"/>
      <c r="S12" s="155"/>
      <c r="T12" s="62"/>
    </row>
    <row r="13" spans="1:20" ht="36">
      <c r="A13" s="144" t="s">
        <v>427</v>
      </c>
      <c r="B13" s="143" t="s">
        <v>106</v>
      </c>
      <c r="C13" s="142" t="s">
        <v>107</v>
      </c>
      <c r="D13" s="166" t="s">
        <v>108</v>
      </c>
      <c r="E13" s="143" t="s">
        <v>109</v>
      </c>
      <c r="F13" s="63" t="s">
        <v>3</v>
      </c>
      <c r="G13" s="39" t="s">
        <v>1</v>
      </c>
      <c r="H13" s="40" t="s">
        <v>110</v>
      </c>
      <c r="I13" s="47" t="s">
        <v>237</v>
      </c>
      <c r="J13" s="47" t="s">
        <v>115</v>
      </c>
      <c r="K13" s="48" t="s">
        <v>116</v>
      </c>
      <c r="L13" s="47" t="s">
        <v>117</v>
      </c>
      <c r="M13" s="49" t="s">
        <v>118</v>
      </c>
      <c r="N13" s="49" t="s">
        <v>119</v>
      </c>
      <c r="O13" s="50" t="s">
        <v>5</v>
      </c>
      <c r="P13" s="40" t="s">
        <v>4</v>
      </c>
      <c r="Q13" s="260" t="s">
        <v>120</v>
      </c>
      <c r="R13" s="61" t="s">
        <v>121</v>
      </c>
      <c r="S13" s="61" t="s">
        <v>122</v>
      </c>
      <c r="T13" s="61" t="s">
        <v>123</v>
      </c>
    </row>
    <row r="14" spans="1:20" ht="18">
      <c r="A14" s="60" t="s">
        <v>235</v>
      </c>
      <c r="B14" s="180">
        <v>1</v>
      </c>
      <c r="C14" s="181"/>
      <c r="D14" s="167">
        <v>0</v>
      </c>
      <c r="E14" s="178" t="s">
        <v>238</v>
      </c>
      <c r="F14" s="52" t="s">
        <v>243</v>
      </c>
      <c r="G14" s="52" t="s">
        <v>126</v>
      </c>
      <c r="H14" s="52" t="s">
        <v>232</v>
      </c>
      <c r="I14" s="119"/>
      <c r="J14" s="119"/>
      <c r="K14" s="186"/>
      <c r="L14" s="186"/>
      <c r="M14" s="53"/>
      <c r="N14" s="53"/>
      <c r="O14" s="125"/>
      <c r="P14" s="219"/>
      <c r="Q14" s="261"/>
      <c r="R14" s="213"/>
      <c r="S14" s="157"/>
      <c r="T14" s="54"/>
    </row>
    <row r="15" spans="1:20" ht="41.4">
      <c r="A15" s="60" t="s">
        <v>236</v>
      </c>
      <c r="B15" s="180">
        <v>1</v>
      </c>
      <c r="C15" s="181"/>
      <c r="D15" s="167">
        <v>1</v>
      </c>
      <c r="E15" s="173" t="s">
        <v>239</v>
      </c>
      <c r="F15" s="52" t="s">
        <v>243</v>
      </c>
      <c r="G15" s="55" t="s">
        <v>126</v>
      </c>
      <c r="H15" s="52" t="s">
        <v>232</v>
      </c>
      <c r="I15" s="132"/>
      <c r="J15" s="133"/>
      <c r="K15" s="187">
        <v>43656</v>
      </c>
      <c r="L15" s="187">
        <v>43655</v>
      </c>
      <c r="M15" s="134">
        <v>2</v>
      </c>
      <c r="N15" s="134"/>
      <c r="O15" s="126" t="s">
        <v>7</v>
      </c>
      <c r="P15" s="220">
        <v>43665</v>
      </c>
      <c r="Q15" s="262"/>
      <c r="R15" s="214" t="s">
        <v>483</v>
      </c>
      <c r="S15" s="158"/>
      <c r="T15" s="135"/>
    </row>
    <row r="16" spans="1:20" ht="18">
      <c r="A16" s="60" t="s">
        <v>235</v>
      </c>
      <c r="B16" s="180">
        <v>1</v>
      </c>
      <c r="C16" s="182"/>
      <c r="D16" s="168">
        <v>2</v>
      </c>
      <c r="E16" s="174" t="s">
        <v>240</v>
      </c>
      <c r="F16" s="52" t="s">
        <v>243</v>
      </c>
      <c r="G16" s="56" t="s">
        <v>126</v>
      </c>
      <c r="H16" s="52" t="s">
        <v>232</v>
      </c>
      <c r="I16" s="136"/>
      <c r="J16" s="120"/>
      <c r="K16" s="188"/>
      <c r="L16" s="188"/>
      <c r="M16" s="137">
        <v>2</v>
      </c>
      <c r="N16" s="137"/>
      <c r="O16" s="127" t="s">
        <v>125</v>
      </c>
      <c r="P16" s="220">
        <v>43686</v>
      </c>
      <c r="Q16" s="263"/>
      <c r="R16" s="215"/>
      <c r="S16" s="159"/>
      <c r="T16" s="135"/>
    </row>
    <row r="17" spans="1:20" ht="18">
      <c r="A17" s="60" t="s">
        <v>235</v>
      </c>
      <c r="B17" s="180">
        <v>1</v>
      </c>
      <c r="C17" s="183"/>
      <c r="D17" s="169">
        <v>3</v>
      </c>
      <c r="E17" s="175" t="s">
        <v>241</v>
      </c>
      <c r="F17" s="52" t="s">
        <v>243</v>
      </c>
      <c r="G17" s="56" t="s">
        <v>126</v>
      </c>
      <c r="H17" s="52" t="s">
        <v>232</v>
      </c>
      <c r="I17" s="136"/>
      <c r="J17" s="120"/>
      <c r="K17" s="188"/>
      <c r="L17" s="189"/>
      <c r="M17" s="138">
        <v>3</v>
      </c>
      <c r="N17" s="137"/>
      <c r="O17" s="128" t="s">
        <v>125</v>
      </c>
      <c r="P17" s="220">
        <v>43756</v>
      </c>
      <c r="Q17" s="264"/>
      <c r="R17" s="216"/>
      <c r="S17" s="160"/>
      <c r="T17" s="139"/>
    </row>
    <row r="18" spans="1:20" ht="54">
      <c r="A18" s="60" t="s">
        <v>235</v>
      </c>
      <c r="B18" s="180">
        <v>1</v>
      </c>
      <c r="C18" s="184"/>
      <c r="D18" s="169">
        <v>4</v>
      </c>
      <c r="E18" s="176" t="s">
        <v>242</v>
      </c>
      <c r="F18" s="52" t="s">
        <v>243</v>
      </c>
      <c r="G18" s="56" t="s">
        <v>126</v>
      </c>
      <c r="H18" s="52" t="s">
        <v>232</v>
      </c>
      <c r="I18" s="136"/>
      <c r="J18" s="140"/>
      <c r="K18" s="190"/>
      <c r="L18" s="191"/>
      <c r="M18" s="141">
        <v>6</v>
      </c>
      <c r="N18" s="57"/>
      <c r="O18" s="129" t="s">
        <v>125</v>
      </c>
      <c r="P18" s="220"/>
      <c r="Q18" s="262"/>
      <c r="R18" s="213" t="s">
        <v>481</v>
      </c>
      <c r="S18" s="157" t="s">
        <v>482</v>
      </c>
      <c r="T18" s="54">
        <v>43707</v>
      </c>
    </row>
    <row r="19" spans="1:20" ht="27.6">
      <c r="A19" s="60" t="s">
        <v>235</v>
      </c>
      <c r="B19" s="180">
        <v>2</v>
      </c>
      <c r="C19" s="180"/>
      <c r="D19" s="169">
        <v>0</v>
      </c>
      <c r="E19" s="179" t="s">
        <v>244</v>
      </c>
      <c r="F19" s="52" t="s">
        <v>243</v>
      </c>
      <c r="G19" s="60" t="s">
        <v>218</v>
      </c>
      <c r="H19" s="60" t="s">
        <v>232</v>
      </c>
      <c r="I19" s="120"/>
      <c r="J19" s="121"/>
      <c r="K19" s="192">
        <v>43642</v>
      </c>
      <c r="L19" s="192">
        <v>43642</v>
      </c>
      <c r="M19" s="57">
        <v>4</v>
      </c>
      <c r="N19" s="57"/>
      <c r="O19" s="129" t="s">
        <v>7</v>
      </c>
      <c r="P19" s="221">
        <v>43671</v>
      </c>
      <c r="Q19" s="265"/>
      <c r="R19" s="216" t="s">
        <v>465</v>
      </c>
      <c r="S19" s="161"/>
      <c r="T19" s="59"/>
    </row>
    <row r="20" spans="1:20" ht="27.6">
      <c r="A20" s="60" t="s">
        <v>235</v>
      </c>
      <c r="B20" s="180">
        <v>3</v>
      </c>
      <c r="C20" s="180"/>
      <c r="D20" s="169">
        <v>0</v>
      </c>
      <c r="E20" s="179" t="s">
        <v>245</v>
      </c>
      <c r="F20" s="60" t="s">
        <v>243</v>
      </c>
      <c r="G20" s="60" t="s">
        <v>126</v>
      </c>
      <c r="H20" s="60" t="s">
        <v>231</v>
      </c>
      <c r="I20" s="122"/>
      <c r="J20" s="119"/>
      <c r="K20" s="186">
        <v>43655</v>
      </c>
      <c r="L20" s="186"/>
      <c r="M20" s="58">
        <v>1</v>
      </c>
      <c r="N20" s="58"/>
      <c r="O20" s="130" t="s">
        <v>233</v>
      </c>
      <c r="P20" s="222">
        <v>43668</v>
      </c>
      <c r="Q20" s="266"/>
      <c r="R20" s="217" t="s">
        <v>463</v>
      </c>
      <c r="S20" s="162" t="s">
        <v>464</v>
      </c>
      <c r="T20" s="54"/>
    </row>
    <row r="21" spans="1:20" ht="27.6">
      <c r="A21" s="60" t="s">
        <v>235</v>
      </c>
      <c r="B21" s="180">
        <v>4</v>
      </c>
      <c r="C21" s="180"/>
      <c r="D21" s="169">
        <v>0</v>
      </c>
      <c r="E21" s="179" t="s">
        <v>246</v>
      </c>
      <c r="F21" s="60" t="s">
        <v>243</v>
      </c>
      <c r="G21" s="60" t="s">
        <v>218</v>
      </c>
      <c r="H21" s="60" t="s">
        <v>232</v>
      </c>
      <c r="I21" s="119"/>
      <c r="J21" s="119"/>
      <c r="K21" s="186">
        <v>43664</v>
      </c>
      <c r="L21" s="186"/>
      <c r="M21" s="53">
        <v>12</v>
      </c>
      <c r="N21" s="53"/>
      <c r="O21" s="125" t="s">
        <v>125</v>
      </c>
      <c r="P21" s="219">
        <v>43748</v>
      </c>
      <c r="Q21" s="261"/>
      <c r="R21" s="213" t="s">
        <v>431</v>
      </c>
      <c r="S21" s="163"/>
      <c r="T21" s="54"/>
    </row>
    <row r="22" spans="1:20" ht="18">
      <c r="A22" s="60" t="s">
        <v>236</v>
      </c>
      <c r="B22" s="180">
        <v>21</v>
      </c>
      <c r="C22" s="180"/>
      <c r="D22" s="169">
        <v>0</v>
      </c>
      <c r="E22" s="179" t="s">
        <v>409</v>
      </c>
      <c r="F22" s="60" t="s">
        <v>243</v>
      </c>
      <c r="G22" s="60" t="s">
        <v>126</v>
      </c>
      <c r="H22" s="60" t="s">
        <v>232</v>
      </c>
      <c r="I22" s="119"/>
      <c r="J22" s="119"/>
      <c r="K22" s="186">
        <v>43709</v>
      </c>
      <c r="L22" s="186"/>
      <c r="M22" s="53"/>
      <c r="N22" s="53"/>
      <c r="O22" s="125"/>
      <c r="P22" s="219"/>
      <c r="Q22" s="261"/>
      <c r="R22" s="213"/>
      <c r="S22" s="163"/>
      <c r="T22" s="54"/>
    </row>
    <row r="23" spans="1:20" ht="27.6">
      <c r="A23" s="60" t="s">
        <v>236</v>
      </c>
      <c r="B23" s="180">
        <v>21</v>
      </c>
      <c r="C23" s="180"/>
      <c r="D23" s="169">
        <v>1</v>
      </c>
      <c r="E23" s="175" t="s">
        <v>410</v>
      </c>
      <c r="F23" s="60" t="s">
        <v>243</v>
      </c>
      <c r="G23" s="60" t="s">
        <v>126</v>
      </c>
      <c r="H23" s="60" t="s">
        <v>232</v>
      </c>
      <c r="I23" s="119"/>
      <c r="J23" s="119"/>
      <c r="K23" s="186">
        <v>43709</v>
      </c>
      <c r="L23" s="186"/>
      <c r="M23" s="53"/>
      <c r="N23" s="53"/>
      <c r="O23" s="125" t="s">
        <v>125</v>
      </c>
      <c r="P23" s="219"/>
      <c r="Q23" s="261" t="s">
        <v>432</v>
      </c>
      <c r="R23" s="213" t="s">
        <v>433</v>
      </c>
      <c r="S23" s="163"/>
      <c r="T23" s="54"/>
    </row>
    <row r="24" spans="1:20" ht="41.4">
      <c r="A24" s="60" t="s">
        <v>236</v>
      </c>
      <c r="B24" s="180">
        <v>21</v>
      </c>
      <c r="C24" s="180"/>
      <c r="D24" s="169">
        <v>2</v>
      </c>
      <c r="E24" s="175" t="s">
        <v>411</v>
      </c>
      <c r="F24" s="60" t="s">
        <v>243</v>
      </c>
      <c r="G24" s="60" t="s">
        <v>126</v>
      </c>
      <c r="H24" s="60" t="s">
        <v>232</v>
      </c>
      <c r="I24" s="119"/>
      <c r="J24" s="119"/>
      <c r="K24" s="186">
        <v>43709</v>
      </c>
      <c r="L24" s="186"/>
      <c r="M24" s="53"/>
      <c r="N24" s="53"/>
      <c r="O24" s="125" t="s">
        <v>125</v>
      </c>
      <c r="P24" s="219"/>
      <c r="Q24" s="261" t="s">
        <v>432</v>
      </c>
      <c r="R24" s="213" t="s">
        <v>434</v>
      </c>
      <c r="S24" s="163"/>
      <c r="T24" s="54"/>
    </row>
    <row r="25" spans="1:20" ht="27.6">
      <c r="A25" s="60" t="s">
        <v>236</v>
      </c>
      <c r="B25" s="180">
        <v>21</v>
      </c>
      <c r="C25" s="180"/>
      <c r="D25" s="169">
        <v>3</v>
      </c>
      <c r="E25" s="175" t="s">
        <v>412</v>
      </c>
      <c r="F25" s="60" t="s">
        <v>243</v>
      </c>
      <c r="G25" s="60" t="s">
        <v>126</v>
      </c>
      <c r="H25" s="60" t="s">
        <v>232</v>
      </c>
      <c r="I25" s="119"/>
      <c r="J25" s="119"/>
      <c r="K25" s="186">
        <v>43709</v>
      </c>
      <c r="L25" s="186"/>
      <c r="M25" s="53"/>
      <c r="N25" s="53"/>
      <c r="O25" s="125" t="s">
        <v>234</v>
      </c>
      <c r="P25" s="219"/>
      <c r="Q25" s="261" t="s">
        <v>435</v>
      </c>
      <c r="R25" s="213" t="s">
        <v>436</v>
      </c>
      <c r="S25" s="163"/>
      <c r="T25" s="54"/>
    </row>
    <row r="26" spans="1:20" ht="18">
      <c r="A26" s="60" t="s">
        <v>236</v>
      </c>
      <c r="B26" s="180">
        <v>21</v>
      </c>
      <c r="C26" s="180"/>
      <c r="D26" s="169">
        <v>4</v>
      </c>
      <c r="E26" s="175" t="s">
        <v>413</v>
      </c>
      <c r="F26" s="60" t="s">
        <v>243</v>
      </c>
      <c r="G26" s="60" t="s">
        <v>126</v>
      </c>
      <c r="H26" s="60" t="s">
        <v>232</v>
      </c>
      <c r="I26" s="119"/>
      <c r="J26" s="119"/>
      <c r="K26" s="186">
        <v>43709</v>
      </c>
      <c r="L26" s="186"/>
      <c r="M26" s="53"/>
      <c r="N26" s="53"/>
      <c r="O26" s="125" t="s">
        <v>177</v>
      </c>
      <c r="P26" s="219"/>
      <c r="Q26" s="261"/>
      <c r="R26" s="213"/>
      <c r="S26" s="163"/>
      <c r="T26" s="54"/>
    </row>
    <row r="27" spans="1:20" ht="18">
      <c r="A27" s="60" t="s">
        <v>275</v>
      </c>
      <c r="B27" s="180">
        <v>5</v>
      </c>
      <c r="C27" s="180"/>
      <c r="D27" s="169">
        <v>0</v>
      </c>
      <c r="E27" s="177" t="s">
        <v>282</v>
      </c>
      <c r="F27" s="60" t="s">
        <v>283</v>
      </c>
      <c r="G27" s="52" t="s">
        <v>74</v>
      </c>
      <c r="H27" s="52" t="s">
        <v>229</v>
      </c>
      <c r="I27" s="119">
        <v>14000</v>
      </c>
      <c r="J27" s="119"/>
      <c r="K27" s="186"/>
      <c r="L27" s="186"/>
      <c r="M27" s="53"/>
      <c r="N27" s="53"/>
      <c r="O27" s="125"/>
      <c r="P27" s="219"/>
      <c r="Q27" s="261"/>
      <c r="R27" s="213"/>
      <c r="S27" s="157"/>
      <c r="T27" s="54"/>
    </row>
    <row r="28" spans="1:20" ht="18">
      <c r="A28" s="60" t="s">
        <v>275</v>
      </c>
      <c r="B28" s="180">
        <v>5</v>
      </c>
      <c r="C28" s="180"/>
      <c r="D28" s="169">
        <v>1</v>
      </c>
      <c r="E28" s="172" t="s">
        <v>276</v>
      </c>
      <c r="F28" s="60" t="s">
        <v>283</v>
      </c>
      <c r="G28" s="52" t="s">
        <v>74</v>
      </c>
      <c r="H28" s="52" t="s">
        <v>229</v>
      </c>
      <c r="I28" s="119"/>
      <c r="J28" s="119"/>
      <c r="K28" s="186">
        <v>43643</v>
      </c>
      <c r="L28" s="186">
        <v>43643</v>
      </c>
      <c r="M28" s="53">
        <v>1</v>
      </c>
      <c r="N28" s="53"/>
      <c r="O28" s="125" t="s">
        <v>7</v>
      </c>
      <c r="P28" s="219"/>
      <c r="Q28" s="261" t="s">
        <v>307</v>
      </c>
      <c r="R28" s="213" t="s">
        <v>310</v>
      </c>
      <c r="S28" s="157"/>
      <c r="T28" s="54"/>
    </row>
    <row r="29" spans="1:20" ht="18">
      <c r="A29" s="60" t="s">
        <v>275</v>
      </c>
      <c r="B29" s="180">
        <v>5</v>
      </c>
      <c r="C29" s="180"/>
      <c r="D29" s="169">
        <v>2</v>
      </c>
      <c r="E29" s="172" t="s">
        <v>277</v>
      </c>
      <c r="F29" s="60" t="s">
        <v>283</v>
      </c>
      <c r="G29" s="52" t="s">
        <v>74</v>
      </c>
      <c r="H29" s="52" t="s">
        <v>229</v>
      </c>
      <c r="I29" s="119"/>
      <c r="J29" s="119"/>
      <c r="K29" s="186">
        <v>43643</v>
      </c>
      <c r="L29" s="186">
        <v>43643</v>
      </c>
      <c r="M29" s="53">
        <v>1</v>
      </c>
      <c r="N29" s="53"/>
      <c r="O29" s="125" t="s">
        <v>7</v>
      </c>
      <c r="P29" s="219"/>
      <c r="Q29" s="261" t="s">
        <v>308</v>
      </c>
      <c r="R29" s="213" t="s">
        <v>311</v>
      </c>
      <c r="S29" s="157"/>
      <c r="T29" s="54"/>
    </row>
    <row r="30" spans="1:20" ht="18">
      <c r="A30" s="60" t="s">
        <v>275</v>
      </c>
      <c r="B30" s="180">
        <v>5</v>
      </c>
      <c r="C30" s="180"/>
      <c r="D30" s="169">
        <v>3</v>
      </c>
      <c r="E30" s="172" t="s">
        <v>278</v>
      </c>
      <c r="F30" s="60" t="s">
        <v>283</v>
      </c>
      <c r="G30" s="52" t="s">
        <v>74</v>
      </c>
      <c r="H30" s="52" t="s">
        <v>229</v>
      </c>
      <c r="I30" s="119"/>
      <c r="J30" s="119"/>
      <c r="K30" s="186">
        <v>43643</v>
      </c>
      <c r="L30" s="186">
        <v>43643</v>
      </c>
      <c r="M30" s="53">
        <v>1</v>
      </c>
      <c r="N30" s="53"/>
      <c r="O30" s="125" t="s">
        <v>7</v>
      </c>
      <c r="P30" s="219"/>
      <c r="Q30" s="261" t="s">
        <v>309</v>
      </c>
      <c r="R30" s="213" t="s">
        <v>312</v>
      </c>
      <c r="S30" s="157"/>
      <c r="T30" s="54"/>
    </row>
    <row r="31" spans="1:20" ht="18">
      <c r="A31" s="60" t="s">
        <v>275</v>
      </c>
      <c r="B31" s="180">
        <v>5</v>
      </c>
      <c r="C31" s="180"/>
      <c r="D31" s="169">
        <v>4</v>
      </c>
      <c r="E31" s="172" t="s">
        <v>279</v>
      </c>
      <c r="F31" s="60" t="s">
        <v>283</v>
      </c>
      <c r="G31" s="52" t="s">
        <v>74</v>
      </c>
      <c r="H31" s="52" t="s">
        <v>229</v>
      </c>
      <c r="I31" s="119"/>
      <c r="J31" s="119"/>
      <c r="K31" s="186">
        <v>43661</v>
      </c>
      <c r="L31" s="186"/>
      <c r="M31" s="53">
        <v>2</v>
      </c>
      <c r="N31" s="53"/>
      <c r="O31" s="125" t="s">
        <v>125</v>
      </c>
      <c r="P31" s="219"/>
      <c r="Q31" s="261" t="s">
        <v>313</v>
      </c>
      <c r="R31" s="213" t="s">
        <v>414</v>
      </c>
      <c r="S31" s="157"/>
      <c r="T31" s="54"/>
    </row>
    <row r="32" spans="1:20" ht="18">
      <c r="A32" s="60" t="s">
        <v>275</v>
      </c>
      <c r="B32" s="180">
        <v>5</v>
      </c>
      <c r="C32" s="180"/>
      <c r="D32" s="169">
        <v>5</v>
      </c>
      <c r="E32" s="172" t="s">
        <v>280</v>
      </c>
      <c r="F32" s="60" t="s">
        <v>283</v>
      </c>
      <c r="G32" s="52" t="s">
        <v>74</v>
      </c>
      <c r="H32" s="52" t="s">
        <v>229</v>
      </c>
      <c r="I32" s="119"/>
      <c r="J32" s="119"/>
      <c r="K32" s="186"/>
      <c r="L32" s="186"/>
      <c r="M32" s="53">
        <v>2</v>
      </c>
      <c r="N32" s="53"/>
      <c r="O32" s="125" t="s">
        <v>177</v>
      </c>
      <c r="P32" s="219"/>
      <c r="Q32" s="261" t="s">
        <v>314</v>
      </c>
      <c r="R32" s="213"/>
      <c r="S32" s="157"/>
      <c r="T32" s="54"/>
    </row>
    <row r="33" spans="1:20" ht="18">
      <c r="A33" s="60" t="s">
        <v>275</v>
      </c>
      <c r="B33" s="180">
        <v>5</v>
      </c>
      <c r="C33" s="180"/>
      <c r="D33" s="169">
        <v>6</v>
      </c>
      <c r="E33" s="172" t="s">
        <v>281</v>
      </c>
      <c r="F33" s="60" t="s">
        <v>283</v>
      </c>
      <c r="G33" s="52" t="s">
        <v>74</v>
      </c>
      <c r="H33" s="52" t="s">
        <v>229</v>
      </c>
      <c r="I33" s="119"/>
      <c r="J33" s="119"/>
      <c r="K33" s="186">
        <v>43661</v>
      </c>
      <c r="L33" s="186"/>
      <c r="M33" s="53">
        <v>3</v>
      </c>
      <c r="N33" s="53"/>
      <c r="O33" s="125" t="s">
        <v>177</v>
      </c>
      <c r="P33" s="219"/>
      <c r="Q33" s="261" t="s">
        <v>307</v>
      </c>
      <c r="R33" s="213"/>
      <c r="S33" s="157"/>
      <c r="T33" s="54"/>
    </row>
    <row r="34" spans="1:20" ht="18">
      <c r="A34" s="60" t="s">
        <v>275</v>
      </c>
      <c r="B34" s="180">
        <v>6</v>
      </c>
      <c r="C34" s="180"/>
      <c r="D34" s="169">
        <v>0</v>
      </c>
      <c r="E34" s="177" t="s">
        <v>294</v>
      </c>
      <c r="F34" s="60" t="s">
        <v>283</v>
      </c>
      <c r="G34" s="52" t="s">
        <v>74</v>
      </c>
      <c r="H34" s="60" t="s">
        <v>228</v>
      </c>
      <c r="I34" s="119">
        <v>34000</v>
      </c>
      <c r="J34" s="119"/>
      <c r="K34" s="186"/>
      <c r="L34" s="186"/>
      <c r="M34" s="53"/>
      <c r="N34" s="53"/>
      <c r="O34" s="125"/>
      <c r="P34" s="219"/>
      <c r="Q34" s="261"/>
      <c r="R34" s="213"/>
      <c r="S34" s="157"/>
      <c r="T34" s="54"/>
    </row>
    <row r="35" spans="1:20" ht="18">
      <c r="A35" s="60" t="s">
        <v>275</v>
      </c>
      <c r="B35" s="180">
        <v>6</v>
      </c>
      <c r="C35" s="180"/>
      <c r="D35" s="169">
        <v>1</v>
      </c>
      <c r="E35" s="172" t="s">
        <v>284</v>
      </c>
      <c r="F35" s="60" t="s">
        <v>283</v>
      </c>
      <c r="G35" s="52" t="s">
        <v>74</v>
      </c>
      <c r="H35" s="60" t="s">
        <v>228</v>
      </c>
      <c r="I35" s="119"/>
      <c r="J35" s="119"/>
      <c r="K35" s="186">
        <v>43643</v>
      </c>
      <c r="L35" s="186">
        <v>43643</v>
      </c>
      <c r="M35" s="53">
        <v>1</v>
      </c>
      <c r="N35" s="53"/>
      <c r="O35" s="125" t="s">
        <v>7</v>
      </c>
      <c r="P35" s="219"/>
      <c r="Q35" s="261" t="s">
        <v>307</v>
      </c>
      <c r="R35" s="213" t="s">
        <v>315</v>
      </c>
      <c r="S35" s="157"/>
      <c r="T35" s="54"/>
    </row>
    <row r="36" spans="1:20" ht="18">
      <c r="A36" s="60" t="s">
        <v>275</v>
      </c>
      <c r="B36" s="180">
        <v>6</v>
      </c>
      <c r="C36" s="180"/>
      <c r="D36" s="169">
        <v>2</v>
      </c>
      <c r="E36" s="172" t="s">
        <v>285</v>
      </c>
      <c r="F36" s="60" t="s">
        <v>283</v>
      </c>
      <c r="G36" s="52" t="s">
        <v>74</v>
      </c>
      <c r="H36" s="60" t="s">
        <v>228</v>
      </c>
      <c r="I36" s="119"/>
      <c r="J36" s="119"/>
      <c r="K36" s="186">
        <v>43643</v>
      </c>
      <c r="L36" s="186">
        <v>43643</v>
      </c>
      <c r="M36" s="53">
        <v>1</v>
      </c>
      <c r="N36" s="53"/>
      <c r="O36" s="125" t="s">
        <v>7</v>
      </c>
      <c r="P36" s="219"/>
      <c r="Q36" s="261" t="s">
        <v>307</v>
      </c>
      <c r="R36" s="213" t="s">
        <v>316</v>
      </c>
      <c r="S36" s="157"/>
      <c r="T36" s="54"/>
    </row>
    <row r="37" spans="1:20" ht="18">
      <c r="A37" s="60" t="s">
        <v>275</v>
      </c>
      <c r="B37" s="180">
        <v>6</v>
      </c>
      <c r="C37" s="180"/>
      <c r="D37" s="169">
        <v>3</v>
      </c>
      <c r="E37" s="172" t="s">
        <v>286</v>
      </c>
      <c r="F37" s="60" t="s">
        <v>283</v>
      </c>
      <c r="G37" s="52" t="s">
        <v>74</v>
      </c>
      <c r="H37" s="60" t="s">
        <v>228</v>
      </c>
      <c r="I37" s="119"/>
      <c r="J37" s="119"/>
      <c r="K37" s="186">
        <v>43643</v>
      </c>
      <c r="L37" s="186">
        <v>43643</v>
      </c>
      <c r="M37" s="53">
        <v>1</v>
      </c>
      <c r="N37" s="53"/>
      <c r="O37" s="125" t="s">
        <v>7</v>
      </c>
      <c r="P37" s="219"/>
      <c r="Q37" s="261" t="s">
        <v>307</v>
      </c>
      <c r="R37" s="213"/>
      <c r="S37" s="157"/>
      <c r="T37" s="54"/>
    </row>
    <row r="38" spans="1:20" ht="18">
      <c r="A38" s="60" t="s">
        <v>275</v>
      </c>
      <c r="B38" s="180">
        <v>6</v>
      </c>
      <c r="C38" s="180"/>
      <c r="D38" s="169">
        <v>4</v>
      </c>
      <c r="E38" s="172" t="s">
        <v>287</v>
      </c>
      <c r="F38" s="60" t="s">
        <v>283</v>
      </c>
      <c r="G38" s="52" t="s">
        <v>74</v>
      </c>
      <c r="H38" s="60" t="s">
        <v>228</v>
      </c>
      <c r="I38" s="119"/>
      <c r="J38" s="119"/>
      <c r="K38" s="186">
        <v>43661</v>
      </c>
      <c r="L38" s="193"/>
      <c r="M38" s="53">
        <v>1</v>
      </c>
      <c r="N38" s="53"/>
      <c r="O38" s="125" t="s">
        <v>177</v>
      </c>
      <c r="P38" s="219"/>
      <c r="Q38" s="261"/>
      <c r="R38" s="213" t="s">
        <v>317</v>
      </c>
      <c r="S38" s="157"/>
      <c r="T38" s="54"/>
    </row>
    <row r="39" spans="1:20" ht="18">
      <c r="A39" s="60" t="s">
        <v>275</v>
      </c>
      <c r="B39" s="180"/>
      <c r="C39" s="180"/>
      <c r="D39" s="169">
        <v>5</v>
      </c>
      <c r="E39" s="172" t="s">
        <v>415</v>
      </c>
      <c r="F39" s="60" t="s">
        <v>283</v>
      </c>
      <c r="G39" s="52" t="s">
        <v>74</v>
      </c>
      <c r="H39" s="60" t="s">
        <v>228</v>
      </c>
      <c r="I39" s="119"/>
      <c r="J39" s="119"/>
      <c r="K39" s="186"/>
      <c r="L39" s="193"/>
      <c r="M39" s="53"/>
      <c r="N39" s="53"/>
      <c r="O39" s="125"/>
      <c r="P39" s="219"/>
      <c r="Q39" s="261"/>
      <c r="R39" s="213"/>
      <c r="S39" s="157"/>
      <c r="T39" s="54"/>
    </row>
    <row r="40" spans="1:20" ht="18">
      <c r="A40" s="60" t="s">
        <v>275</v>
      </c>
      <c r="B40" s="180"/>
      <c r="C40" s="180"/>
      <c r="D40" s="169">
        <v>6</v>
      </c>
      <c r="E40" s="172" t="s">
        <v>416</v>
      </c>
      <c r="F40" s="60" t="s">
        <v>283</v>
      </c>
      <c r="G40" s="52" t="s">
        <v>74</v>
      </c>
      <c r="H40" s="60" t="s">
        <v>228</v>
      </c>
      <c r="I40" s="119"/>
      <c r="J40" s="119"/>
      <c r="K40" s="186"/>
      <c r="L40" s="193"/>
      <c r="M40" s="53"/>
      <c r="N40" s="53"/>
      <c r="O40" s="125"/>
      <c r="P40" s="219"/>
      <c r="Q40" s="261"/>
      <c r="R40" s="213"/>
      <c r="S40" s="157"/>
      <c r="T40" s="54"/>
    </row>
    <row r="41" spans="1:20" ht="18">
      <c r="A41" s="60" t="s">
        <v>275</v>
      </c>
      <c r="B41" s="180">
        <v>6</v>
      </c>
      <c r="C41" s="180"/>
      <c r="D41" s="169">
        <v>5</v>
      </c>
      <c r="E41" s="172" t="s">
        <v>288</v>
      </c>
      <c r="F41" s="60" t="s">
        <v>283</v>
      </c>
      <c r="G41" s="52" t="s">
        <v>74</v>
      </c>
      <c r="H41" s="60" t="s">
        <v>228</v>
      </c>
      <c r="I41" s="119"/>
      <c r="J41" s="119"/>
      <c r="K41" s="186">
        <v>43661</v>
      </c>
      <c r="L41" s="193"/>
      <c r="M41" s="53">
        <v>1</v>
      </c>
      <c r="N41" s="53"/>
      <c r="O41" s="125" t="s">
        <v>177</v>
      </c>
      <c r="P41" s="219"/>
      <c r="Q41" s="261" t="s">
        <v>307</v>
      </c>
      <c r="R41" s="213" t="s">
        <v>318</v>
      </c>
      <c r="S41" s="157"/>
      <c r="T41" s="54"/>
    </row>
    <row r="42" spans="1:20" ht="18">
      <c r="A42" s="60" t="s">
        <v>275</v>
      </c>
      <c r="B42" s="180">
        <v>6</v>
      </c>
      <c r="C42" s="180"/>
      <c r="D42" s="169">
        <v>6</v>
      </c>
      <c r="E42" s="172" t="s">
        <v>417</v>
      </c>
      <c r="F42" s="60" t="s">
        <v>283</v>
      </c>
      <c r="G42" s="52" t="s">
        <v>74</v>
      </c>
      <c r="H42" s="60" t="s">
        <v>228</v>
      </c>
      <c r="I42" s="119"/>
      <c r="J42" s="119"/>
      <c r="K42" s="186">
        <v>43661</v>
      </c>
      <c r="L42" s="193"/>
      <c r="M42" s="53">
        <v>1</v>
      </c>
      <c r="N42" s="53"/>
      <c r="O42" s="125" t="s">
        <v>177</v>
      </c>
      <c r="P42" s="219"/>
      <c r="Q42" s="261" t="s">
        <v>313</v>
      </c>
      <c r="R42" s="213"/>
      <c r="S42" s="157"/>
      <c r="T42" s="54"/>
    </row>
    <row r="43" spans="1:20" ht="18">
      <c r="A43" s="60" t="s">
        <v>275</v>
      </c>
      <c r="B43" s="180">
        <v>6</v>
      </c>
      <c r="C43" s="180"/>
      <c r="D43" s="169">
        <v>7</v>
      </c>
      <c r="E43" s="172" t="s">
        <v>289</v>
      </c>
      <c r="F43" s="60" t="s">
        <v>283</v>
      </c>
      <c r="G43" s="52" t="s">
        <v>74</v>
      </c>
      <c r="H43" s="60" t="s">
        <v>228</v>
      </c>
      <c r="I43" s="119"/>
      <c r="J43" s="119"/>
      <c r="K43" s="186">
        <v>43661</v>
      </c>
      <c r="L43" s="193"/>
      <c r="M43" s="53">
        <v>1</v>
      </c>
      <c r="N43" s="53"/>
      <c r="O43" s="125" t="s">
        <v>177</v>
      </c>
      <c r="P43" s="219"/>
      <c r="Q43" s="261" t="s">
        <v>313</v>
      </c>
      <c r="R43" s="213"/>
      <c r="S43" s="157"/>
      <c r="T43" s="54"/>
    </row>
    <row r="44" spans="1:20" ht="18">
      <c r="A44" s="60" t="s">
        <v>275</v>
      </c>
      <c r="B44" s="180">
        <v>6</v>
      </c>
      <c r="C44" s="180"/>
      <c r="D44" s="169">
        <v>8</v>
      </c>
      <c r="E44" s="172" t="s">
        <v>290</v>
      </c>
      <c r="F44" s="60" t="s">
        <v>283</v>
      </c>
      <c r="G44" s="52" t="s">
        <v>74</v>
      </c>
      <c r="H44" s="60" t="s">
        <v>228</v>
      </c>
      <c r="I44" s="119"/>
      <c r="J44" s="119"/>
      <c r="K44" s="186">
        <v>43661</v>
      </c>
      <c r="L44" s="193"/>
      <c r="M44" s="53">
        <v>2</v>
      </c>
      <c r="N44" s="53"/>
      <c r="O44" s="125" t="s">
        <v>177</v>
      </c>
      <c r="P44" s="219"/>
      <c r="Q44" s="261" t="s">
        <v>307</v>
      </c>
      <c r="R44" s="213" t="s">
        <v>319</v>
      </c>
      <c r="S44" s="157"/>
      <c r="T44" s="54"/>
    </row>
    <row r="45" spans="1:20" ht="18" customHeight="1">
      <c r="A45" s="60" t="s">
        <v>275</v>
      </c>
      <c r="B45" s="180">
        <v>6</v>
      </c>
      <c r="C45" s="180"/>
      <c r="D45" s="169">
        <v>9</v>
      </c>
      <c r="E45" s="172" t="s">
        <v>291</v>
      </c>
      <c r="F45" s="60" t="s">
        <v>283</v>
      </c>
      <c r="G45" s="52" t="s">
        <v>74</v>
      </c>
      <c r="H45" s="60" t="s">
        <v>228</v>
      </c>
      <c r="I45" s="119"/>
      <c r="J45" s="119"/>
      <c r="K45" s="186">
        <v>43678</v>
      </c>
      <c r="L45" s="193"/>
      <c r="M45" s="53">
        <v>1</v>
      </c>
      <c r="N45" s="53"/>
      <c r="O45" s="125" t="s">
        <v>177</v>
      </c>
      <c r="P45" s="219"/>
      <c r="Q45" s="261" t="s">
        <v>307</v>
      </c>
      <c r="R45" s="213" t="s">
        <v>320</v>
      </c>
      <c r="S45" s="157"/>
      <c r="T45" s="54"/>
    </row>
    <row r="46" spans="1:20" ht="18" customHeight="1">
      <c r="A46" s="60" t="s">
        <v>275</v>
      </c>
      <c r="B46" s="180">
        <v>6</v>
      </c>
      <c r="C46" s="180"/>
      <c r="D46" s="169">
        <v>10</v>
      </c>
      <c r="E46" s="172" t="s">
        <v>292</v>
      </c>
      <c r="F46" s="60" t="s">
        <v>283</v>
      </c>
      <c r="G46" s="52" t="s">
        <v>74</v>
      </c>
      <c r="H46" s="60" t="s">
        <v>228</v>
      </c>
      <c r="I46" s="119"/>
      <c r="J46" s="119"/>
      <c r="K46" s="186"/>
      <c r="L46" s="186"/>
      <c r="M46" s="53">
        <v>12</v>
      </c>
      <c r="N46" s="53"/>
      <c r="O46" s="125" t="s">
        <v>177</v>
      </c>
      <c r="P46" s="219"/>
      <c r="Q46" s="261" t="s">
        <v>328</v>
      </c>
      <c r="R46" s="213" t="s">
        <v>321</v>
      </c>
      <c r="S46" s="157"/>
      <c r="T46" s="54"/>
    </row>
    <row r="47" spans="1:20" ht="18">
      <c r="A47" s="60" t="s">
        <v>275</v>
      </c>
      <c r="B47" s="180">
        <v>6</v>
      </c>
      <c r="C47" s="180"/>
      <c r="D47" s="169">
        <v>11</v>
      </c>
      <c r="E47" s="172" t="s">
        <v>293</v>
      </c>
      <c r="F47" s="60" t="s">
        <v>283</v>
      </c>
      <c r="G47" s="52" t="s">
        <v>74</v>
      </c>
      <c r="H47" s="60" t="s">
        <v>228</v>
      </c>
      <c r="I47" s="119"/>
      <c r="J47" s="119"/>
      <c r="K47" s="186"/>
      <c r="L47" s="186"/>
      <c r="M47" s="53">
        <v>12</v>
      </c>
      <c r="N47" s="53"/>
      <c r="O47" s="125" t="s">
        <v>177</v>
      </c>
      <c r="P47" s="219"/>
      <c r="Q47" s="261" t="s">
        <v>328</v>
      </c>
      <c r="R47" s="213" t="s">
        <v>321</v>
      </c>
      <c r="S47" s="157"/>
      <c r="T47" s="54"/>
    </row>
    <row r="48" spans="1:20" ht="18">
      <c r="A48" s="60" t="s">
        <v>275</v>
      </c>
      <c r="B48" s="180">
        <v>7</v>
      </c>
      <c r="C48" s="156"/>
      <c r="D48" s="169">
        <v>0</v>
      </c>
      <c r="E48" s="185" t="s">
        <v>306</v>
      </c>
      <c r="F48" s="60" t="s">
        <v>283</v>
      </c>
      <c r="G48" s="52" t="s">
        <v>74</v>
      </c>
      <c r="H48" s="60" t="s">
        <v>228</v>
      </c>
      <c r="I48" s="119">
        <v>50000</v>
      </c>
      <c r="J48" s="119"/>
      <c r="K48" s="186"/>
      <c r="L48" s="186"/>
      <c r="M48" s="53"/>
      <c r="N48" s="53"/>
      <c r="O48" s="125"/>
      <c r="P48" s="219"/>
      <c r="Q48" s="261"/>
      <c r="R48" s="213"/>
      <c r="S48" s="157"/>
      <c r="T48" s="54"/>
    </row>
    <row r="49" spans="1:20" ht="18">
      <c r="A49" s="60" t="s">
        <v>275</v>
      </c>
      <c r="B49" s="180">
        <v>7</v>
      </c>
      <c r="C49" s="156"/>
      <c r="D49" s="169">
        <v>1</v>
      </c>
      <c r="E49" s="172" t="s">
        <v>295</v>
      </c>
      <c r="F49" s="60" t="s">
        <v>283</v>
      </c>
      <c r="G49" s="52" t="s">
        <v>74</v>
      </c>
      <c r="H49" s="60" t="s">
        <v>228</v>
      </c>
      <c r="I49" s="119"/>
      <c r="J49" s="119"/>
      <c r="K49" s="186">
        <v>43642</v>
      </c>
      <c r="L49" s="186">
        <v>43642</v>
      </c>
      <c r="M49" s="53">
        <v>1</v>
      </c>
      <c r="N49" s="53"/>
      <c r="O49" s="125" t="s">
        <v>7</v>
      </c>
      <c r="P49" s="219"/>
      <c r="Q49" s="261" t="s">
        <v>307</v>
      </c>
      <c r="R49" s="213" t="s">
        <v>329</v>
      </c>
      <c r="S49" s="157"/>
      <c r="T49" s="54"/>
    </row>
    <row r="50" spans="1:20" ht="18">
      <c r="A50" s="60" t="s">
        <v>275</v>
      </c>
      <c r="B50" s="180">
        <v>7</v>
      </c>
      <c r="C50" s="156"/>
      <c r="D50" s="169">
        <v>2</v>
      </c>
      <c r="E50" s="172" t="s">
        <v>296</v>
      </c>
      <c r="F50" s="60" t="s">
        <v>283</v>
      </c>
      <c r="G50" s="52" t="s">
        <v>74</v>
      </c>
      <c r="H50" s="60" t="s">
        <v>228</v>
      </c>
      <c r="I50" s="119"/>
      <c r="J50" s="119"/>
      <c r="K50" s="186">
        <v>43642</v>
      </c>
      <c r="L50" s="186">
        <v>43642</v>
      </c>
      <c r="M50" s="53">
        <v>1</v>
      </c>
      <c r="N50" s="53"/>
      <c r="O50" s="125" t="s">
        <v>7</v>
      </c>
      <c r="P50" s="219"/>
      <c r="Q50" s="261" t="s">
        <v>307</v>
      </c>
      <c r="R50" s="213" t="s">
        <v>322</v>
      </c>
      <c r="S50" s="157"/>
      <c r="T50" s="54"/>
    </row>
    <row r="51" spans="1:20" ht="18">
      <c r="A51" s="60" t="s">
        <v>275</v>
      </c>
      <c r="B51" s="180">
        <v>7</v>
      </c>
      <c r="C51" s="156"/>
      <c r="D51" s="169">
        <v>3</v>
      </c>
      <c r="E51" s="172" t="s">
        <v>297</v>
      </c>
      <c r="F51" s="60" t="s">
        <v>283</v>
      </c>
      <c r="G51" s="52" t="s">
        <v>74</v>
      </c>
      <c r="H51" s="60" t="s">
        <v>228</v>
      </c>
      <c r="I51" s="119"/>
      <c r="J51" s="119"/>
      <c r="K51" s="186">
        <v>43654</v>
      </c>
      <c r="L51" s="186">
        <v>43654</v>
      </c>
      <c r="M51" s="53">
        <v>2</v>
      </c>
      <c r="N51" s="53"/>
      <c r="O51" s="125" t="s">
        <v>125</v>
      </c>
      <c r="P51" s="219"/>
      <c r="Q51" s="261" t="s">
        <v>323</v>
      </c>
      <c r="R51" s="213"/>
      <c r="S51" s="157"/>
      <c r="T51" s="54"/>
    </row>
    <row r="52" spans="1:20" ht="18">
      <c r="A52" s="60" t="s">
        <v>275</v>
      </c>
      <c r="B52" s="180">
        <v>7</v>
      </c>
      <c r="C52" s="156"/>
      <c r="D52" s="169">
        <v>4</v>
      </c>
      <c r="E52" s="172" t="s">
        <v>298</v>
      </c>
      <c r="F52" s="60" t="s">
        <v>283</v>
      </c>
      <c r="G52" s="52" t="s">
        <v>74</v>
      </c>
      <c r="H52" s="60" t="s">
        <v>228</v>
      </c>
      <c r="I52" s="119"/>
      <c r="J52" s="119"/>
      <c r="K52" s="186">
        <v>43643</v>
      </c>
      <c r="L52" s="186">
        <v>43643</v>
      </c>
      <c r="M52" s="53">
        <v>2</v>
      </c>
      <c r="N52" s="53"/>
      <c r="O52" s="125" t="s">
        <v>125</v>
      </c>
      <c r="P52" s="219"/>
      <c r="Q52" s="261" t="s">
        <v>309</v>
      </c>
      <c r="R52" s="213" t="s">
        <v>324</v>
      </c>
      <c r="S52" s="157"/>
      <c r="T52" s="54"/>
    </row>
    <row r="53" spans="1:20" ht="18">
      <c r="A53" s="60" t="s">
        <v>275</v>
      </c>
      <c r="B53" s="180">
        <v>7</v>
      </c>
      <c r="C53" s="156"/>
      <c r="D53" s="169">
        <v>5</v>
      </c>
      <c r="E53" s="172" t="s">
        <v>418</v>
      </c>
      <c r="F53" s="60" t="s">
        <v>283</v>
      </c>
      <c r="G53" s="52" t="s">
        <v>74</v>
      </c>
      <c r="H53" s="60" t="s">
        <v>228</v>
      </c>
      <c r="I53" s="119"/>
      <c r="J53" s="119"/>
      <c r="K53" s="186">
        <v>43661</v>
      </c>
      <c r="L53" s="186"/>
      <c r="M53" s="53">
        <v>1</v>
      </c>
      <c r="N53" s="53"/>
      <c r="O53" s="125" t="s">
        <v>177</v>
      </c>
      <c r="P53" s="219"/>
      <c r="Q53" s="261" t="s">
        <v>313</v>
      </c>
      <c r="R53" s="213"/>
      <c r="S53" s="157"/>
      <c r="T53" s="54"/>
    </row>
    <row r="54" spans="1:20" ht="18">
      <c r="A54" s="60" t="s">
        <v>275</v>
      </c>
      <c r="B54" s="180">
        <v>7</v>
      </c>
      <c r="C54" s="156"/>
      <c r="D54" s="169">
        <v>6</v>
      </c>
      <c r="E54" s="172" t="s">
        <v>299</v>
      </c>
      <c r="F54" s="60" t="s">
        <v>283</v>
      </c>
      <c r="G54" s="52" t="s">
        <v>74</v>
      </c>
      <c r="H54" s="60" t="s">
        <v>228</v>
      </c>
      <c r="I54" s="119"/>
      <c r="J54" s="119"/>
      <c r="K54" s="186">
        <v>43661</v>
      </c>
      <c r="L54" s="186"/>
      <c r="M54" s="53">
        <v>1</v>
      </c>
      <c r="N54" s="53"/>
      <c r="O54" s="125" t="s">
        <v>177</v>
      </c>
      <c r="P54" s="219"/>
      <c r="Q54" s="261" t="s">
        <v>313</v>
      </c>
      <c r="R54" s="213"/>
      <c r="S54" s="157"/>
      <c r="T54" s="54"/>
    </row>
    <row r="55" spans="1:20" ht="18">
      <c r="A55" s="60" t="s">
        <v>275</v>
      </c>
      <c r="B55" s="180">
        <v>7</v>
      </c>
      <c r="C55" s="156"/>
      <c r="D55" s="169">
        <v>7</v>
      </c>
      <c r="E55" s="172" t="s">
        <v>300</v>
      </c>
      <c r="F55" s="60" t="s">
        <v>283</v>
      </c>
      <c r="G55" s="52" t="s">
        <v>74</v>
      </c>
      <c r="H55" s="60" t="s">
        <v>228</v>
      </c>
      <c r="I55" s="119"/>
      <c r="J55" s="119"/>
      <c r="K55" s="186">
        <v>43678</v>
      </c>
      <c r="L55" s="186"/>
      <c r="M55" s="53">
        <v>2</v>
      </c>
      <c r="N55" s="53"/>
      <c r="O55" s="125" t="s">
        <v>177</v>
      </c>
      <c r="P55" s="219"/>
      <c r="Q55" s="261" t="s">
        <v>307</v>
      </c>
      <c r="R55" s="213" t="s">
        <v>320</v>
      </c>
      <c r="S55" s="157"/>
      <c r="T55" s="54"/>
    </row>
    <row r="56" spans="1:20" ht="18">
      <c r="A56" s="60" t="s">
        <v>275</v>
      </c>
      <c r="B56" s="180">
        <v>7</v>
      </c>
      <c r="C56" s="156"/>
      <c r="D56" s="169">
        <v>8</v>
      </c>
      <c r="E56" s="172" t="s">
        <v>301</v>
      </c>
      <c r="F56" s="60" t="s">
        <v>283</v>
      </c>
      <c r="G56" s="52" t="s">
        <v>74</v>
      </c>
      <c r="H56" s="60" t="s">
        <v>228</v>
      </c>
      <c r="I56" s="119"/>
      <c r="J56" s="119"/>
      <c r="K56" s="186">
        <v>43739</v>
      </c>
      <c r="L56" s="186"/>
      <c r="M56" s="53">
        <v>4</v>
      </c>
      <c r="N56" s="53"/>
      <c r="O56" s="125" t="s">
        <v>177</v>
      </c>
      <c r="P56" s="219"/>
      <c r="Q56" s="261" t="s">
        <v>325</v>
      </c>
      <c r="R56" s="213"/>
      <c r="S56" s="157"/>
      <c r="T56" s="54"/>
    </row>
    <row r="57" spans="1:20" ht="18">
      <c r="A57" s="60" t="s">
        <v>275</v>
      </c>
      <c r="B57" s="180">
        <v>7</v>
      </c>
      <c r="C57" s="156"/>
      <c r="D57" s="169">
        <v>9</v>
      </c>
      <c r="E57" s="172" t="s">
        <v>302</v>
      </c>
      <c r="F57" s="60" t="s">
        <v>283</v>
      </c>
      <c r="G57" s="52" t="s">
        <v>74</v>
      </c>
      <c r="H57" s="60" t="s">
        <v>228</v>
      </c>
      <c r="I57" s="119"/>
      <c r="J57" s="119"/>
      <c r="K57" s="250" t="s">
        <v>419</v>
      </c>
      <c r="L57" s="186"/>
      <c r="M57" s="53">
        <v>4</v>
      </c>
      <c r="N57" s="53"/>
      <c r="O57" s="125" t="s">
        <v>177</v>
      </c>
      <c r="P57" s="219"/>
      <c r="Q57" s="261" t="s">
        <v>325</v>
      </c>
      <c r="R57" s="213" t="s">
        <v>330</v>
      </c>
      <c r="S57" s="157"/>
      <c r="T57" s="54"/>
    </row>
    <row r="58" spans="1:20" ht="18">
      <c r="A58" s="60" t="s">
        <v>275</v>
      </c>
      <c r="B58" s="180">
        <v>7</v>
      </c>
      <c r="C58" s="156"/>
      <c r="D58" s="169">
        <v>10</v>
      </c>
      <c r="E58" s="172" t="s">
        <v>303</v>
      </c>
      <c r="F58" s="60" t="s">
        <v>283</v>
      </c>
      <c r="G58" s="52" t="s">
        <v>74</v>
      </c>
      <c r="H58" s="60" t="s">
        <v>228</v>
      </c>
      <c r="I58" s="119"/>
      <c r="J58" s="119"/>
      <c r="K58" s="186">
        <v>43661</v>
      </c>
      <c r="L58" s="186"/>
      <c r="M58" s="53">
        <v>4</v>
      </c>
      <c r="N58" s="53"/>
      <c r="O58" s="125" t="s">
        <v>177</v>
      </c>
      <c r="P58" s="219"/>
      <c r="Q58" s="261" t="s">
        <v>325</v>
      </c>
      <c r="R58" s="213"/>
      <c r="S58" s="157"/>
      <c r="T58" s="54"/>
    </row>
    <row r="59" spans="1:20" ht="18">
      <c r="A59" s="60" t="s">
        <v>275</v>
      </c>
      <c r="B59" s="180">
        <v>7</v>
      </c>
      <c r="C59" s="156"/>
      <c r="D59" s="169">
        <v>11</v>
      </c>
      <c r="E59" s="172" t="s">
        <v>304</v>
      </c>
      <c r="F59" s="60" t="s">
        <v>283</v>
      </c>
      <c r="G59" s="52" t="s">
        <v>74</v>
      </c>
      <c r="H59" s="60" t="s">
        <v>228</v>
      </c>
      <c r="I59" s="119"/>
      <c r="J59" s="119"/>
      <c r="K59" s="186"/>
      <c r="L59" s="186"/>
      <c r="M59" s="53">
        <v>12</v>
      </c>
      <c r="N59" s="53"/>
      <c r="O59" s="125" t="s">
        <v>177</v>
      </c>
      <c r="P59" s="219"/>
      <c r="Q59" s="261" t="s">
        <v>327</v>
      </c>
      <c r="R59" s="213" t="s">
        <v>326</v>
      </c>
      <c r="S59" s="157"/>
      <c r="T59" s="54"/>
    </row>
    <row r="60" spans="1:20" ht="18">
      <c r="A60" s="60" t="s">
        <v>275</v>
      </c>
      <c r="B60" s="180">
        <v>7</v>
      </c>
      <c r="C60" s="156"/>
      <c r="D60" s="169">
        <v>12</v>
      </c>
      <c r="E60" s="172" t="s">
        <v>305</v>
      </c>
      <c r="F60" s="60" t="s">
        <v>283</v>
      </c>
      <c r="G60" s="52" t="s">
        <v>74</v>
      </c>
      <c r="H60" s="60" t="s">
        <v>228</v>
      </c>
      <c r="I60" s="119"/>
      <c r="J60" s="119"/>
      <c r="K60" s="186"/>
      <c r="L60" s="186"/>
      <c r="M60" s="53">
        <v>12</v>
      </c>
      <c r="N60" s="53"/>
      <c r="O60" s="125" t="s">
        <v>177</v>
      </c>
      <c r="P60" s="219"/>
      <c r="Q60" s="261" t="s">
        <v>327</v>
      </c>
      <c r="R60" s="213"/>
      <c r="S60" s="157"/>
      <c r="T60" s="54"/>
    </row>
    <row r="61" spans="1:20" ht="41.4">
      <c r="A61" s="60" t="s">
        <v>235</v>
      </c>
      <c r="B61" s="180">
        <v>8</v>
      </c>
      <c r="C61" s="156"/>
      <c r="D61" s="169">
        <v>0</v>
      </c>
      <c r="E61" s="223" t="s">
        <v>331</v>
      </c>
      <c r="F61" s="60" t="s">
        <v>243</v>
      </c>
      <c r="G61" s="52" t="s">
        <v>126</v>
      </c>
      <c r="H61" s="60" t="s">
        <v>232</v>
      </c>
      <c r="I61" s="119"/>
      <c r="J61" s="119"/>
      <c r="K61" s="186">
        <v>43656</v>
      </c>
      <c r="L61" s="186">
        <v>43656</v>
      </c>
      <c r="M61" s="53">
        <v>1</v>
      </c>
      <c r="N61" s="53"/>
      <c r="O61" s="125" t="s">
        <v>7</v>
      </c>
      <c r="P61" s="219">
        <v>43682</v>
      </c>
      <c r="Q61" s="261" t="s">
        <v>333</v>
      </c>
      <c r="R61" s="213" t="s">
        <v>332</v>
      </c>
      <c r="S61" s="157" t="s">
        <v>367</v>
      </c>
      <c r="T61" s="54">
        <v>43665</v>
      </c>
    </row>
    <row r="62" spans="1:20" ht="18">
      <c r="A62" s="60" t="s">
        <v>426</v>
      </c>
      <c r="B62" s="180">
        <v>9</v>
      </c>
      <c r="C62" s="156"/>
      <c r="D62" s="169"/>
      <c r="E62" s="185" t="s">
        <v>362</v>
      </c>
      <c r="F62" s="60" t="s">
        <v>283</v>
      </c>
      <c r="G62" s="52" t="s">
        <v>218</v>
      </c>
      <c r="H62" s="60" t="s">
        <v>226</v>
      </c>
      <c r="I62" s="119"/>
      <c r="J62" s="119">
        <v>36114</v>
      </c>
      <c r="K62" s="186"/>
      <c r="L62" s="186"/>
      <c r="M62" s="53"/>
      <c r="N62" s="53"/>
      <c r="O62" s="125" t="s">
        <v>7</v>
      </c>
      <c r="P62" s="219"/>
      <c r="Q62" s="261"/>
      <c r="R62" s="213" t="s">
        <v>399</v>
      </c>
      <c r="S62" s="157"/>
      <c r="T62" s="54"/>
    </row>
    <row r="63" spans="1:20" ht="18">
      <c r="A63" s="60" t="s">
        <v>426</v>
      </c>
      <c r="B63" s="180">
        <v>10</v>
      </c>
      <c r="C63" s="156"/>
      <c r="D63" s="169"/>
      <c r="E63" s="185" t="s">
        <v>363</v>
      </c>
      <c r="F63" s="60" t="s">
        <v>283</v>
      </c>
      <c r="G63" s="52" t="s">
        <v>218</v>
      </c>
      <c r="H63" s="60" t="s">
        <v>231</v>
      </c>
      <c r="I63" s="119"/>
      <c r="J63" s="119"/>
      <c r="K63" s="186">
        <v>43739</v>
      </c>
      <c r="L63" s="186"/>
      <c r="M63" s="53"/>
      <c r="N63" s="53"/>
      <c r="O63" s="125" t="s">
        <v>125</v>
      </c>
      <c r="P63" s="219"/>
      <c r="Q63" s="261"/>
      <c r="R63" s="213" t="s">
        <v>396</v>
      </c>
      <c r="S63" s="157"/>
      <c r="T63" s="54"/>
    </row>
    <row r="64" spans="1:20" ht="18">
      <c r="A64" s="60" t="s">
        <v>426</v>
      </c>
      <c r="B64" s="180">
        <v>11</v>
      </c>
      <c r="C64" s="156"/>
      <c r="D64" s="169"/>
      <c r="E64" s="185" t="s">
        <v>364</v>
      </c>
      <c r="F64" s="60" t="s">
        <v>283</v>
      </c>
      <c r="G64" s="52" t="s">
        <v>226</v>
      </c>
      <c r="H64" s="60" t="s">
        <v>226</v>
      </c>
      <c r="I64" s="119"/>
      <c r="J64" s="119"/>
      <c r="K64" s="186">
        <v>43685</v>
      </c>
      <c r="L64" s="186"/>
      <c r="M64" s="53"/>
      <c r="N64" s="53"/>
      <c r="O64" s="125" t="s">
        <v>177</v>
      </c>
      <c r="P64" s="219"/>
      <c r="Q64" s="261"/>
      <c r="R64" s="213" t="s">
        <v>396</v>
      </c>
      <c r="S64" s="157"/>
      <c r="T64" s="54"/>
    </row>
    <row r="65" spans="1:20" ht="18">
      <c r="A65" s="60" t="s">
        <v>426</v>
      </c>
      <c r="B65" s="180">
        <v>12</v>
      </c>
      <c r="C65" s="156"/>
      <c r="D65" s="169"/>
      <c r="E65" s="185" t="s">
        <v>365</v>
      </c>
      <c r="F65" s="60" t="s">
        <v>283</v>
      </c>
      <c r="G65" s="52" t="s">
        <v>226</v>
      </c>
      <c r="H65" s="60" t="s">
        <v>226</v>
      </c>
      <c r="I65" s="119"/>
      <c r="J65" s="119"/>
      <c r="K65" s="186">
        <v>43739</v>
      </c>
      <c r="L65" s="186"/>
      <c r="M65" s="53"/>
      <c r="N65" s="53"/>
      <c r="O65" s="125" t="s">
        <v>177</v>
      </c>
      <c r="P65" s="219"/>
      <c r="Q65" s="261"/>
      <c r="R65" s="213"/>
      <c r="S65" s="157"/>
      <c r="T65" s="54"/>
    </row>
    <row r="66" spans="1:20" ht="27.6">
      <c r="A66" s="60" t="s">
        <v>426</v>
      </c>
      <c r="B66" s="180">
        <v>13</v>
      </c>
      <c r="C66" s="156"/>
      <c r="D66" s="169"/>
      <c r="E66" s="185" t="s">
        <v>366</v>
      </c>
      <c r="F66" s="60" t="s">
        <v>283</v>
      </c>
      <c r="G66" s="52" t="s">
        <v>226</v>
      </c>
      <c r="H66" s="60" t="s">
        <v>226</v>
      </c>
      <c r="I66" s="119"/>
      <c r="J66" s="119">
        <v>450000</v>
      </c>
      <c r="K66" s="186"/>
      <c r="L66" s="186"/>
      <c r="M66" s="53"/>
      <c r="N66" s="53"/>
      <c r="O66" s="125" t="s">
        <v>125</v>
      </c>
      <c r="P66" s="219"/>
      <c r="Q66" s="261"/>
      <c r="R66" s="213" t="s">
        <v>398</v>
      </c>
      <c r="S66" s="157"/>
      <c r="T66" s="54"/>
    </row>
    <row r="67" spans="1:20" ht="18">
      <c r="A67" s="60" t="s">
        <v>335</v>
      </c>
      <c r="B67" s="180">
        <v>14</v>
      </c>
      <c r="C67" s="156"/>
      <c r="D67" s="169"/>
      <c r="E67" s="185" t="s">
        <v>372</v>
      </c>
      <c r="F67" s="60" t="s">
        <v>368</v>
      </c>
      <c r="G67" s="52" t="s">
        <v>74</v>
      </c>
      <c r="H67" s="60" t="s">
        <v>229</v>
      </c>
      <c r="I67" s="119">
        <v>1039619</v>
      </c>
      <c r="J67" s="119">
        <v>0</v>
      </c>
      <c r="K67" s="186">
        <v>43252</v>
      </c>
      <c r="L67" s="186">
        <v>43252</v>
      </c>
      <c r="M67" s="53">
        <v>52</v>
      </c>
      <c r="N67" s="53"/>
      <c r="O67" s="125" t="s">
        <v>7</v>
      </c>
      <c r="P67" s="219">
        <v>43616</v>
      </c>
      <c r="Q67" s="261" t="s">
        <v>370</v>
      </c>
      <c r="R67" s="213"/>
      <c r="S67" s="157" t="s">
        <v>371</v>
      </c>
      <c r="T67" s="54">
        <v>43616</v>
      </c>
    </row>
    <row r="68" spans="1:20" ht="18">
      <c r="A68" s="60" t="s">
        <v>335</v>
      </c>
      <c r="B68" s="180">
        <v>15</v>
      </c>
      <c r="C68" s="156"/>
      <c r="D68" s="169"/>
      <c r="E68" s="185" t="s">
        <v>373</v>
      </c>
      <c r="F68" s="60" t="s">
        <v>368</v>
      </c>
      <c r="G68" s="52" t="s">
        <v>218</v>
      </c>
      <c r="H68" s="60" t="s">
        <v>231</v>
      </c>
      <c r="I68" s="119">
        <v>2401433</v>
      </c>
      <c r="J68" s="119">
        <v>0</v>
      </c>
      <c r="K68" s="186">
        <v>43252</v>
      </c>
      <c r="L68" s="186">
        <v>43252</v>
      </c>
      <c r="M68" s="53">
        <v>52</v>
      </c>
      <c r="N68" s="53"/>
      <c r="O68" s="125" t="s">
        <v>369</v>
      </c>
      <c r="P68" s="219">
        <v>43616</v>
      </c>
      <c r="Q68" s="261" t="s">
        <v>370</v>
      </c>
      <c r="R68" s="213"/>
      <c r="S68" s="157" t="s">
        <v>371</v>
      </c>
      <c r="T68" s="54">
        <v>43616</v>
      </c>
    </row>
    <row r="69" spans="1:20" ht="18">
      <c r="A69" s="60" t="s">
        <v>335</v>
      </c>
      <c r="B69" s="180">
        <v>16</v>
      </c>
      <c r="C69" s="156"/>
      <c r="D69" s="169"/>
      <c r="E69" s="185" t="s">
        <v>374</v>
      </c>
      <c r="F69" s="60" t="s">
        <v>368</v>
      </c>
      <c r="G69" s="52" t="s">
        <v>74</v>
      </c>
      <c r="H69" s="60" t="s">
        <v>229</v>
      </c>
      <c r="I69" s="119">
        <v>1000000</v>
      </c>
      <c r="J69" s="119">
        <v>0</v>
      </c>
      <c r="K69" s="186">
        <v>43617</v>
      </c>
      <c r="L69" s="186">
        <v>43617</v>
      </c>
      <c r="M69" s="53">
        <v>52</v>
      </c>
      <c r="N69" s="53"/>
      <c r="O69" s="125" t="s">
        <v>125</v>
      </c>
      <c r="P69" s="219">
        <v>43616</v>
      </c>
      <c r="Q69" s="261" t="s">
        <v>370</v>
      </c>
      <c r="S69" s="157" t="s">
        <v>371</v>
      </c>
      <c r="T69" s="54">
        <v>43982</v>
      </c>
    </row>
    <row r="70" spans="1:20" ht="27.6">
      <c r="A70" s="60" t="s">
        <v>335</v>
      </c>
      <c r="B70" s="180">
        <v>17</v>
      </c>
      <c r="C70" s="156"/>
      <c r="D70" s="169"/>
      <c r="E70" s="185" t="s">
        <v>375</v>
      </c>
      <c r="F70" s="60" t="s">
        <v>368</v>
      </c>
      <c r="G70" s="52" t="s">
        <v>218</v>
      </c>
      <c r="H70" s="60" t="s">
        <v>231</v>
      </c>
      <c r="I70" s="119">
        <v>2500000</v>
      </c>
      <c r="J70" s="119">
        <v>0</v>
      </c>
      <c r="K70" s="186">
        <v>43617</v>
      </c>
      <c r="L70" s="186">
        <v>43617</v>
      </c>
      <c r="M70" s="53">
        <v>52</v>
      </c>
      <c r="N70" s="53"/>
      <c r="O70" s="125" t="s">
        <v>125</v>
      </c>
      <c r="P70" s="219">
        <v>43616</v>
      </c>
      <c r="Q70" s="261" t="s">
        <v>370</v>
      </c>
      <c r="R70" s="213" t="s">
        <v>376</v>
      </c>
      <c r="S70" s="157" t="s">
        <v>371</v>
      </c>
      <c r="T70" s="54">
        <v>43982</v>
      </c>
    </row>
    <row r="71" spans="1:20" ht="18">
      <c r="A71" s="60" t="s">
        <v>426</v>
      </c>
      <c r="B71" s="180">
        <v>18</v>
      </c>
      <c r="C71" s="156"/>
      <c r="D71" s="169"/>
      <c r="E71" s="223" t="s">
        <v>394</v>
      </c>
      <c r="F71" s="60" t="s">
        <v>283</v>
      </c>
      <c r="G71" s="52" t="s">
        <v>218</v>
      </c>
      <c r="H71" s="60" t="s">
        <v>232</v>
      </c>
      <c r="I71" s="119"/>
      <c r="J71" s="119">
        <v>18000</v>
      </c>
      <c r="K71" s="186"/>
      <c r="L71" s="186"/>
      <c r="M71" s="53"/>
      <c r="N71" s="53"/>
      <c r="O71" s="125" t="s">
        <v>177</v>
      </c>
      <c r="P71" s="219"/>
      <c r="Q71" s="261"/>
      <c r="R71" s="213" t="s">
        <v>399</v>
      </c>
      <c r="S71" s="157"/>
      <c r="T71" s="54"/>
    </row>
    <row r="72" spans="1:20" ht="18">
      <c r="A72" s="60" t="s">
        <v>426</v>
      </c>
      <c r="B72" s="180">
        <v>19</v>
      </c>
      <c r="C72" s="156"/>
      <c r="D72" s="169"/>
      <c r="E72" s="185" t="s">
        <v>395</v>
      </c>
      <c r="F72" s="60" t="s">
        <v>325</v>
      </c>
      <c r="G72" s="52" t="s">
        <v>226</v>
      </c>
      <c r="H72" s="60" t="s">
        <v>230</v>
      </c>
      <c r="I72" s="119"/>
      <c r="J72" s="119"/>
      <c r="K72" s="186">
        <v>43739</v>
      </c>
      <c r="L72" s="186"/>
      <c r="M72" s="53"/>
      <c r="N72" s="53"/>
      <c r="O72" s="125" t="s">
        <v>177</v>
      </c>
      <c r="P72" s="219"/>
      <c r="Q72" s="261"/>
      <c r="R72" s="213" t="s">
        <v>397</v>
      </c>
      <c r="S72" s="157"/>
      <c r="T72" s="54"/>
    </row>
    <row r="73" spans="1:20" ht="18">
      <c r="A73" s="60" t="s">
        <v>422</v>
      </c>
      <c r="B73" s="180">
        <v>22</v>
      </c>
      <c r="C73" s="156"/>
      <c r="D73" s="169">
        <v>0</v>
      </c>
      <c r="E73" s="185" t="s">
        <v>423</v>
      </c>
      <c r="F73" s="60" t="s">
        <v>243</v>
      </c>
      <c r="G73" s="52" t="s">
        <v>74</v>
      </c>
      <c r="H73" s="60" t="s">
        <v>230</v>
      </c>
      <c r="I73" s="119"/>
      <c r="J73" s="119"/>
      <c r="K73" s="186"/>
      <c r="L73" s="186"/>
      <c r="M73" s="53"/>
      <c r="N73" s="53"/>
      <c r="O73" s="125" t="s">
        <v>177</v>
      </c>
      <c r="P73" s="219"/>
      <c r="Q73" s="261"/>
      <c r="R73" s="213"/>
      <c r="S73" s="157"/>
      <c r="T73" s="54"/>
    </row>
    <row r="74" spans="1:20" ht="18">
      <c r="A74" s="60" t="s">
        <v>422</v>
      </c>
      <c r="B74" s="180">
        <v>23</v>
      </c>
      <c r="C74" s="156"/>
      <c r="D74" s="169">
        <v>0</v>
      </c>
      <c r="E74" s="185" t="s">
        <v>424</v>
      </c>
      <c r="F74" s="60" t="s">
        <v>243</v>
      </c>
      <c r="G74" s="52" t="s">
        <v>226</v>
      </c>
      <c r="H74" s="60" t="s">
        <v>230</v>
      </c>
      <c r="I74" s="119"/>
      <c r="J74" s="119"/>
      <c r="K74" s="186"/>
      <c r="L74" s="186"/>
      <c r="M74" s="53"/>
      <c r="N74" s="53"/>
      <c r="O74" s="125" t="s">
        <v>177</v>
      </c>
      <c r="P74" s="219"/>
      <c r="Q74" s="261"/>
      <c r="R74" s="213"/>
      <c r="S74" s="157"/>
      <c r="T74" s="54"/>
    </row>
    <row r="75" spans="1:20" ht="18">
      <c r="A75" s="60" t="s">
        <v>422</v>
      </c>
      <c r="B75" s="180">
        <v>24</v>
      </c>
      <c r="C75" s="156"/>
      <c r="D75" s="169">
        <v>0</v>
      </c>
      <c r="E75" s="185" t="s">
        <v>425</v>
      </c>
      <c r="F75" s="60" t="s">
        <v>243</v>
      </c>
      <c r="G75" s="52" t="s">
        <v>226</v>
      </c>
      <c r="H75" s="60" t="s">
        <v>230</v>
      </c>
      <c r="I75" s="119"/>
      <c r="J75" s="119"/>
      <c r="K75" s="186"/>
      <c r="L75" s="186"/>
      <c r="M75" s="53"/>
      <c r="N75" s="53"/>
      <c r="O75" s="125" t="s">
        <v>177</v>
      </c>
      <c r="P75" s="219"/>
      <c r="Q75" s="261"/>
      <c r="R75" s="213"/>
      <c r="S75" s="157"/>
      <c r="T75" s="54"/>
    </row>
    <row r="76" spans="1:20" ht="18">
      <c r="A76" s="60" t="s">
        <v>422</v>
      </c>
      <c r="B76" s="180">
        <v>25</v>
      </c>
      <c r="C76" s="156"/>
      <c r="D76" s="169">
        <v>0</v>
      </c>
      <c r="E76" s="185" t="s">
        <v>428</v>
      </c>
      <c r="F76" s="60" t="s">
        <v>243</v>
      </c>
      <c r="G76" s="52" t="s">
        <v>226</v>
      </c>
      <c r="H76" s="60" t="s">
        <v>226</v>
      </c>
      <c r="I76" s="119"/>
      <c r="J76" s="119"/>
      <c r="K76" s="186"/>
      <c r="L76" s="186"/>
      <c r="M76" s="53"/>
      <c r="N76" s="53"/>
      <c r="O76" s="125" t="s">
        <v>234</v>
      </c>
      <c r="P76" s="219"/>
      <c r="Q76" s="261"/>
      <c r="R76" s="213"/>
      <c r="S76" s="157"/>
      <c r="T76" s="54"/>
    </row>
    <row r="77" spans="1:20" ht="18">
      <c r="A77" s="60" t="s">
        <v>422</v>
      </c>
      <c r="B77" s="180">
        <v>26</v>
      </c>
      <c r="C77" s="156"/>
      <c r="D77" s="169">
        <v>0</v>
      </c>
      <c r="E77" s="185" t="s">
        <v>429</v>
      </c>
      <c r="F77" s="60" t="s">
        <v>243</v>
      </c>
      <c r="G77" s="52" t="s">
        <v>226</v>
      </c>
      <c r="H77" s="60" t="s">
        <v>230</v>
      </c>
      <c r="I77" s="119"/>
      <c r="J77" s="119"/>
      <c r="K77" s="186"/>
      <c r="L77" s="186"/>
      <c r="M77" s="53"/>
      <c r="N77" s="53"/>
      <c r="O77" s="125" t="s">
        <v>234</v>
      </c>
      <c r="P77" s="219"/>
      <c r="Q77" s="261"/>
      <c r="R77" s="213"/>
      <c r="S77" s="157"/>
      <c r="T77" s="54"/>
    </row>
    <row r="78" spans="1:20" ht="108">
      <c r="A78" s="60" t="s">
        <v>236</v>
      </c>
      <c r="B78" s="180">
        <v>27</v>
      </c>
      <c r="C78" s="156"/>
      <c r="D78" s="169">
        <v>0</v>
      </c>
      <c r="E78" s="185" t="s">
        <v>437</v>
      </c>
      <c r="F78" s="60" t="s">
        <v>438</v>
      </c>
      <c r="G78" s="52" t="s">
        <v>126</v>
      </c>
      <c r="H78" s="60" t="s">
        <v>232</v>
      </c>
      <c r="I78" s="119"/>
      <c r="J78" s="119"/>
      <c r="K78" s="186">
        <v>43699</v>
      </c>
      <c r="L78" s="186"/>
      <c r="M78" s="53"/>
      <c r="N78" s="53"/>
      <c r="O78" s="125" t="s">
        <v>125</v>
      </c>
      <c r="P78" s="219">
        <v>43721</v>
      </c>
      <c r="Q78" s="261"/>
      <c r="R78" s="213" t="s">
        <v>484</v>
      </c>
      <c r="S78" s="157" t="s">
        <v>485</v>
      </c>
      <c r="T78" s="54">
        <v>43752</v>
      </c>
    </row>
    <row r="79" spans="1:20" ht="69">
      <c r="A79" s="60" t="s">
        <v>422</v>
      </c>
      <c r="B79" s="180">
        <v>28</v>
      </c>
      <c r="C79" s="156"/>
      <c r="D79" s="169">
        <v>0</v>
      </c>
      <c r="E79" s="185" t="s">
        <v>439</v>
      </c>
      <c r="F79" s="60" t="s">
        <v>243</v>
      </c>
      <c r="G79" s="52" t="s">
        <v>218</v>
      </c>
      <c r="H79" s="60" t="s">
        <v>230</v>
      </c>
      <c r="I79" s="119"/>
      <c r="J79" s="119"/>
      <c r="K79" s="186"/>
      <c r="L79" s="186"/>
      <c r="M79" s="53"/>
      <c r="N79" s="53"/>
      <c r="O79" s="125" t="s">
        <v>233</v>
      </c>
      <c r="P79" s="219"/>
      <c r="Q79" s="261"/>
      <c r="R79" s="213" t="s">
        <v>445</v>
      </c>
      <c r="S79" s="157"/>
      <c r="T79" s="54"/>
    </row>
    <row r="80" spans="1:20" ht="27.6">
      <c r="A80" s="60" t="s">
        <v>422</v>
      </c>
      <c r="B80" s="180">
        <v>29</v>
      </c>
      <c r="C80" s="156"/>
      <c r="D80" s="169">
        <v>0</v>
      </c>
      <c r="E80" s="185" t="s">
        <v>440</v>
      </c>
      <c r="F80" s="60" t="s">
        <v>243</v>
      </c>
      <c r="G80" s="52" t="s">
        <v>226</v>
      </c>
      <c r="H80" s="60" t="s">
        <v>231</v>
      </c>
      <c r="I80" s="119"/>
      <c r="J80" s="119"/>
      <c r="K80" s="186"/>
      <c r="L80" s="186"/>
      <c r="M80" s="53"/>
      <c r="N80" s="53"/>
      <c r="O80" s="125" t="s">
        <v>233</v>
      </c>
      <c r="P80" s="219"/>
      <c r="Q80" s="261"/>
      <c r="R80" s="213" t="s">
        <v>446</v>
      </c>
      <c r="S80" s="157"/>
      <c r="T80" s="54"/>
    </row>
    <row r="81" spans="1:20" ht="27.6">
      <c r="A81" s="60" t="s">
        <v>422</v>
      </c>
      <c r="B81" s="180">
        <v>29</v>
      </c>
      <c r="C81" s="156"/>
      <c r="D81" s="169">
        <v>1</v>
      </c>
      <c r="E81" s="267">
        <v>995</v>
      </c>
      <c r="F81" s="60" t="s">
        <v>243</v>
      </c>
      <c r="G81" s="52" t="s">
        <v>226</v>
      </c>
      <c r="H81" s="60" t="s">
        <v>231</v>
      </c>
      <c r="I81" s="119"/>
      <c r="J81" s="119"/>
      <c r="K81" s="186"/>
      <c r="L81" s="186"/>
      <c r="M81" s="53"/>
      <c r="N81" s="53"/>
      <c r="O81" s="125" t="s">
        <v>233</v>
      </c>
      <c r="P81" s="219"/>
      <c r="Q81" s="261"/>
      <c r="R81" s="213" t="s">
        <v>446</v>
      </c>
      <c r="S81" s="157"/>
      <c r="T81" s="54"/>
    </row>
    <row r="82" spans="1:20" ht="27.6">
      <c r="A82" s="60" t="s">
        <v>422</v>
      </c>
      <c r="B82" s="180">
        <v>29</v>
      </c>
      <c r="C82" s="156"/>
      <c r="D82" s="169">
        <v>2</v>
      </c>
      <c r="E82" s="267" t="s">
        <v>441</v>
      </c>
      <c r="F82" s="60" t="s">
        <v>243</v>
      </c>
      <c r="G82" s="52" t="s">
        <v>226</v>
      </c>
      <c r="H82" s="60" t="s">
        <v>231</v>
      </c>
      <c r="I82" s="119"/>
      <c r="J82" s="119"/>
      <c r="K82" s="186"/>
      <c r="L82" s="186"/>
      <c r="M82" s="53"/>
      <c r="N82" s="53"/>
      <c r="O82" s="125" t="s">
        <v>233</v>
      </c>
      <c r="P82" s="219"/>
      <c r="Q82" s="261"/>
      <c r="R82" s="213" t="s">
        <v>446</v>
      </c>
      <c r="S82" s="157"/>
      <c r="T82" s="54"/>
    </row>
    <row r="83" spans="1:20" ht="27.6">
      <c r="A83" s="60" t="s">
        <v>422</v>
      </c>
      <c r="B83" s="180">
        <v>29</v>
      </c>
      <c r="C83" s="156"/>
      <c r="D83" s="169">
        <v>3</v>
      </c>
      <c r="E83" s="267" t="s">
        <v>442</v>
      </c>
      <c r="F83" s="60" t="s">
        <v>243</v>
      </c>
      <c r="G83" s="52" t="s">
        <v>226</v>
      </c>
      <c r="H83" s="60" t="s">
        <v>231</v>
      </c>
      <c r="I83" s="119"/>
      <c r="J83" s="119"/>
      <c r="K83" s="186"/>
      <c r="L83" s="186"/>
      <c r="M83" s="53"/>
      <c r="N83" s="53"/>
      <c r="O83" s="125" t="s">
        <v>234</v>
      </c>
      <c r="P83" s="219"/>
      <c r="Q83" s="261"/>
      <c r="R83" s="213" t="s">
        <v>446</v>
      </c>
      <c r="S83" s="157"/>
      <c r="T83" s="54"/>
    </row>
    <row r="84" spans="1:20" ht="18">
      <c r="A84" s="60" t="s">
        <v>422</v>
      </c>
      <c r="B84" s="180">
        <v>30</v>
      </c>
      <c r="C84" s="156"/>
      <c r="D84" s="169">
        <v>0</v>
      </c>
      <c r="E84" s="185" t="s">
        <v>443</v>
      </c>
      <c r="F84" s="60" t="s">
        <v>243</v>
      </c>
      <c r="G84" s="52" t="s">
        <v>218</v>
      </c>
      <c r="H84" s="60" t="s">
        <v>230</v>
      </c>
      <c r="I84" s="119"/>
      <c r="J84" s="119"/>
      <c r="K84" s="186"/>
      <c r="L84" s="186"/>
      <c r="M84" s="53"/>
      <c r="N84" s="53"/>
      <c r="O84" s="125" t="s">
        <v>177</v>
      </c>
      <c r="P84" s="219"/>
      <c r="Q84" s="261"/>
      <c r="R84" s="213"/>
      <c r="S84" s="157"/>
      <c r="T84" s="54"/>
    </row>
    <row r="85" spans="1:20" ht="18">
      <c r="A85" s="60" t="s">
        <v>422</v>
      </c>
      <c r="B85" s="180">
        <v>31</v>
      </c>
      <c r="C85" s="156"/>
      <c r="D85" s="169">
        <v>0</v>
      </c>
      <c r="E85" s="185" t="s">
        <v>444</v>
      </c>
      <c r="F85" s="60" t="s">
        <v>243</v>
      </c>
      <c r="G85" s="52" t="s">
        <v>218</v>
      </c>
      <c r="H85" s="60" t="s">
        <v>228</v>
      </c>
      <c r="I85" s="119"/>
      <c r="J85" s="119"/>
      <c r="K85" s="186"/>
      <c r="L85" s="186"/>
      <c r="M85" s="53"/>
      <c r="N85" s="53"/>
      <c r="O85" s="125" t="s">
        <v>177</v>
      </c>
      <c r="P85" s="219"/>
      <c r="Q85" s="261"/>
      <c r="R85" s="213"/>
      <c r="S85" s="157"/>
      <c r="T85" s="54"/>
    </row>
    <row r="86" spans="1:20" ht="18">
      <c r="A86" s="60" t="s">
        <v>422</v>
      </c>
      <c r="B86" s="180">
        <v>32</v>
      </c>
      <c r="C86" s="156"/>
      <c r="D86" s="169">
        <v>0</v>
      </c>
      <c r="E86" s="185" t="s">
        <v>447</v>
      </c>
      <c r="F86" s="60" t="s">
        <v>243</v>
      </c>
      <c r="G86" s="52" t="s">
        <v>218</v>
      </c>
      <c r="H86" s="60" t="s">
        <v>230</v>
      </c>
      <c r="I86" s="119"/>
      <c r="J86" s="119"/>
      <c r="K86" s="186">
        <v>43710</v>
      </c>
      <c r="L86" s="186"/>
      <c r="M86" s="53"/>
      <c r="N86" s="53"/>
      <c r="O86" s="125" t="s">
        <v>177</v>
      </c>
      <c r="P86" s="219">
        <v>43770</v>
      </c>
      <c r="Q86" s="261"/>
      <c r="R86" s="213"/>
      <c r="S86" s="157"/>
      <c r="T86" s="54"/>
    </row>
    <row r="87" spans="1:20" ht="18">
      <c r="A87" s="60" t="s">
        <v>236</v>
      </c>
      <c r="B87" s="180">
        <v>33</v>
      </c>
      <c r="C87" s="156"/>
      <c r="D87" s="169">
        <v>0</v>
      </c>
      <c r="E87" s="185" t="s">
        <v>457</v>
      </c>
      <c r="F87" s="60" t="s">
        <v>243</v>
      </c>
      <c r="G87" s="52" t="s">
        <v>218</v>
      </c>
      <c r="H87" s="60" t="s">
        <v>232</v>
      </c>
      <c r="I87" s="119"/>
      <c r="J87" s="119"/>
      <c r="K87" s="186"/>
      <c r="L87" s="186"/>
      <c r="M87" s="53"/>
      <c r="N87" s="53"/>
      <c r="O87" s="125" t="s">
        <v>177</v>
      </c>
      <c r="P87" s="219"/>
      <c r="Q87" s="261"/>
      <c r="R87" s="213"/>
      <c r="S87" s="157"/>
      <c r="T87" s="54"/>
    </row>
    <row r="88" spans="1:20" ht="27.6">
      <c r="A88" s="60" t="s">
        <v>236</v>
      </c>
      <c r="B88" s="180">
        <v>33</v>
      </c>
      <c r="C88" s="156"/>
      <c r="D88" s="169">
        <v>1</v>
      </c>
      <c r="E88" s="172" t="s">
        <v>458</v>
      </c>
      <c r="F88" s="60" t="s">
        <v>243</v>
      </c>
      <c r="G88" s="52" t="s">
        <v>126</v>
      </c>
      <c r="H88" s="60" t="s">
        <v>232</v>
      </c>
      <c r="I88" s="119"/>
      <c r="J88" s="119"/>
      <c r="K88" s="186">
        <v>43703</v>
      </c>
      <c r="L88" s="186"/>
      <c r="M88" s="53"/>
      <c r="N88" s="53"/>
      <c r="O88" s="125" t="s">
        <v>125</v>
      </c>
      <c r="P88" s="219"/>
      <c r="Q88" s="261"/>
      <c r="R88" s="213" t="s">
        <v>479</v>
      </c>
      <c r="S88" s="157" t="s">
        <v>480</v>
      </c>
      <c r="T88" s="54">
        <v>43713</v>
      </c>
    </row>
    <row r="89" spans="1:20" ht="18">
      <c r="A89" s="60" t="s">
        <v>236</v>
      </c>
      <c r="B89" s="180">
        <v>33</v>
      </c>
      <c r="C89" s="156"/>
      <c r="D89" s="169">
        <v>2</v>
      </c>
      <c r="E89" s="172" t="s">
        <v>462</v>
      </c>
      <c r="F89" s="60" t="s">
        <v>243</v>
      </c>
      <c r="G89" s="52" t="s">
        <v>126</v>
      </c>
      <c r="H89" s="60" t="s">
        <v>232</v>
      </c>
      <c r="I89" s="119"/>
      <c r="J89" s="119"/>
      <c r="K89" s="186">
        <v>43734</v>
      </c>
      <c r="L89" s="186"/>
      <c r="M89" s="53"/>
      <c r="N89" s="53"/>
      <c r="O89" s="125" t="s">
        <v>177</v>
      </c>
      <c r="P89" s="219"/>
      <c r="Q89" s="261"/>
      <c r="R89" s="213"/>
      <c r="S89" s="157"/>
      <c r="T89" s="54"/>
    </row>
    <row r="90" spans="1:20" ht="18">
      <c r="A90" s="60" t="s">
        <v>236</v>
      </c>
      <c r="B90" s="180">
        <v>33</v>
      </c>
      <c r="C90" s="156"/>
      <c r="D90" s="169">
        <v>3</v>
      </c>
      <c r="E90" s="172" t="s">
        <v>459</v>
      </c>
      <c r="F90" s="60" t="s">
        <v>243</v>
      </c>
      <c r="G90" s="52" t="s">
        <v>218</v>
      </c>
      <c r="H90" s="60" t="s">
        <v>232</v>
      </c>
      <c r="I90" s="119"/>
      <c r="J90" s="119"/>
      <c r="K90" s="186">
        <v>43707</v>
      </c>
      <c r="L90" s="186"/>
      <c r="M90" s="53"/>
      <c r="N90" s="53"/>
      <c r="O90" s="125" t="s">
        <v>177</v>
      </c>
      <c r="P90" s="219"/>
      <c r="Q90" s="261"/>
      <c r="R90" s="213"/>
      <c r="S90" s="157"/>
      <c r="T90" s="54"/>
    </row>
    <row r="91" spans="1:20" ht="54">
      <c r="A91" s="60" t="s">
        <v>236</v>
      </c>
      <c r="B91" s="180">
        <v>33</v>
      </c>
      <c r="C91" s="156"/>
      <c r="D91" s="169">
        <v>4</v>
      </c>
      <c r="E91" s="172" t="s">
        <v>460</v>
      </c>
      <c r="F91" s="60" t="s">
        <v>243</v>
      </c>
      <c r="G91" s="52" t="s">
        <v>218</v>
      </c>
      <c r="H91" s="60" t="s">
        <v>232</v>
      </c>
      <c r="I91" s="119"/>
      <c r="J91" s="119"/>
      <c r="K91" s="186">
        <v>43704</v>
      </c>
      <c r="L91" s="186"/>
      <c r="M91" s="53"/>
      <c r="N91" s="53"/>
      <c r="O91" s="125" t="s">
        <v>125</v>
      </c>
      <c r="P91" s="219"/>
      <c r="Q91" s="261"/>
      <c r="R91" s="213" t="s">
        <v>477</v>
      </c>
      <c r="S91" s="157" t="s">
        <v>478</v>
      </c>
      <c r="T91" s="54">
        <v>43780</v>
      </c>
    </row>
    <row r="92" spans="1:20" ht="18">
      <c r="A92" s="60" t="s">
        <v>235</v>
      </c>
      <c r="B92" s="180">
        <v>33</v>
      </c>
      <c r="C92" s="156"/>
      <c r="D92" s="169">
        <v>5</v>
      </c>
      <c r="E92" s="172" t="s">
        <v>461</v>
      </c>
      <c r="F92" s="60" t="s">
        <v>243</v>
      </c>
      <c r="G92" s="52" t="s">
        <v>126</v>
      </c>
      <c r="H92" s="60" t="s">
        <v>231</v>
      </c>
      <c r="I92" s="119"/>
      <c r="J92" s="119"/>
      <c r="K92" s="186">
        <v>43697</v>
      </c>
      <c r="L92" s="186"/>
      <c r="M92" s="53"/>
      <c r="N92" s="53"/>
      <c r="O92" s="125" t="s">
        <v>125</v>
      </c>
      <c r="P92" s="219"/>
      <c r="Q92" s="261"/>
    </row>
    <row r="93" spans="1:20" ht="18">
      <c r="A93" s="60"/>
      <c r="B93" s="180"/>
      <c r="C93" s="156"/>
      <c r="D93" s="169"/>
      <c r="E93" s="172"/>
      <c r="F93" s="60"/>
      <c r="G93" s="52"/>
      <c r="H93" s="60"/>
      <c r="I93" s="119"/>
      <c r="J93" s="119"/>
      <c r="K93" s="186"/>
      <c r="L93" s="186"/>
      <c r="M93" s="53"/>
      <c r="N93" s="53"/>
      <c r="O93" s="125"/>
      <c r="P93" s="219"/>
      <c r="Q93" s="261"/>
      <c r="R93" s="213"/>
      <c r="S93" s="157"/>
      <c r="T93" s="54"/>
    </row>
    <row r="94" spans="1:20" ht="18">
      <c r="A94" s="60"/>
      <c r="B94" s="180"/>
      <c r="C94" s="156"/>
      <c r="D94" s="169"/>
      <c r="E94" s="172"/>
      <c r="F94" s="60"/>
      <c r="G94" s="52"/>
      <c r="H94" s="60"/>
      <c r="I94" s="119"/>
      <c r="J94" s="119"/>
      <c r="K94" s="186"/>
      <c r="L94" s="186"/>
      <c r="M94" s="53"/>
      <c r="N94" s="53"/>
      <c r="O94" s="125"/>
      <c r="P94" s="219"/>
      <c r="Q94" s="261"/>
      <c r="R94" s="213"/>
      <c r="S94" s="157"/>
      <c r="T94" s="54"/>
    </row>
    <row r="95" spans="1:20" ht="18">
      <c r="A95" s="60"/>
      <c r="B95" s="180"/>
      <c r="C95" s="156"/>
      <c r="D95" s="169"/>
      <c r="E95" s="172"/>
      <c r="F95" s="60"/>
      <c r="G95" s="52"/>
      <c r="H95" s="60"/>
      <c r="I95" s="119"/>
      <c r="J95" s="119"/>
      <c r="K95" s="186"/>
      <c r="L95" s="186"/>
      <c r="M95" s="53"/>
      <c r="N95" s="53"/>
      <c r="O95" s="125"/>
      <c r="P95" s="219"/>
      <c r="Q95" s="261"/>
      <c r="R95" s="213"/>
      <c r="S95" s="157"/>
      <c r="T95" s="54"/>
    </row>
    <row r="96" spans="1:20" ht="18">
      <c r="A96" s="60"/>
      <c r="B96" s="180"/>
      <c r="C96" s="156"/>
      <c r="D96" s="169"/>
      <c r="E96" s="172"/>
      <c r="F96" s="60"/>
      <c r="G96" s="52"/>
      <c r="H96" s="60"/>
      <c r="I96" s="119"/>
      <c r="J96" s="119"/>
      <c r="K96" s="186"/>
      <c r="L96" s="186"/>
      <c r="M96" s="53"/>
      <c r="N96" s="53"/>
      <c r="O96" s="125"/>
      <c r="P96" s="219"/>
      <c r="Q96" s="261"/>
      <c r="R96" s="213"/>
      <c r="S96" s="157"/>
      <c r="T96" s="54"/>
    </row>
    <row r="97" spans="1:20" ht="18">
      <c r="A97" s="60"/>
      <c r="B97" s="180"/>
      <c r="C97" s="156"/>
      <c r="D97" s="169"/>
      <c r="E97" s="172"/>
      <c r="F97" s="60"/>
      <c r="G97" s="52"/>
      <c r="H97" s="60"/>
      <c r="I97" s="119"/>
      <c r="J97" s="119"/>
      <c r="K97" s="186"/>
      <c r="L97" s="186"/>
      <c r="M97" s="53"/>
      <c r="N97" s="53"/>
      <c r="O97" s="125"/>
      <c r="P97" s="219"/>
      <c r="Q97" s="261"/>
      <c r="R97" s="213"/>
      <c r="S97" s="157"/>
      <c r="T97" s="54"/>
    </row>
    <row r="98" spans="1:20" ht="18">
      <c r="A98" s="60"/>
      <c r="B98" s="180"/>
      <c r="C98" s="156"/>
      <c r="D98" s="169"/>
      <c r="E98" s="172"/>
      <c r="F98" s="60"/>
      <c r="G98" s="52"/>
      <c r="H98" s="60"/>
      <c r="I98" s="119"/>
      <c r="J98" s="119"/>
      <c r="K98" s="186"/>
      <c r="L98" s="186"/>
      <c r="M98" s="53"/>
      <c r="N98" s="53"/>
      <c r="O98" s="125"/>
      <c r="P98" s="219"/>
      <c r="Q98" s="261"/>
      <c r="R98" s="213"/>
      <c r="S98" s="157"/>
      <c r="T98" s="54"/>
    </row>
    <row r="99" spans="1:20" ht="18">
      <c r="A99" s="60"/>
      <c r="B99" s="180"/>
      <c r="C99" s="156"/>
      <c r="D99" s="169"/>
      <c r="E99" s="172"/>
      <c r="F99" s="60"/>
      <c r="G99" s="52"/>
      <c r="H99" s="60"/>
      <c r="I99" s="119"/>
      <c r="J99" s="119"/>
      <c r="K99" s="186"/>
      <c r="L99" s="186"/>
      <c r="M99" s="53"/>
      <c r="N99" s="53"/>
      <c r="O99" s="125"/>
      <c r="P99" s="219"/>
      <c r="Q99" s="261"/>
      <c r="R99" s="213"/>
      <c r="S99" s="157"/>
      <c r="T99" s="54"/>
    </row>
    <row r="100" spans="1:20" ht="18">
      <c r="A100" s="60"/>
      <c r="B100" s="180"/>
      <c r="C100" s="156"/>
      <c r="D100" s="169"/>
      <c r="E100" s="172"/>
      <c r="F100" s="60"/>
      <c r="G100" s="52"/>
      <c r="H100" s="60"/>
      <c r="I100" s="119"/>
      <c r="J100" s="119"/>
      <c r="K100" s="186"/>
      <c r="L100" s="186"/>
      <c r="M100" s="53"/>
      <c r="N100" s="53"/>
      <c r="O100" s="125"/>
      <c r="P100" s="219"/>
      <c r="Q100" s="261"/>
      <c r="R100" s="213"/>
      <c r="S100" s="157"/>
      <c r="T100" s="54"/>
    </row>
    <row r="101" spans="1:20" ht="18">
      <c r="A101" s="60"/>
      <c r="B101" s="180"/>
      <c r="C101" s="156"/>
      <c r="D101" s="169"/>
      <c r="E101" s="172"/>
      <c r="F101" s="60"/>
      <c r="G101" s="52"/>
      <c r="H101" s="60"/>
      <c r="I101" s="119"/>
      <c r="J101" s="119"/>
      <c r="K101" s="186"/>
      <c r="L101" s="186"/>
      <c r="M101" s="53"/>
      <c r="N101" s="53"/>
      <c r="O101" s="125"/>
      <c r="P101" s="219"/>
      <c r="Q101" s="261"/>
      <c r="R101" s="213"/>
      <c r="S101" s="157"/>
      <c r="T101" s="54"/>
    </row>
    <row r="102" spans="1:20" ht="18">
      <c r="A102" s="60"/>
      <c r="B102" s="180"/>
      <c r="C102" s="156"/>
      <c r="D102" s="169"/>
      <c r="E102" s="172"/>
      <c r="F102" s="60"/>
      <c r="G102" s="52"/>
      <c r="H102" s="60"/>
      <c r="I102" s="119"/>
      <c r="J102" s="119"/>
      <c r="K102" s="186"/>
      <c r="L102" s="186"/>
      <c r="M102" s="53"/>
      <c r="N102" s="53"/>
      <c r="O102" s="125"/>
      <c r="P102" s="219"/>
      <c r="Q102" s="261"/>
      <c r="R102" s="213"/>
      <c r="S102" s="157"/>
      <c r="T102" s="54"/>
    </row>
    <row r="103" spans="1:20" ht="18">
      <c r="A103" s="60"/>
      <c r="B103" s="180"/>
      <c r="C103" s="156"/>
      <c r="D103" s="169"/>
      <c r="E103" s="172"/>
      <c r="F103" s="60"/>
      <c r="G103" s="52"/>
      <c r="H103" s="60"/>
      <c r="I103" s="119"/>
      <c r="J103" s="119"/>
      <c r="K103" s="186"/>
      <c r="L103" s="186"/>
      <c r="M103" s="53"/>
      <c r="N103" s="53"/>
      <c r="O103" s="125"/>
      <c r="P103" s="219"/>
      <c r="Q103" s="261"/>
      <c r="R103" s="213"/>
      <c r="S103" s="157"/>
      <c r="T103" s="54"/>
    </row>
    <row r="104" spans="1:20" ht="18">
      <c r="A104" s="60"/>
      <c r="B104" s="180"/>
      <c r="C104" s="156"/>
      <c r="D104" s="169"/>
      <c r="E104" s="172"/>
      <c r="F104" s="60"/>
      <c r="G104" s="52"/>
      <c r="H104" s="60"/>
      <c r="I104" s="119"/>
      <c r="J104" s="119"/>
      <c r="K104" s="186"/>
      <c r="L104" s="186"/>
      <c r="M104" s="53"/>
      <c r="N104" s="53"/>
      <c r="O104" s="125"/>
      <c r="P104" s="219"/>
      <c r="Q104" s="261"/>
      <c r="R104" s="213"/>
      <c r="S104" s="157"/>
      <c r="T104" s="54"/>
    </row>
    <row r="105" spans="1:20" ht="18">
      <c r="A105" s="60"/>
      <c r="B105" s="180"/>
      <c r="C105" s="156"/>
      <c r="D105" s="169"/>
      <c r="E105" s="172"/>
      <c r="F105" s="60"/>
      <c r="G105" s="52"/>
      <c r="H105" s="60"/>
      <c r="I105" s="119"/>
      <c r="J105" s="119"/>
      <c r="K105" s="186"/>
      <c r="L105" s="186"/>
      <c r="M105" s="53"/>
      <c r="N105" s="53"/>
      <c r="O105" s="125"/>
      <c r="P105" s="219"/>
      <c r="Q105" s="261"/>
      <c r="R105" s="213"/>
      <c r="S105" s="157"/>
      <c r="T105" s="54"/>
    </row>
    <row r="106" spans="1:20" ht="18">
      <c r="A106" s="60"/>
      <c r="B106" s="180"/>
      <c r="C106" s="156"/>
      <c r="D106" s="169"/>
      <c r="E106" s="172"/>
      <c r="F106" s="60"/>
      <c r="G106" s="52"/>
      <c r="H106" s="60"/>
      <c r="I106" s="119"/>
      <c r="J106" s="119"/>
      <c r="K106" s="186"/>
      <c r="L106" s="186"/>
      <c r="M106" s="53"/>
      <c r="N106" s="53"/>
      <c r="O106" s="125"/>
      <c r="P106" s="219"/>
      <c r="Q106" s="261"/>
      <c r="R106" s="213"/>
      <c r="S106" s="157"/>
      <c r="T106" s="54"/>
    </row>
    <row r="107" spans="1:20" ht="18">
      <c r="A107" s="60"/>
      <c r="B107" s="180"/>
      <c r="C107" s="156"/>
      <c r="D107" s="169"/>
      <c r="E107" s="172"/>
      <c r="F107" s="60"/>
      <c r="G107" s="52"/>
      <c r="H107" s="60"/>
      <c r="I107" s="119"/>
      <c r="J107" s="119"/>
      <c r="K107" s="186"/>
      <c r="L107" s="186"/>
      <c r="M107" s="53"/>
      <c r="N107" s="53"/>
      <c r="O107" s="125"/>
      <c r="P107" s="219"/>
      <c r="Q107" s="261"/>
      <c r="R107" s="213"/>
      <c r="S107" s="157"/>
      <c r="T107" s="54"/>
    </row>
    <row r="108" spans="1:20" ht="18">
      <c r="A108" s="60"/>
      <c r="B108" s="180"/>
      <c r="C108" s="156"/>
      <c r="D108" s="169"/>
      <c r="E108" s="172"/>
      <c r="F108" s="60"/>
      <c r="G108" s="52"/>
      <c r="H108" s="60"/>
      <c r="I108" s="119"/>
      <c r="J108" s="119"/>
      <c r="K108" s="186"/>
      <c r="L108" s="186"/>
      <c r="M108" s="53"/>
      <c r="N108" s="53"/>
      <c r="O108" s="125"/>
      <c r="P108" s="219"/>
      <c r="Q108" s="261"/>
      <c r="R108" s="213"/>
      <c r="S108" s="157"/>
      <c r="T108" s="54"/>
    </row>
    <row r="109" spans="1:20" ht="18">
      <c r="A109" s="60"/>
      <c r="B109" s="180"/>
      <c r="C109" s="156"/>
      <c r="D109" s="169"/>
      <c r="E109" s="172"/>
      <c r="F109" s="60"/>
      <c r="G109" s="52"/>
      <c r="H109" s="60"/>
      <c r="I109" s="119"/>
      <c r="J109" s="119"/>
      <c r="K109" s="186"/>
      <c r="L109" s="186"/>
      <c r="M109" s="53"/>
      <c r="N109" s="53"/>
      <c r="O109" s="125"/>
      <c r="P109" s="219"/>
      <c r="Q109" s="261"/>
      <c r="R109" s="213"/>
      <c r="S109" s="157"/>
      <c r="T109" s="54"/>
    </row>
    <row r="110" spans="1:20" ht="18">
      <c r="A110" s="60"/>
      <c r="B110" s="180"/>
      <c r="C110" s="156"/>
      <c r="D110" s="169"/>
      <c r="E110" s="172"/>
      <c r="F110" s="60"/>
      <c r="G110" s="52"/>
      <c r="H110" s="60"/>
      <c r="I110" s="119"/>
      <c r="J110" s="119"/>
      <c r="K110" s="186"/>
      <c r="L110" s="186"/>
      <c r="M110" s="53"/>
      <c r="N110" s="53"/>
      <c r="O110" s="125"/>
      <c r="P110" s="219"/>
      <c r="Q110" s="261"/>
      <c r="R110" s="213"/>
      <c r="S110" s="157"/>
      <c r="T110" s="54"/>
    </row>
    <row r="111" spans="1:20" ht="18">
      <c r="A111" s="60"/>
      <c r="B111" s="180"/>
      <c r="C111" s="156"/>
      <c r="D111" s="169"/>
      <c r="E111" s="172"/>
      <c r="F111" s="60"/>
      <c r="G111" s="52"/>
      <c r="H111" s="60"/>
      <c r="I111" s="119"/>
      <c r="J111" s="119"/>
      <c r="K111" s="186"/>
      <c r="L111" s="186"/>
      <c r="M111" s="53"/>
      <c r="N111" s="53"/>
      <c r="O111" s="125"/>
      <c r="P111" s="219"/>
      <c r="Q111" s="261"/>
      <c r="R111" s="213"/>
      <c r="S111" s="157"/>
      <c r="T111" s="54"/>
    </row>
    <row r="112" spans="1:20" ht="18">
      <c r="A112" s="60"/>
      <c r="B112" s="180"/>
      <c r="C112" s="156"/>
      <c r="D112" s="169"/>
      <c r="E112" s="172"/>
      <c r="F112" s="60"/>
      <c r="G112" s="52"/>
      <c r="H112" s="60"/>
      <c r="I112" s="119"/>
      <c r="J112" s="119"/>
      <c r="K112" s="186"/>
      <c r="L112" s="186"/>
      <c r="M112" s="53"/>
      <c r="N112" s="53"/>
      <c r="O112" s="125"/>
      <c r="P112" s="219"/>
      <c r="Q112" s="261"/>
      <c r="R112" s="213"/>
      <c r="S112" s="157"/>
      <c r="T112" s="54"/>
    </row>
    <row r="113" spans="1:20" ht="18">
      <c r="A113" s="60"/>
      <c r="B113" s="180"/>
      <c r="C113" s="156"/>
      <c r="D113" s="169"/>
      <c r="E113" s="172"/>
      <c r="F113" s="60"/>
      <c r="G113" s="52"/>
      <c r="H113" s="60"/>
      <c r="I113" s="119"/>
      <c r="J113" s="119"/>
      <c r="K113" s="186"/>
      <c r="L113" s="186"/>
      <c r="M113" s="53"/>
      <c r="N113" s="53"/>
      <c r="O113" s="125"/>
      <c r="P113" s="219"/>
      <c r="Q113" s="261"/>
      <c r="R113" s="213"/>
      <c r="S113" s="157"/>
      <c r="T113" s="54"/>
    </row>
    <row r="114" spans="1:20" ht="18">
      <c r="A114" s="60"/>
      <c r="B114" s="180"/>
      <c r="C114" s="156"/>
      <c r="D114" s="169"/>
      <c r="E114" s="172"/>
      <c r="F114" s="60"/>
      <c r="G114" s="52"/>
      <c r="H114" s="60"/>
      <c r="I114" s="119"/>
      <c r="J114" s="119"/>
      <c r="K114" s="186"/>
      <c r="L114" s="186"/>
      <c r="M114" s="53"/>
      <c r="N114" s="53"/>
      <c r="O114" s="125"/>
      <c r="P114" s="219"/>
      <c r="Q114" s="261"/>
      <c r="R114" s="213"/>
      <c r="S114" s="157"/>
      <c r="T114" s="54"/>
    </row>
    <row r="115" spans="1:20" ht="18">
      <c r="A115" s="60"/>
      <c r="B115" s="180"/>
      <c r="C115" s="156"/>
      <c r="D115" s="169"/>
      <c r="E115" s="172"/>
      <c r="F115" s="60"/>
      <c r="G115" s="52"/>
      <c r="H115" s="60"/>
      <c r="I115" s="119"/>
      <c r="J115" s="119"/>
      <c r="K115" s="186"/>
      <c r="L115" s="186"/>
      <c r="M115" s="53"/>
      <c r="N115" s="53"/>
      <c r="O115" s="125"/>
      <c r="P115" s="219"/>
      <c r="Q115" s="261"/>
      <c r="R115" s="213"/>
      <c r="S115" s="157"/>
      <c r="T115" s="54"/>
    </row>
    <row r="116" spans="1:20" ht="18">
      <c r="A116" s="60"/>
      <c r="B116" s="180"/>
      <c r="C116" s="156"/>
      <c r="D116" s="169"/>
      <c r="E116" s="172"/>
      <c r="F116" s="60"/>
      <c r="G116" s="52"/>
      <c r="H116" s="60"/>
      <c r="I116" s="119"/>
      <c r="J116" s="119"/>
      <c r="K116" s="186"/>
      <c r="L116" s="186"/>
      <c r="M116" s="53"/>
      <c r="N116" s="53"/>
      <c r="O116" s="125"/>
      <c r="P116" s="219"/>
      <c r="Q116" s="261"/>
      <c r="R116" s="213"/>
      <c r="S116" s="157"/>
      <c r="T116" s="54"/>
    </row>
    <row r="117" spans="1:20" ht="18">
      <c r="A117" s="60"/>
      <c r="B117" s="180"/>
      <c r="C117" s="156"/>
      <c r="D117" s="169"/>
      <c r="E117" s="172"/>
      <c r="F117" s="60"/>
      <c r="G117" s="52"/>
      <c r="H117" s="60"/>
      <c r="I117" s="119"/>
      <c r="J117" s="119"/>
      <c r="K117" s="186"/>
      <c r="L117" s="186"/>
      <c r="M117" s="53"/>
      <c r="N117" s="53"/>
      <c r="O117" s="125"/>
      <c r="P117" s="219"/>
      <c r="Q117" s="261"/>
      <c r="R117" s="213"/>
      <c r="S117" s="157"/>
      <c r="T117" s="54"/>
    </row>
    <row r="118" spans="1:20" ht="18">
      <c r="A118" s="60"/>
      <c r="B118" s="180"/>
      <c r="C118" s="156"/>
      <c r="D118" s="169"/>
      <c r="E118" s="172"/>
      <c r="F118" s="60"/>
      <c r="G118" s="52"/>
      <c r="H118" s="60"/>
      <c r="I118" s="119"/>
      <c r="J118" s="119"/>
      <c r="K118" s="186"/>
      <c r="L118" s="186"/>
      <c r="M118" s="53"/>
      <c r="N118" s="53"/>
      <c r="O118" s="125"/>
      <c r="P118" s="219"/>
      <c r="Q118" s="261"/>
      <c r="R118" s="213"/>
      <c r="S118" s="157"/>
      <c r="T118" s="54"/>
    </row>
    <row r="119" spans="1:20" ht="18">
      <c r="A119" s="60"/>
      <c r="B119" s="180"/>
      <c r="C119" s="156"/>
      <c r="D119" s="169"/>
      <c r="E119" s="172"/>
      <c r="F119" s="60"/>
      <c r="G119" s="52"/>
      <c r="H119" s="60"/>
      <c r="I119" s="119"/>
      <c r="J119" s="119"/>
      <c r="K119" s="186"/>
      <c r="L119" s="186"/>
      <c r="M119" s="53"/>
      <c r="N119" s="53"/>
      <c r="O119" s="125"/>
      <c r="P119" s="219"/>
      <c r="Q119" s="261"/>
      <c r="R119" s="213"/>
      <c r="S119" s="157"/>
      <c r="T119" s="54"/>
    </row>
    <row r="120" spans="1:20" ht="18">
      <c r="A120" s="60"/>
      <c r="B120" s="180"/>
      <c r="C120" s="156"/>
      <c r="D120" s="169"/>
      <c r="E120" s="172"/>
      <c r="F120" s="60"/>
      <c r="G120" s="52"/>
      <c r="H120" s="60"/>
      <c r="I120" s="119"/>
      <c r="J120" s="119"/>
      <c r="K120" s="186"/>
      <c r="L120" s="186"/>
      <c r="M120" s="53"/>
      <c r="N120" s="53"/>
      <c r="O120" s="125"/>
      <c r="P120" s="219"/>
      <c r="Q120" s="261"/>
      <c r="R120" s="213"/>
      <c r="S120" s="157"/>
      <c r="T120" s="54"/>
    </row>
    <row r="121" spans="1:20" ht="18">
      <c r="A121" s="60"/>
      <c r="B121" s="180"/>
      <c r="C121" s="156"/>
      <c r="D121" s="169"/>
      <c r="E121" s="172"/>
      <c r="F121" s="60"/>
      <c r="G121" s="52"/>
      <c r="H121" s="60"/>
      <c r="I121" s="119"/>
      <c r="J121" s="119"/>
      <c r="K121" s="186"/>
      <c r="L121" s="186"/>
      <c r="M121" s="53"/>
      <c r="N121" s="53"/>
      <c r="O121" s="125"/>
      <c r="P121" s="219"/>
      <c r="Q121" s="261"/>
      <c r="R121" s="213"/>
      <c r="S121" s="157"/>
      <c r="T121" s="54"/>
    </row>
    <row r="122" spans="1:20" ht="18">
      <c r="A122" s="60"/>
      <c r="B122" s="180"/>
      <c r="C122" s="156"/>
      <c r="D122" s="169"/>
      <c r="E122" s="172"/>
      <c r="F122" s="60"/>
      <c r="G122" s="52"/>
      <c r="H122" s="60"/>
      <c r="I122" s="119"/>
      <c r="J122" s="119"/>
      <c r="K122" s="186"/>
      <c r="L122" s="186"/>
      <c r="M122" s="53"/>
      <c r="N122" s="53"/>
      <c r="O122" s="125"/>
      <c r="P122" s="219"/>
      <c r="Q122" s="261"/>
      <c r="R122" s="213"/>
      <c r="S122" s="157"/>
      <c r="T122" s="54"/>
    </row>
    <row r="123" spans="1:20" ht="18">
      <c r="A123" s="60"/>
      <c r="B123" s="180"/>
      <c r="C123" s="156"/>
      <c r="D123" s="169"/>
      <c r="E123" s="172"/>
      <c r="F123" s="60"/>
      <c r="G123" s="52"/>
      <c r="H123" s="60"/>
      <c r="I123" s="119"/>
      <c r="J123" s="119"/>
      <c r="K123" s="186"/>
      <c r="L123" s="186"/>
      <c r="M123" s="53"/>
      <c r="N123" s="53"/>
      <c r="O123" s="125"/>
      <c r="P123" s="219"/>
      <c r="Q123" s="261"/>
      <c r="R123" s="213"/>
      <c r="S123" s="157"/>
      <c r="T123" s="54"/>
    </row>
    <row r="124" spans="1:20" ht="18">
      <c r="A124" s="60"/>
      <c r="B124" s="180"/>
      <c r="C124" s="156"/>
      <c r="D124" s="169"/>
      <c r="E124" s="172"/>
      <c r="F124" s="60"/>
      <c r="G124" s="52"/>
      <c r="H124" s="60"/>
      <c r="I124" s="119"/>
      <c r="J124" s="119"/>
      <c r="K124" s="186"/>
      <c r="L124" s="186"/>
      <c r="M124" s="53"/>
      <c r="N124" s="53"/>
      <c r="O124" s="125"/>
      <c r="P124" s="219"/>
      <c r="Q124" s="261"/>
      <c r="R124" s="213"/>
      <c r="S124" s="157"/>
      <c r="T124" s="54"/>
    </row>
    <row r="125" spans="1:20" ht="18">
      <c r="A125" s="60"/>
      <c r="B125" s="180"/>
      <c r="C125" s="156"/>
      <c r="D125" s="169"/>
      <c r="E125" s="172"/>
      <c r="F125" s="60"/>
      <c r="G125" s="52"/>
      <c r="H125" s="60"/>
      <c r="I125" s="119"/>
      <c r="J125" s="119"/>
      <c r="K125" s="186"/>
      <c r="L125" s="186"/>
      <c r="M125" s="53"/>
      <c r="N125" s="53"/>
      <c r="O125" s="125"/>
      <c r="P125" s="219"/>
      <c r="Q125" s="261"/>
      <c r="R125" s="213"/>
      <c r="S125" s="157"/>
      <c r="T125" s="54"/>
    </row>
    <row r="126" spans="1:20" ht="18">
      <c r="A126" s="60"/>
      <c r="B126" s="180"/>
      <c r="C126" s="156"/>
      <c r="D126" s="169"/>
      <c r="E126" s="172"/>
      <c r="F126" s="60"/>
      <c r="G126" s="52"/>
      <c r="H126" s="60"/>
      <c r="I126" s="119"/>
      <c r="J126" s="119"/>
      <c r="K126" s="186"/>
      <c r="L126" s="186"/>
      <c r="M126" s="53"/>
      <c r="N126" s="53"/>
      <c r="O126" s="125"/>
      <c r="P126" s="219"/>
      <c r="Q126" s="261"/>
      <c r="R126" s="213"/>
      <c r="S126" s="157"/>
      <c r="T126" s="54"/>
    </row>
    <row r="127" spans="1:20" ht="18">
      <c r="A127" s="60"/>
      <c r="B127" s="180"/>
      <c r="C127" s="156"/>
      <c r="D127" s="169"/>
      <c r="E127" s="172"/>
      <c r="F127" s="60"/>
      <c r="G127" s="52"/>
      <c r="H127" s="60"/>
      <c r="I127" s="119"/>
      <c r="J127" s="119"/>
      <c r="K127" s="186"/>
      <c r="L127" s="186"/>
      <c r="M127" s="53"/>
      <c r="N127" s="53"/>
      <c r="O127" s="125"/>
      <c r="P127" s="219"/>
      <c r="Q127" s="261"/>
      <c r="R127" s="213"/>
      <c r="S127" s="157"/>
      <c r="T127" s="54"/>
    </row>
    <row r="128" spans="1:20" ht="18">
      <c r="A128" s="60"/>
      <c r="B128" s="180"/>
      <c r="C128" s="156"/>
      <c r="D128" s="169"/>
      <c r="E128" s="172"/>
      <c r="F128" s="60"/>
      <c r="G128" s="52"/>
      <c r="H128" s="60"/>
      <c r="I128" s="119"/>
      <c r="J128" s="119"/>
      <c r="K128" s="186"/>
      <c r="L128" s="186"/>
      <c r="M128" s="53"/>
      <c r="N128" s="53"/>
      <c r="O128" s="125"/>
      <c r="P128" s="219"/>
      <c r="Q128" s="261"/>
      <c r="R128" s="213"/>
      <c r="S128" s="157"/>
      <c r="T128" s="54"/>
    </row>
    <row r="129" spans="1:20" ht="18">
      <c r="A129" s="60"/>
      <c r="B129" s="180"/>
      <c r="C129" s="156"/>
      <c r="D129" s="169"/>
      <c r="E129" s="172"/>
      <c r="F129" s="60"/>
      <c r="G129" s="52"/>
      <c r="H129" s="60"/>
      <c r="I129" s="119"/>
      <c r="J129" s="119"/>
      <c r="K129" s="186"/>
      <c r="L129" s="186"/>
      <c r="M129" s="53"/>
      <c r="N129" s="53"/>
      <c r="O129" s="125"/>
      <c r="P129" s="219"/>
      <c r="Q129" s="261"/>
      <c r="R129" s="213"/>
      <c r="S129" s="157"/>
      <c r="T129" s="54"/>
    </row>
    <row r="130" spans="1:20" ht="18">
      <c r="A130" s="60"/>
      <c r="B130" s="180"/>
      <c r="C130" s="156"/>
      <c r="D130" s="169"/>
      <c r="E130" s="172"/>
      <c r="F130" s="60"/>
      <c r="G130" s="52"/>
      <c r="H130" s="60"/>
      <c r="I130" s="119"/>
      <c r="J130" s="119"/>
      <c r="K130" s="186"/>
      <c r="L130" s="186"/>
      <c r="M130" s="53"/>
      <c r="N130" s="53"/>
      <c r="O130" s="125"/>
      <c r="P130" s="219"/>
      <c r="Q130" s="261"/>
      <c r="R130" s="213"/>
      <c r="S130" s="157"/>
      <c r="T130" s="54"/>
    </row>
    <row r="131" spans="1:20" ht="18">
      <c r="A131" s="60"/>
      <c r="B131" s="180"/>
      <c r="C131" s="156"/>
      <c r="D131" s="169"/>
      <c r="E131" s="172"/>
      <c r="F131" s="60"/>
      <c r="G131" s="52"/>
      <c r="H131" s="60"/>
      <c r="I131" s="119"/>
      <c r="J131" s="119"/>
      <c r="K131" s="186"/>
      <c r="L131" s="186"/>
      <c r="M131" s="53"/>
      <c r="N131" s="53"/>
      <c r="O131" s="125"/>
      <c r="P131" s="219"/>
      <c r="Q131" s="261"/>
      <c r="R131" s="213"/>
      <c r="S131" s="157"/>
      <c r="T131" s="54"/>
    </row>
    <row r="132" spans="1:20" ht="18">
      <c r="A132" s="60"/>
      <c r="B132" s="180"/>
      <c r="C132" s="156"/>
      <c r="D132" s="169"/>
      <c r="E132" s="172"/>
      <c r="F132" s="60"/>
      <c r="G132" s="52"/>
      <c r="H132" s="60"/>
      <c r="I132" s="119"/>
      <c r="J132" s="119"/>
      <c r="K132" s="186"/>
      <c r="L132" s="186"/>
      <c r="M132" s="53"/>
      <c r="N132" s="53"/>
      <c r="O132" s="125"/>
      <c r="P132" s="219"/>
      <c r="Q132" s="261"/>
      <c r="R132" s="213"/>
      <c r="S132" s="157"/>
      <c r="T132" s="54"/>
    </row>
    <row r="133" spans="1:20" ht="18">
      <c r="A133" s="60"/>
      <c r="B133" s="180"/>
      <c r="C133" s="156"/>
      <c r="D133" s="169"/>
      <c r="E133" s="172"/>
      <c r="F133" s="60"/>
      <c r="G133" s="52"/>
      <c r="H133" s="60"/>
      <c r="I133" s="119"/>
      <c r="J133" s="119"/>
      <c r="K133" s="186"/>
      <c r="L133" s="186"/>
      <c r="M133" s="53"/>
      <c r="N133" s="53"/>
      <c r="O133" s="125"/>
      <c r="P133" s="219"/>
      <c r="Q133" s="261"/>
      <c r="R133" s="213"/>
      <c r="S133" s="157"/>
      <c r="T133" s="54"/>
    </row>
    <row r="134" spans="1:20" ht="18">
      <c r="A134" s="60"/>
      <c r="B134" s="180"/>
      <c r="C134" s="156"/>
      <c r="D134" s="169"/>
      <c r="E134" s="172"/>
      <c r="F134" s="60"/>
      <c r="G134" s="52"/>
      <c r="H134" s="60"/>
      <c r="I134" s="119"/>
      <c r="J134" s="119"/>
      <c r="K134" s="186"/>
      <c r="L134" s="186"/>
      <c r="M134" s="53"/>
      <c r="N134" s="53"/>
      <c r="O134" s="125"/>
      <c r="P134" s="219"/>
      <c r="Q134" s="261"/>
      <c r="R134" s="213"/>
      <c r="S134" s="157"/>
      <c r="T134" s="54"/>
    </row>
    <row r="135" spans="1:20" ht="18">
      <c r="A135" s="60"/>
      <c r="B135" s="180"/>
      <c r="C135" s="156"/>
      <c r="D135" s="169"/>
      <c r="E135" s="172"/>
      <c r="F135" s="60"/>
      <c r="G135" s="52"/>
      <c r="H135" s="60"/>
      <c r="I135" s="119"/>
      <c r="J135" s="119"/>
      <c r="K135" s="186"/>
      <c r="L135" s="186"/>
      <c r="M135" s="53"/>
      <c r="N135" s="53"/>
      <c r="O135" s="125"/>
      <c r="P135" s="219"/>
      <c r="Q135" s="261"/>
      <c r="R135" s="213"/>
      <c r="S135" s="157"/>
      <c r="T135" s="54"/>
    </row>
    <row r="136" spans="1:20" ht="18">
      <c r="A136" s="60"/>
      <c r="B136" s="180"/>
      <c r="C136" s="156"/>
      <c r="D136" s="169"/>
      <c r="E136" s="172"/>
      <c r="F136" s="60"/>
      <c r="G136" s="52"/>
      <c r="H136" s="60"/>
      <c r="I136" s="119"/>
      <c r="J136" s="119"/>
      <c r="K136" s="186"/>
      <c r="L136" s="186"/>
      <c r="M136" s="53"/>
      <c r="N136" s="53"/>
      <c r="O136" s="125"/>
      <c r="P136" s="219"/>
      <c r="Q136" s="261"/>
      <c r="R136" s="213"/>
      <c r="S136" s="157"/>
      <c r="T136" s="54"/>
    </row>
    <row r="137" spans="1:20" ht="18">
      <c r="A137" s="60"/>
      <c r="B137" s="180"/>
      <c r="C137" s="156"/>
      <c r="D137" s="169"/>
      <c r="E137" s="172"/>
      <c r="F137" s="60"/>
      <c r="G137" s="52"/>
      <c r="H137" s="60"/>
      <c r="I137" s="119"/>
      <c r="J137" s="119"/>
      <c r="K137" s="186"/>
      <c r="L137" s="186"/>
      <c r="M137" s="53"/>
      <c r="N137" s="53"/>
      <c r="O137" s="125"/>
      <c r="P137" s="219"/>
      <c r="Q137" s="261"/>
      <c r="R137" s="213"/>
      <c r="S137" s="157"/>
      <c r="T137" s="54"/>
    </row>
    <row r="138" spans="1:20" ht="18">
      <c r="A138" s="60"/>
      <c r="B138" s="180"/>
      <c r="C138" s="156"/>
      <c r="D138" s="169"/>
      <c r="E138" s="172"/>
      <c r="F138" s="60"/>
      <c r="G138" s="52"/>
      <c r="H138" s="60"/>
      <c r="I138" s="119"/>
      <c r="J138" s="119"/>
      <c r="K138" s="186"/>
      <c r="L138" s="186"/>
      <c r="M138" s="53"/>
      <c r="N138" s="53"/>
      <c r="O138" s="125"/>
      <c r="P138" s="219"/>
      <c r="Q138" s="261"/>
      <c r="R138" s="213"/>
      <c r="S138" s="157"/>
      <c r="T138" s="54"/>
    </row>
    <row r="139" spans="1:20" ht="18">
      <c r="A139" s="60"/>
      <c r="B139" s="180"/>
      <c r="C139" s="156"/>
      <c r="D139" s="169"/>
      <c r="E139" s="172"/>
      <c r="F139" s="60"/>
      <c r="G139" s="52"/>
      <c r="H139" s="60"/>
      <c r="I139" s="119"/>
      <c r="J139" s="119"/>
      <c r="K139" s="186"/>
      <c r="L139" s="186"/>
      <c r="M139" s="53"/>
      <c r="N139" s="53"/>
      <c r="O139" s="125"/>
      <c r="P139" s="219"/>
      <c r="Q139" s="261"/>
      <c r="R139" s="213"/>
      <c r="S139" s="157"/>
      <c r="T139" s="54"/>
    </row>
    <row r="140" spans="1:20" ht="18">
      <c r="A140" s="60"/>
      <c r="B140" s="180"/>
      <c r="C140" s="156"/>
      <c r="D140" s="169"/>
      <c r="E140" s="172"/>
      <c r="F140" s="60"/>
      <c r="G140" s="52"/>
      <c r="H140" s="60"/>
      <c r="I140" s="119"/>
      <c r="J140" s="119"/>
      <c r="K140" s="186"/>
      <c r="L140" s="186"/>
      <c r="M140" s="53"/>
      <c r="N140" s="53"/>
      <c r="O140" s="125"/>
      <c r="P140" s="219"/>
      <c r="Q140" s="261"/>
      <c r="R140" s="213"/>
      <c r="S140" s="157"/>
      <c r="T140" s="54"/>
    </row>
    <row r="141" spans="1:20" ht="18">
      <c r="A141" s="60"/>
      <c r="B141" s="180"/>
      <c r="C141" s="156"/>
      <c r="D141" s="169"/>
      <c r="E141" s="172"/>
      <c r="F141" s="60"/>
      <c r="G141" s="52"/>
      <c r="H141" s="60"/>
      <c r="I141" s="119"/>
      <c r="J141" s="119"/>
      <c r="K141" s="186"/>
      <c r="L141" s="186"/>
      <c r="M141" s="53"/>
      <c r="N141" s="53"/>
      <c r="O141" s="125"/>
      <c r="P141" s="219"/>
      <c r="Q141" s="261"/>
      <c r="R141" s="213"/>
      <c r="S141" s="157"/>
      <c r="T141" s="54"/>
    </row>
    <row r="142" spans="1:20" ht="18">
      <c r="A142" s="60"/>
      <c r="B142" s="180"/>
      <c r="C142" s="156"/>
      <c r="D142" s="169"/>
      <c r="E142" s="172"/>
      <c r="F142" s="60"/>
      <c r="G142" s="52"/>
      <c r="H142" s="60"/>
      <c r="I142" s="119"/>
      <c r="J142" s="119"/>
      <c r="K142" s="186"/>
      <c r="L142" s="186"/>
      <c r="M142" s="53"/>
      <c r="N142" s="53"/>
      <c r="O142" s="125"/>
      <c r="P142" s="219"/>
      <c r="Q142" s="261"/>
      <c r="R142" s="213"/>
      <c r="S142" s="157"/>
      <c r="T142" s="54"/>
    </row>
    <row r="143" spans="1:20" ht="18">
      <c r="A143" s="60"/>
      <c r="B143" s="180"/>
      <c r="C143" s="156"/>
      <c r="D143" s="169"/>
      <c r="E143" s="172"/>
      <c r="F143" s="60"/>
      <c r="G143" s="52"/>
      <c r="H143" s="60"/>
      <c r="I143" s="119"/>
      <c r="J143" s="119"/>
      <c r="K143" s="186"/>
      <c r="L143" s="186"/>
      <c r="M143" s="53"/>
      <c r="N143" s="53"/>
      <c r="O143" s="125"/>
      <c r="P143" s="219"/>
      <c r="Q143" s="261"/>
      <c r="R143" s="213"/>
      <c r="S143" s="157"/>
      <c r="T143" s="54"/>
    </row>
    <row r="144" spans="1:20" ht="18">
      <c r="A144" s="60"/>
      <c r="B144" s="180"/>
      <c r="C144" s="156"/>
      <c r="D144" s="169"/>
      <c r="E144" s="172"/>
      <c r="F144" s="60"/>
      <c r="G144" s="52"/>
      <c r="H144" s="60"/>
      <c r="I144" s="119"/>
      <c r="J144" s="119"/>
      <c r="K144" s="186"/>
      <c r="L144" s="186"/>
      <c r="M144" s="53"/>
      <c r="N144" s="53"/>
      <c r="O144" s="125"/>
      <c r="P144" s="219"/>
      <c r="Q144" s="261"/>
      <c r="R144" s="213"/>
      <c r="S144" s="157"/>
      <c r="T144" s="54"/>
    </row>
    <row r="145" spans="1:20" ht="18">
      <c r="A145" s="60"/>
      <c r="B145" s="180"/>
      <c r="C145" s="156"/>
      <c r="D145" s="169"/>
      <c r="E145" s="172"/>
      <c r="F145" s="60"/>
      <c r="G145" s="52"/>
      <c r="H145" s="60"/>
      <c r="I145" s="119"/>
      <c r="J145" s="119"/>
      <c r="K145" s="186"/>
      <c r="L145" s="186"/>
      <c r="M145" s="53"/>
      <c r="N145" s="53"/>
      <c r="O145" s="125"/>
      <c r="P145" s="219"/>
      <c r="Q145" s="261"/>
      <c r="R145" s="213"/>
      <c r="S145" s="157"/>
      <c r="T145" s="54"/>
    </row>
    <row r="146" spans="1:20" ht="18">
      <c r="A146" s="60"/>
      <c r="B146" s="180"/>
      <c r="C146" s="156"/>
      <c r="D146" s="169"/>
      <c r="E146" s="172"/>
      <c r="F146" s="60"/>
      <c r="G146" s="52"/>
      <c r="H146" s="60"/>
      <c r="I146" s="119"/>
      <c r="J146" s="119"/>
      <c r="K146" s="186"/>
      <c r="L146" s="186"/>
      <c r="M146" s="53"/>
      <c r="N146" s="53"/>
      <c r="O146" s="125"/>
      <c r="P146" s="219"/>
      <c r="Q146" s="261"/>
      <c r="R146" s="213"/>
      <c r="S146" s="157"/>
      <c r="T146" s="54"/>
    </row>
    <row r="147" spans="1:20" ht="18">
      <c r="A147" s="60"/>
      <c r="B147" s="180"/>
      <c r="C147" s="156"/>
      <c r="D147" s="169"/>
      <c r="E147" s="172"/>
      <c r="F147" s="60"/>
      <c r="G147" s="52"/>
      <c r="H147" s="60"/>
      <c r="I147" s="119"/>
      <c r="J147" s="119"/>
      <c r="K147" s="186"/>
      <c r="L147" s="186"/>
      <c r="M147" s="53"/>
      <c r="N147" s="53"/>
      <c r="O147" s="125"/>
      <c r="P147" s="219"/>
      <c r="Q147" s="261"/>
      <c r="R147" s="213"/>
      <c r="S147" s="157"/>
      <c r="T147" s="54"/>
    </row>
    <row r="148" spans="1:20" ht="18">
      <c r="A148" s="60"/>
      <c r="B148" s="180"/>
      <c r="C148" s="156"/>
      <c r="D148" s="169"/>
      <c r="E148" s="172"/>
      <c r="F148" s="60"/>
      <c r="G148" s="52"/>
      <c r="H148" s="60"/>
      <c r="I148" s="119"/>
      <c r="J148" s="119"/>
      <c r="K148" s="186"/>
      <c r="L148" s="186"/>
      <c r="M148" s="53"/>
      <c r="N148" s="53"/>
      <c r="O148" s="125"/>
      <c r="P148" s="219"/>
      <c r="Q148" s="261"/>
      <c r="R148" s="213"/>
      <c r="S148" s="157"/>
      <c r="T148" s="54"/>
    </row>
    <row r="149" spans="1:20" ht="18">
      <c r="A149" s="60"/>
      <c r="B149" s="180"/>
      <c r="C149" s="156"/>
      <c r="D149" s="169"/>
      <c r="E149" s="172"/>
      <c r="F149" s="60"/>
      <c r="G149" s="52"/>
      <c r="H149" s="60"/>
      <c r="I149" s="119"/>
      <c r="J149" s="119"/>
      <c r="K149" s="186"/>
      <c r="L149" s="186"/>
      <c r="M149" s="53"/>
      <c r="N149" s="53"/>
      <c r="O149" s="125"/>
      <c r="P149" s="219"/>
      <c r="Q149" s="261"/>
      <c r="R149" s="213"/>
      <c r="S149" s="157"/>
      <c r="T149" s="54"/>
    </row>
    <row r="150" spans="1:20" ht="18">
      <c r="A150" s="60"/>
      <c r="B150" s="180"/>
      <c r="C150" s="156"/>
      <c r="D150" s="169"/>
      <c r="E150" s="172"/>
      <c r="F150" s="60"/>
      <c r="G150" s="52"/>
      <c r="H150" s="60"/>
      <c r="I150" s="119"/>
      <c r="J150" s="119"/>
      <c r="K150" s="186"/>
      <c r="L150" s="186"/>
      <c r="M150" s="53"/>
      <c r="N150" s="53"/>
      <c r="O150" s="125"/>
      <c r="P150" s="219"/>
      <c r="Q150" s="261"/>
      <c r="R150" s="213"/>
      <c r="S150" s="157"/>
      <c r="T150" s="54"/>
    </row>
    <row r="151" spans="1:20" ht="18">
      <c r="A151" s="60"/>
      <c r="B151" s="180"/>
      <c r="C151" s="156"/>
      <c r="D151" s="169"/>
      <c r="E151" s="172"/>
      <c r="F151" s="60"/>
      <c r="G151" s="52"/>
      <c r="H151" s="60"/>
      <c r="I151" s="119"/>
      <c r="J151" s="119"/>
      <c r="K151" s="186"/>
      <c r="L151" s="186"/>
      <c r="M151" s="53"/>
      <c r="N151" s="53"/>
      <c r="O151" s="125"/>
      <c r="P151" s="219"/>
      <c r="Q151" s="261"/>
      <c r="R151" s="213"/>
      <c r="S151" s="157"/>
      <c r="T151" s="54"/>
    </row>
    <row r="152" spans="1:20" ht="18">
      <c r="A152" s="60"/>
      <c r="B152" s="180"/>
      <c r="C152" s="156"/>
      <c r="D152" s="169"/>
      <c r="E152" s="172"/>
      <c r="F152" s="60"/>
      <c r="G152" s="52"/>
      <c r="H152" s="60"/>
      <c r="I152" s="119"/>
      <c r="J152" s="119"/>
      <c r="K152" s="186"/>
      <c r="L152" s="186"/>
      <c r="M152" s="53"/>
      <c r="N152" s="53"/>
      <c r="O152" s="125"/>
      <c r="P152" s="219"/>
      <c r="Q152" s="261"/>
      <c r="R152" s="213"/>
      <c r="S152" s="157"/>
      <c r="T152" s="54"/>
    </row>
    <row r="153" spans="1:20" ht="18">
      <c r="A153" s="60"/>
      <c r="B153" s="180"/>
      <c r="C153" s="156"/>
      <c r="D153" s="169"/>
      <c r="E153" s="172"/>
      <c r="F153" s="60"/>
      <c r="G153" s="52"/>
      <c r="H153" s="60"/>
      <c r="I153" s="119"/>
      <c r="J153" s="119"/>
      <c r="K153" s="186"/>
      <c r="L153" s="186"/>
      <c r="M153" s="53"/>
      <c r="N153" s="53"/>
      <c r="O153" s="125"/>
      <c r="P153" s="219"/>
      <c r="Q153" s="261"/>
      <c r="R153" s="213"/>
      <c r="S153" s="157"/>
      <c r="T153" s="54"/>
    </row>
    <row r="154" spans="1:20" ht="18">
      <c r="A154" s="60"/>
      <c r="B154" s="180"/>
      <c r="C154" s="156"/>
      <c r="D154" s="169"/>
      <c r="E154" s="172"/>
      <c r="F154" s="60"/>
      <c r="G154" s="52"/>
      <c r="H154" s="60"/>
      <c r="I154" s="119"/>
      <c r="J154" s="119"/>
      <c r="K154" s="186"/>
      <c r="L154" s="186"/>
      <c r="M154" s="53"/>
      <c r="N154" s="53"/>
      <c r="O154" s="125"/>
      <c r="P154" s="219"/>
      <c r="Q154" s="261"/>
      <c r="R154" s="213"/>
      <c r="S154" s="157"/>
      <c r="T154" s="54"/>
    </row>
    <row r="155" spans="1:20" ht="18">
      <c r="A155" s="60"/>
      <c r="B155" s="180"/>
      <c r="C155" s="156"/>
      <c r="D155" s="169"/>
      <c r="E155" s="172"/>
      <c r="F155" s="60"/>
      <c r="G155" s="52"/>
      <c r="H155" s="60"/>
      <c r="I155" s="119"/>
      <c r="J155" s="119"/>
      <c r="K155" s="186"/>
      <c r="L155" s="186"/>
      <c r="M155" s="53"/>
      <c r="N155" s="53"/>
      <c r="O155" s="125"/>
      <c r="P155" s="219"/>
      <c r="Q155" s="261"/>
      <c r="R155" s="213"/>
      <c r="S155" s="157"/>
      <c r="T155" s="54"/>
    </row>
    <row r="156" spans="1:20" ht="18">
      <c r="A156" s="60"/>
      <c r="B156" s="180"/>
      <c r="C156" s="156"/>
      <c r="D156" s="169"/>
      <c r="E156" s="172"/>
      <c r="F156" s="60"/>
      <c r="G156" s="52"/>
      <c r="H156" s="60"/>
      <c r="I156" s="119"/>
      <c r="J156" s="119"/>
      <c r="K156" s="186"/>
      <c r="L156" s="186"/>
      <c r="M156" s="53"/>
      <c r="N156" s="53"/>
      <c r="O156" s="125"/>
      <c r="P156" s="219"/>
      <c r="Q156" s="261"/>
      <c r="R156" s="213"/>
      <c r="S156" s="157"/>
      <c r="T156" s="54"/>
    </row>
    <row r="157" spans="1:20" ht="18">
      <c r="A157" s="60"/>
      <c r="B157" s="180"/>
      <c r="C157" s="156"/>
      <c r="D157" s="169"/>
      <c r="E157" s="172"/>
      <c r="F157" s="60"/>
      <c r="G157" s="52"/>
      <c r="H157" s="60"/>
      <c r="I157" s="119"/>
      <c r="J157" s="119"/>
      <c r="K157" s="186"/>
      <c r="L157" s="186"/>
      <c r="M157" s="53"/>
      <c r="N157" s="53"/>
      <c r="O157" s="125"/>
      <c r="P157" s="219"/>
      <c r="Q157" s="261"/>
      <c r="R157" s="213"/>
      <c r="S157" s="157"/>
      <c r="T157" s="54"/>
    </row>
    <row r="158" spans="1:20" ht="18">
      <c r="A158" s="60"/>
      <c r="B158" s="180"/>
      <c r="C158" s="156"/>
      <c r="D158" s="169"/>
      <c r="E158" s="172"/>
      <c r="F158" s="60"/>
      <c r="G158" s="52"/>
      <c r="H158" s="60"/>
      <c r="I158" s="119"/>
      <c r="J158" s="119"/>
      <c r="K158" s="186"/>
      <c r="L158" s="186"/>
      <c r="M158" s="53"/>
      <c r="N158" s="53"/>
      <c r="O158" s="125"/>
      <c r="P158" s="219"/>
      <c r="Q158" s="261"/>
      <c r="R158" s="213"/>
      <c r="S158" s="157"/>
      <c r="T158" s="54"/>
    </row>
    <row r="159" spans="1:20" ht="18">
      <c r="A159" s="60"/>
      <c r="B159" s="180"/>
      <c r="C159" s="156"/>
      <c r="D159" s="169"/>
      <c r="E159" s="172"/>
      <c r="F159" s="60"/>
      <c r="G159" s="52"/>
      <c r="H159" s="60"/>
      <c r="I159" s="119"/>
      <c r="J159" s="119"/>
      <c r="K159" s="186"/>
      <c r="L159" s="186"/>
      <c r="M159" s="53"/>
      <c r="N159" s="53"/>
      <c r="O159" s="125"/>
      <c r="P159" s="219"/>
      <c r="Q159" s="261"/>
      <c r="R159" s="213"/>
      <c r="S159" s="157"/>
      <c r="T159" s="54"/>
    </row>
    <row r="160" spans="1:20" ht="18">
      <c r="A160" s="60"/>
      <c r="B160" s="180"/>
      <c r="C160" s="156"/>
      <c r="D160" s="169"/>
      <c r="E160" s="172"/>
      <c r="F160" s="60"/>
      <c r="G160" s="52"/>
      <c r="H160" s="60"/>
      <c r="I160" s="119"/>
      <c r="J160" s="119"/>
      <c r="K160" s="186"/>
      <c r="L160" s="186"/>
      <c r="M160" s="53"/>
      <c r="N160" s="53"/>
      <c r="O160" s="125"/>
      <c r="P160" s="219"/>
      <c r="Q160" s="261"/>
      <c r="R160" s="213"/>
      <c r="S160" s="157"/>
      <c r="T160" s="54"/>
    </row>
    <row r="161" spans="1:20" ht="18">
      <c r="A161" s="60"/>
      <c r="B161" s="180"/>
      <c r="C161" s="156"/>
      <c r="D161" s="169"/>
      <c r="E161" s="172"/>
      <c r="F161" s="60"/>
      <c r="G161" s="52"/>
      <c r="H161" s="60"/>
      <c r="I161" s="119"/>
      <c r="J161" s="119"/>
      <c r="K161" s="186"/>
      <c r="L161" s="186"/>
      <c r="M161" s="53"/>
      <c r="N161" s="53"/>
      <c r="O161" s="125"/>
      <c r="P161" s="219"/>
      <c r="Q161" s="261"/>
      <c r="R161" s="213"/>
      <c r="S161" s="157"/>
      <c r="T161" s="54"/>
    </row>
    <row r="162" spans="1:20" ht="18">
      <c r="A162" s="60"/>
      <c r="B162" s="180"/>
      <c r="C162" s="156"/>
      <c r="D162" s="169"/>
      <c r="E162" s="172"/>
      <c r="F162" s="60"/>
      <c r="G162" s="52"/>
      <c r="H162" s="60"/>
      <c r="I162" s="119"/>
      <c r="J162" s="119"/>
      <c r="K162" s="186"/>
      <c r="L162" s="186"/>
      <c r="M162" s="53"/>
      <c r="N162" s="53"/>
      <c r="O162" s="125"/>
      <c r="P162" s="219"/>
      <c r="Q162" s="261"/>
      <c r="R162" s="213"/>
      <c r="S162" s="157"/>
      <c r="T162" s="54"/>
    </row>
    <row r="163" spans="1:20" ht="18">
      <c r="A163" s="60"/>
      <c r="B163" s="180"/>
      <c r="C163" s="156"/>
      <c r="D163" s="169"/>
      <c r="E163" s="172"/>
      <c r="F163" s="60"/>
      <c r="G163" s="52"/>
      <c r="H163" s="60"/>
      <c r="I163" s="119"/>
      <c r="J163" s="119"/>
      <c r="K163" s="186"/>
      <c r="L163" s="186"/>
      <c r="M163" s="53"/>
      <c r="N163" s="53"/>
      <c r="O163" s="125"/>
      <c r="P163" s="219"/>
      <c r="Q163" s="261"/>
      <c r="R163" s="213"/>
      <c r="S163" s="157"/>
      <c r="T163" s="54"/>
    </row>
    <row r="164" spans="1:20" ht="18">
      <c r="A164" s="60"/>
      <c r="B164" s="180"/>
      <c r="C164" s="156"/>
      <c r="D164" s="169"/>
      <c r="E164" s="172"/>
      <c r="F164" s="60"/>
      <c r="G164" s="52"/>
      <c r="H164" s="60"/>
      <c r="I164" s="119"/>
      <c r="J164" s="119"/>
      <c r="K164" s="186"/>
      <c r="L164" s="186"/>
      <c r="M164" s="53"/>
      <c r="N164" s="53"/>
      <c r="O164" s="125"/>
      <c r="P164" s="219"/>
      <c r="Q164" s="261"/>
      <c r="R164" s="213"/>
      <c r="S164" s="157"/>
      <c r="T164" s="54"/>
    </row>
    <row r="165" spans="1:20" ht="18">
      <c r="A165" s="60"/>
      <c r="B165" s="180"/>
      <c r="C165" s="156"/>
      <c r="D165" s="169"/>
      <c r="E165" s="172"/>
      <c r="F165" s="60"/>
      <c r="G165" s="52"/>
      <c r="H165" s="60"/>
      <c r="I165" s="119"/>
      <c r="J165" s="119"/>
      <c r="K165" s="186"/>
      <c r="L165" s="186"/>
      <c r="M165" s="53"/>
      <c r="N165" s="53"/>
      <c r="O165" s="125"/>
      <c r="P165" s="219"/>
      <c r="Q165" s="261"/>
      <c r="R165" s="213"/>
      <c r="S165" s="157"/>
      <c r="T165" s="54"/>
    </row>
    <row r="166" spans="1:20" ht="18">
      <c r="A166" s="60"/>
      <c r="B166" s="180"/>
      <c r="C166" s="156"/>
      <c r="D166" s="169"/>
      <c r="E166" s="172"/>
      <c r="F166" s="60"/>
      <c r="G166" s="52"/>
      <c r="H166" s="60"/>
      <c r="I166" s="119"/>
      <c r="J166" s="119"/>
      <c r="K166" s="186"/>
      <c r="L166" s="186"/>
      <c r="M166" s="53"/>
      <c r="N166" s="53"/>
      <c r="O166" s="125"/>
      <c r="P166" s="219"/>
      <c r="Q166" s="261"/>
      <c r="R166" s="213"/>
      <c r="S166" s="157"/>
      <c r="T166" s="54"/>
    </row>
    <row r="167" spans="1:20" ht="18">
      <c r="A167" s="60"/>
      <c r="B167" s="180"/>
      <c r="C167" s="156"/>
      <c r="D167" s="169"/>
      <c r="E167" s="172"/>
      <c r="F167" s="60"/>
      <c r="G167" s="52"/>
      <c r="H167" s="60"/>
      <c r="I167" s="119"/>
      <c r="J167" s="119"/>
      <c r="K167" s="186"/>
      <c r="L167" s="186"/>
      <c r="M167" s="53"/>
      <c r="N167" s="53"/>
      <c r="O167" s="125"/>
      <c r="P167" s="219"/>
      <c r="Q167" s="261"/>
      <c r="R167" s="213"/>
      <c r="S167" s="157"/>
      <c r="T167" s="54"/>
    </row>
    <row r="168" spans="1:20" ht="18">
      <c r="A168" s="60"/>
      <c r="B168" s="180"/>
      <c r="C168" s="156"/>
      <c r="D168" s="169"/>
      <c r="E168" s="172"/>
      <c r="F168" s="60"/>
      <c r="G168" s="52"/>
      <c r="H168" s="60"/>
      <c r="I168" s="119"/>
      <c r="J168" s="119"/>
      <c r="K168" s="186"/>
      <c r="L168" s="186"/>
      <c r="M168" s="53"/>
      <c r="N168" s="53"/>
      <c r="O168" s="125"/>
      <c r="P168" s="219"/>
      <c r="Q168" s="261"/>
      <c r="R168" s="213"/>
      <c r="S168" s="157"/>
      <c r="T168" s="54"/>
    </row>
    <row r="169" spans="1:20" ht="18">
      <c r="A169" s="60"/>
      <c r="B169" s="180"/>
      <c r="C169" s="156"/>
      <c r="D169" s="169"/>
      <c r="E169" s="172"/>
      <c r="F169" s="60"/>
      <c r="G169" s="52"/>
      <c r="H169" s="60"/>
      <c r="I169" s="119"/>
      <c r="J169" s="119"/>
      <c r="K169" s="186"/>
      <c r="L169" s="186"/>
      <c r="M169" s="53"/>
      <c r="N169" s="53"/>
      <c r="O169" s="125"/>
      <c r="P169" s="219"/>
      <c r="Q169" s="261"/>
      <c r="R169" s="213"/>
      <c r="S169" s="157"/>
      <c r="T169" s="54"/>
    </row>
    <row r="170" spans="1:20" ht="18">
      <c r="A170" s="60"/>
      <c r="B170" s="180"/>
      <c r="C170" s="156"/>
      <c r="D170" s="169"/>
      <c r="E170" s="172"/>
      <c r="F170" s="60"/>
      <c r="G170" s="52"/>
      <c r="H170" s="60"/>
      <c r="I170" s="119"/>
      <c r="J170" s="119"/>
      <c r="K170" s="186"/>
      <c r="L170" s="186"/>
      <c r="M170" s="53"/>
      <c r="N170" s="53"/>
      <c r="O170" s="125"/>
      <c r="P170" s="219"/>
      <c r="Q170" s="261"/>
      <c r="R170" s="213"/>
      <c r="S170" s="157"/>
      <c r="T170" s="54"/>
    </row>
    <row r="171" spans="1:20" ht="18">
      <c r="A171" s="60"/>
      <c r="B171" s="180"/>
      <c r="C171" s="156"/>
      <c r="D171" s="169"/>
      <c r="E171" s="172"/>
      <c r="F171" s="60"/>
      <c r="G171" s="52"/>
      <c r="H171" s="60"/>
      <c r="I171" s="119"/>
      <c r="J171" s="119"/>
      <c r="K171" s="186"/>
      <c r="L171" s="186"/>
      <c r="M171" s="53"/>
      <c r="N171" s="53"/>
      <c r="O171" s="125"/>
      <c r="P171" s="219"/>
      <c r="Q171" s="261"/>
      <c r="R171" s="213"/>
      <c r="S171" s="157"/>
      <c r="T171" s="54"/>
    </row>
    <row r="172" spans="1:20" ht="18">
      <c r="A172" s="60"/>
      <c r="B172" s="180"/>
      <c r="C172" s="156"/>
      <c r="D172" s="169"/>
      <c r="E172" s="172"/>
      <c r="F172" s="60"/>
      <c r="G172" s="52"/>
      <c r="H172" s="60"/>
      <c r="I172" s="119"/>
      <c r="J172" s="119"/>
      <c r="K172" s="186"/>
      <c r="L172" s="186"/>
      <c r="M172" s="53"/>
      <c r="N172" s="53"/>
      <c r="O172" s="125"/>
      <c r="P172" s="219"/>
      <c r="Q172" s="261"/>
      <c r="R172" s="213"/>
      <c r="S172" s="157"/>
      <c r="T172" s="54"/>
    </row>
    <row r="173" spans="1:20" ht="18">
      <c r="A173" s="60"/>
      <c r="B173" s="180"/>
      <c r="C173" s="156"/>
      <c r="D173" s="169"/>
      <c r="E173" s="172"/>
      <c r="F173" s="60"/>
      <c r="G173" s="52"/>
      <c r="H173" s="60"/>
      <c r="I173" s="119"/>
      <c r="J173" s="119"/>
      <c r="K173" s="186"/>
      <c r="L173" s="186"/>
      <c r="M173" s="53"/>
      <c r="N173" s="53"/>
      <c r="O173" s="125"/>
      <c r="P173" s="219"/>
      <c r="Q173" s="261"/>
      <c r="R173" s="213"/>
      <c r="S173" s="157"/>
      <c r="T173" s="54"/>
    </row>
    <row r="174" spans="1:20" ht="18">
      <c r="A174" s="60"/>
      <c r="B174" s="180"/>
      <c r="C174" s="156"/>
      <c r="D174" s="169"/>
      <c r="E174" s="172"/>
      <c r="F174" s="60"/>
      <c r="G174" s="52"/>
      <c r="H174" s="60"/>
      <c r="I174" s="119"/>
      <c r="J174" s="119"/>
      <c r="K174" s="186"/>
      <c r="L174" s="186"/>
      <c r="M174" s="53"/>
      <c r="N174" s="53"/>
      <c r="O174" s="125"/>
      <c r="P174" s="219"/>
      <c r="Q174" s="261"/>
      <c r="R174" s="213"/>
      <c r="S174" s="157"/>
      <c r="T174" s="54"/>
    </row>
    <row r="175" spans="1:20" ht="18">
      <c r="A175" s="60"/>
      <c r="B175" s="180"/>
      <c r="C175" s="156"/>
      <c r="D175" s="169"/>
      <c r="E175" s="172"/>
      <c r="F175" s="60"/>
      <c r="G175" s="52"/>
      <c r="H175" s="60"/>
      <c r="I175" s="119"/>
      <c r="J175" s="119"/>
      <c r="K175" s="186"/>
      <c r="L175" s="186"/>
      <c r="M175" s="53"/>
      <c r="N175" s="53"/>
      <c r="O175" s="125"/>
      <c r="P175" s="219"/>
      <c r="Q175" s="261"/>
      <c r="R175" s="213"/>
      <c r="S175" s="157"/>
      <c r="T175" s="54"/>
    </row>
    <row r="176" spans="1:20" ht="18">
      <c r="A176" s="60"/>
      <c r="B176" s="180"/>
      <c r="C176" s="156"/>
      <c r="D176" s="169"/>
      <c r="E176" s="172"/>
      <c r="F176" s="60"/>
      <c r="G176" s="52"/>
      <c r="H176" s="60"/>
      <c r="I176" s="119"/>
      <c r="J176" s="119"/>
      <c r="K176" s="186"/>
      <c r="L176" s="186"/>
      <c r="M176" s="53"/>
      <c r="N176" s="53"/>
      <c r="O176" s="125"/>
      <c r="P176" s="219"/>
      <c r="Q176" s="261"/>
      <c r="R176" s="213"/>
      <c r="S176" s="157"/>
      <c r="T176" s="54"/>
    </row>
    <row r="177" spans="1:20" ht="18">
      <c r="A177" s="60"/>
      <c r="B177" s="180"/>
      <c r="C177" s="156"/>
      <c r="D177" s="169"/>
      <c r="E177" s="172"/>
      <c r="F177" s="60"/>
      <c r="G177" s="52"/>
      <c r="H177" s="60"/>
      <c r="I177" s="119"/>
      <c r="J177" s="119"/>
      <c r="K177" s="186"/>
      <c r="L177" s="186"/>
      <c r="M177" s="53"/>
      <c r="N177" s="53"/>
      <c r="O177" s="125"/>
      <c r="P177" s="219"/>
      <c r="Q177" s="261"/>
      <c r="R177" s="213"/>
      <c r="S177" s="157"/>
      <c r="T177" s="54"/>
    </row>
    <row r="178" spans="1:20" ht="18">
      <c r="A178" s="60"/>
      <c r="B178" s="180"/>
      <c r="C178" s="156"/>
      <c r="D178" s="169"/>
      <c r="E178" s="172"/>
      <c r="F178" s="60"/>
      <c r="G178" s="52"/>
      <c r="H178" s="60"/>
      <c r="I178" s="119"/>
      <c r="J178" s="119"/>
      <c r="K178" s="186"/>
      <c r="L178" s="186"/>
      <c r="M178" s="53"/>
      <c r="N178" s="53"/>
      <c r="O178" s="125"/>
      <c r="P178" s="219"/>
      <c r="Q178" s="261"/>
      <c r="R178" s="213"/>
      <c r="S178" s="157"/>
      <c r="T178" s="54"/>
    </row>
    <row r="179" spans="1:20" ht="18">
      <c r="A179" s="60"/>
      <c r="B179" s="180"/>
      <c r="C179" s="156"/>
      <c r="D179" s="169"/>
      <c r="E179" s="172"/>
      <c r="F179" s="60"/>
      <c r="G179" s="52"/>
      <c r="H179" s="60"/>
      <c r="I179" s="119"/>
      <c r="J179" s="119"/>
      <c r="K179" s="186"/>
      <c r="L179" s="186"/>
      <c r="M179" s="53"/>
      <c r="N179" s="53"/>
      <c r="O179" s="125"/>
      <c r="P179" s="219"/>
      <c r="Q179" s="261"/>
      <c r="R179" s="213"/>
      <c r="S179" s="157"/>
      <c r="T179" s="54"/>
    </row>
    <row r="180" spans="1:20" ht="18">
      <c r="A180" s="60"/>
      <c r="B180" s="180"/>
      <c r="C180" s="156"/>
      <c r="D180" s="169"/>
      <c r="E180" s="172"/>
      <c r="F180" s="60"/>
      <c r="G180" s="52"/>
      <c r="H180" s="60"/>
      <c r="I180" s="119"/>
      <c r="J180" s="119"/>
      <c r="K180" s="186"/>
      <c r="L180" s="186"/>
      <c r="M180" s="53"/>
      <c r="N180" s="53"/>
      <c r="O180" s="125"/>
      <c r="P180" s="219"/>
      <c r="Q180" s="261"/>
      <c r="R180" s="213"/>
      <c r="S180" s="157"/>
      <c r="T180" s="54"/>
    </row>
    <row r="181" spans="1:20" ht="18">
      <c r="A181" s="60"/>
      <c r="B181" s="180"/>
      <c r="C181" s="156"/>
      <c r="D181" s="169"/>
      <c r="E181" s="172"/>
      <c r="F181" s="60"/>
      <c r="G181" s="52"/>
      <c r="H181" s="60"/>
      <c r="I181" s="119"/>
      <c r="J181" s="119"/>
      <c r="K181" s="186"/>
      <c r="L181" s="186"/>
      <c r="M181" s="53"/>
      <c r="N181" s="53"/>
      <c r="O181" s="125"/>
      <c r="P181" s="219"/>
      <c r="Q181" s="261"/>
      <c r="R181" s="213"/>
      <c r="S181" s="157"/>
      <c r="T181" s="54"/>
    </row>
    <row r="182" spans="1:20" ht="18">
      <c r="A182" s="60"/>
      <c r="B182" s="180"/>
      <c r="C182" s="156"/>
      <c r="D182" s="169"/>
      <c r="E182" s="172"/>
      <c r="F182" s="60"/>
      <c r="G182" s="52"/>
      <c r="H182" s="60"/>
      <c r="I182" s="119"/>
      <c r="J182" s="119"/>
      <c r="K182" s="186"/>
      <c r="L182" s="186"/>
      <c r="M182" s="53"/>
      <c r="N182" s="53"/>
      <c r="O182" s="125"/>
      <c r="P182" s="219"/>
      <c r="Q182" s="261"/>
      <c r="R182" s="213"/>
      <c r="S182" s="157"/>
      <c r="T182" s="54"/>
    </row>
    <row r="183" spans="1:20" ht="18">
      <c r="A183" s="60"/>
      <c r="B183" s="180"/>
      <c r="C183" s="156"/>
      <c r="D183" s="169"/>
      <c r="E183" s="172"/>
      <c r="F183" s="60"/>
      <c r="G183" s="52"/>
      <c r="H183" s="60"/>
      <c r="I183" s="119"/>
      <c r="J183" s="119"/>
      <c r="K183" s="186"/>
      <c r="L183" s="186"/>
      <c r="M183" s="53"/>
      <c r="N183" s="53"/>
      <c r="O183" s="125"/>
      <c r="P183" s="219"/>
      <c r="Q183" s="261"/>
      <c r="R183" s="213"/>
      <c r="S183" s="157"/>
      <c r="T183" s="54"/>
    </row>
    <row r="184" spans="1:20" ht="18">
      <c r="A184" s="60"/>
      <c r="B184" s="180"/>
      <c r="C184" s="156"/>
      <c r="D184" s="169"/>
      <c r="E184" s="172"/>
      <c r="F184" s="60"/>
      <c r="G184" s="52"/>
      <c r="H184" s="60"/>
      <c r="I184" s="119"/>
      <c r="J184" s="119"/>
      <c r="K184" s="186"/>
      <c r="L184" s="186"/>
      <c r="M184" s="53"/>
      <c r="N184" s="53"/>
      <c r="O184" s="125"/>
      <c r="P184" s="219"/>
      <c r="Q184" s="261"/>
      <c r="R184" s="213"/>
      <c r="S184" s="157"/>
      <c r="T184" s="54"/>
    </row>
    <row r="185" spans="1:20" ht="18">
      <c r="A185" s="60"/>
      <c r="B185" s="180"/>
      <c r="C185" s="156"/>
      <c r="D185" s="169"/>
      <c r="E185" s="172"/>
      <c r="F185" s="60"/>
      <c r="G185" s="52"/>
      <c r="H185" s="60"/>
      <c r="I185" s="119"/>
      <c r="J185" s="119"/>
      <c r="K185" s="186"/>
      <c r="L185" s="186"/>
      <c r="M185" s="53"/>
      <c r="N185" s="53"/>
      <c r="O185" s="125"/>
      <c r="P185" s="219"/>
      <c r="Q185" s="261"/>
      <c r="R185" s="213"/>
      <c r="S185" s="157"/>
      <c r="T185" s="54"/>
    </row>
    <row r="186" spans="1:20" ht="18">
      <c r="A186" s="60"/>
      <c r="B186" s="180"/>
      <c r="C186" s="156"/>
      <c r="D186" s="169"/>
      <c r="E186" s="172"/>
      <c r="F186" s="60"/>
      <c r="G186" s="52"/>
      <c r="H186" s="60"/>
      <c r="I186" s="119"/>
      <c r="J186" s="119"/>
      <c r="K186" s="186"/>
      <c r="L186" s="186"/>
      <c r="M186" s="53"/>
      <c r="N186" s="53"/>
      <c r="O186" s="125"/>
      <c r="P186" s="219"/>
      <c r="Q186" s="261"/>
      <c r="R186" s="213"/>
      <c r="S186" s="157"/>
      <c r="T186" s="54"/>
    </row>
    <row r="187" spans="1:20" ht="18">
      <c r="A187" s="60"/>
      <c r="B187" s="180"/>
      <c r="C187" s="156"/>
      <c r="D187" s="169"/>
      <c r="E187" s="172"/>
      <c r="F187" s="60"/>
      <c r="G187" s="52"/>
      <c r="H187" s="60"/>
      <c r="I187" s="119"/>
      <c r="J187" s="119"/>
      <c r="K187" s="186"/>
      <c r="L187" s="186"/>
      <c r="M187" s="53"/>
      <c r="N187" s="53"/>
      <c r="O187" s="125"/>
      <c r="P187" s="219"/>
      <c r="Q187" s="261"/>
      <c r="R187" s="213"/>
      <c r="S187" s="157"/>
      <c r="T187" s="54"/>
    </row>
    <row r="188" spans="1:20" ht="18">
      <c r="A188" s="60"/>
      <c r="B188" s="180"/>
      <c r="C188" s="156"/>
      <c r="D188" s="169"/>
      <c r="E188" s="172"/>
      <c r="F188" s="60"/>
      <c r="G188" s="52"/>
      <c r="H188" s="60"/>
      <c r="I188" s="119"/>
      <c r="J188" s="119"/>
      <c r="K188" s="186"/>
      <c r="L188" s="186"/>
      <c r="M188" s="53"/>
      <c r="N188" s="53"/>
      <c r="O188" s="125"/>
      <c r="P188" s="219"/>
      <c r="Q188" s="261"/>
      <c r="R188" s="213"/>
      <c r="S188" s="157"/>
      <c r="T188" s="54"/>
    </row>
    <row r="189" spans="1:20" ht="18">
      <c r="A189" s="60"/>
      <c r="B189" s="180"/>
      <c r="C189" s="156"/>
      <c r="D189" s="169"/>
      <c r="E189" s="172"/>
      <c r="F189" s="60"/>
      <c r="G189" s="52"/>
      <c r="H189" s="60"/>
      <c r="I189" s="119"/>
      <c r="J189" s="119"/>
      <c r="K189" s="186"/>
      <c r="L189" s="186"/>
      <c r="M189" s="53"/>
      <c r="N189" s="53"/>
      <c r="O189" s="125"/>
      <c r="P189" s="219"/>
      <c r="Q189" s="261"/>
      <c r="R189" s="213"/>
      <c r="S189" s="157"/>
      <c r="T189" s="54"/>
    </row>
    <row r="190" spans="1:20" ht="18">
      <c r="A190" s="60"/>
      <c r="B190" s="180"/>
      <c r="C190" s="156"/>
      <c r="D190" s="169"/>
      <c r="E190" s="172"/>
      <c r="F190" s="60"/>
      <c r="G190" s="52"/>
      <c r="H190" s="60"/>
      <c r="I190" s="119"/>
      <c r="J190" s="119"/>
      <c r="K190" s="186"/>
      <c r="L190" s="186"/>
      <c r="M190" s="53"/>
      <c r="N190" s="53"/>
      <c r="O190" s="125"/>
      <c r="P190" s="219"/>
      <c r="Q190" s="261"/>
      <c r="R190" s="213"/>
      <c r="S190" s="157"/>
      <c r="T190" s="54"/>
    </row>
    <row r="191" spans="1:20" ht="18">
      <c r="A191" s="60"/>
      <c r="B191" s="180"/>
      <c r="C191" s="156"/>
      <c r="D191" s="169"/>
      <c r="E191" s="172"/>
      <c r="F191" s="60"/>
      <c r="G191" s="52"/>
      <c r="H191" s="60"/>
      <c r="I191" s="119"/>
      <c r="J191" s="119"/>
      <c r="K191" s="186"/>
      <c r="L191" s="186"/>
      <c r="M191" s="53"/>
      <c r="N191" s="53"/>
      <c r="O191" s="125"/>
      <c r="P191" s="219"/>
      <c r="Q191" s="261"/>
      <c r="R191" s="213"/>
      <c r="S191" s="157"/>
      <c r="T191" s="54"/>
    </row>
    <row r="192" spans="1:20" ht="18">
      <c r="A192" s="60"/>
      <c r="B192" s="180"/>
      <c r="C192" s="156"/>
      <c r="D192" s="169"/>
      <c r="E192" s="172"/>
      <c r="F192" s="60"/>
      <c r="G192" s="52"/>
      <c r="H192" s="60"/>
      <c r="I192" s="119"/>
      <c r="J192" s="119"/>
      <c r="K192" s="186"/>
      <c r="L192" s="186"/>
      <c r="M192" s="53"/>
      <c r="N192" s="53"/>
      <c r="O192" s="125"/>
      <c r="P192" s="219"/>
      <c r="Q192" s="261"/>
      <c r="R192" s="213"/>
      <c r="S192" s="157"/>
      <c r="T192" s="54"/>
    </row>
    <row r="193" spans="1:20" ht="18">
      <c r="A193" s="60"/>
      <c r="B193" s="180"/>
      <c r="C193" s="156"/>
      <c r="D193" s="169"/>
      <c r="E193" s="172"/>
      <c r="F193" s="60"/>
      <c r="G193" s="52"/>
      <c r="H193" s="60"/>
      <c r="I193" s="119"/>
      <c r="J193" s="119"/>
      <c r="K193" s="186"/>
      <c r="L193" s="186"/>
      <c r="M193" s="53"/>
      <c r="N193" s="53"/>
      <c r="O193" s="125"/>
      <c r="P193" s="219"/>
      <c r="Q193" s="261"/>
      <c r="R193" s="213"/>
      <c r="S193" s="157"/>
      <c r="T193" s="54"/>
    </row>
    <row r="194" spans="1:20" ht="18">
      <c r="A194" s="60"/>
      <c r="B194" s="180"/>
      <c r="C194" s="156"/>
      <c r="D194" s="169"/>
      <c r="E194" s="172"/>
      <c r="F194" s="60"/>
      <c r="G194" s="52"/>
      <c r="H194" s="60"/>
      <c r="I194" s="119"/>
      <c r="J194" s="119"/>
      <c r="K194" s="186"/>
      <c r="L194" s="186"/>
      <c r="M194" s="53"/>
      <c r="N194" s="53"/>
      <c r="O194" s="125"/>
      <c r="P194" s="219"/>
      <c r="Q194" s="261"/>
      <c r="R194" s="213"/>
      <c r="S194" s="157"/>
      <c r="T194" s="54"/>
    </row>
    <row r="195" spans="1:20" ht="18">
      <c r="A195" s="60"/>
      <c r="B195" s="180"/>
      <c r="C195" s="156"/>
      <c r="D195" s="169"/>
      <c r="E195" s="172"/>
      <c r="F195" s="60"/>
      <c r="G195" s="52"/>
      <c r="H195" s="60"/>
      <c r="I195" s="119"/>
      <c r="J195" s="119"/>
      <c r="K195" s="186"/>
      <c r="L195" s="186"/>
      <c r="M195" s="53"/>
      <c r="N195" s="53"/>
      <c r="O195" s="125"/>
      <c r="P195" s="219"/>
      <c r="Q195" s="261"/>
      <c r="R195" s="213"/>
      <c r="S195" s="157"/>
      <c r="T195" s="54"/>
    </row>
    <row r="196" spans="1:20" ht="18">
      <c r="A196" s="60"/>
      <c r="B196" s="180"/>
      <c r="C196" s="156"/>
      <c r="D196" s="169"/>
      <c r="E196" s="172"/>
      <c r="F196" s="60"/>
      <c r="G196" s="52"/>
      <c r="H196" s="60"/>
      <c r="I196" s="119"/>
      <c r="J196" s="119"/>
      <c r="K196" s="186"/>
      <c r="L196" s="186"/>
      <c r="M196" s="53"/>
      <c r="N196" s="53"/>
      <c r="O196" s="125"/>
      <c r="P196" s="219"/>
      <c r="Q196" s="261"/>
      <c r="R196" s="213"/>
      <c r="S196" s="157"/>
      <c r="T196" s="54"/>
    </row>
    <row r="197" spans="1:20" ht="18">
      <c r="A197" s="60"/>
      <c r="B197" s="180"/>
      <c r="C197" s="156"/>
      <c r="D197" s="169"/>
      <c r="E197" s="172"/>
      <c r="F197" s="60"/>
      <c r="G197" s="52"/>
      <c r="H197" s="60"/>
      <c r="I197" s="119"/>
      <c r="J197" s="119"/>
      <c r="K197" s="186"/>
      <c r="L197" s="186"/>
      <c r="M197" s="53"/>
      <c r="N197" s="53"/>
      <c r="O197" s="125"/>
      <c r="P197" s="219"/>
      <c r="Q197" s="261"/>
      <c r="R197" s="213"/>
      <c r="S197" s="157"/>
      <c r="T197" s="54"/>
    </row>
    <row r="198" spans="1:20" ht="18">
      <c r="A198" s="60"/>
      <c r="B198" s="180"/>
      <c r="C198" s="156"/>
      <c r="D198" s="169"/>
      <c r="E198" s="172"/>
      <c r="F198" s="60"/>
      <c r="G198" s="52"/>
      <c r="H198" s="60"/>
      <c r="I198" s="119"/>
      <c r="J198" s="119"/>
      <c r="K198" s="186"/>
      <c r="L198" s="186"/>
      <c r="M198" s="53"/>
      <c r="N198" s="53"/>
      <c r="O198" s="125"/>
      <c r="P198" s="219"/>
      <c r="Q198" s="261"/>
      <c r="R198" s="213"/>
      <c r="S198" s="157"/>
      <c r="T198" s="54"/>
    </row>
    <row r="199" spans="1:20" ht="18">
      <c r="A199" s="60"/>
      <c r="B199" s="180"/>
      <c r="C199" s="156"/>
      <c r="D199" s="169"/>
      <c r="E199" s="172"/>
      <c r="F199" s="60"/>
      <c r="G199" s="52"/>
      <c r="H199" s="60"/>
      <c r="I199" s="119"/>
      <c r="J199" s="119"/>
      <c r="K199" s="186"/>
      <c r="L199" s="186"/>
      <c r="M199" s="53"/>
      <c r="N199" s="53"/>
      <c r="O199" s="125"/>
      <c r="P199" s="219"/>
      <c r="Q199" s="261"/>
      <c r="R199" s="213"/>
      <c r="S199" s="157"/>
      <c r="T199" s="54"/>
    </row>
    <row r="200" spans="1:20" ht="18">
      <c r="A200" s="60"/>
      <c r="B200" s="180"/>
      <c r="C200" s="156"/>
      <c r="D200" s="169"/>
      <c r="E200" s="172"/>
      <c r="F200" s="60"/>
      <c r="G200" s="52"/>
      <c r="H200" s="60"/>
      <c r="I200" s="119"/>
      <c r="J200" s="119"/>
      <c r="K200" s="186"/>
      <c r="L200" s="186"/>
      <c r="M200" s="53"/>
      <c r="N200" s="53"/>
      <c r="O200" s="125"/>
      <c r="P200" s="219"/>
      <c r="Q200" s="261"/>
      <c r="R200" s="213"/>
      <c r="S200" s="157"/>
      <c r="T200" s="54"/>
    </row>
    <row r="201" spans="1:20" ht="18">
      <c r="A201" s="60"/>
      <c r="B201" s="180"/>
      <c r="C201" s="156"/>
      <c r="D201" s="169"/>
      <c r="E201" s="172"/>
      <c r="F201" s="60"/>
      <c r="G201" s="52"/>
      <c r="H201" s="60"/>
      <c r="I201" s="119"/>
      <c r="J201" s="119"/>
      <c r="K201" s="186"/>
      <c r="L201" s="186"/>
      <c r="M201" s="53"/>
      <c r="N201" s="53"/>
      <c r="O201" s="125"/>
      <c r="P201" s="219"/>
      <c r="Q201" s="261"/>
      <c r="R201" s="213"/>
      <c r="S201" s="157"/>
      <c r="T201" s="54"/>
    </row>
    <row r="202" spans="1:20" ht="18">
      <c r="A202" s="60"/>
      <c r="B202" s="180"/>
      <c r="C202" s="156"/>
      <c r="D202" s="169"/>
      <c r="E202" s="172"/>
      <c r="F202" s="60"/>
      <c r="G202" s="52"/>
      <c r="H202" s="60"/>
      <c r="I202" s="119"/>
      <c r="J202" s="119"/>
      <c r="K202" s="186"/>
      <c r="L202" s="186"/>
      <c r="M202" s="53"/>
      <c r="N202" s="53"/>
      <c r="O202" s="125"/>
      <c r="P202" s="219"/>
      <c r="Q202" s="261"/>
      <c r="R202" s="213"/>
      <c r="S202" s="157"/>
      <c r="T202" s="54"/>
    </row>
    <row r="203" spans="1:20" ht="18">
      <c r="A203" s="60"/>
      <c r="B203" s="180"/>
      <c r="C203" s="156"/>
      <c r="D203" s="169"/>
      <c r="E203" s="172"/>
      <c r="F203" s="60"/>
      <c r="G203" s="52"/>
      <c r="H203" s="60"/>
      <c r="I203" s="119"/>
      <c r="J203" s="119"/>
      <c r="K203" s="186"/>
      <c r="L203" s="186"/>
      <c r="M203" s="53"/>
      <c r="N203" s="53"/>
      <c r="O203" s="125"/>
      <c r="P203" s="219"/>
      <c r="Q203" s="261"/>
      <c r="R203" s="213"/>
      <c r="S203" s="157"/>
      <c r="T203" s="54"/>
    </row>
    <row r="204" spans="1:20" ht="18">
      <c r="A204" s="60"/>
      <c r="B204" s="180"/>
      <c r="C204" s="156"/>
      <c r="D204" s="169"/>
      <c r="E204" s="172"/>
      <c r="F204" s="60"/>
      <c r="G204" s="52"/>
      <c r="H204" s="60"/>
      <c r="I204" s="119"/>
      <c r="J204" s="119"/>
      <c r="K204" s="186"/>
      <c r="L204" s="186"/>
      <c r="M204" s="53"/>
      <c r="N204" s="53"/>
      <c r="O204" s="125"/>
      <c r="P204" s="219"/>
      <c r="Q204" s="261"/>
      <c r="R204" s="213"/>
      <c r="S204" s="157"/>
      <c r="T204" s="54"/>
    </row>
    <row r="205" spans="1:20" ht="18">
      <c r="A205" s="60"/>
      <c r="B205" s="180"/>
      <c r="C205" s="156"/>
      <c r="D205" s="169"/>
      <c r="E205" s="172"/>
      <c r="F205" s="60"/>
      <c r="G205" s="52"/>
      <c r="H205" s="60"/>
      <c r="I205" s="119"/>
      <c r="J205" s="119"/>
      <c r="K205" s="186"/>
      <c r="L205" s="186"/>
      <c r="M205" s="53"/>
      <c r="N205" s="53"/>
      <c r="O205" s="125"/>
      <c r="P205" s="219"/>
      <c r="Q205" s="261"/>
      <c r="R205" s="213"/>
      <c r="S205" s="157"/>
      <c r="T205" s="54"/>
    </row>
    <row r="206" spans="1:20" ht="18">
      <c r="A206" s="60"/>
      <c r="B206" s="180"/>
      <c r="C206" s="156"/>
      <c r="D206" s="169"/>
      <c r="E206" s="172"/>
      <c r="F206" s="60"/>
      <c r="G206" s="52"/>
      <c r="H206" s="60"/>
      <c r="I206" s="119"/>
      <c r="J206" s="119"/>
      <c r="K206" s="186"/>
      <c r="L206" s="186"/>
      <c r="M206" s="53"/>
      <c r="N206" s="53"/>
      <c r="O206" s="125"/>
      <c r="P206" s="219"/>
      <c r="Q206" s="261"/>
      <c r="R206" s="213"/>
      <c r="S206" s="157"/>
      <c r="T206" s="54"/>
    </row>
    <row r="207" spans="1:20" ht="18">
      <c r="A207" s="60"/>
      <c r="B207" s="180"/>
      <c r="C207" s="156"/>
      <c r="D207" s="169"/>
      <c r="E207" s="172"/>
      <c r="F207" s="60"/>
      <c r="G207" s="52"/>
      <c r="H207" s="60"/>
      <c r="I207" s="119"/>
      <c r="J207" s="119"/>
      <c r="K207" s="186"/>
      <c r="L207" s="186"/>
      <c r="M207" s="53"/>
      <c r="N207" s="53"/>
      <c r="O207" s="125"/>
      <c r="P207" s="219"/>
      <c r="Q207" s="261"/>
      <c r="R207" s="213"/>
      <c r="S207" s="157"/>
      <c r="T207" s="54"/>
    </row>
    <row r="208" spans="1:20" ht="18">
      <c r="A208" s="60"/>
      <c r="B208" s="180"/>
      <c r="C208" s="156"/>
      <c r="D208" s="169"/>
      <c r="E208" s="172"/>
      <c r="F208" s="60"/>
      <c r="G208" s="52"/>
      <c r="H208" s="60"/>
      <c r="I208" s="119"/>
      <c r="J208" s="119"/>
      <c r="K208" s="186"/>
      <c r="L208" s="186"/>
      <c r="M208" s="53"/>
      <c r="N208" s="53"/>
      <c r="O208" s="125"/>
      <c r="P208" s="219"/>
      <c r="Q208" s="261"/>
      <c r="R208" s="213"/>
      <c r="S208" s="157"/>
      <c r="T208" s="54"/>
    </row>
    <row r="209" spans="1:20" ht="18">
      <c r="A209" s="60"/>
      <c r="B209" s="180"/>
      <c r="C209" s="156"/>
      <c r="D209" s="169"/>
      <c r="E209" s="172"/>
      <c r="F209" s="60"/>
      <c r="G209" s="52"/>
      <c r="H209" s="60"/>
      <c r="I209" s="119"/>
      <c r="J209" s="119"/>
      <c r="K209" s="186"/>
      <c r="L209" s="186"/>
      <c r="M209" s="53"/>
      <c r="N209" s="53"/>
      <c r="O209" s="125"/>
      <c r="P209" s="219"/>
      <c r="Q209" s="261"/>
      <c r="R209" s="213"/>
      <c r="S209" s="157"/>
      <c r="T209" s="54"/>
    </row>
    <row r="210" spans="1:20" ht="18">
      <c r="A210" s="60"/>
      <c r="B210" s="180"/>
      <c r="C210" s="156"/>
      <c r="D210" s="169"/>
      <c r="E210" s="172"/>
      <c r="F210" s="60"/>
      <c r="G210" s="52"/>
      <c r="H210" s="60"/>
      <c r="I210" s="119"/>
      <c r="J210" s="119"/>
      <c r="K210" s="186"/>
      <c r="L210" s="186"/>
      <c r="M210" s="53"/>
      <c r="N210" s="53"/>
      <c r="O210" s="125"/>
      <c r="P210" s="219"/>
      <c r="Q210" s="261"/>
      <c r="R210" s="213"/>
      <c r="S210" s="157"/>
      <c r="T210" s="54"/>
    </row>
    <row r="211" spans="1:20" ht="18">
      <c r="A211" s="60"/>
      <c r="B211" s="180"/>
      <c r="C211" s="156"/>
      <c r="D211" s="169"/>
      <c r="E211" s="172"/>
      <c r="F211" s="60"/>
      <c r="G211" s="52"/>
      <c r="H211" s="60"/>
      <c r="I211" s="119"/>
      <c r="J211" s="119"/>
      <c r="K211" s="186"/>
      <c r="L211" s="186"/>
      <c r="M211" s="53"/>
      <c r="N211" s="53"/>
      <c r="O211" s="125"/>
      <c r="P211" s="219"/>
      <c r="Q211" s="261"/>
      <c r="R211" s="213"/>
      <c r="S211" s="157"/>
      <c r="T211" s="54"/>
    </row>
    <row r="212" spans="1:20" ht="18">
      <c r="A212" s="60"/>
      <c r="B212" s="180"/>
      <c r="C212" s="156"/>
      <c r="D212" s="169"/>
      <c r="E212" s="172"/>
      <c r="F212" s="60"/>
      <c r="G212" s="52"/>
      <c r="H212" s="60"/>
      <c r="I212" s="119"/>
      <c r="J212" s="119"/>
      <c r="K212" s="186"/>
      <c r="L212" s="186"/>
      <c r="M212" s="53"/>
      <c r="N212" s="53"/>
      <c r="O212" s="125"/>
      <c r="P212" s="219"/>
      <c r="Q212" s="261"/>
      <c r="R212" s="213"/>
      <c r="S212" s="157"/>
      <c r="T212" s="54"/>
    </row>
    <row r="213" spans="1:20" ht="18">
      <c r="A213" s="60"/>
      <c r="B213" s="180"/>
      <c r="C213" s="156"/>
      <c r="D213" s="169"/>
      <c r="E213" s="172"/>
      <c r="F213" s="60"/>
      <c r="G213" s="52"/>
      <c r="H213" s="60"/>
      <c r="I213" s="119"/>
      <c r="J213" s="119"/>
      <c r="K213" s="186"/>
      <c r="L213" s="186"/>
      <c r="M213" s="53"/>
      <c r="N213" s="53"/>
      <c r="O213" s="125"/>
      <c r="P213" s="219"/>
      <c r="Q213" s="261"/>
      <c r="R213" s="213"/>
      <c r="S213" s="157"/>
      <c r="T213" s="54"/>
    </row>
    <row r="214" spans="1:20" ht="18">
      <c r="A214" s="60"/>
      <c r="B214" s="180"/>
      <c r="C214" s="156"/>
      <c r="D214" s="169"/>
      <c r="E214" s="172"/>
      <c r="F214" s="60"/>
      <c r="G214" s="52"/>
      <c r="H214" s="60"/>
      <c r="I214" s="119"/>
      <c r="J214" s="119"/>
      <c r="K214" s="186"/>
      <c r="L214" s="186"/>
      <c r="M214" s="53"/>
      <c r="N214" s="53"/>
      <c r="O214" s="125"/>
      <c r="P214" s="219"/>
      <c r="Q214" s="261"/>
      <c r="R214" s="213"/>
      <c r="S214" s="157"/>
      <c r="T214" s="54"/>
    </row>
    <row r="215" spans="1:20" ht="18">
      <c r="A215" s="60"/>
      <c r="B215" s="180"/>
      <c r="C215" s="156"/>
      <c r="D215" s="169"/>
      <c r="E215" s="172"/>
      <c r="F215" s="60"/>
      <c r="G215" s="52"/>
      <c r="H215" s="60"/>
      <c r="I215" s="119"/>
      <c r="J215" s="119"/>
      <c r="K215" s="186"/>
      <c r="L215" s="186"/>
      <c r="M215" s="53"/>
      <c r="N215" s="53"/>
      <c r="O215" s="125"/>
      <c r="P215" s="219"/>
      <c r="Q215" s="261"/>
      <c r="R215" s="213"/>
      <c r="S215" s="157"/>
      <c r="T215" s="54"/>
    </row>
    <row r="216" spans="1:20" ht="18">
      <c r="A216" s="60"/>
      <c r="B216" s="180"/>
      <c r="C216" s="156"/>
      <c r="D216" s="169"/>
      <c r="E216" s="172"/>
      <c r="F216" s="60"/>
      <c r="G216" s="52"/>
      <c r="H216" s="60"/>
      <c r="I216" s="119"/>
      <c r="J216" s="119"/>
      <c r="K216" s="186"/>
      <c r="L216" s="186"/>
      <c r="M216" s="53"/>
      <c r="N216" s="53"/>
      <c r="O216" s="125"/>
      <c r="P216" s="219"/>
      <c r="Q216" s="261"/>
      <c r="R216" s="213"/>
      <c r="S216" s="157"/>
      <c r="T216" s="54"/>
    </row>
    <row r="217" spans="1:20" ht="18">
      <c r="A217" s="60"/>
      <c r="B217" s="180"/>
      <c r="C217" s="156"/>
      <c r="D217" s="169"/>
      <c r="E217" s="172"/>
      <c r="F217" s="60"/>
      <c r="G217" s="52"/>
      <c r="H217" s="60"/>
      <c r="I217" s="119"/>
      <c r="J217" s="119"/>
      <c r="K217" s="186"/>
      <c r="L217" s="186"/>
      <c r="M217" s="53"/>
      <c r="N217" s="53"/>
      <c r="O217" s="125"/>
      <c r="P217" s="219"/>
      <c r="Q217" s="261"/>
      <c r="R217" s="213"/>
      <c r="S217" s="157"/>
      <c r="T217" s="54"/>
    </row>
    <row r="218" spans="1:20" ht="18">
      <c r="A218" s="60"/>
      <c r="B218" s="180"/>
      <c r="C218" s="156"/>
      <c r="D218" s="169"/>
      <c r="E218" s="172"/>
      <c r="F218" s="60"/>
      <c r="G218" s="52"/>
      <c r="H218" s="60"/>
      <c r="I218" s="119"/>
      <c r="J218" s="119"/>
      <c r="K218" s="186"/>
      <c r="L218" s="186"/>
      <c r="M218" s="53"/>
      <c r="N218" s="53"/>
      <c r="O218" s="125"/>
      <c r="P218" s="219"/>
      <c r="Q218" s="261"/>
      <c r="R218" s="213"/>
      <c r="S218" s="157"/>
      <c r="T218" s="54"/>
    </row>
    <row r="219" spans="1:20" ht="18">
      <c r="A219" s="60"/>
      <c r="B219" s="180"/>
      <c r="C219" s="156"/>
      <c r="D219" s="169"/>
      <c r="E219" s="172"/>
      <c r="F219" s="60"/>
      <c r="G219" s="52"/>
      <c r="H219" s="60"/>
      <c r="I219" s="119"/>
      <c r="J219" s="119"/>
      <c r="K219" s="186"/>
      <c r="L219" s="186"/>
      <c r="M219" s="53"/>
      <c r="N219" s="53"/>
      <c r="O219" s="125"/>
      <c r="P219" s="219"/>
      <c r="Q219" s="261"/>
      <c r="R219" s="213"/>
      <c r="S219" s="157"/>
      <c r="T219" s="54"/>
    </row>
    <row r="220" spans="1:20" ht="18">
      <c r="A220" s="60"/>
      <c r="B220" s="180"/>
      <c r="C220" s="156"/>
      <c r="D220" s="169"/>
      <c r="E220" s="172"/>
      <c r="F220" s="60"/>
      <c r="G220" s="52"/>
      <c r="H220" s="60"/>
      <c r="I220" s="119"/>
      <c r="J220" s="119"/>
      <c r="K220" s="186"/>
      <c r="L220" s="186"/>
      <c r="M220" s="53"/>
      <c r="N220" s="53"/>
      <c r="O220" s="125"/>
      <c r="P220" s="219"/>
      <c r="Q220" s="261"/>
      <c r="R220" s="213"/>
      <c r="S220" s="157"/>
      <c r="T220" s="54"/>
    </row>
    <row r="221" spans="1:20" ht="18">
      <c r="A221" s="60"/>
      <c r="B221" s="180"/>
      <c r="C221" s="156"/>
      <c r="D221" s="169"/>
      <c r="E221" s="172"/>
      <c r="F221" s="60"/>
      <c r="G221" s="52"/>
      <c r="H221" s="60"/>
      <c r="I221" s="119"/>
      <c r="J221" s="119"/>
      <c r="K221" s="186"/>
      <c r="L221" s="186"/>
      <c r="M221" s="53"/>
      <c r="N221" s="53"/>
      <c r="O221" s="125"/>
      <c r="P221" s="219"/>
      <c r="Q221" s="261"/>
      <c r="R221" s="213"/>
      <c r="S221" s="157"/>
      <c r="T221" s="54"/>
    </row>
    <row r="222" spans="1:20" ht="18">
      <c r="A222" s="60"/>
      <c r="B222" s="180"/>
      <c r="C222" s="156"/>
      <c r="D222" s="169"/>
      <c r="E222" s="172"/>
      <c r="F222" s="60"/>
      <c r="G222" s="52"/>
      <c r="H222" s="60"/>
      <c r="I222" s="119"/>
      <c r="J222" s="119"/>
      <c r="K222" s="186"/>
      <c r="L222" s="186"/>
      <c r="M222" s="53"/>
      <c r="N222" s="53"/>
      <c r="O222" s="125"/>
      <c r="P222" s="219"/>
      <c r="Q222" s="261"/>
      <c r="R222" s="213"/>
      <c r="S222" s="157"/>
      <c r="T222" s="54"/>
    </row>
    <row r="223" spans="1:20" ht="18">
      <c r="A223" s="60"/>
      <c r="B223" s="180"/>
      <c r="C223" s="156"/>
      <c r="D223" s="169"/>
      <c r="E223" s="172"/>
      <c r="F223" s="60"/>
      <c r="G223" s="52"/>
      <c r="H223" s="60"/>
      <c r="I223" s="119"/>
      <c r="J223" s="119"/>
      <c r="K223" s="186"/>
      <c r="L223" s="186"/>
      <c r="M223" s="53"/>
      <c r="N223" s="53"/>
      <c r="O223" s="125"/>
      <c r="P223" s="219"/>
      <c r="Q223" s="261"/>
      <c r="R223" s="213"/>
      <c r="S223" s="157"/>
      <c r="T223" s="54"/>
    </row>
    <row r="224" spans="1:20" ht="18">
      <c r="A224" s="60"/>
      <c r="B224" s="180"/>
      <c r="C224" s="156"/>
      <c r="D224" s="169"/>
      <c r="E224" s="172"/>
      <c r="F224" s="60"/>
      <c r="G224" s="52"/>
      <c r="H224" s="60"/>
      <c r="I224" s="119"/>
      <c r="J224" s="119"/>
      <c r="K224" s="186"/>
      <c r="L224" s="186"/>
      <c r="M224" s="53"/>
      <c r="N224" s="53"/>
      <c r="O224" s="125"/>
      <c r="P224" s="219"/>
      <c r="Q224" s="261"/>
      <c r="R224" s="213"/>
      <c r="S224" s="157"/>
      <c r="T224" s="54"/>
    </row>
    <row r="225" spans="1:20" ht="18">
      <c r="A225" s="60"/>
      <c r="B225" s="180"/>
      <c r="C225" s="156"/>
      <c r="D225" s="169"/>
      <c r="E225" s="172"/>
      <c r="F225" s="60"/>
      <c r="G225" s="52"/>
      <c r="H225" s="60"/>
      <c r="I225" s="119"/>
      <c r="J225" s="119"/>
      <c r="K225" s="186"/>
      <c r="L225" s="186"/>
      <c r="M225" s="53"/>
      <c r="N225" s="53"/>
      <c r="O225" s="125"/>
      <c r="P225" s="219"/>
      <c r="Q225" s="261"/>
      <c r="R225" s="213"/>
      <c r="S225" s="157"/>
      <c r="T225" s="54"/>
    </row>
    <row r="226" spans="1:20" ht="18">
      <c r="A226" s="60"/>
      <c r="B226" s="180"/>
      <c r="C226" s="156"/>
      <c r="D226" s="169"/>
      <c r="E226" s="172"/>
      <c r="F226" s="60"/>
      <c r="G226" s="52"/>
      <c r="H226" s="60"/>
      <c r="I226" s="119"/>
      <c r="J226" s="119"/>
      <c r="K226" s="186"/>
      <c r="L226" s="186"/>
      <c r="M226" s="53"/>
      <c r="N226" s="53"/>
      <c r="O226" s="125"/>
      <c r="P226" s="219"/>
      <c r="Q226" s="261"/>
      <c r="R226" s="213"/>
      <c r="S226" s="157"/>
      <c r="T226" s="54"/>
    </row>
    <row r="227" spans="1:20" ht="18">
      <c r="A227" s="60"/>
      <c r="B227" s="180"/>
      <c r="C227" s="156"/>
      <c r="D227" s="169"/>
      <c r="E227" s="172"/>
      <c r="F227" s="60"/>
      <c r="G227" s="52"/>
      <c r="H227" s="60"/>
      <c r="I227" s="119"/>
      <c r="J227" s="119"/>
      <c r="K227" s="186"/>
      <c r="L227" s="186"/>
      <c r="M227" s="53"/>
      <c r="N227" s="53"/>
      <c r="O227" s="125"/>
      <c r="P227" s="219"/>
      <c r="Q227" s="261"/>
      <c r="R227" s="213"/>
      <c r="S227" s="157"/>
      <c r="T227" s="54"/>
    </row>
    <row r="228" spans="1:20" ht="18">
      <c r="A228" s="60"/>
      <c r="B228" s="180"/>
      <c r="C228" s="156"/>
      <c r="D228" s="169"/>
      <c r="E228" s="172"/>
      <c r="F228" s="60"/>
      <c r="G228" s="52"/>
      <c r="H228" s="60"/>
      <c r="I228" s="119"/>
      <c r="J228" s="119"/>
      <c r="K228" s="186"/>
      <c r="L228" s="186"/>
      <c r="M228" s="53"/>
      <c r="N228" s="53"/>
      <c r="O228" s="125"/>
      <c r="P228" s="219"/>
      <c r="Q228" s="261"/>
      <c r="R228" s="213"/>
      <c r="S228" s="157"/>
      <c r="T228" s="54"/>
    </row>
    <row r="229" spans="1:20" ht="18">
      <c r="A229" s="60"/>
      <c r="B229" s="180"/>
      <c r="C229" s="156"/>
      <c r="D229" s="169"/>
      <c r="E229" s="172"/>
      <c r="F229" s="60"/>
      <c r="G229" s="52"/>
      <c r="H229" s="60"/>
      <c r="I229" s="119"/>
      <c r="J229" s="119"/>
      <c r="K229" s="186"/>
      <c r="L229" s="186"/>
      <c r="M229" s="53"/>
      <c r="N229" s="53"/>
      <c r="O229" s="125"/>
      <c r="P229" s="220"/>
      <c r="Q229" s="261"/>
      <c r="R229" s="213"/>
      <c r="S229" s="157"/>
      <c r="T229" s="54"/>
    </row>
    <row r="230" spans="1:20" ht="18">
      <c r="A230" s="60"/>
      <c r="B230" s="180"/>
      <c r="C230" s="156"/>
      <c r="D230" s="169"/>
      <c r="E230" s="172"/>
      <c r="F230" s="60"/>
      <c r="G230" s="52"/>
      <c r="H230" s="60"/>
      <c r="I230" s="119"/>
      <c r="J230" s="119"/>
      <c r="K230" s="186"/>
      <c r="L230" s="186"/>
      <c r="M230" s="53"/>
      <c r="N230" s="53"/>
      <c r="O230" s="125"/>
      <c r="P230" s="220"/>
      <c r="Q230" s="261"/>
      <c r="R230" s="213"/>
      <c r="S230" s="157"/>
      <c r="T230" s="54"/>
    </row>
    <row r="231" spans="1:20" ht="18">
      <c r="A231" s="60"/>
      <c r="B231" s="180"/>
      <c r="C231" s="156"/>
      <c r="D231" s="169"/>
      <c r="E231" s="172"/>
      <c r="F231" s="60"/>
      <c r="G231" s="52"/>
      <c r="H231" s="60"/>
      <c r="I231" s="119"/>
      <c r="J231" s="119"/>
      <c r="K231" s="186"/>
      <c r="L231" s="186"/>
      <c r="M231" s="53"/>
      <c r="N231" s="53"/>
      <c r="O231" s="125"/>
      <c r="P231" s="220"/>
      <c r="Q231" s="261"/>
      <c r="R231" s="213"/>
      <c r="S231" s="157"/>
      <c r="T231" s="54"/>
    </row>
    <row r="232" spans="1:20" ht="18">
      <c r="A232" s="60"/>
      <c r="B232" s="180"/>
      <c r="C232" s="156"/>
      <c r="D232" s="169"/>
      <c r="E232" s="172"/>
      <c r="F232" s="60"/>
      <c r="G232" s="52"/>
      <c r="H232" s="60"/>
      <c r="I232" s="119"/>
      <c r="J232" s="119"/>
      <c r="K232" s="186"/>
      <c r="L232" s="186"/>
      <c r="M232" s="53"/>
      <c r="N232" s="53"/>
      <c r="O232" s="125"/>
      <c r="P232" s="220"/>
      <c r="Q232" s="261"/>
      <c r="R232" s="213"/>
      <c r="S232" s="157"/>
      <c r="T232" s="54"/>
    </row>
    <row r="233" spans="1:20" ht="18">
      <c r="A233" s="60"/>
      <c r="B233" s="180"/>
      <c r="C233" s="156"/>
      <c r="D233" s="169"/>
      <c r="E233" s="172"/>
      <c r="F233" s="60"/>
      <c r="G233" s="52"/>
      <c r="H233" s="60"/>
      <c r="I233" s="119"/>
      <c r="J233" s="119"/>
      <c r="K233" s="186"/>
      <c r="L233" s="186"/>
      <c r="M233" s="53"/>
      <c r="N233" s="53"/>
      <c r="O233" s="125"/>
      <c r="P233" s="221"/>
      <c r="Q233" s="261"/>
      <c r="R233" s="213"/>
      <c r="S233" s="157"/>
      <c r="T233" s="54"/>
    </row>
    <row r="234" spans="1:20" ht="18">
      <c r="A234" s="60"/>
      <c r="B234" s="180"/>
      <c r="C234" s="156"/>
      <c r="D234" s="169"/>
      <c r="E234" s="172"/>
      <c r="F234" s="60"/>
      <c r="G234" s="52"/>
      <c r="H234" s="60"/>
      <c r="I234" s="119"/>
      <c r="J234" s="119"/>
      <c r="K234" s="186"/>
      <c r="L234" s="186"/>
      <c r="M234" s="53"/>
      <c r="N234" s="53"/>
      <c r="O234" s="125"/>
      <c r="P234" s="222"/>
      <c r="Q234" s="261"/>
      <c r="R234" s="213"/>
      <c r="S234" s="157"/>
      <c r="T234" s="54"/>
    </row>
    <row r="235" spans="1:20" ht="18">
      <c r="A235" s="60"/>
      <c r="B235" s="180"/>
      <c r="C235" s="156"/>
      <c r="D235" s="169"/>
      <c r="E235" s="172"/>
      <c r="F235" s="60"/>
      <c r="G235" s="52"/>
      <c r="H235" s="60"/>
      <c r="I235" s="119"/>
      <c r="J235" s="119"/>
      <c r="K235" s="186"/>
      <c r="L235" s="186"/>
      <c r="M235" s="53"/>
      <c r="N235" s="53"/>
      <c r="O235" s="125"/>
      <c r="P235" s="219"/>
      <c r="Q235" s="261"/>
      <c r="R235" s="213"/>
      <c r="S235" s="157"/>
      <c r="T235" s="54"/>
    </row>
    <row r="236" spans="1:20" ht="18">
      <c r="A236" s="60"/>
      <c r="B236" s="180"/>
      <c r="C236" s="156"/>
      <c r="D236" s="169"/>
      <c r="E236" s="172"/>
      <c r="F236" s="60"/>
      <c r="G236" s="52"/>
      <c r="H236" s="60"/>
      <c r="I236" s="119"/>
      <c r="J236" s="119"/>
      <c r="K236" s="186"/>
      <c r="L236" s="186"/>
      <c r="M236" s="53"/>
      <c r="N236" s="53"/>
      <c r="O236" s="125"/>
      <c r="P236" s="219"/>
      <c r="Q236" s="261"/>
      <c r="R236" s="213"/>
      <c r="S236" s="157"/>
      <c r="T236" s="54"/>
    </row>
    <row r="237" spans="1:20" ht="18">
      <c r="A237" s="60"/>
      <c r="B237" s="180"/>
      <c r="C237" s="156"/>
      <c r="D237" s="169"/>
      <c r="E237" s="172"/>
      <c r="F237" s="60"/>
      <c r="G237" s="52"/>
      <c r="H237" s="60"/>
      <c r="I237" s="119"/>
      <c r="J237" s="119"/>
      <c r="K237" s="186"/>
      <c r="L237" s="186"/>
      <c r="M237" s="53"/>
      <c r="N237" s="53"/>
      <c r="O237" s="125"/>
      <c r="P237" s="219"/>
      <c r="Q237" s="261"/>
      <c r="R237" s="213"/>
      <c r="S237" s="157"/>
      <c r="T237" s="54"/>
    </row>
    <row r="238" spans="1:20" ht="18">
      <c r="A238" s="60"/>
      <c r="B238" s="180"/>
      <c r="C238" s="156"/>
      <c r="D238" s="169"/>
      <c r="E238" s="172"/>
      <c r="F238" s="60"/>
      <c r="G238" s="52"/>
      <c r="H238" s="60"/>
      <c r="I238" s="119"/>
      <c r="J238" s="119"/>
      <c r="K238" s="186"/>
      <c r="L238" s="186"/>
      <c r="M238" s="53"/>
      <c r="N238" s="53"/>
      <c r="O238" s="125"/>
      <c r="P238" s="219"/>
      <c r="Q238" s="261"/>
      <c r="R238" s="213"/>
      <c r="S238" s="157"/>
      <c r="T238" s="54"/>
    </row>
    <row r="239" spans="1:20" ht="18">
      <c r="A239" s="60"/>
      <c r="B239" s="180"/>
      <c r="C239" s="156"/>
      <c r="D239" s="169"/>
      <c r="E239" s="172"/>
      <c r="F239" s="60"/>
      <c r="G239" s="52"/>
      <c r="H239" s="60"/>
      <c r="I239" s="119"/>
      <c r="J239" s="119"/>
      <c r="K239" s="186"/>
      <c r="L239" s="186"/>
      <c r="M239" s="53"/>
      <c r="N239" s="53"/>
      <c r="O239" s="125"/>
      <c r="P239" s="219"/>
      <c r="Q239" s="261"/>
      <c r="R239" s="213"/>
      <c r="S239" s="157"/>
      <c r="T239" s="54"/>
    </row>
    <row r="240" spans="1:20" ht="18">
      <c r="A240" s="60"/>
      <c r="B240" s="180"/>
      <c r="C240" s="156"/>
      <c r="D240" s="169"/>
      <c r="E240" s="172"/>
      <c r="F240" s="60"/>
      <c r="G240" s="52"/>
      <c r="H240" s="60"/>
      <c r="I240" s="119"/>
      <c r="J240" s="119"/>
      <c r="K240" s="186"/>
      <c r="L240" s="186"/>
      <c r="M240" s="53"/>
      <c r="N240" s="53"/>
      <c r="O240" s="125"/>
      <c r="P240" s="219"/>
      <c r="Q240" s="261"/>
      <c r="R240" s="213"/>
      <c r="S240" s="157"/>
      <c r="T240" s="54"/>
    </row>
    <row r="241" spans="1:20" ht="18">
      <c r="A241" s="60"/>
      <c r="B241" s="180"/>
      <c r="C241" s="156"/>
      <c r="D241" s="169"/>
      <c r="E241" s="172"/>
      <c r="F241" s="60"/>
      <c r="G241" s="52"/>
      <c r="H241" s="60"/>
      <c r="I241" s="119"/>
      <c r="J241" s="119"/>
      <c r="K241" s="186"/>
      <c r="L241" s="186"/>
      <c r="M241" s="53"/>
      <c r="N241" s="53"/>
      <c r="O241" s="125"/>
      <c r="P241" s="219"/>
      <c r="Q241" s="261"/>
      <c r="R241" s="213"/>
      <c r="S241" s="157"/>
      <c r="T241" s="54"/>
    </row>
    <row r="242" spans="1:20" ht="18">
      <c r="A242" s="60"/>
      <c r="B242" s="180"/>
      <c r="C242" s="156"/>
      <c r="D242" s="169"/>
      <c r="E242" s="172"/>
      <c r="F242" s="60"/>
      <c r="G242" s="52"/>
      <c r="H242" s="60"/>
      <c r="I242" s="119"/>
      <c r="J242" s="119"/>
      <c r="K242" s="186"/>
      <c r="L242" s="186"/>
      <c r="M242" s="53"/>
      <c r="N242" s="53"/>
      <c r="O242" s="125"/>
      <c r="P242" s="219"/>
      <c r="Q242" s="261"/>
      <c r="R242" s="213"/>
      <c r="S242" s="157"/>
      <c r="T242" s="54"/>
    </row>
    <row r="243" spans="1:20" ht="18">
      <c r="A243" s="60"/>
      <c r="B243" s="180"/>
      <c r="C243" s="156"/>
      <c r="D243" s="169"/>
      <c r="E243" s="172"/>
      <c r="F243" s="60"/>
      <c r="G243" s="52"/>
      <c r="H243" s="60"/>
      <c r="I243" s="119"/>
      <c r="J243" s="119"/>
      <c r="K243" s="186"/>
      <c r="L243" s="186"/>
      <c r="M243" s="53"/>
      <c r="N243" s="53"/>
      <c r="O243" s="125"/>
      <c r="P243" s="219"/>
      <c r="Q243" s="261"/>
      <c r="R243" s="213"/>
      <c r="S243" s="157"/>
      <c r="T243" s="54"/>
    </row>
    <row r="244" spans="1:20" ht="18">
      <c r="A244" s="60"/>
      <c r="B244" s="180"/>
      <c r="C244" s="156"/>
      <c r="D244" s="169"/>
      <c r="E244" s="172"/>
      <c r="F244" s="60"/>
      <c r="G244" s="52"/>
      <c r="H244" s="60"/>
      <c r="I244" s="119"/>
      <c r="J244" s="119"/>
      <c r="K244" s="186"/>
      <c r="L244" s="186"/>
      <c r="M244" s="53"/>
      <c r="N244" s="53"/>
      <c r="O244" s="125"/>
      <c r="P244" s="219"/>
      <c r="Q244" s="261"/>
      <c r="R244" s="213"/>
      <c r="S244" s="157"/>
      <c r="T244" s="54"/>
    </row>
    <row r="245" spans="1:20" ht="18">
      <c r="A245" s="60"/>
      <c r="B245" s="180"/>
      <c r="C245" s="156"/>
      <c r="D245" s="169"/>
      <c r="E245" s="172"/>
      <c r="F245" s="60"/>
      <c r="G245" s="52"/>
      <c r="H245" s="60"/>
      <c r="I245" s="119"/>
      <c r="J245" s="119"/>
      <c r="K245" s="186"/>
      <c r="L245" s="186"/>
      <c r="M245" s="53"/>
      <c r="N245" s="53"/>
      <c r="O245" s="125"/>
      <c r="P245" s="219"/>
      <c r="Q245" s="261"/>
      <c r="R245" s="213"/>
      <c r="S245" s="157"/>
      <c r="T245" s="54"/>
    </row>
    <row r="246" spans="1:20" ht="18">
      <c r="A246" s="60"/>
      <c r="B246" s="180"/>
      <c r="C246" s="156"/>
      <c r="D246" s="169"/>
      <c r="E246" s="172"/>
      <c r="F246" s="60"/>
      <c r="G246" s="52"/>
      <c r="H246" s="60"/>
      <c r="I246" s="119"/>
      <c r="J246" s="119"/>
      <c r="K246" s="186"/>
      <c r="L246" s="186"/>
      <c r="M246" s="53"/>
      <c r="N246" s="53"/>
      <c r="O246" s="125"/>
      <c r="P246" s="219"/>
      <c r="Q246" s="261"/>
      <c r="R246" s="213"/>
      <c r="S246" s="157"/>
      <c r="T246" s="54"/>
    </row>
    <row r="247" spans="1:20" ht="18">
      <c r="A247" s="60"/>
      <c r="B247" s="180"/>
      <c r="C247" s="156"/>
      <c r="D247" s="169"/>
      <c r="E247" s="172"/>
      <c r="F247" s="60"/>
      <c r="G247" s="52"/>
      <c r="H247" s="60"/>
      <c r="I247" s="119"/>
      <c r="J247" s="119"/>
      <c r="K247" s="186"/>
      <c r="L247" s="186"/>
      <c r="M247" s="53"/>
      <c r="N247" s="53"/>
      <c r="O247" s="125"/>
      <c r="P247" s="219"/>
      <c r="Q247" s="261"/>
      <c r="R247" s="213"/>
      <c r="S247" s="157"/>
      <c r="T247" s="54"/>
    </row>
    <row r="248" spans="1:20" ht="18">
      <c r="A248" s="60"/>
      <c r="B248" s="180"/>
      <c r="C248" s="156"/>
      <c r="D248" s="169"/>
      <c r="E248" s="172"/>
      <c r="F248" s="60"/>
      <c r="G248" s="52"/>
      <c r="H248" s="60"/>
      <c r="I248" s="119"/>
      <c r="J248" s="119"/>
      <c r="K248" s="186"/>
      <c r="L248" s="186"/>
      <c r="M248" s="53"/>
      <c r="N248" s="53"/>
      <c r="O248" s="125"/>
      <c r="P248" s="219"/>
      <c r="Q248" s="261"/>
      <c r="R248" s="213"/>
      <c r="S248" s="157"/>
      <c r="T248" s="54"/>
    </row>
    <row r="249" spans="1:20" ht="18">
      <c r="A249" s="60"/>
      <c r="B249" s="180"/>
      <c r="C249" s="156"/>
      <c r="D249" s="169"/>
      <c r="E249" s="172"/>
      <c r="F249" s="60"/>
      <c r="G249" s="52"/>
      <c r="H249" s="60"/>
      <c r="I249" s="119"/>
      <c r="J249" s="119"/>
      <c r="K249" s="186"/>
      <c r="L249" s="186"/>
      <c r="M249" s="53"/>
      <c r="N249" s="53"/>
      <c r="O249" s="125"/>
      <c r="P249" s="219"/>
      <c r="Q249" s="261"/>
      <c r="R249" s="213"/>
      <c r="S249" s="157"/>
      <c r="T249" s="54"/>
    </row>
    <row r="250" spans="1:20" ht="18">
      <c r="A250" s="60"/>
      <c r="B250" s="180"/>
      <c r="C250" s="156"/>
      <c r="D250" s="169"/>
      <c r="E250" s="172"/>
      <c r="F250" s="60"/>
      <c r="G250" s="52"/>
      <c r="H250" s="60"/>
      <c r="I250" s="119"/>
      <c r="J250" s="119"/>
      <c r="K250" s="186"/>
      <c r="L250" s="186"/>
      <c r="M250" s="53"/>
      <c r="N250" s="53"/>
      <c r="O250" s="125"/>
      <c r="P250" s="219"/>
      <c r="Q250" s="261"/>
      <c r="R250" s="213"/>
      <c r="S250" s="157"/>
      <c r="T250" s="54"/>
    </row>
    <row r="251" spans="1:20" ht="18">
      <c r="A251" s="60"/>
      <c r="B251" s="180"/>
      <c r="C251" s="156"/>
      <c r="D251" s="169"/>
      <c r="E251" s="172"/>
      <c r="F251" s="60"/>
      <c r="G251" s="52"/>
      <c r="H251" s="60"/>
      <c r="I251" s="119"/>
      <c r="J251" s="119"/>
      <c r="K251" s="186"/>
      <c r="L251" s="186"/>
      <c r="M251" s="53"/>
      <c r="N251" s="53"/>
      <c r="O251" s="125"/>
      <c r="P251" s="219"/>
      <c r="Q251" s="261"/>
      <c r="R251" s="213"/>
      <c r="S251" s="157"/>
      <c r="T251" s="54"/>
    </row>
    <row r="252" spans="1:20" ht="18">
      <c r="A252" s="60"/>
      <c r="B252" s="180"/>
      <c r="C252" s="156"/>
      <c r="D252" s="169"/>
      <c r="E252" s="172"/>
      <c r="F252" s="60"/>
      <c r="G252" s="52"/>
      <c r="H252" s="60"/>
      <c r="I252" s="119"/>
      <c r="J252" s="119"/>
      <c r="K252" s="186"/>
      <c r="L252" s="186"/>
      <c r="M252" s="53"/>
      <c r="N252" s="53"/>
      <c r="O252" s="125"/>
      <c r="P252" s="219"/>
      <c r="Q252" s="261"/>
      <c r="R252" s="213"/>
      <c r="S252" s="157"/>
      <c r="T252" s="54"/>
    </row>
    <row r="253" spans="1:20" ht="18">
      <c r="A253" s="60"/>
      <c r="B253" s="180"/>
      <c r="C253" s="156"/>
      <c r="D253" s="169"/>
      <c r="E253" s="172"/>
      <c r="F253" s="60"/>
      <c r="G253" s="52"/>
      <c r="H253" s="60"/>
      <c r="I253" s="119"/>
      <c r="J253" s="119"/>
      <c r="K253" s="186"/>
      <c r="L253" s="186"/>
      <c r="M253" s="53"/>
      <c r="N253" s="53"/>
      <c r="O253" s="125"/>
      <c r="P253" s="219"/>
      <c r="Q253" s="261"/>
      <c r="R253" s="213"/>
      <c r="S253" s="157"/>
      <c r="T253" s="54"/>
    </row>
    <row r="254" spans="1:20" ht="18">
      <c r="A254" s="60"/>
      <c r="B254" s="180"/>
      <c r="C254" s="156"/>
      <c r="D254" s="169"/>
      <c r="E254" s="172"/>
      <c r="F254" s="60"/>
      <c r="G254" s="52"/>
      <c r="H254" s="60"/>
      <c r="I254" s="119"/>
      <c r="J254" s="119"/>
      <c r="K254" s="186"/>
      <c r="L254" s="186"/>
      <c r="M254" s="53"/>
      <c r="N254" s="53"/>
      <c r="O254" s="125"/>
      <c r="P254" s="219"/>
      <c r="Q254" s="261"/>
      <c r="R254" s="213"/>
      <c r="S254" s="157"/>
      <c r="T254" s="54"/>
    </row>
    <row r="255" spans="1:20" ht="18">
      <c r="A255" s="60"/>
      <c r="B255" s="180"/>
      <c r="C255" s="156"/>
      <c r="D255" s="169"/>
      <c r="E255" s="172"/>
      <c r="F255" s="60"/>
      <c r="G255" s="52"/>
      <c r="H255" s="60"/>
      <c r="I255" s="119"/>
      <c r="J255" s="119"/>
      <c r="K255" s="186"/>
      <c r="L255" s="186"/>
      <c r="M255" s="53"/>
      <c r="N255" s="53"/>
      <c r="O255" s="125"/>
      <c r="P255" s="219"/>
      <c r="Q255" s="261"/>
      <c r="R255" s="213"/>
      <c r="S255" s="157"/>
      <c r="T255" s="54"/>
    </row>
    <row r="256" spans="1:20" ht="18">
      <c r="A256" s="60"/>
      <c r="B256" s="180"/>
      <c r="C256" s="156"/>
      <c r="D256" s="169"/>
      <c r="E256" s="172"/>
      <c r="F256" s="60"/>
      <c r="G256" s="52"/>
      <c r="H256" s="60"/>
      <c r="I256" s="119"/>
      <c r="J256" s="119"/>
      <c r="K256" s="186"/>
      <c r="L256" s="186"/>
      <c r="M256" s="53"/>
      <c r="N256" s="53"/>
      <c r="O256" s="125"/>
      <c r="P256" s="219"/>
      <c r="Q256" s="261"/>
      <c r="R256" s="213"/>
      <c r="S256" s="157"/>
      <c r="T256" s="54"/>
    </row>
    <row r="257" spans="1:20" ht="18">
      <c r="A257" s="60"/>
      <c r="B257" s="180"/>
      <c r="C257" s="156"/>
      <c r="D257" s="169"/>
      <c r="E257" s="172"/>
      <c r="F257" s="60"/>
      <c r="G257" s="52"/>
      <c r="H257" s="60"/>
      <c r="I257" s="119"/>
      <c r="J257" s="119"/>
      <c r="K257" s="186"/>
      <c r="L257" s="186"/>
      <c r="M257" s="53"/>
      <c r="N257" s="53"/>
      <c r="O257" s="125"/>
      <c r="P257" s="219"/>
      <c r="Q257" s="261"/>
      <c r="R257" s="213"/>
      <c r="S257" s="157"/>
      <c r="T257" s="54"/>
    </row>
    <row r="258" spans="1:20" ht="18">
      <c r="A258" s="60"/>
      <c r="B258" s="180"/>
      <c r="C258" s="156"/>
      <c r="D258" s="169"/>
      <c r="E258" s="172"/>
      <c r="F258" s="60"/>
      <c r="G258" s="52"/>
      <c r="H258" s="60"/>
      <c r="I258" s="119"/>
      <c r="J258" s="119"/>
      <c r="K258" s="186"/>
      <c r="L258" s="186"/>
      <c r="M258" s="53"/>
      <c r="N258" s="53"/>
      <c r="O258" s="125"/>
      <c r="P258" s="219"/>
      <c r="Q258" s="261"/>
      <c r="R258" s="213"/>
      <c r="S258" s="157"/>
      <c r="T258" s="54"/>
    </row>
    <row r="259" spans="1:20" ht="18">
      <c r="A259" s="60"/>
      <c r="B259" s="180"/>
      <c r="C259" s="156"/>
      <c r="D259" s="169"/>
      <c r="E259" s="172"/>
      <c r="F259" s="60"/>
      <c r="G259" s="52"/>
      <c r="H259" s="60"/>
      <c r="I259" s="119"/>
      <c r="J259" s="119"/>
      <c r="K259" s="186"/>
      <c r="L259" s="186"/>
      <c r="M259" s="53"/>
      <c r="N259" s="53"/>
      <c r="O259" s="125"/>
      <c r="P259" s="219"/>
      <c r="Q259" s="261"/>
      <c r="R259" s="213"/>
      <c r="S259" s="157"/>
      <c r="T259" s="54"/>
    </row>
    <row r="260" spans="1:20" ht="18">
      <c r="A260" s="60"/>
      <c r="B260" s="180"/>
      <c r="C260" s="156"/>
      <c r="D260" s="169"/>
      <c r="E260" s="172"/>
      <c r="F260" s="60"/>
      <c r="G260" s="52"/>
      <c r="H260" s="60"/>
      <c r="I260" s="119"/>
      <c r="J260" s="119"/>
      <c r="K260" s="186"/>
      <c r="L260" s="186"/>
      <c r="M260" s="53"/>
      <c r="N260" s="53"/>
      <c r="O260" s="125"/>
      <c r="P260" s="219"/>
      <c r="Q260" s="261"/>
      <c r="R260" s="213"/>
      <c r="S260" s="157"/>
      <c r="T260" s="54"/>
    </row>
    <row r="261" spans="1:20" ht="18">
      <c r="A261" s="60"/>
      <c r="B261" s="180"/>
      <c r="C261" s="156"/>
      <c r="D261" s="169"/>
      <c r="E261" s="172"/>
      <c r="F261" s="60"/>
      <c r="G261" s="52"/>
      <c r="H261" s="60"/>
      <c r="I261" s="119"/>
      <c r="J261" s="119"/>
      <c r="K261" s="186"/>
      <c r="L261" s="186"/>
      <c r="M261" s="53"/>
      <c r="N261" s="53"/>
      <c r="O261" s="125"/>
      <c r="P261" s="219"/>
      <c r="Q261" s="261"/>
      <c r="R261" s="213"/>
      <c r="S261" s="157"/>
      <c r="T261" s="54"/>
    </row>
    <row r="262" spans="1:20" ht="18">
      <c r="A262" s="60"/>
      <c r="B262" s="180"/>
      <c r="C262" s="156"/>
      <c r="D262" s="169"/>
      <c r="E262" s="172"/>
      <c r="F262" s="60"/>
      <c r="G262" s="52"/>
      <c r="H262" s="60"/>
      <c r="I262" s="119"/>
      <c r="J262" s="119"/>
      <c r="K262" s="186"/>
      <c r="L262" s="186"/>
      <c r="M262" s="53"/>
      <c r="N262" s="53"/>
      <c r="O262" s="125"/>
      <c r="P262" s="219"/>
      <c r="Q262" s="261"/>
      <c r="R262" s="213"/>
      <c r="S262" s="157"/>
      <c r="T262" s="54"/>
    </row>
    <row r="263" spans="1:20" ht="18">
      <c r="A263" s="60"/>
      <c r="B263" s="180"/>
      <c r="C263" s="156"/>
      <c r="D263" s="169"/>
      <c r="E263" s="172"/>
      <c r="F263" s="60"/>
      <c r="G263" s="52"/>
      <c r="H263" s="60"/>
      <c r="I263" s="119"/>
      <c r="J263" s="119"/>
      <c r="K263" s="186"/>
      <c r="L263" s="186"/>
      <c r="M263" s="53"/>
      <c r="N263" s="53"/>
      <c r="O263" s="125"/>
      <c r="P263" s="219"/>
      <c r="Q263" s="261"/>
      <c r="R263" s="213"/>
      <c r="S263" s="157"/>
      <c r="T263" s="54"/>
    </row>
    <row r="264" spans="1:20" ht="18">
      <c r="A264" s="60"/>
      <c r="B264" s="180"/>
      <c r="C264" s="156"/>
      <c r="D264" s="169"/>
      <c r="E264" s="172"/>
      <c r="F264" s="60"/>
      <c r="G264" s="52"/>
      <c r="H264" s="60"/>
      <c r="I264" s="119"/>
      <c r="J264" s="119"/>
      <c r="K264" s="186"/>
      <c r="L264" s="186"/>
      <c r="M264" s="53"/>
      <c r="N264" s="53"/>
      <c r="O264" s="125"/>
      <c r="P264" s="219"/>
      <c r="Q264" s="261"/>
      <c r="R264" s="213"/>
      <c r="S264" s="157"/>
      <c r="T264" s="54"/>
    </row>
    <row r="265" spans="1:20" ht="18">
      <c r="A265" s="60"/>
      <c r="B265" s="180"/>
      <c r="C265" s="156"/>
      <c r="D265" s="169"/>
      <c r="E265" s="172"/>
      <c r="F265" s="60"/>
      <c r="G265" s="52"/>
      <c r="H265" s="60"/>
      <c r="I265" s="119"/>
      <c r="J265" s="119"/>
      <c r="K265" s="186"/>
      <c r="L265" s="186"/>
      <c r="M265" s="53"/>
      <c r="N265" s="53"/>
      <c r="O265" s="125"/>
      <c r="P265" s="219"/>
      <c r="Q265" s="261"/>
      <c r="R265" s="213"/>
      <c r="S265" s="157"/>
      <c r="T265" s="54"/>
    </row>
    <row r="266" spans="1:20" ht="18">
      <c r="A266" s="60"/>
      <c r="B266" s="180"/>
      <c r="C266" s="156"/>
      <c r="D266" s="169"/>
      <c r="E266" s="172"/>
      <c r="F266" s="60"/>
      <c r="G266" s="52"/>
      <c r="H266" s="60"/>
      <c r="I266" s="119"/>
      <c r="J266" s="119"/>
      <c r="K266" s="186"/>
      <c r="L266" s="186"/>
      <c r="M266" s="53"/>
      <c r="N266" s="53"/>
      <c r="O266" s="125"/>
      <c r="P266" s="219"/>
      <c r="Q266" s="261"/>
      <c r="R266" s="213"/>
      <c r="S266" s="157"/>
      <c r="T266" s="54"/>
    </row>
    <row r="267" spans="1:20" ht="18">
      <c r="A267" s="60"/>
      <c r="B267" s="180"/>
      <c r="C267" s="156"/>
      <c r="D267" s="169"/>
      <c r="E267" s="172"/>
      <c r="F267" s="60"/>
      <c r="G267" s="52"/>
      <c r="H267" s="60"/>
      <c r="I267" s="119"/>
      <c r="J267" s="119"/>
      <c r="K267" s="186"/>
      <c r="L267" s="186"/>
      <c r="M267" s="53"/>
      <c r="N267" s="53"/>
      <c r="O267" s="125"/>
      <c r="P267" s="219"/>
      <c r="Q267" s="261"/>
      <c r="R267" s="213"/>
      <c r="S267" s="157"/>
      <c r="T267" s="54"/>
    </row>
    <row r="268" spans="1:20" ht="18">
      <c r="A268" s="60"/>
      <c r="B268" s="180"/>
      <c r="C268" s="156"/>
      <c r="D268" s="169"/>
      <c r="E268" s="172"/>
      <c r="F268" s="60"/>
      <c r="G268" s="52"/>
      <c r="H268" s="60"/>
      <c r="I268" s="119"/>
      <c r="J268" s="119"/>
      <c r="K268" s="186"/>
      <c r="L268" s="186"/>
      <c r="M268" s="53"/>
      <c r="N268" s="53"/>
      <c r="O268" s="125"/>
      <c r="P268" s="219"/>
      <c r="Q268" s="261"/>
      <c r="R268" s="213"/>
      <c r="S268" s="157"/>
      <c r="T268" s="54"/>
    </row>
    <row r="269" spans="1:20" ht="18">
      <c r="A269" s="60"/>
      <c r="B269" s="180"/>
      <c r="C269" s="156"/>
      <c r="D269" s="169"/>
      <c r="E269" s="172"/>
      <c r="F269" s="60"/>
      <c r="G269" s="52"/>
      <c r="H269" s="60"/>
      <c r="I269" s="119"/>
      <c r="J269" s="119"/>
      <c r="K269" s="186"/>
      <c r="L269" s="186"/>
      <c r="M269" s="53"/>
      <c r="N269" s="53"/>
      <c r="O269" s="125"/>
      <c r="P269" s="219">
        <v>43663</v>
      </c>
      <c r="Q269" s="261"/>
      <c r="R269" s="213"/>
      <c r="S269" s="157"/>
      <c r="T269" s="54"/>
    </row>
    <row r="270" spans="1:20" ht="18">
      <c r="A270" s="60"/>
      <c r="B270" s="180"/>
      <c r="C270" s="156"/>
      <c r="D270" s="169"/>
      <c r="E270" s="172"/>
      <c r="F270" s="60"/>
      <c r="G270" s="52"/>
      <c r="H270" s="60"/>
      <c r="I270" s="119"/>
      <c r="J270" s="119"/>
      <c r="K270" s="186"/>
      <c r="L270" s="186"/>
      <c r="M270" s="53"/>
      <c r="N270" s="53"/>
      <c r="O270" s="125"/>
      <c r="P270" s="219"/>
      <c r="Q270" s="261"/>
      <c r="R270" s="213"/>
      <c r="S270" s="157"/>
      <c r="T270" s="54"/>
    </row>
    <row r="271" spans="1:20" ht="18">
      <c r="A271" s="60"/>
      <c r="B271" s="180"/>
      <c r="C271" s="156"/>
      <c r="D271" s="169"/>
      <c r="E271" s="172"/>
      <c r="F271" s="60"/>
      <c r="G271" s="52"/>
      <c r="H271" s="60"/>
      <c r="I271" s="119"/>
      <c r="J271" s="119"/>
      <c r="K271" s="186"/>
      <c r="L271" s="186"/>
      <c r="M271" s="53"/>
      <c r="N271" s="53"/>
      <c r="O271" s="125"/>
      <c r="P271" s="219"/>
      <c r="Q271" s="261"/>
      <c r="R271" s="213"/>
      <c r="S271" s="157"/>
      <c r="T271" s="54"/>
    </row>
    <row r="272" spans="1:20" ht="18">
      <c r="A272" s="60"/>
      <c r="B272" s="180"/>
      <c r="C272" s="156"/>
      <c r="D272" s="169"/>
      <c r="E272" s="172"/>
      <c r="F272" s="60"/>
      <c r="G272" s="52"/>
      <c r="H272" s="60"/>
      <c r="I272" s="119"/>
      <c r="J272" s="119"/>
      <c r="K272" s="186"/>
      <c r="L272" s="186"/>
      <c r="M272" s="53"/>
      <c r="N272" s="53"/>
      <c r="O272" s="125"/>
      <c r="P272" s="219"/>
      <c r="Q272" s="261"/>
      <c r="R272" s="213"/>
      <c r="S272" s="157"/>
      <c r="T272" s="54"/>
    </row>
    <row r="273" spans="1:20" ht="18">
      <c r="A273" s="60"/>
      <c r="B273" s="180"/>
      <c r="C273" s="156"/>
      <c r="D273" s="169"/>
      <c r="E273" s="172"/>
      <c r="F273" s="60"/>
      <c r="G273" s="52"/>
      <c r="H273" s="60"/>
      <c r="I273" s="119"/>
      <c r="J273" s="119"/>
      <c r="K273" s="186"/>
      <c r="L273" s="186"/>
      <c r="M273" s="53"/>
      <c r="N273" s="53"/>
      <c r="O273" s="125"/>
      <c r="P273" s="219"/>
      <c r="Q273" s="261"/>
      <c r="R273" s="213"/>
      <c r="S273" s="157"/>
      <c r="T273" s="54"/>
    </row>
    <row r="274" spans="1:20" ht="18">
      <c r="A274" s="60"/>
      <c r="B274" s="180"/>
      <c r="C274" s="156"/>
      <c r="D274" s="169"/>
      <c r="E274" s="172"/>
      <c r="F274" s="60"/>
      <c r="G274" s="52"/>
      <c r="H274" s="60"/>
      <c r="I274" s="119"/>
      <c r="J274" s="119"/>
      <c r="K274" s="186"/>
      <c r="L274" s="186"/>
      <c r="M274" s="53"/>
      <c r="N274" s="53"/>
      <c r="O274" s="125"/>
      <c r="P274" s="219"/>
      <c r="Q274" s="261"/>
      <c r="R274" s="213"/>
      <c r="S274" s="157"/>
      <c r="T274" s="54"/>
    </row>
    <row r="275" spans="1:20" ht="18">
      <c r="A275" s="60"/>
      <c r="B275" s="180"/>
      <c r="C275" s="156"/>
      <c r="D275" s="169"/>
      <c r="E275" s="172"/>
      <c r="F275" s="60"/>
      <c r="G275" s="52"/>
      <c r="H275" s="60"/>
      <c r="I275" s="119"/>
      <c r="J275" s="119"/>
      <c r="K275" s="186"/>
      <c r="L275" s="186"/>
      <c r="M275" s="53"/>
      <c r="N275" s="53"/>
      <c r="O275" s="125"/>
      <c r="P275" s="219"/>
      <c r="Q275" s="261"/>
      <c r="R275" s="213"/>
      <c r="S275" s="157"/>
      <c r="T275" s="54"/>
    </row>
    <row r="276" spans="1:20" ht="18">
      <c r="A276" s="60"/>
      <c r="B276" s="180"/>
      <c r="C276" s="156"/>
      <c r="D276" s="169"/>
      <c r="E276" s="172"/>
      <c r="F276" s="60"/>
      <c r="G276" s="52"/>
      <c r="H276" s="60"/>
      <c r="I276" s="119"/>
      <c r="J276" s="119"/>
      <c r="K276" s="186"/>
      <c r="L276" s="186"/>
      <c r="M276" s="53"/>
      <c r="N276" s="53"/>
      <c r="O276" s="125"/>
      <c r="P276" s="219"/>
      <c r="Q276" s="261"/>
      <c r="R276" s="213"/>
      <c r="S276" s="157"/>
      <c r="T276" s="54"/>
    </row>
    <row r="277" spans="1:20" ht="18">
      <c r="A277" s="60"/>
      <c r="B277" s="180"/>
      <c r="C277" s="156"/>
      <c r="D277" s="169"/>
      <c r="E277" s="172"/>
      <c r="F277" s="60"/>
      <c r="G277" s="52"/>
      <c r="H277" s="60"/>
      <c r="I277" s="119"/>
      <c r="J277" s="119"/>
      <c r="K277" s="186"/>
      <c r="L277" s="186"/>
      <c r="M277" s="53"/>
      <c r="N277" s="53"/>
      <c r="O277" s="125"/>
      <c r="P277" s="219"/>
      <c r="Q277" s="261"/>
      <c r="R277" s="213"/>
      <c r="S277" s="157"/>
      <c r="T277" s="54"/>
    </row>
    <row r="278" spans="1:20" ht="18">
      <c r="A278" s="60"/>
      <c r="B278" s="180"/>
      <c r="C278" s="156"/>
      <c r="D278" s="169"/>
      <c r="E278" s="172"/>
      <c r="F278" s="60"/>
      <c r="G278" s="52"/>
      <c r="H278" s="60"/>
      <c r="I278" s="119"/>
      <c r="J278" s="119"/>
      <c r="K278" s="186"/>
      <c r="L278" s="186"/>
      <c r="M278" s="53"/>
      <c r="N278" s="53"/>
      <c r="O278" s="125"/>
      <c r="P278" s="219"/>
      <c r="Q278" s="261"/>
      <c r="R278" s="213"/>
      <c r="S278" s="157"/>
      <c r="T278" s="54"/>
    </row>
    <row r="279" spans="1:20" ht="18">
      <c r="A279" s="60"/>
      <c r="B279" s="180"/>
      <c r="C279" s="156"/>
      <c r="D279" s="169"/>
      <c r="E279" s="172"/>
      <c r="F279" s="60"/>
      <c r="G279" s="52"/>
      <c r="H279" s="60"/>
      <c r="I279" s="119"/>
      <c r="J279" s="119"/>
      <c r="K279" s="186"/>
      <c r="L279" s="186"/>
      <c r="M279" s="53"/>
      <c r="N279" s="53"/>
      <c r="O279" s="125"/>
      <c r="P279" s="219"/>
      <c r="Q279" s="261"/>
      <c r="R279" s="213"/>
      <c r="S279" s="157"/>
      <c r="T279" s="54"/>
    </row>
    <row r="280" spans="1:20" ht="18">
      <c r="A280" s="60"/>
      <c r="B280" s="180"/>
      <c r="C280" s="156"/>
      <c r="D280" s="169"/>
      <c r="E280" s="172"/>
      <c r="F280" s="60"/>
      <c r="G280" s="52"/>
      <c r="H280" s="60"/>
      <c r="I280" s="119"/>
      <c r="J280" s="119"/>
      <c r="K280" s="186"/>
      <c r="L280" s="186"/>
      <c r="M280" s="53"/>
      <c r="N280" s="53"/>
      <c r="O280" s="125"/>
      <c r="P280" s="219"/>
      <c r="Q280" s="261"/>
      <c r="R280" s="213"/>
      <c r="S280" s="157"/>
      <c r="T280" s="54"/>
    </row>
    <row r="281" spans="1:20" ht="18">
      <c r="A281" s="60"/>
      <c r="B281" s="180"/>
      <c r="C281" s="156"/>
      <c r="D281" s="169"/>
      <c r="E281" s="172"/>
      <c r="F281" s="60"/>
      <c r="G281" s="52"/>
      <c r="H281" s="60"/>
      <c r="I281" s="119"/>
      <c r="J281" s="119"/>
      <c r="K281" s="186"/>
      <c r="L281" s="186"/>
      <c r="M281" s="53"/>
      <c r="N281" s="53"/>
      <c r="O281" s="125"/>
      <c r="P281" s="219"/>
      <c r="Q281" s="261"/>
      <c r="R281" s="213"/>
      <c r="S281" s="157"/>
      <c r="T281" s="54"/>
    </row>
    <row r="282" spans="1:20" ht="18">
      <c r="A282" s="60"/>
      <c r="B282" s="180"/>
      <c r="C282" s="156"/>
      <c r="D282" s="169"/>
      <c r="E282" s="172"/>
      <c r="F282" s="60"/>
      <c r="G282" s="52"/>
      <c r="H282" s="60"/>
      <c r="I282" s="119"/>
      <c r="J282" s="119"/>
      <c r="K282" s="186"/>
      <c r="L282" s="186"/>
      <c r="M282" s="53"/>
      <c r="N282" s="53"/>
      <c r="O282" s="125"/>
      <c r="P282" s="219"/>
      <c r="Q282" s="261"/>
      <c r="R282" s="213"/>
      <c r="S282" s="157"/>
      <c r="T282" s="54"/>
    </row>
    <row r="283" spans="1:20" ht="18">
      <c r="A283" s="60"/>
      <c r="B283" s="180"/>
      <c r="C283" s="156"/>
      <c r="D283" s="169"/>
      <c r="E283" s="172"/>
      <c r="F283" s="60"/>
      <c r="G283" s="52"/>
      <c r="H283" s="60"/>
      <c r="I283" s="119"/>
      <c r="J283" s="119"/>
      <c r="K283" s="186"/>
      <c r="L283" s="186"/>
      <c r="M283" s="53"/>
      <c r="N283" s="53"/>
      <c r="O283" s="125"/>
      <c r="P283" s="219"/>
      <c r="Q283" s="261"/>
      <c r="R283" s="213"/>
      <c r="S283" s="157"/>
      <c r="T283" s="54"/>
    </row>
    <row r="284" spans="1:20" ht="18">
      <c r="A284" s="60"/>
      <c r="B284" s="180"/>
      <c r="C284" s="156"/>
      <c r="D284" s="169"/>
      <c r="E284" s="172"/>
      <c r="F284" s="60"/>
      <c r="G284" s="52"/>
      <c r="H284" s="60"/>
      <c r="I284" s="119"/>
      <c r="J284" s="119"/>
      <c r="K284" s="186"/>
      <c r="L284" s="186"/>
      <c r="M284" s="53"/>
      <c r="N284" s="53"/>
      <c r="O284" s="125"/>
      <c r="P284" s="219"/>
      <c r="Q284" s="261"/>
      <c r="R284" s="213"/>
      <c r="S284" s="157"/>
      <c r="T284" s="54"/>
    </row>
    <row r="285" spans="1:20" ht="18">
      <c r="A285" s="60"/>
      <c r="B285" s="180"/>
      <c r="C285" s="156"/>
      <c r="D285" s="169"/>
      <c r="E285" s="172"/>
      <c r="F285" s="60"/>
      <c r="G285" s="52"/>
      <c r="H285" s="60"/>
      <c r="I285" s="119"/>
      <c r="J285" s="119"/>
      <c r="K285" s="186"/>
      <c r="L285" s="186"/>
      <c r="M285" s="53"/>
      <c r="N285" s="53"/>
      <c r="O285" s="125"/>
      <c r="P285" s="219"/>
      <c r="Q285" s="261"/>
      <c r="R285" s="213"/>
      <c r="S285" s="157"/>
      <c r="T285" s="54"/>
    </row>
    <row r="286" spans="1:20" ht="18">
      <c r="A286" s="60"/>
      <c r="B286" s="180"/>
      <c r="C286" s="156"/>
      <c r="D286" s="169"/>
      <c r="E286" s="172"/>
      <c r="F286" s="60"/>
      <c r="G286" s="52"/>
      <c r="H286" s="60"/>
      <c r="I286" s="119"/>
      <c r="J286" s="119"/>
      <c r="K286" s="186"/>
      <c r="L286" s="186"/>
      <c r="M286" s="53"/>
      <c r="N286" s="53"/>
      <c r="O286" s="125"/>
      <c r="P286" s="219"/>
      <c r="Q286" s="261"/>
      <c r="R286" s="213"/>
      <c r="S286" s="157"/>
      <c r="T286" s="54"/>
    </row>
    <row r="287" spans="1:20" ht="18">
      <c r="A287" s="60"/>
      <c r="B287" s="180"/>
      <c r="C287" s="156"/>
      <c r="D287" s="169"/>
      <c r="E287" s="172"/>
      <c r="F287" s="60"/>
      <c r="G287" s="52"/>
      <c r="H287" s="60"/>
      <c r="I287" s="119"/>
      <c r="J287" s="119"/>
      <c r="K287" s="186"/>
      <c r="L287" s="186"/>
      <c r="M287" s="53"/>
      <c r="N287" s="53"/>
      <c r="O287" s="125"/>
      <c r="P287" s="219"/>
      <c r="Q287" s="261"/>
      <c r="R287" s="213"/>
      <c r="S287" s="157"/>
      <c r="T287" s="54"/>
    </row>
    <row r="288" spans="1:20" ht="18">
      <c r="A288" s="60"/>
      <c r="B288" s="180"/>
      <c r="C288" s="156"/>
      <c r="D288" s="169"/>
      <c r="E288" s="172"/>
      <c r="F288" s="60"/>
      <c r="G288" s="52"/>
      <c r="H288" s="60"/>
      <c r="I288" s="119"/>
      <c r="J288" s="119"/>
      <c r="K288" s="186"/>
      <c r="L288" s="186"/>
      <c r="M288" s="53"/>
      <c r="N288" s="53"/>
      <c r="O288" s="125"/>
      <c r="P288" s="219"/>
      <c r="Q288" s="261"/>
      <c r="R288" s="213"/>
      <c r="S288" s="157"/>
      <c r="T288" s="54"/>
    </row>
    <row r="289" spans="1:20" ht="18">
      <c r="A289" s="60"/>
      <c r="B289" s="180"/>
      <c r="C289" s="156"/>
      <c r="D289" s="169"/>
      <c r="E289" s="172"/>
      <c r="F289" s="60"/>
      <c r="G289" s="52"/>
      <c r="H289" s="60"/>
      <c r="I289" s="119"/>
      <c r="J289" s="119"/>
      <c r="K289" s="186"/>
      <c r="L289" s="186"/>
      <c r="M289" s="53"/>
      <c r="N289" s="53"/>
      <c r="O289" s="125"/>
      <c r="P289" s="219"/>
      <c r="Q289" s="261"/>
      <c r="R289" s="213"/>
      <c r="S289" s="157"/>
      <c r="T289" s="54"/>
    </row>
    <row r="290" spans="1:20" ht="18">
      <c r="P290" s="219"/>
      <c r="R290" s="218"/>
    </row>
    <row r="291" spans="1:20" ht="18">
      <c r="P291" s="219"/>
      <c r="R291" s="218"/>
    </row>
    <row r="292" spans="1:20" ht="18">
      <c r="P292" s="219"/>
      <c r="R292" s="218"/>
    </row>
    <row r="293" spans="1:20" ht="18">
      <c r="P293" s="219"/>
      <c r="R293" s="218"/>
    </row>
    <row r="294" spans="1:20" ht="18">
      <c r="P294" s="219"/>
      <c r="R294" s="218"/>
    </row>
    <row r="295" spans="1:20">
      <c r="P295" s="116"/>
      <c r="R295" s="218"/>
    </row>
  </sheetData>
  <mergeCells count="3">
    <mergeCell ref="J1:K1"/>
    <mergeCell ref="J2:K2"/>
    <mergeCell ref="J3:K3"/>
  </mergeCells>
  <conditionalFormatting sqref="T14 T35:T91 T93:T289 T18">
    <cfRule type="cellIs" dxfId="31" priority="101" operator="lessThan">
      <formula>$AH$1</formula>
    </cfRule>
  </conditionalFormatting>
  <conditionalFormatting sqref="T15:T18">
    <cfRule type="cellIs" dxfId="30" priority="88" operator="lessThan">
      <formula>$AH$1</formula>
    </cfRule>
  </conditionalFormatting>
  <conditionalFormatting sqref="T21:T26">
    <cfRule type="cellIs" dxfId="29" priority="87" operator="lessThan">
      <formula>$AH$1</formula>
    </cfRule>
  </conditionalFormatting>
  <conditionalFormatting sqref="T27:T28">
    <cfRule type="cellIs" dxfId="28" priority="86" operator="lessThan">
      <formula>$AH$1</formula>
    </cfRule>
  </conditionalFormatting>
  <conditionalFormatting sqref="T29">
    <cfRule type="cellIs" dxfId="27" priority="85" operator="lessThan">
      <formula>$AH$1</formula>
    </cfRule>
  </conditionalFormatting>
  <conditionalFormatting sqref="T30:T32">
    <cfRule type="cellIs" dxfId="26" priority="84" operator="lessThan">
      <formula>$AH$1</formula>
    </cfRule>
  </conditionalFormatting>
  <conditionalFormatting sqref="T33">
    <cfRule type="cellIs" dxfId="25" priority="77" operator="lessThan">
      <formula>$AH$1</formula>
    </cfRule>
  </conditionalFormatting>
  <conditionalFormatting sqref="T34">
    <cfRule type="cellIs" dxfId="24" priority="69" operator="lessThan">
      <formula>$AH$1</formula>
    </cfRule>
  </conditionalFormatting>
  <conditionalFormatting sqref="O14:O48 O50:O289">
    <cfRule type="cellIs" dxfId="23" priority="24" operator="equal">
      <formula>$O$12</formula>
    </cfRule>
    <cfRule type="cellIs" dxfId="22" priority="25" operator="equal">
      <formula>$O$11</formula>
    </cfRule>
    <cfRule type="cellIs" dxfId="21" priority="26" operator="equal">
      <formula>$O$10</formula>
    </cfRule>
    <cfRule type="cellIs" dxfId="20" priority="27" operator="equal">
      <formula>$O$9</formula>
    </cfRule>
    <cfRule type="cellIs" dxfId="19" priority="28" operator="equal">
      <formula>$O$8</formula>
    </cfRule>
  </conditionalFormatting>
  <conditionalFormatting sqref="O49">
    <cfRule type="cellIs" dxfId="18" priority="1" operator="equal">
      <formula>$O$12</formula>
    </cfRule>
    <cfRule type="cellIs" dxfId="17" priority="2" operator="equal">
      <formula>$O$11</formula>
    </cfRule>
    <cfRule type="cellIs" dxfId="16" priority="3" operator="equal">
      <formula>$O$10</formula>
    </cfRule>
    <cfRule type="cellIs" dxfId="15" priority="4" operator="equal">
      <formula>$O$9</formula>
    </cfRule>
    <cfRule type="cellIs" dxfId="14" priority="5" operator="equal">
      <formula>$O$8</formula>
    </cfRule>
  </conditionalFormatting>
  <dataValidations count="5">
    <dataValidation type="list" allowBlank="1" showInputMessage="1" showErrorMessage="1" sqref="A1192:A3675" xr:uid="{191C2AA6-DD1F-4155-9E14-C02DE893305A}">
      <formula1>$A$9:$A$12</formula1>
    </dataValidation>
    <dataValidation type="list" allowBlank="1" showInputMessage="1" showErrorMessage="1" sqref="G14:G289" xr:uid="{4D80EF1B-6AB6-449E-95C2-A251B5BC0739}">
      <formula1>$G$8:$G$12</formula1>
    </dataValidation>
    <dataValidation type="list" allowBlank="1" showInputMessage="1" showErrorMessage="1" sqref="H14:H289" xr:uid="{23C8C81C-E8F8-4137-B1A1-ADB95613C67F}">
      <formula1>$H$7:$H$12</formula1>
    </dataValidation>
    <dataValidation type="list" allowBlank="1" showInputMessage="1" showErrorMessage="1" sqref="O14:O289" xr:uid="{F044BF82-F7AD-4A14-9E69-CA7253709FCD}">
      <formula1>$O$8:$O$12</formula1>
    </dataValidation>
    <dataValidation type="list" allowBlank="1" showInputMessage="1" showErrorMessage="1" sqref="A14:A1191" xr:uid="{F1871763-FD09-4893-85AF-D08D107BB2BE}">
      <formula1>$A$7:$A$12</formula1>
    </dataValidation>
  </dataValidation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7030A0"/>
  </sheetPr>
  <dimension ref="A1:G361"/>
  <sheetViews>
    <sheetView workbookViewId="0">
      <selection activeCell="D14" sqref="D14"/>
    </sheetView>
  </sheetViews>
  <sheetFormatPr defaultRowHeight="14.4"/>
  <cols>
    <col min="1" max="1" width="26.5546875" customWidth="1"/>
    <col min="2" max="2" width="30.44140625" customWidth="1"/>
    <col min="3" max="3" width="44.5546875" customWidth="1"/>
    <col min="4" max="4" width="18.44140625" customWidth="1"/>
    <col min="5" max="5" width="12.5546875" customWidth="1"/>
    <col min="6" max="6" width="16.5546875" customWidth="1"/>
    <col min="7" max="7" width="31.5546875" customWidth="1"/>
  </cols>
  <sheetData>
    <row r="1" spans="1:7">
      <c r="A1" s="497" t="s">
        <v>73</v>
      </c>
      <c r="B1" s="497"/>
      <c r="C1" s="497"/>
      <c r="D1" s="497"/>
      <c r="E1" s="497"/>
      <c r="F1" s="497"/>
      <c r="G1" s="497"/>
    </row>
    <row r="2" spans="1:7">
      <c r="A2" s="4" t="s">
        <v>0</v>
      </c>
      <c r="B2" s="4" t="s">
        <v>1</v>
      </c>
      <c r="C2" s="4" t="s">
        <v>2</v>
      </c>
      <c r="D2" s="4" t="s">
        <v>3</v>
      </c>
      <c r="E2" s="4" t="s">
        <v>4</v>
      </c>
      <c r="F2" s="4" t="s">
        <v>5</v>
      </c>
      <c r="G2" s="4" t="s">
        <v>6</v>
      </c>
    </row>
    <row r="3" spans="1:7">
      <c r="A3" s="6">
        <v>43602</v>
      </c>
      <c r="B3" s="7" t="s">
        <v>74</v>
      </c>
      <c r="C3" s="8" t="s">
        <v>75</v>
      </c>
      <c r="D3" s="7" t="s">
        <v>77</v>
      </c>
      <c r="E3" s="6">
        <v>43605</v>
      </c>
      <c r="F3" s="8" t="s">
        <v>7</v>
      </c>
      <c r="G3" s="8" t="s">
        <v>78</v>
      </c>
    </row>
    <row r="4" spans="1:7">
      <c r="A4" s="6">
        <v>43602</v>
      </c>
      <c r="B4" s="7" t="s">
        <v>74</v>
      </c>
      <c r="C4" s="8" t="s">
        <v>76</v>
      </c>
      <c r="D4" s="7" t="s">
        <v>77</v>
      </c>
      <c r="E4" s="6">
        <v>43605</v>
      </c>
      <c r="F4" s="8" t="s">
        <v>7</v>
      </c>
      <c r="G4" s="8" t="s">
        <v>79</v>
      </c>
    </row>
    <row r="5" spans="1:7">
      <c r="A5" s="6">
        <v>43296</v>
      </c>
      <c r="B5" s="7" t="s">
        <v>126</v>
      </c>
      <c r="C5" s="8" t="s">
        <v>359</v>
      </c>
      <c r="D5" s="7" t="s">
        <v>87</v>
      </c>
      <c r="E5" s="6">
        <v>43708</v>
      </c>
      <c r="F5" s="8" t="s">
        <v>255</v>
      </c>
      <c r="G5" s="8" t="s">
        <v>337</v>
      </c>
    </row>
    <row r="6" spans="1:7" ht="26.4">
      <c r="A6" s="6">
        <v>43661</v>
      </c>
      <c r="B6" s="7" t="s">
        <v>126</v>
      </c>
      <c r="C6" s="8" t="s">
        <v>345</v>
      </c>
      <c r="D6" s="7" t="s">
        <v>87</v>
      </c>
      <c r="E6" s="6">
        <v>43708</v>
      </c>
      <c r="F6" s="8" t="s">
        <v>177</v>
      </c>
      <c r="G6" s="8" t="s">
        <v>346</v>
      </c>
    </row>
    <row r="7" spans="1:7" ht="39.6">
      <c r="A7" s="6">
        <v>43661</v>
      </c>
      <c r="B7" s="7" t="s">
        <v>126</v>
      </c>
      <c r="C7" s="8" t="s">
        <v>178</v>
      </c>
      <c r="D7" s="7" t="s">
        <v>182</v>
      </c>
      <c r="E7" s="6">
        <v>43658</v>
      </c>
      <c r="F7" s="8" t="s">
        <v>30</v>
      </c>
      <c r="G7" s="239" t="s">
        <v>347</v>
      </c>
    </row>
    <row r="8" spans="1:7">
      <c r="A8" s="6">
        <v>43647</v>
      </c>
      <c r="B8" s="7" t="s">
        <v>360</v>
      </c>
      <c r="C8" s="8" t="s">
        <v>209</v>
      </c>
      <c r="D8" s="7" t="s">
        <v>210</v>
      </c>
      <c r="E8" s="6">
        <v>43658</v>
      </c>
      <c r="F8" s="8" t="s">
        <v>354</v>
      </c>
      <c r="G8" s="8" t="s">
        <v>259</v>
      </c>
    </row>
    <row r="9" spans="1:7">
      <c r="A9" s="6">
        <v>43647</v>
      </c>
      <c r="B9" s="7" t="s">
        <v>360</v>
      </c>
      <c r="C9" s="8" t="s">
        <v>211</v>
      </c>
      <c r="D9" s="7" t="s">
        <v>87</v>
      </c>
      <c r="E9" s="6">
        <v>43708</v>
      </c>
      <c r="F9" s="8" t="s">
        <v>30</v>
      </c>
      <c r="G9" s="8" t="s">
        <v>260</v>
      </c>
    </row>
    <row r="10" spans="1:7">
      <c r="A10" s="6">
        <v>43640</v>
      </c>
      <c r="B10" s="7" t="s">
        <v>27</v>
      </c>
      <c r="C10" s="8" t="s">
        <v>214</v>
      </c>
      <c r="D10" s="7" t="s">
        <v>32</v>
      </c>
      <c r="E10" s="6">
        <v>43677</v>
      </c>
      <c r="F10" s="8" t="s">
        <v>30</v>
      </c>
      <c r="G10" s="8" t="s">
        <v>263</v>
      </c>
    </row>
    <row r="11" spans="1:7">
      <c r="A11" s="6">
        <v>43640</v>
      </c>
      <c r="B11" s="7" t="s">
        <v>27</v>
      </c>
      <c r="C11" s="8" t="s">
        <v>356</v>
      </c>
      <c r="D11" s="7" t="s">
        <v>357</v>
      </c>
      <c r="E11" s="6">
        <v>43677</v>
      </c>
      <c r="F11" s="8" t="s">
        <v>177</v>
      </c>
      <c r="G11" s="8" t="s">
        <v>358</v>
      </c>
    </row>
    <row r="12" spans="1:7">
      <c r="A12" s="6"/>
      <c r="B12" s="7"/>
      <c r="C12" s="8"/>
      <c r="D12" s="7"/>
      <c r="E12" s="6"/>
      <c r="F12" s="8"/>
      <c r="G12" s="8"/>
    </row>
    <row r="13" spans="1:7">
      <c r="A13" s="6"/>
      <c r="B13" s="7"/>
      <c r="C13" s="8"/>
      <c r="D13" s="7"/>
      <c r="E13" s="6"/>
      <c r="F13" s="8"/>
      <c r="G13" s="8"/>
    </row>
    <row r="14" spans="1:7">
      <c r="A14" s="6"/>
      <c r="B14" s="7"/>
      <c r="C14" s="8"/>
      <c r="D14" s="7"/>
      <c r="E14" s="6"/>
      <c r="F14" s="8"/>
      <c r="G14" s="8"/>
    </row>
    <row r="15" spans="1:7">
      <c r="A15" s="6"/>
      <c r="B15" s="7"/>
      <c r="C15" s="8"/>
      <c r="D15" s="7"/>
      <c r="E15" s="6"/>
      <c r="F15" s="8"/>
      <c r="G15" s="8"/>
    </row>
    <row r="16" spans="1:7">
      <c r="A16" s="6"/>
      <c r="B16" s="7"/>
      <c r="C16" s="8"/>
      <c r="D16" s="7"/>
      <c r="E16" s="6"/>
      <c r="F16" s="8"/>
      <c r="G16" s="8"/>
    </row>
    <row r="17" spans="1:7">
      <c r="A17" s="6"/>
      <c r="B17" s="7"/>
      <c r="C17" s="8"/>
      <c r="D17" s="7"/>
      <c r="E17" s="6"/>
      <c r="F17" s="8"/>
      <c r="G17" s="8"/>
    </row>
    <row r="18" spans="1:7">
      <c r="A18" s="6"/>
      <c r="B18" s="7"/>
      <c r="C18" s="8"/>
      <c r="D18" s="7"/>
      <c r="E18" s="6"/>
      <c r="F18" s="8"/>
      <c r="G18" s="8"/>
    </row>
    <row r="19" spans="1:7">
      <c r="A19" s="6"/>
      <c r="B19" s="7"/>
      <c r="C19" s="8"/>
      <c r="D19" s="7"/>
      <c r="E19" s="6"/>
      <c r="F19" s="8"/>
      <c r="G19" s="8"/>
    </row>
    <row r="20" spans="1:7">
      <c r="A20" s="6"/>
      <c r="B20" s="7"/>
      <c r="C20" s="8"/>
      <c r="D20" s="7"/>
      <c r="E20" s="6"/>
      <c r="F20" s="8"/>
      <c r="G20" s="8"/>
    </row>
    <row r="21" spans="1:7">
      <c r="A21" s="6"/>
      <c r="B21" s="7"/>
      <c r="C21" s="8"/>
      <c r="D21" s="7"/>
      <c r="E21" s="6"/>
      <c r="F21" s="8"/>
      <c r="G21" s="8"/>
    </row>
    <row r="22" spans="1:7">
      <c r="A22" s="6"/>
      <c r="B22" s="7"/>
      <c r="C22" s="8"/>
      <c r="D22" s="7"/>
      <c r="E22" s="6"/>
      <c r="F22" s="8"/>
      <c r="G22" s="8"/>
    </row>
    <row r="23" spans="1:7">
      <c r="A23" s="6"/>
      <c r="B23" s="7"/>
      <c r="C23" s="8"/>
      <c r="D23" s="7"/>
      <c r="E23" s="6"/>
      <c r="F23" s="7"/>
      <c r="G23" s="8"/>
    </row>
    <row r="24" spans="1:7">
      <c r="A24" s="6"/>
      <c r="B24" s="7"/>
      <c r="C24" s="8"/>
      <c r="D24" s="7"/>
      <c r="E24" s="6"/>
      <c r="F24" s="7"/>
      <c r="G24" s="8"/>
    </row>
    <row r="25" spans="1:7">
      <c r="A25" s="6"/>
      <c r="B25" s="7"/>
      <c r="C25" s="8"/>
      <c r="D25" s="7"/>
      <c r="E25" s="6"/>
      <c r="F25" s="7"/>
      <c r="G25" s="8"/>
    </row>
    <row r="26" spans="1:7">
      <c r="A26" s="6"/>
      <c r="B26" s="7"/>
      <c r="C26" s="8"/>
      <c r="D26" s="7"/>
      <c r="E26" s="6"/>
      <c r="F26" s="7"/>
      <c r="G26" s="8"/>
    </row>
    <row r="27" spans="1:7">
      <c r="A27" s="6"/>
      <c r="B27" s="7"/>
      <c r="C27" s="8"/>
      <c r="D27" s="7"/>
      <c r="E27" s="6"/>
      <c r="F27" s="7"/>
      <c r="G27" s="8"/>
    </row>
    <row r="28" spans="1:7">
      <c r="A28" s="6"/>
      <c r="B28" s="7"/>
      <c r="C28" s="8"/>
      <c r="D28" s="7"/>
      <c r="E28" s="6"/>
      <c r="F28" s="7"/>
      <c r="G28" s="8"/>
    </row>
    <row r="29" spans="1:7">
      <c r="A29" s="6"/>
      <c r="B29" s="7"/>
      <c r="C29" s="8"/>
      <c r="D29" s="7"/>
      <c r="E29" s="6"/>
      <c r="F29" s="7"/>
      <c r="G29" s="8"/>
    </row>
    <row r="30" spans="1:7">
      <c r="A30" s="6"/>
      <c r="B30" s="7"/>
      <c r="C30" s="8"/>
      <c r="D30" s="7"/>
      <c r="E30" s="6"/>
      <c r="F30" s="7"/>
      <c r="G30" s="8"/>
    </row>
    <row r="31" spans="1:7">
      <c r="A31" s="6"/>
      <c r="B31" s="7"/>
      <c r="C31" s="8"/>
      <c r="D31" s="7"/>
      <c r="E31" s="6"/>
      <c r="F31" s="7"/>
      <c r="G31" s="8"/>
    </row>
    <row r="32" spans="1:7">
      <c r="A32" s="6"/>
      <c r="B32" s="7"/>
      <c r="C32" s="8"/>
      <c r="D32" s="7"/>
      <c r="E32" s="6"/>
      <c r="F32" s="7"/>
      <c r="G32" s="8"/>
    </row>
    <row r="33" spans="1:7">
      <c r="A33" s="6"/>
      <c r="B33" s="7"/>
      <c r="C33" s="8"/>
      <c r="D33" s="7"/>
      <c r="E33" s="6"/>
      <c r="F33" s="7"/>
      <c r="G33" s="8"/>
    </row>
    <row r="34" spans="1:7">
      <c r="A34" s="6"/>
      <c r="B34" s="7"/>
      <c r="C34" s="8"/>
      <c r="D34" s="7"/>
      <c r="E34" s="6"/>
      <c r="F34" s="7"/>
      <c r="G34" s="8"/>
    </row>
    <row r="35" spans="1:7">
      <c r="A35" s="6"/>
      <c r="B35" s="7"/>
      <c r="C35" s="8"/>
      <c r="D35" s="7"/>
      <c r="E35" s="6"/>
      <c r="F35" s="7"/>
      <c r="G35" s="8"/>
    </row>
    <row r="36" spans="1:7">
      <c r="A36" s="6"/>
      <c r="B36" s="7"/>
      <c r="C36" s="8"/>
      <c r="D36" s="7"/>
      <c r="E36" s="6"/>
      <c r="F36" s="7"/>
      <c r="G36" s="8"/>
    </row>
    <row r="37" spans="1:7">
      <c r="A37" s="6"/>
      <c r="B37" s="7"/>
      <c r="C37" s="8"/>
      <c r="D37" s="7"/>
      <c r="E37" s="6"/>
      <c r="F37" s="7"/>
      <c r="G37" s="8"/>
    </row>
    <row r="38" spans="1:7">
      <c r="A38" s="6"/>
      <c r="B38" s="7"/>
      <c r="C38" s="8"/>
      <c r="D38" s="7"/>
      <c r="E38" s="6"/>
      <c r="F38" s="7"/>
      <c r="G38" s="8"/>
    </row>
    <row r="39" spans="1:7">
      <c r="A39" s="6"/>
      <c r="B39" s="7"/>
      <c r="C39" s="8"/>
      <c r="D39" s="7"/>
      <c r="E39" s="6"/>
      <c r="F39" s="7"/>
      <c r="G39" s="8"/>
    </row>
    <row r="40" spans="1:7">
      <c r="A40" s="6"/>
      <c r="B40" s="7"/>
      <c r="C40" s="8"/>
      <c r="D40" s="7"/>
      <c r="E40" s="6"/>
      <c r="F40" s="7"/>
      <c r="G40" s="8"/>
    </row>
    <row r="41" spans="1:7">
      <c r="A41" s="6"/>
      <c r="B41" s="7"/>
      <c r="C41" s="8"/>
      <c r="D41" s="7"/>
      <c r="E41" s="6"/>
      <c r="F41" s="7"/>
      <c r="G41" s="8"/>
    </row>
    <row r="42" spans="1:7">
      <c r="A42" s="6"/>
      <c r="B42" s="7"/>
      <c r="C42" s="8"/>
      <c r="D42" s="7"/>
      <c r="E42" s="6"/>
      <c r="F42" s="7"/>
      <c r="G42" s="8"/>
    </row>
    <row r="43" spans="1:7">
      <c r="A43" s="6"/>
      <c r="B43" s="7"/>
      <c r="C43" s="8"/>
      <c r="D43" s="7"/>
      <c r="E43" s="6"/>
      <c r="F43" s="7"/>
      <c r="G43" s="8"/>
    </row>
    <row r="44" spans="1:7">
      <c r="A44" s="6"/>
      <c r="B44" s="7"/>
      <c r="C44" s="8"/>
      <c r="D44" s="7"/>
      <c r="E44" s="6"/>
      <c r="F44" s="7"/>
      <c r="G44" s="8"/>
    </row>
    <row r="45" spans="1:7">
      <c r="A45" s="6"/>
      <c r="B45" s="7"/>
      <c r="C45" s="8"/>
      <c r="D45" s="7"/>
      <c r="E45" s="6"/>
      <c r="F45" s="7"/>
      <c r="G45" s="8"/>
    </row>
    <row r="46" spans="1:7">
      <c r="A46" s="6"/>
      <c r="B46" s="7"/>
      <c r="C46" s="8"/>
      <c r="D46" s="7"/>
      <c r="E46" s="6"/>
      <c r="F46" s="7"/>
      <c r="G46" s="8"/>
    </row>
    <row r="47" spans="1:7">
      <c r="A47" s="6"/>
      <c r="B47" s="7"/>
      <c r="C47" s="8"/>
      <c r="D47" s="7"/>
      <c r="E47" s="6"/>
      <c r="F47" s="7"/>
      <c r="G47" s="8"/>
    </row>
    <row r="48" spans="1:7">
      <c r="A48" s="6"/>
      <c r="B48" s="7"/>
      <c r="C48" s="8"/>
      <c r="D48" s="7"/>
      <c r="E48" s="6"/>
      <c r="F48" s="7"/>
      <c r="G48" s="8"/>
    </row>
    <row r="49" spans="1:7">
      <c r="A49" s="6"/>
      <c r="B49" s="7"/>
      <c r="C49" s="8"/>
      <c r="D49" s="7"/>
      <c r="E49" s="6"/>
      <c r="F49" s="7"/>
      <c r="G49" s="8"/>
    </row>
    <row r="50" spans="1:7">
      <c r="A50" s="6"/>
      <c r="B50" s="7"/>
      <c r="C50" s="8"/>
      <c r="D50" s="7"/>
      <c r="E50" s="6"/>
      <c r="F50" s="7"/>
      <c r="G50" s="8"/>
    </row>
    <row r="51" spans="1:7">
      <c r="A51" s="6"/>
      <c r="B51" s="7"/>
      <c r="C51" s="8"/>
      <c r="D51" s="7"/>
      <c r="E51" s="6"/>
      <c r="F51" s="7"/>
      <c r="G51" s="8"/>
    </row>
    <row r="52" spans="1:7">
      <c r="A52" s="6"/>
      <c r="B52" s="7"/>
      <c r="C52" s="8"/>
      <c r="D52" s="7"/>
      <c r="E52" s="6"/>
      <c r="F52" s="7"/>
      <c r="G52" s="8"/>
    </row>
    <row r="53" spans="1:7">
      <c r="A53" s="6"/>
      <c r="B53" s="7"/>
      <c r="C53" s="8"/>
      <c r="D53" s="7"/>
      <c r="E53" s="6"/>
      <c r="F53" s="7"/>
      <c r="G53" s="8"/>
    </row>
    <row r="54" spans="1:7">
      <c r="A54" s="6"/>
      <c r="B54" s="7"/>
      <c r="C54" s="8"/>
      <c r="D54" s="7"/>
      <c r="E54" s="6"/>
      <c r="F54" s="7"/>
      <c r="G54" s="8"/>
    </row>
    <row r="55" spans="1:7">
      <c r="A55" s="6"/>
      <c r="B55" s="7"/>
      <c r="C55" s="8"/>
      <c r="D55" s="7"/>
      <c r="E55" s="6"/>
      <c r="F55" s="7"/>
      <c r="G55" s="8"/>
    </row>
    <row r="56" spans="1:7">
      <c r="A56" s="6"/>
      <c r="B56" s="7"/>
      <c r="C56" s="8"/>
      <c r="D56" s="7"/>
      <c r="E56" s="6"/>
      <c r="F56" s="7"/>
      <c r="G56" s="8"/>
    </row>
    <row r="57" spans="1:7">
      <c r="A57" s="6"/>
      <c r="B57" s="7"/>
      <c r="C57" s="8"/>
      <c r="D57" s="7"/>
      <c r="E57" s="6"/>
      <c r="F57" s="7"/>
      <c r="G57" s="8"/>
    </row>
    <row r="58" spans="1:7">
      <c r="A58" s="6"/>
      <c r="B58" s="7"/>
      <c r="C58" s="8"/>
      <c r="D58" s="7"/>
      <c r="E58" s="6"/>
      <c r="F58" s="7"/>
      <c r="G58" s="8"/>
    </row>
    <row r="59" spans="1:7">
      <c r="A59" s="6"/>
      <c r="B59" s="7"/>
      <c r="C59" s="8"/>
      <c r="D59" s="7"/>
      <c r="E59" s="6"/>
      <c r="F59" s="7"/>
      <c r="G59" s="8"/>
    </row>
    <row r="60" spans="1:7">
      <c r="A60" s="6"/>
      <c r="B60" s="7"/>
      <c r="C60" s="8"/>
      <c r="D60" s="7"/>
      <c r="E60" s="6"/>
      <c r="F60" s="7"/>
      <c r="G60" s="8"/>
    </row>
    <row r="61" spans="1:7">
      <c r="A61" s="6"/>
      <c r="B61" s="7"/>
      <c r="C61" s="8"/>
      <c r="D61" s="7"/>
      <c r="E61" s="6"/>
      <c r="F61" s="7"/>
      <c r="G61" s="8"/>
    </row>
    <row r="62" spans="1:7">
      <c r="A62" s="6"/>
      <c r="B62" s="7"/>
      <c r="C62" s="8"/>
      <c r="D62" s="7"/>
      <c r="E62" s="6"/>
      <c r="F62" s="7"/>
      <c r="G62" s="8"/>
    </row>
    <row r="63" spans="1:7">
      <c r="A63" s="6"/>
      <c r="B63" s="7"/>
      <c r="C63" s="8"/>
      <c r="D63" s="7"/>
      <c r="E63" s="6"/>
      <c r="F63" s="7"/>
      <c r="G63" s="8"/>
    </row>
    <row r="64" spans="1:7">
      <c r="A64" s="6"/>
      <c r="B64" s="7"/>
      <c r="C64" s="8"/>
      <c r="D64" s="7"/>
      <c r="E64" s="6"/>
      <c r="F64" s="7"/>
      <c r="G64" s="8"/>
    </row>
    <row r="65" spans="1:7">
      <c r="A65" s="6"/>
      <c r="B65" s="6"/>
      <c r="C65" s="8"/>
      <c r="D65" s="7"/>
      <c r="E65" s="6"/>
      <c r="F65" s="7"/>
      <c r="G65" s="8"/>
    </row>
    <row r="66" spans="1:7">
      <c r="A66" s="6"/>
      <c r="B66" s="7"/>
      <c r="C66" s="8"/>
      <c r="D66" s="7"/>
      <c r="E66" s="6"/>
      <c r="F66" s="7"/>
      <c r="G66" s="8"/>
    </row>
    <row r="67" spans="1:7">
      <c r="A67" s="6"/>
      <c r="B67" s="7"/>
      <c r="C67" s="8"/>
      <c r="D67" s="7"/>
      <c r="E67" s="6"/>
      <c r="F67" s="7"/>
      <c r="G67" s="8"/>
    </row>
    <row r="68" spans="1:7">
      <c r="A68" s="6"/>
      <c r="B68" s="7"/>
      <c r="C68" s="8"/>
      <c r="D68" s="7"/>
      <c r="E68" s="6"/>
      <c r="F68" s="7"/>
      <c r="G68" s="8"/>
    </row>
    <row r="69" spans="1:7">
      <c r="A69" s="6"/>
      <c r="B69" s="7"/>
      <c r="C69" s="8"/>
      <c r="D69" s="7"/>
      <c r="E69" s="6"/>
      <c r="F69" s="7"/>
      <c r="G69" s="8"/>
    </row>
    <row r="70" spans="1:7">
      <c r="A70" s="6"/>
      <c r="B70" s="7"/>
      <c r="C70" s="8"/>
      <c r="D70" s="7"/>
      <c r="E70" s="6"/>
      <c r="F70" s="7"/>
      <c r="G70" s="8"/>
    </row>
    <row r="71" spans="1:7">
      <c r="A71" s="6"/>
      <c r="B71" s="7"/>
      <c r="C71" s="8"/>
      <c r="D71" s="7"/>
      <c r="E71" s="6"/>
      <c r="F71" s="7"/>
      <c r="G71" s="8"/>
    </row>
    <row r="72" spans="1:7">
      <c r="A72" s="6"/>
      <c r="B72" s="7"/>
      <c r="C72" s="8"/>
      <c r="D72" s="7"/>
      <c r="E72" s="6"/>
      <c r="F72" s="7"/>
      <c r="G72" s="8"/>
    </row>
    <row r="73" spans="1:7">
      <c r="A73" s="6"/>
      <c r="B73" s="7"/>
      <c r="C73" s="9"/>
      <c r="D73" s="7"/>
      <c r="E73" s="6"/>
      <c r="F73" s="7"/>
      <c r="G73" s="8"/>
    </row>
    <row r="74" spans="1:7">
      <c r="A74" s="6"/>
      <c r="B74" s="7"/>
      <c r="C74" s="8"/>
      <c r="D74" s="7"/>
      <c r="E74" s="6"/>
      <c r="F74" s="7"/>
      <c r="G74" s="8"/>
    </row>
    <row r="75" spans="1:7">
      <c r="A75" s="6"/>
      <c r="B75" s="7"/>
      <c r="C75" s="8"/>
      <c r="D75" s="6"/>
      <c r="E75" s="6"/>
      <c r="F75" s="7"/>
      <c r="G75" s="8"/>
    </row>
    <row r="76" spans="1:7">
      <c r="A76" s="6"/>
      <c r="B76" s="7"/>
      <c r="C76" s="8"/>
      <c r="D76" s="6"/>
      <c r="E76" s="6"/>
      <c r="F76" s="7"/>
      <c r="G76" s="8"/>
    </row>
    <row r="77" spans="1:7">
      <c r="A77" s="6"/>
      <c r="B77" s="7"/>
      <c r="C77" s="8"/>
      <c r="D77" s="7"/>
      <c r="E77" s="6"/>
      <c r="F77" s="7"/>
      <c r="G77" s="8"/>
    </row>
    <row r="78" spans="1:7">
      <c r="A78" s="6"/>
      <c r="B78" s="7"/>
      <c r="C78" s="8"/>
      <c r="D78" s="7"/>
      <c r="E78" s="6"/>
      <c r="F78" s="7"/>
      <c r="G78" s="8"/>
    </row>
    <row r="79" spans="1:7">
      <c r="A79" s="6"/>
      <c r="B79" s="7"/>
      <c r="C79" s="8"/>
      <c r="D79" s="7"/>
      <c r="E79" s="6"/>
      <c r="F79" s="7"/>
      <c r="G79" s="8"/>
    </row>
    <row r="80" spans="1:7">
      <c r="A80" s="6"/>
      <c r="B80" s="7"/>
      <c r="C80" s="8"/>
      <c r="D80" s="6"/>
      <c r="E80" s="6"/>
      <c r="F80" s="7"/>
      <c r="G80" s="8"/>
    </row>
    <row r="81" spans="1:7">
      <c r="A81" s="6"/>
      <c r="B81" s="7"/>
      <c r="C81" s="8"/>
      <c r="D81" s="7"/>
      <c r="E81" s="6"/>
      <c r="F81" s="7"/>
      <c r="G81" s="8"/>
    </row>
    <row r="82" spans="1:7">
      <c r="A82" s="6"/>
      <c r="B82" s="7"/>
      <c r="C82" s="8"/>
      <c r="D82" s="7"/>
      <c r="E82" s="6"/>
      <c r="F82" s="7"/>
      <c r="G82" s="8"/>
    </row>
    <row r="83" spans="1:7">
      <c r="A83" s="6"/>
      <c r="B83" s="7"/>
      <c r="C83" s="8"/>
      <c r="D83" s="7"/>
      <c r="E83" s="6"/>
      <c r="F83" s="7"/>
      <c r="G83" s="8"/>
    </row>
    <row r="84" spans="1:7">
      <c r="A84" s="6"/>
      <c r="B84" s="7"/>
      <c r="C84" s="8"/>
      <c r="D84" s="7"/>
      <c r="E84" s="6"/>
      <c r="F84" s="7"/>
      <c r="G84" s="8"/>
    </row>
    <row r="85" spans="1:7">
      <c r="A85" s="6"/>
      <c r="B85" s="7"/>
      <c r="C85" s="8"/>
      <c r="D85" s="7"/>
      <c r="E85" s="6"/>
      <c r="F85" s="7"/>
      <c r="G85" s="8"/>
    </row>
    <row r="86" spans="1:7">
      <c r="A86" s="6"/>
      <c r="B86" s="7"/>
      <c r="C86" s="8"/>
      <c r="D86" s="7"/>
      <c r="E86" s="6"/>
      <c r="F86" s="7"/>
      <c r="G86" s="8"/>
    </row>
    <row r="87" spans="1:7">
      <c r="A87" s="6"/>
      <c r="B87" s="7"/>
      <c r="C87" s="8"/>
      <c r="D87" s="7"/>
      <c r="E87" s="6"/>
      <c r="F87" s="7"/>
      <c r="G87" s="8"/>
    </row>
    <row r="88" spans="1:7">
      <c r="A88" s="6"/>
      <c r="B88" s="7"/>
      <c r="C88" s="8"/>
      <c r="D88" s="7"/>
      <c r="E88" s="6"/>
      <c r="F88" s="7"/>
      <c r="G88" s="8"/>
    </row>
    <row r="89" spans="1:7">
      <c r="A89" s="6"/>
      <c r="B89" s="7"/>
      <c r="C89" s="8"/>
      <c r="D89" s="7"/>
      <c r="E89" s="6"/>
      <c r="F89" s="7"/>
      <c r="G89" s="8"/>
    </row>
    <row r="90" spans="1:7">
      <c r="A90" s="6"/>
      <c r="B90" s="7"/>
      <c r="C90" s="8"/>
      <c r="D90" s="7"/>
      <c r="E90" s="6"/>
      <c r="F90" s="7"/>
      <c r="G90" s="8"/>
    </row>
    <row r="91" spans="1:7">
      <c r="A91" s="6"/>
      <c r="B91" s="7"/>
      <c r="C91" s="8"/>
      <c r="D91" s="7"/>
      <c r="E91" s="6"/>
      <c r="F91" s="7"/>
      <c r="G91" s="8"/>
    </row>
    <row r="92" spans="1:7">
      <c r="A92" s="6"/>
      <c r="B92" s="7"/>
      <c r="C92" s="8"/>
      <c r="D92" s="7"/>
      <c r="E92" s="6"/>
      <c r="F92" s="7"/>
      <c r="G92" s="8"/>
    </row>
    <row r="93" spans="1:7">
      <c r="A93" s="6"/>
      <c r="B93" s="7"/>
      <c r="C93" s="8"/>
      <c r="D93" s="7"/>
      <c r="E93" s="6"/>
      <c r="F93" s="7"/>
      <c r="G93" s="8"/>
    </row>
    <row r="94" spans="1:7">
      <c r="A94" s="6"/>
      <c r="B94" s="7"/>
      <c r="C94" s="8"/>
      <c r="D94" s="7"/>
      <c r="E94" s="6"/>
      <c r="F94" s="7"/>
      <c r="G94" s="8"/>
    </row>
    <row r="95" spans="1:7">
      <c r="A95" s="6"/>
      <c r="B95" s="7"/>
      <c r="C95" s="8"/>
      <c r="D95" s="7"/>
      <c r="E95" s="6"/>
      <c r="F95" s="7"/>
      <c r="G95" s="8"/>
    </row>
    <row r="96" spans="1:7">
      <c r="A96" s="6"/>
      <c r="B96" s="7"/>
      <c r="C96" s="8"/>
      <c r="D96" s="7"/>
      <c r="E96" s="6"/>
      <c r="F96" s="7"/>
      <c r="G96" s="8"/>
    </row>
    <row r="97" spans="1:7">
      <c r="A97" s="6"/>
      <c r="B97" s="7"/>
      <c r="C97" s="8"/>
      <c r="D97" s="7"/>
      <c r="E97" s="6"/>
      <c r="F97" s="7"/>
      <c r="G97" s="8"/>
    </row>
    <row r="98" spans="1:7">
      <c r="A98" s="6"/>
      <c r="B98" s="7"/>
      <c r="C98" s="8"/>
      <c r="D98" s="7"/>
      <c r="E98" s="6"/>
      <c r="F98" s="7"/>
      <c r="G98" s="8"/>
    </row>
    <row r="99" spans="1:7">
      <c r="A99" s="6"/>
      <c r="B99" s="7"/>
      <c r="C99" s="8"/>
      <c r="D99" s="7"/>
      <c r="E99" s="6"/>
      <c r="F99" s="7"/>
      <c r="G99" s="8"/>
    </row>
    <row r="100" spans="1:7">
      <c r="A100" s="6"/>
      <c r="B100" s="7"/>
      <c r="C100" s="8"/>
      <c r="D100" s="7"/>
      <c r="E100" s="6"/>
      <c r="F100" s="7"/>
      <c r="G100" s="8"/>
    </row>
    <row r="101" spans="1:7">
      <c r="A101" s="6"/>
      <c r="B101" s="7"/>
      <c r="C101" s="8"/>
      <c r="D101" s="7"/>
      <c r="E101" s="6"/>
      <c r="F101" s="7"/>
      <c r="G101" s="8"/>
    </row>
    <row r="102" spans="1:7">
      <c r="A102" s="6"/>
      <c r="B102" s="7"/>
      <c r="C102" s="8"/>
      <c r="D102" s="7"/>
      <c r="E102" s="6"/>
      <c r="F102" s="7"/>
      <c r="G102" s="8"/>
    </row>
    <row r="103" spans="1:7">
      <c r="A103" s="6"/>
      <c r="B103" s="7"/>
      <c r="C103" s="8"/>
      <c r="D103" s="7"/>
      <c r="E103" s="6"/>
      <c r="F103" s="7"/>
      <c r="G103" s="8"/>
    </row>
    <row r="104" spans="1:7">
      <c r="A104" s="6"/>
      <c r="B104" s="7"/>
      <c r="C104" s="8"/>
      <c r="D104" s="7"/>
      <c r="E104" s="6"/>
      <c r="F104" s="7"/>
      <c r="G104" s="8"/>
    </row>
    <row r="105" spans="1:7">
      <c r="A105" s="6"/>
      <c r="B105" s="7"/>
      <c r="C105" s="8"/>
      <c r="D105" s="7"/>
      <c r="E105" s="6"/>
      <c r="F105" s="7"/>
      <c r="G105" s="8"/>
    </row>
    <row r="106" spans="1:7">
      <c r="A106" s="6"/>
      <c r="B106" s="7"/>
      <c r="C106" s="8"/>
      <c r="D106" s="7"/>
      <c r="E106" s="6"/>
      <c r="F106" s="7"/>
      <c r="G106" s="8"/>
    </row>
    <row r="107" spans="1:7">
      <c r="A107" s="6"/>
      <c r="B107" s="7"/>
      <c r="C107" s="8"/>
      <c r="D107" s="7"/>
      <c r="E107" s="6"/>
      <c r="F107" s="7"/>
      <c r="G107" s="8"/>
    </row>
    <row r="108" spans="1:7">
      <c r="A108" s="6"/>
      <c r="B108" s="7"/>
      <c r="C108" s="8"/>
      <c r="D108" s="7"/>
      <c r="E108" s="6"/>
      <c r="F108" s="7"/>
      <c r="G108" s="8"/>
    </row>
    <row r="109" spans="1:7">
      <c r="A109" s="6"/>
      <c r="B109" s="7"/>
      <c r="C109" s="8"/>
      <c r="D109" s="7"/>
      <c r="E109" s="6"/>
      <c r="F109" s="7"/>
      <c r="G109" s="8"/>
    </row>
    <row r="110" spans="1:7">
      <c r="A110" s="6"/>
      <c r="B110" s="7"/>
      <c r="C110" s="8"/>
      <c r="D110" s="7"/>
      <c r="E110" s="6"/>
      <c r="F110" s="7"/>
      <c r="G110" s="8"/>
    </row>
    <row r="111" spans="1:7">
      <c r="A111" s="6"/>
      <c r="B111" s="7"/>
      <c r="C111" s="8"/>
      <c r="D111" s="7"/>
      <c r="E111" s="6"/>
      <c r="F111" s="7"/>
      <c r="G111" s="8"/>
    </row>
    <row r="112" spans="1:7">
      <c r="A112" s="6"/>
      <c r="B112" s="7"/>
      <c r="C112" s="8"/>
      <c r="D112" s="7"/>
      <c r="E112" s="6"/>
      <c r="F112" s="7"/>
      <c r="G112" s="8"/>
    </row>
    <row r="113" spans="1:7">
      <c r="A113" s="6"/>
      <c r="B113" s="7"/>
      <c r="C113" s="8"/>
      <c r="D113" s="7"/>
      <c r="E113" s="6"/>
      <c r="F113" s="7"/>
      <c r="G113" s="8"/>
    </row>
    <row r="114" spans="1:7">
      <c r="A114" s="6"/>
      <c r="B114" s="7"/>
      <c r="C114" s="8"/>
      <c r="D114" s="7"/>
      <c r="E114" s="6"/>
      <c r="F114" s="7"/>
      <c r="G114" s="8"/>
    </row>
    <row r="115" spans="1:7">
      <c r="A115" s="6"/>
      <c r="B115" s="7"/>
      <c r="C115" s="8"/>
      <c r="D115" s="7"/>
      <c r="E115" s="6"/>
      <c r="F115" s="7"/>
      <c r="G115" s="8"/>
    </row>
    <row r="116" spans="1:7">
      <c r="A116" s="6"/>
      <c r="B116" s="7"/>
      <c r="C116" s="8"/>
      <c r="D116" s="7"/>
      <c r="E116" s="6"/>
      <c r="F116" s="7"/>
      <c r="G116" s="8"/>
    </row>
    <row r="117" spans="1:7">
      <c r="A117" s="6"/>
      <c r="B117" s="7"/>
      <c r="C117" s="8"/>
      <c r="D117" s="7"/>
      <c r="E117" s="6"/>
      <c r="F117" s="7"/>
      <c r="G117" s="8"/>
    </row>
    <row r="118" spans="1:7">
      <c r="A118" s="6"/>
      <c r="B118" s="7"/>
      <c r="C118" s="8"/>
      <c r="D118" s="7"/>
      <c r="E118" s="6"/>
      <c r="F118" s="7"/>
      <c r="G118" s="8"/>
    </row>
    <row r="119" spans="1:7">
      <c r="A119" s="6"/>
      <c r="B119" s="7"/>
      <c r="C119" s="8"/>
      <c r="D119" s="7"/>
      <c r="E119" s="6"/>
      <c r="F119" s="7"/>
      <c r="G119" s="8"/>
    </row>
    <row r="120" spans="1:7">
      <c r="A120" s="6"/>
      <c r="B120" s="7"/>
      <c r="C120" s="8"/>
      <c r="D120" s="7"/>
      <c r="E120" s="6"/>
      <c r="F120" s="7"/>
      <c r="G120" s="8"/>
    </row>
    <row r="121" spans="1:7">
      <c r="A121" s="6"/>
      <c r="B121" s="7"/>
      <c r="C121" s="8"/>
      <c r="D121" s="7"/>
      <c r="E121" s="6"/>
      <c r="F121" s="7"/>
      <c r="G121" s="8"/>
    </row>
    <row r="122" spans="1:7">
      <c r="A122" s="6"/>
      <c r="B122" s="7"/>
      <c r="C122" s="8"/>
      <c r="D122" s="7"/>
      <c r="E122" s="6"/>
      <c r="F122" s="7"/>
      <c r="G122" s="8"/>
    </row>
    <row r="123" spans="1:7">
      <c r="A123" s="6"/>
      <c r="B123" s="7"/>
      <c r="C123" s="8"/>
      <c r="D123" s="7"/>
      <c r="E123" s="6"/>
      <c r="F123" s="7"/>
      <c r="G123" s="8"/>
    </row>
    <row r="124" spans="1:7">
      <c r="A124" s="6"/>
      <c r="B124" s="7"/>
      <c r="C124" s="8"/>
      <c r="D124" s="7"/>
      <c r="E124" s="6"/>
      <c r="F124" s="7"/>
      <c r="G124" s="8"/>
    </row>
    <row r="125" spans="1:7">
      <c r="A125" s="6"/>
      <c r="B125" s="7"/>
      <c r="C125" s="8"/>
      <c r="D125" s="7"/>
      <c r="E125" s="6"/>
      <c r="F125" s="7"/>
      <c r="G125" s="8"/>
    </row>
    <row r="126" spans="1:7">
      <c r="A126" s="6"/>
      <c r="B126" s="7"/>
      <c r="C126" s="8"/>
      <c r="D126" s="7"/>
      <c r="E126" s="6"/>
      <c r="F126" s="7"/>
      <c r="G126" s="8"/>
    </row>
    <row r="127" spans="1:7">
      <c r="A127" s="6"/>
      <c r="B127" s="7"/>
      <c r="C127" s="8"/>
      <c r="D127" s="7"/>
      <c r="E127" s="6"/>
      <c r="F127" s="7"/>
      <c r="G127" s="8"/>
    </row>
    <row r="128" spans="1:7">
      <c r="A128" s="6"/>
      <c r="B128" s="7"/>
      <c r="C128" s="8"/>
      <c r="D128" s="7"/>
      <c r="E128" s="6"/>
      <c r="F128" s="7"/>
      <c r="G128" s="8"/>
    </row>
    <row r="129" spans="1:7">
      <c r="A129" s="6"/>
      <c r="B129" s="7"/>
      <c r="C129" s="8"/>
      <c r="D129" s="7"/>
      <c r="E129" s="6"/>
      <c r="F129" s="7"/>
      <c r="G129" s="8"/>
    </row>
    <row r="130" spans="1:7">
      <c r="A130" s="6"/>
      <c r="B130" s="7"/>
      <c r="C130" s="8"/>
      <c r="D130" s="7"/>
      <c r="E130" s="6"/>
      <c r="F130" s="7"/>
      <c r="G130" s="8"/>
    </row>
    <row r="131" spans="1:7">
      <c r="A131" s="6"/>
      <c r="B131" s="7"/>
      <c r="C131" s="8"/>
      <c r="D131" s="7"/>
      <c r="E131" s="6"/>
      <c r="F131" s="7"/>
      <c r="G131" s="8"/>
    </row>
    <row r="132" spans="1:7">
      <c r="A132" s="6"/>
      <c r="B132" s="7"/>
      <c r="C132" s="8"/>
      <c r="D132" s="7"/>
      <c r="E132" s="6"/>
      <c r="F132" s="7"/>
      <c r="G132" s="8"/>
    </row>
    <row r="133" spans="1:7">
      <c r="A133" s="6"/>
      <c r="B133" s="7"/>
      <c r="C133" s="8"/>
      <c r="D133" s="7"/>
      <c r="E133" s="6"/>
      <c r="F133" s="7"/>
      <c r="G133" s="8"/>
    </row>
    <row r="134" spans="1:7">
      <c r="A134" s="6"/>
      <c r="B134" s="7"/>
      <c r="C134" s="8"/>
      <c r="D134" s="7"/>
      <c r="E134" s="6"/>
      <c r="F134" s="7"/>
      <c r="G134" s="8"/>
    </row>
    <row r="135" spans="1:7">
      <c r="A135" s="6"/>
      <c r="B135" s="7"/>
      <c r="C135" s="8"/>
      <c r="D135" s="7"/>
      <c r="E135" s="6"/>
      <c r="F135" s="7"/>
      <c r="G135" s="8"/>
    </row>
    <row r="136" spans="1:7">
      <c r="A136" s="6"/>
      <c r="B136" s="7"/>
      <c r="C136" s="8"/>
      <c r="D136" s="7"/>
      <c r="E136" s="6"/>
      <c r="F136" s="7"/>
      <c r="G136" s="8"/>
    </row>
    <row r="137" spans="1:7">
      <c r="A137" s="6"/>
      <c r="B137" s="7"/>
      <c r="C137" s="8"/>
      <c r="D137" s="7"/>
      <c r="E137" s="6"/>
      <c r="F137" s="7"/>
      <c r="G137" s="8"/>
    </row>
    <row r="138" spans="1:7">
      <c r="A138" s="6"/>
      <c r="B138" s="7"/>
      <c r="C138" s="8"/>
      <c r="D138" s="7"/>
      <c r="E138" s="6"/>
      <c r="F138" s="7"/>
      <c r="G138" s="8"/>
    </row>
    <row r="139" spans="1:7">
      <c r="A139" s="6"/>
      <c r="B139" s="7"/>
      <c r="C139" s="8"/>
      <c r="D139" s="7"/>
      <c r="E139" s="6"/>
      <c r="F139" s="7"/>
      <c r="G139" s="8"/>
    </row>
    <row r="140" spans="1:7">
      <c r="A140" s="6"/>
      <c r="B140" s="7"/>
      <c r="C140" s="8"/>
      <c r="D140" s="7"/>
      <c r="E140" s="6"/>
      <c r="F140" s="7"/>
      <c r="G140" s="8"/>
    </row>
    <row r="141" spans="1:7">
      <c r="A141" s="6"/>
      <c r="B141" s="7"/>
      <c r="C141" s="8"/>
      <c r="D141" s="7"/>
      <c r="E141" s="6"/>
      <c r="F141" s="7"/>
      <c r="G141" s="8"/>
    </row>
    <row r="142" spans="1:7">
      <c r="A142" s="6"/>
      <c r="B142" s="7"/>
      <c r="C142" s="8"/>
      <c r="D142" s="7"/>
      <c r="E142" s="6"/>
      <c r="F142" s="7"/>
      <c r="G142" s="8"/>
    </row>
    <row r="143" spans="1:7">
      <c r="A143" s="6"/>
      <c r="B143" s="7"/>
      <c r="C143" s="8"/>
      <c r="D143" s="7"/>
      <c r="E143" s="6"/>
      <c r="F143" s="7"/>
      <c r="G143" s="8"/>
    </row>
    <row r="144" spans="1:7">
      <c r="A144" s="6"/>
      <c r="B144" s="7"/>
      <c r="C144" s="8"/>
      <c r="D144" s="7"/>
      <c r="E144" s="6"/>
      <c r="F144" s="7"/>
      <c r="G144" s="8"/>
    </row>
    <row r="145" spans="1:7">
      <c r="A145" s="6"/>
      <c r="B145" s="7"/>
      <c r="C145" s="8"/>
      <c r="D145" s="7"/>
      <c r="E145" s="6"/>
      <c r="F145" s="7"/>
      <c r="G145" s="8"/>
    </row>
    <row r="146" spans="1:7">
      <c r="A146" s="6"/>
      <c r="B146" s="7"/>
      <c r="C146" s="8"/>
      <c r="D146" s="7"/>
      <c r="E146" s="6"/>
      <c r="F146" s="7"/>
      <c r="G146" s="8"/>
    </row>
    <row r="147" spans="1:7">
      <c r="A147" s="6"/>
      <c r="B147" s="7"/>
      <c r="C147" s="8"/>
      <c r="D147" s="7"/>
      <c r="E147" s="6"/>
      <c r="F147" s="7"/>
      <c r="G147" s="8"/>
    </row>
    <row r="148" spans="1:7">
      <c r="A148" s="6"/>
      <c r="B148" s="7"/>
      <c r="C148" s="8"/>
      <c r="D148" s="7"/>
      <c r="E148" s="6"/>
      <c r="F148" s="7"/>
      <c r="G148" s="8"/>
    </row>
    <row r="149" spans="1:7">
      <c r="A149" s="6"/>
      <c r="B149" s="7"/>
      <c r="C149" s="8"/>
      <c r="D149" s="7"/>
      <c r="E149" s="6"/>
      <c r="F149" s="7"/>
      <c r="G149" s="8"/>
    </row>
    <row r="150" spans="1:7">
      <c r="A150" s="6"/>
      <c r="B150" s="7"/>
      <c r="C150" s="8"/>
      <c r="D150" s="7"/>
      <c r="E150" s="6"/>
      <c r="F150" s="7"/>
      <c r="G150" s="8"/>
    </row>
    <row r="151" spans="1:7">
      <c r="A151" s="6"/>
      <c r="B151" s="7"/>
      <c r="C151" s="8"/>
      <c r="D151" s="7"/>
      <c r="E151" s="6"/>
      <c r="F151" s="7"/>
      <c r="G151" s="8"/>
    </row>
    <row r="152" spans="1:7">
      <c r="A152" s="6"/>
      <c r="B152" s="7"/>
      <c r="C152" s="8"/>
      <c r="D152" s="7"/>
      <c r="E152" s="6"/>
      <c r="F152" s="7"/>
      <c r="G152" s="8"/>
    </row>
    <row r="153" spans="1:7">
      <c r="A153" s="6"/>
      <c r="B153" s="7"/>
      <c r="C153" s="8"/>
      <c r="D153" s="7"/>
      <c r="E153" s="6"/>
      <c r="F153" s="7"/>
      <c r="G153" s="8"/>
    </row>
    <row r="154" spans="1:7">
      <c r="A154" s="6"/>
      <c r="B154" s="7"/>
      <c r="C154" s="8"/>
      <c r="D154" s="7"/>
      <c r="E154" s="6"/>
      <c r="F154" s="7"/>
      <c r="G154" s="8"/>
    </row>
    <row r="155" spans="1:7">
      <c r="A155" s="6"/>
      <c r="B155" s="7"/>
      <c r="C155" s="8"/>
      <c r="D155" s="7"/>
      <c r="E155" s="6"/>
      <c r="F155" s="7"/>
      <c r="G155" s="8"/>
    </row>
    <row r="156" spans="1:7">
      <c r="A156" s="6"/>
      <c r="B156" s="7"/>
      <c r="C156" s="8"/>
      <c r="D156" s="7"/>
      <c r="E156" s="6"/>
      <c r="F156" s="7"/>
      <c r="G156" s="8"/>
    </row>
    <row r="157" spans="1:7">
      <c r="A157" s="6"/>
      <c r="B157" s="7"/>
      <c r="C157" s="8"/>
      <c r="D157" s="7"/>
      <c r="E157" s="6"/>
      <c r="F157" s="7"/>
      <c r="G157" s="8"/>
    </row>
    <row r="158" spans="1:7">
      <c r="A158" s="6"/>
      <c r="B158" s="7"/>
      <c r="C158" s="8"/>
      <c r="D158" s="7"/>
      <c r="E158" s="6"/>
      <c r="F158" s="7"/>
      <c r="G158" s="8"/>
    </row>
    <row r="159" spans="1:7">
      <c r="A159" s="6"/>
      <c r="B159" s="7"/>
      <c r="C159" s="8"/>
      <c r="D159" s="7"/>
      <c r="E159" s="6"/>
      <c r="F159" s="7"/>
      <c r="G159" s="8"/>
    </row>
    <row r="160" spans="1:7">
      <c r="A160" s="6"/>
      <c r="B160" s="7"/>
      <c r="C160" s="8"/>
      <c r="D160" s="7"/>
      <c r="E160" s="6"/>
      <c r="F160" s="7"/>
      <c r="G160" s="8"/>
    </row>
    <row r="161" spans="1:7">
      <c r="A161" s="6"/>
      <c r="B161" s="7"/>
      <c r="C161" s="8"/>
      <c r="D161" s="7"/>
      <c r="E161" s="6"/>
      <c r="F161" s="7"/>
      <c r="G161" s="8"/>
    </row>
    <row r="162" spans="1:7">
      <c r="A162" s="6"/>
      <c r="B162" s="7"/>
      <c r="C162" s="8"/>
      <c r="D162" s="7"/>
      <c r="E162" s="6"/>
      <c r="F162" s="7"/>
      <c r="G162" s="8"/>
    </row>
    <row r="163" spans="1:7">
      <c r="A163" s="6"/>
      <c r="B163" s="7"/>
      <c r="C163" s="8"/>
      <c r="D163" s="7"/>
      <c r="E163" s="6"/>
      <c r="F163" s="7"/>
      <c r="G163" s="8"/>
    </row>
    <row r="164" spans="1:7">
      <c r="A164" s="6"/>
      <c r="B164" s="7"/>
      <c r="C164" s="8"/>
      <c r="D164" s="7"/>
      <c r="E164" s="6"/>
      <c r="F164" s="7"/>
      <c r="G164" s="8"/>
    </row>
    <row r="165" spans="1:7">
      <c r="A165" s="6"/>
      <c r="B165" s="7"/>
      <c r="C165" s="8"/>
      <c r="D165" s="7"/>
      <c r="E165" s="6"/>
      <c r="F165" s="7"/>
      <c r="G165" s="8"/>
    </row>
    <row r="166" spans="1:7">
      <c r="A166" s="6"/>
      <c r="B166" s="7"/>
      <c r="C166" s="8"/>
      <c r="D166" s="7"/>
      <c r="E166" s="6"/>
      <c r="F166" s="7"/>
      <c r="G166" s="8"/>
    </row>
    <row r="167" spans="1:7">
      <c r="A167" s="6"/>
      <c r="B167" s="7"/>
      <c r="C167" s="8"/>
      <c r="D167" s="7"/>
      <c r="E167" s="6"/>
      <c r="F167" s="7"/>
      <c r="G167" s="8"/>
    </row>
    <row r="168" spans="1:7">
      <c r="A168" s="6"/>
      <c r="B168" s="7"/>
      <c r="C168" s="8"/>
      <c r="D168" s="7"/>
      <c r="E168" s="6"/>
      <c r="F168" s="7"/>
      <c r="G168" s="8"/>
    </row>
    <row r="169" spans="1:7">
      <c r="A169" s="6"/>
      <c r="B169" s="7"/>
      <c r="C169" s="8"/>
      <c r="D169" s="7"/>
      <c r="E169" s="6"/>
      <c r="F169" s="7"/>
      <c r="G169" s="8"/>
    </row>
    <row r="170" spans="1:7">
      <c r="A170" s="6"/>
      <c r="B170" s="7"/>
      <c r="C170" s="8"/>
      <c r="D170" s="7"/>
      <c r="E170" s="6"/>
      <c r="F170" s="7"/>
      <c r="G170" s="8"/>
    </row>
    <row r="171" spans="1:7">
      <c r="A171" s="6"/>
      <c r="B171" s="7"/>
      <c r="C171" s="8"/>
      <c r="D171" s="7"/>
      <c r="E171" s="6"/>
      <c r="F171" s="7"/>
      <c r="G171" s="8"/>
    </row>
    <row r="172" spans="1:7">
      <c r="A172" s="6"/>
      <c r="B172" s="7"/>
      <c r="C172" s="8"/>
      <c r="D172" s="7"/>
      <c r="E172" s="6"/>
      <c r="F172" s="7"/>
      <c r="G172" s="8"/>
    </row>
    <row r="173" spans="1:7">
      <c r="A173" s="6"/>
      <c r="B173" s="7"/>
      <c r="C173" s="8"/>
      <c r="D173" s="7"/>
      <c r="E173" s="6"/>
      <c r="F173" s="7"/>
      <c r="G173" s="8"/>
    </row>
    <row r="174" spans="1:7">
      <c r="A174" s="6"/>
      <c r="B174" s="7"/>
      <c r="C174" s="8"/>
      <c r="D174" s="7"/>
      <c r="E174" s="6"/>
      <c r="F174" s="7"/>
      <c r="G174" s="8"/>
    </row>
    <row r="175" spans="1:7">
      <c r="A175" s="6"/>
      <c r="B175" s="7"/>
      <c r="C175" s="8"/>
      <c r="D175" s="7"/>
      <c r="E175" s="6"/>
      <c r="F175" s="7"/>
      <c r="G175" s="8"/>
    </row>
    <row r="176" spans="1:7">
      <c r="A176" s="6"/>
      <c r="B176" s="7"/>
      <c r="C176" s="8"/>
      <c r="D176" s="7"/>
      <c r="E176" s="6"/>
      <c r="F176" s="7"/>
      <c r="G176" s="8"/>
    </row>
    <row r="177" spans="1:7">
      <c r="A177" s="6"/>
      <c r="B177" s="7"/>
      <c r="C177" s="8"/>
      <c r="D177" s="7"/>
      <c r="E177" s="6"/>
      <c r="F177" s="7"/>
      <c r="G177" s="8"/>
    </row>
    <row r="178" spans="1:7">
      <c r="A178" s="6"/>
      <c r="B178" s="7"/>
      <c r="C178" s="8"/>
      <c r="D178" s="7"/>
      <c r="E178" s="6"/>
      <c r="F178" s="7"/>
      <c r="G178" s="8"/>
    </row>
    <row r="179" spans="1:7">
      <c r="A179" s="6"/>
      <c r="B179" s="7"/>
      <c r="C179" s="8"/>
      <c r="D179" s="7"/>
      <c r="E179" s="6"/>
      <c r="F179" s="7"/>
      <c r="G179" s="8"/>
    </row>
    <row r="180" spans="1:7">
      <c r="A180" s="6"/>
      <c r="B180" s="7"/>
      <c r="C180" s="8"/>
      <c r="D180" s="7"/>
      <c r="E180" s="6"/>
      <c r="F180" s="7"/>
      <c r="G180" s="8"/>
    </row>
    <row r="181" spans="1:7">
      <c r="A181" s="6"/>
      <c r="B181" s="7"/>
      <c r="C181" s="8"/>
      <c r="D181" s="7"/>
      <c r="E181" s="6"/>
      <c r="F181" s="7"/>
      <c r="G181" s="8"/>
    </row>
    <row r="182" spans="1:7">
      <c r="A182" s="6"/>
      <c r="B182" s="7"/>
      <c r="C182" s="8"/>
      <c r="D182" s="7"/>
      <c r="E182" s="6"/>
      <c r="F182" s="7"/>
      <c r="G182" s="8"/>
    </row>
    <row r="183" spans="1:7">
      <c r="A183" s="6"/>
      <c r="B183" s="7"/>
      <c r="C183" s="8"/>
      <c r="D183" s="7"/>
      <c r="E183" s="6"/>
      <c r="F183" s="7"/>
      <c r="G183" s="8"/>
    </row>
    <row r="184" spans="1:7">
      <c r="A184" s="6"/>
      <c r="B184" s="7"/>
      <c r="C184" s="8"/>
      <c r="D184" s="7"/>
      <c r="E184" s="6"/>
      <c r="F184" s="7"/>
      <c r="G184" s="8"/>
    </row>
    <row r="185" spans="1:7">
      <c r="A185" s="6"/>
      <c r="B185" s="7"/>
      <c r="C185" s="8"/>
      <c r="D185" s="7"/>
      <c r="E185" s="6"/>
      <c r="F185" s="7"/>
      <c r="G185" s="8"/>
    </row>
    <row r="186" spans="1:7">
      <c r="A186" s="6"/>
      <c r="B186" s="7"/>
      <c r="C186" s="8"/>
      <c r="D186" s="7"/>
      <c r="E186" s="6"/>
      <c r="F186" s="7"/>
      <c r="G186" s="8"/>
    </row>
    <row r="187" spans="1:7">
      <c r="A187" s="6"/>
      <c r="B187" s="7"/>
      <c r="C187" s="8"/>
      <c r="D187" s="7"/>
      <c r="E187" s="6"/>
      <c r="F187" s="7"/>
      <c r="G187" s="8"/>
    </row>
    <row r="188" spans="1:7">
      <c r="A188" s="6"/>
      <c r="B188" s="7"/>
      <c r="C188" s="8"/>
      <c r="D188" s="7"/>
      <c r="E188" s="6"/>
      <c r="F188" s="7"/>
      <c r="G188" s="8"/>
    </row>
    <row r="189" spans="1:7">
      <c r="A189" s="6"/>
      <c r="B189" s="7"/>
      <c r="C189" s="8"/>
      <c r="D189" s="7"/>
      <c r="E189" s="6"/>
      <c r="F189" s="7"/>
      <c r="G189" s="8"/>
    </row>
    <row r="190" spans="1:7">
      <c r="A190" s="6"/>
      <c r="B190" s="7"/>
      <c r="C190" s="8"/>
      <c r="D190" s="7"/>
      <c r="E190" s="6"/>
      <c r="F190" s="7"/>
      <c r="G190" s="8"/>
    </row>
    <row r="191" spans="1:7">
      <c r="A191" s="6"/>
      <c r="B191" s="7"/>
      <c r="C191" s="8"/>
      <c r="D191" s="7"/>
      <c r="E191" s="6"/>
      <c r="F191" s="7"/>
      <c r="G191" s="8"/>
    </row>
    <row r="192" spans="1:7">
      <c r="A192" s="6"/>
      <c r="B192" s="7"/>
      <c r="C192" s="8"/>
      <c r="D192" s="7"/>
      <c r="E192" s="6"/>
      <c r="F192" s="7"/>
      <c r="G192" s="8"/>
    </row>
    <row r="193" spans="1:7">
      <c r="A193" s="6"/>
      <c r="B193" s="7"/>
      <c r="C193" s="8"/>
      <c r="D193" s="7"/>
      <c r="E193" s="6"/>
      <c r="F193" s="7"/>
      <c r="G193" s="8"/>
    </row>
    <row r="194" spans="1:7">
      <c r="A194" s="6"/>
      <c r="B194" s="7"/>
      <c r="C194" s="8"/>
      <c r="D194" s="7"/>
      <c r="E194" s="6"/>
      <c r="F194" s="7"/>
      <c r="G194" s="8"/>
    </row>
    <row r="195" spans="1:7">
      <c r="A195" s="6"/>
      <c r="B195" s="7"/>
      <c r="C195" s="8"/>
      <c r="D195" s="7"/>
      <c r="E195" s="6"/>
      <c r="F195" s="7"/>
      <c r="G195" s="8"/>
    </row>
    <row r="196" spans="1:7">
      <c r="A196" s="6"/>
      <c r="B196" s="7"/>
      <c r="C196" s="8"/>
      <c r="D196" s="7"/>
      <c r="E196" s="6"/>
      <c r="F196" s="7"/>
      <c r="G196" s="8"/>
    </row>
    <row r="197" spans="1:7">
      <c r="A197" s="6"/>
      <c r="B197" s="7"/>
      <c r="C197" s="8"/>
      <c r="D197" s="7"/>
      <c r="E197" s="6"/>
      <c r="F197" s="7"/>
      <c r="G197" s="8"/>
    </row>
    <row r="198" spans="1:7">
      <c r="A198" s="6"/>
      <c r="B198" s="7"/>
      <c r="C198" s="8"/>
      <c r="D198" s="7"/>
      <c r="E198" s="6"/>
      <c r="F198" s="7"/>
      <c r="G198" s="8"/>
    </row>
    <row r="199" spans="1:7">
      <c r="A199" s="6"/>
      <c r="B199" s="7"/>
      <c r="C199" s="8"/>
      <c r="D199" s="7"/>
      <c r="E199" s="6"/>
      <c r="F199" s="7"/>
      <c r="G199" s="8"/>
    </row>
    <row r="200" spans="1:7">
      <c r="A200" s="6"/>
      <c r="B200" s="7"/>
      <c r="C200" s="8"/>
      <c r="D200" s="7"/>
      <c r="E200" s="6"/>
      <c r="F200" s="7"/>
      <c r="G200" s="8"/>
    </row>
    <row r="201" spans="1:7">
      <c r="A201" s="6"/>
      <c r="B201" s="7"/>
      <c r="C201" s="8"/>
      <c r="D201" s="7"/>
      <c r="E201" s="6"/>
      <c r="F201" s="7"/>
      <c r="G201" s="8"/>
    </row>
    <row r="202" spans="1:7">
      <c r="A202" s="6"/>
      <c r="B202" s="7"/>
      <c r="C202" s="8"/>
      <c r="D202" s="7"/>
      <c r="E202" s="6"/>
      <c r="F202" s="7"/>
      <c r="G202" s="8"/>
    </row>
    <row r="203" spans="1:7">
      <c r="A203" s="6"/>
      <c r="B203" s="7"/>
      <c r="C203" s="8"/>
      <c r="D203" s="7"/>
      <c r="E203" s="6"/>
      <c r="F203" s="7"/>
      <c r="G203" s="8"/>
    </row>
    <row r="204" spans="1:7">
      <c r="A204" s="6"/>
      <c r="B204" s="7"/>
      <c r="C204" s="8"/>
      <c r="D204" s="7"/>
      <c r="E204" s="6"/>
      <c r="F204" s="7"/>
      <c r="G204" s="8"/>
    </row>
    <row r="205" spans="1:7">
      <c r="A205" s="6"/>
      <c r="B205" s="7"/>
      <c r="C205" s="8"/>
      <c r="D205" s="7"/>
      <c r="E205" s="6"/>
      <c r="F205" s="7"/>
      <c r="G205" s="8"/>
    </row>
    <row r="206" spans="1:7">
      <c r="A206" s="6"/>
      <c r="B206" s="7"/>
      <c r="C206" s="8"/>
      <c r="D206" s="7"/>
      <c r="E206" s="6"/>
      <c r="F206" s="7"/>
      <c r="G206" s="8"/>
    </row>
    <row r="207" spans="1:7">
      <c r="A207" s="6"/>
      <c r="B207" s="7"/>
      <c r="C207" s="8"/>
      <c r="D207" s="7"/>
      <c r="E207" s="6"/>
      <c r="F207" s="7"/>
      <c r="G207" s="8"/>
    </row>
    <row r="208" spans="1:7">
      <c r="A208" s="6"/>
      <c r="B208" s="7"/>
      <c r="C208" s="8"/>
      <c r="D208" s="7"/>
      <c r="E208" s="6"/>
      <c r="F208" s="7"/>
      <c r="G208" s="8"/>
    </row>
    <row r="209" spans="1:7">
      <c r="A209" s="6"/>
      <c r="B209" s="7"/>
      <c r="C209" s="8"/>
      <c r="D209" s="7"/>
      <c r="E209" s="6"/>
      <c r="F209" s="7"/>
      <c r="G209" s="8"/>
    </row>
    <row r="210" spans="1:7">
      <c r="A210" s="6"/>
      <c r="B210" s="7"/>
      <c r="C210" s="8"/>
      <c r="D210" s="7"/>
      <c r="E210" s="6"/>
      <c r="F210" s="7"/>
      <c r="G210" s="8"/>
    </row>
    <row r="211" spans="1:7">
      <c r="A211" s="6"/>
      <c r="B211" s="7"/>
      <c r="C211" s="8"/>
      <c r="D211" s="7"/>
      <c r="E211" s="6"/>
      <c r="F211" s="7"/>
      <c r="G211" s="8"/>
    </row>
    <row r="212" spans="1:7">
      <c r="A212" s="6"/>
      <c r="B212" s="7"/>
      <c r="C212" s="8"/>
      <c r="D212" s="7"/>
      <c r="E212" s="6"/>
      <c r="F212" s="7"/>
      <c r="G212" s="8"/>
    </row>
    <row r="213" spans="1:7">
      <c r="A213" s="6"/>
      <c r="B213" s="7"/>
      <c r="C213" s="8"/>
      <c r="D213" s="7"/>
      <c r="E213" s="6"/>
      <c r="F213" s="7"/>
      <c r="G213" s="8"/>
    </row>
    <row r="214" spans="1:7">
      <c r="A214" s="6"/>
      <c r="B214" s="7"/>
      <c r="C214" s="8"/>
      <c r="D214" s="7"/>
      <c r="E214" s="6"/>
      <c r="F214" s="7"/>
      <c r="G214" s="8"/>
    </row>
    <row r="215" spans="1:7">
      <c r="A215" s="6"/>
      <c r="B215" s="7"/>
      <c r="C215" s="8"/>
      <c r="D215" s="7"/>
      <c r="E215" s="6"/>
      <c r="F215" s="7"/>
      <c r="G215" s="8"/>
    </row>
    <row r="216" spans="1:7">
      <c r="A216" s="6"/>
      <c r="B216" s="7"/>
      <c r="C216" s="8"/>
      <c r="D216" s="7"/>
      <c r="E216" s="6"/>
      <c r="F216" s="7"/>
      <c r="G216" s="8"/>
    </row>
    <row r="217" spans="1:7">
      <c r="A217" s="6"/>
      <c r="B217" s="7"/>
      <c r="C217" s="8"/>
      <c r="D217" s="7"/>
      <c r="E217" s="6"/>
      <c r="F217" s="7"/>
      <c r="G217" s="8"/>
    </row>
    <row r="218" spans="1:7">
      <c r="A218" s="6"/>
      <c r="B218" s="7"/>
      <c r="C218" s="8"/>
      <c r="D218" s="7"/>
      <c r="E218" s="6"/>
      <c r="F218" s="7"/>
      <c r="G218" s="8"/>
    </row>
    <row r="219" spans="1:7">
      <c r="A219" s="6"/>
      <c r="B219" s="7"/>
      <c r="C219" s="8"/>
      <c r="D219" s="7"/>
      <c r="E219" s="6"/>
      <c r="F219" s="7"/>
      <c r="G219" s="8"/>
    </row>
    <row r="220" spans="1:7">
      <c r="A220" s="6"/>
      <c r="B220" s="7"/>
      <c r="C220" s="8"/>
      <c r="D220" s="7"/>
      <c r="E220" s="6"/>
      <c r="F220" s="7"/>
      <c r="G220" s="8"/>
    </row>
    <row r="221" spans="1:7">
      <c r="A221" s="6"/>
      <c r="B221" s="7"/>
      <c r="C221" s="8"/>
      <c r="D221" s="7"/>
      <c r="E221" s="6"/>
      <c r="F221" s="7"/>
      <c r="G221" s="8"/>
    </row>
    <row r="222" spans="1:7">
      <c r="A222" s="6"/>
      <c r="B222" s="7"/>
      <c r="C222" s="8"/>
      <c r="D222" s="7"/>
      <c r="E222" s="6"/>
      <c r="F222" s="7"/>
      <c r="G222" s="8"/>
    </row>
    <row r="223" spans="1:7">
      <c r="A223" s="6"/>
      <c r="B223" s="7"/>
      <c r="C223" s="8"/>
      <c r="D223" s="7"/>
      <c r="E223" s="6"/>
      <c r="F223" s="7"/>
      <c r="G223" s="8"/>
    </row>
    <row r="224" spans="1:7">
      <c r="A224" s="6"/>
      <c r="B224" s="7"/>
      <c r="C224" s="8"/>
      <c r="D224" s="7"/>
      <c r="E224" s="6"/>
      <c r="F224" s="7"/>
      <c r="G224" s="8"/>
    </row>
    <row r="225" spans="1:7">
      <c r="A225" s="6"/>
      <c r="B225" s="7"/>
      <c r="C225" s="8"/>
      <c r="D225" s="7"/>
      <c r="E225" s="6"/>
      <c r="F225" s="7"/>
      <c r="G225" s="8"/>
    </row>
    <row r="226" spans="1:7">
      <c r="A226" s="6"/>
      <c r="B226" s="7"/>
      <c r="C226" s="8"/>
      <c r="D226" s="7"/>
      <c r="E226" s="6"/>
      <c r="F226" s="7"/>
      <c r="G226" s="8"/>
    </row>
    <row r="227" spans="1:7">
      <c r="A227" s="6"/>
      <c r="B227" s="7"/>
      <c r="C227" s="8"/>
      <c r="D227" s="7"/>
      <c r="E227" s="6"/>
      <c r="F227" s="7"/>
      <c r="G227" s="8"/>
    </row>
    <row r="228" spans="1:7">
      <c r="A228" s="6"/>
      <c r="B228" s="7"/>
      <c r="C228" s="8"/>
      <c r="D228" s="7"/>
      <c r="E228" s="6"/>
      <c r="F228" s="7"/>
      <c r="G228" s="8"/>
    </row>
    <row r="229" spans="1:7">
      <c r="A229" s="6"/>
      <c r="B229" s="7"/>
      <c r="C229" s="8"/>
      <c r="D229" s="7"/>
      <c r="E229" s="6"/>
      <c r="F229" s="7"/>
      <c r="G229" s="8"/>
    </row>
    <row r="230" spans="1:7">
      <c r="A230" s="7"/>
      <c r="B230" s="7"/>
      <c r="C230" s="8"/>
      <c r="D230" s="7"/>
      <c r="E230" s="6"/>
      <c r="F230" s="7"/>
      <c r="G230" s="8"/>
    </row>
    <row r="231" spans="1:7">
      <c r="A231" s="7"/>
      <c r="B231" s="7"/>
      <c r="C231" s="8"/>
      <c r="D231" s="7"/>
      <c r="E231" s="6"/>
      <c r="F231" s="7"/>
      <c r="G231" s="8"/>
    </row>
    <row r="232" spans="1:7">
      <c r="A232" s="7"/>
      <c r="B232" s="7"/>
      <c r="C232" s="8"/>
      <c r="D232" s="7"/>
      <c r="E232" s="6"/>
      <c r="F232" s="7"/>
      <c r="G232" s="8"/>
    </row>
    <row r="233" spans="1:7">
      <c r="A233" s="7"/>
      <c r="B233" s="7"/>
      <c r="C233" s="8"/>
      <c r="D233" s="7"/>
      <c r="E233" s="6"/>
      <c r="F233" s="7"/>
      <c r="G233" s="8"/>
    </row>
    <row r="234" spans="1:7">
      <c r="A234" s="7"/>
      <c r="B234" s="7"/>
      <c r="C234" s="8"/>
      <c r="D234" s="7"/>
      <c r="E234" s="6"/>
      <c r="F234" s="7"/>
      <c r="G234" s="8"/>
    </row>
    <row r="235" spans="1:7">
      <c r="A235" s="7"/>
      <c r="B235" s="7"/>
      <c r="C235" s="8"/>
      <c r="D235" s="7"/>
      <c r="E235" s="6"/>
      <c r="F235" s="7"/>
      <c r="G235" s="8"/>
    </row>
    <row r="236" spans="1:7">
      <c r="A236" s="7"/>
      <c r="B236" s="7"/>
      <c r="C236" s="8"/>
      <c r="D236" s="7"/>
      <c r="E236" s="6"/>
      <c r="F236" s="7"/>
      <c r="G236" s="8"/>
    </row>
    <row r="237" spans="1:7">
      <c r="A237" s="7"/>
      <c r="B237" s="7"/>
      <c r="C237" s="8"/>
      <c r="D237" s="7"/>
      <c r="E237" s="6"/>
      <c r="F237" s="7"/>
      <c r="G237" s="8"/>
    </row>
    <row r="238" spans="1:7">
      <c r="A238" s="7"/>
      <c r="B238" s="7"/>
      <c r="C238" s="8"/>
      <c r="D238" s="7"/>
      <c r="E238" s="6"/>
      <c r="F238" s="7"/>
      <c r="G238" s="8"/>
    </row>
    <row r="239" spans="1:7">
      <c r="A239" s="7"/>
      <c r="B239" s="7"/>
      <c r="C239" s="8"/>
      <c r="D239" s="7"/>
      <c r="E239" s="6"/>
      <c r="F239" s="7"/>
      <c r="G239" s="8"/>
    </row>
    <row r="240" spans="1:7">
      <c r="A240" s="7"/>
      <c r="B240" s="7"/>
      <c r="C240" s="8"/>
      <c r="D240" s="7"/>
      <c r="E240" s="6"/>
      <c r="F240" s="7"/>
      <c r="G240" s="8"/>
    </row>
    <row r="241" spans="1:7">
      <c r="A241" s="7"/>
      <c r="B241" s="7"/>
      <c r="C241" s="8"/>
      <c r="D241" s="7"/>
      <c r="E241" s="6"/>
      <c r="F241" s="7"/>
      <c r="G241" s="8"/>
    </row>
    <row r="242" spans="1:7">
      <c r="A242" s="7"/>
      <c r="B242" s="7"/>
      <c r="C242" s="8"/>
      <c r="D242" s="7"/>
      <c r="E242" s="6"/>
      <c r="F242" s="7"/>
      <c r="G242" s="8"/>
    </row>
    <row r="243" spans="1:7">
      <c r="A243" s="7"/>
      <c r="B243" s="7"/>
      <c r="C243" s="8"/>
      <c r="D243" s="7"/>
      <c r="E243" s="6"/>
      <c r="F243" s="7"/>
      <c r="G243" s="8"/>
    </row>
    <row r="244" spans="1:7">
      <c r="A244" s="7"/>
      <c r="B244" s="7"/>
      <c r="C244" s="8"/>
      <c r="D244" s="7"/>
      <c r="E244" s="6"/>
      <c r="F244" s="7"/>
      <c r="G244" s="8"/>
    </row>
    <row r="245" spans="1:7">
      <c r="A245" s="7"/>
      <c r="B245" s="7"/>
      <c r="C245" s="8"/>
      <c r="D245" s="7"/>
      <c r="E245" s="6"/>
      <c r="F245" s="7"/>
      <c r="G245" s="8"/>
    </row>
    <row r="246" spans="1:7">
      <c r="A246" s="7"/>
      <c r="B246" s="7"/>
      <c r="C246" s="8"/>
      <c r="D246" s="7"/>
      <c r="E246" s="6"/>
      <c r="F246" s="7"/>
      <c r="G246" s="8"/>
    </row>
    <row r="247" spans="1:7">
      <c r="A247" s="1"/>
      <c r="B247" s="1"/>
      <c r="C247" s="3"/>
      <c r="D247" s="1"/>
      <c r="E247" s="1"/>
      <c r="F247" s="1"/>
      <c r="G247" s="3"/>
    </row>
    <row r="248" spans="1:7">
      <c r="A248" s="1"/>
      <c r="B248" s="1"/>
      <c r="C248" s="3"/>
      <c r="D248" s="1"/>
      <c r="E248" s="1"/>
      <c r="F248" s="1"/>
      <c r="G248" s="3"/>
    </row>
    <row r="249" spans="1:7">
      <c r="A249" s="1"/>
      <c r="B249" s="1"/>
      <c r="C249" s="3"/>
      <c r="D249" s="1"/>
      <c r="E249" s="1"/>
      <c r="F249" s="1"/>
      <c r="G249" s="3"/>
    </row>
    <row r="250" spans="1:7">
      <c r="A250" s="1"/>
      <c r="B250" s="1"/>
      <c r="C250" s="3"/>
      <c r="D250" s="1"/>
      <c r="E250" s="1"/>
      <c r="F250" s="1"/>
      <c r="G250" s="3"/>
    </row>
    <row r="251" spans="1:7">
      <c r="A251" s="1"/>
      <c r="B251" s="1"/>
      <c r="C251" s="3"/>
      <c r="D251" s="1"/>
      <c r="E251" s="1"/>
      <c r="F251" s="1"/>
      <c r="G251" s="3"/>
    </row>
    <row r="252" spans="1:7">
      <c r="A252" s="1"/>
      <c r="B252" s="1"/>
      <c r="C252" s="3"/>
      <c r="D252" s="1"/>
      <c r="E252" s="1"/>
      <c r="F252" s="1"/>
      <c r="G252" s="3"/>
    </row>
    <row r="253" spans="1:7">
      <c r="A253" s="1"/>
      <c r="B253" s="1"/>
      <c r="C253" s="3"/>
      <c r="D253" s="1"/>
      <c r="E253" s="1"/>
      <c r="F253" s="1"/>
      <c r="G253" s="3"/>
    </row>
    <row r="254" spans="1:7">
      <c r="A254" s="1"/>
      <c r="B254" s="1"/>
      <c r="C254" s="3"/>
      <c r="D254" s="1"/>
      <c r="E254" s="1"/>
      <c r="F254" s="1"/>
      <c r="G254" s="3"/>
    </row>
    <row r="255" spans="1:7">
      <c r="A255" s="1"/>
      <c r="B255" s="1"/>
      <c r="C255" s="3"/>
      <c r="D255" s="1"/>
      <c r="E255" s="1"/>
      <c r="F255" s="1"/>
      <c r="G255" s="3"/>
    </row>
    <row r="256" spans="1:7">
      <c r="A256" s="1"/>
      <c r="B256" s="1"/>
      <c r="C256" s="3"/>
      <c r="D256" s="1"/>
      <c r="E256" s="1"/>
      <c r="F256" s="1"/>
      <c r="G256" s="3"/>
    </row>
    <row r="257" spans="1:7">
      <c r="A257" s="1"/>
      <c r="B257" s="1"/>
      <c r="C257" s="3"/>
      <c r="D257" s="1"/>
      <c r="E257" s="1"/>
      <c r="F257" s="1"/>
      <c r="G257" s="3"/>
    </row>
    <row r="258" spans="1:7">
      <c r="A258" s="1"/>
      <c r="B258" s="1"/>
      <c r="C258" s="3"/>
      <c r="D258" s="1"/>
      <c r="E258" s="1"/>
      <c r="F258" s="1"/>
      <c r="G258" s="3"/>
    </row>
    <row r="259" spans="1:7">
      <c r="A259" s="1"/>
      <c r="B259" s="1"/>
      <c r="C259" s="3"/>
      <c r="D259" s="1"/>
      <c r="E259" s="1"/>
      <c r="F259" s="1"/>
      <c r="G259" s="3"/>
    </row>
    <row r="260" spans="1:7">
      <c r="A260" s="1"/>
      <c r="B260" s="1"/>
      <c r="C260" s="3"/>
      <c r="D260" s="1"/>
      <c r="E260" s="1"/>
      <c r="F260" s="1"/>
      <c r="G260" s="3"/>
    </row>
    <row r="261" spans="1:7">
      <c r="A261" s="1"/>
      <c r="B261" s="1"/>
      <c r="C261" s="3"/>
      <c r="D261" s="1"/>
      <c r="E261" s="1"/>
      <c r="F261" s="1"/>
      <c r="G261" s="3"/>
    </row>
    <row r="262" spans="1:7">
      <c r="A262" s="1"/>
      <c r="B262" s="1"/>
      <c r="C262" s="3"/>
      <c r="D262" s="1"/>
      <c r="E262" s="1"/>
      <c r="F262" s="1"/>
      <c r="G262" s="3"/>
    </row>
    <row r="263" spans="1:7">
      <c r="A263" s="1"/>
      <c r="B263" s="1"/>
      <c r="C263" s="3"/>
      <c r="D263" s="1"/>
      <c r="E263" s="1"/>
      <c r="F263" s="1"/>
      <c r="G263" s="3"/>
    </row>
    <row r="264" spans="1:7">
      <c r="A264" s="1"/>
      <c r="B264" s="1"/>
      <c r="C264" s="3"/>
      <c r="D264" s="1"/>
      <c r="E264" s="1"/>
      <c r="F264" s="1"/>
      <c r="G264" s="3"/>
    </row>
    <row r="265" spans="1:7">
      <c r="A265" s="1"/>
      <c r="B265" s="1"/>
      <c r="C265" s="3"/>
      <c r="D265" s="1"/>
      <c r="E265" s="1"/>
      <c r="F265" s="1"/>
      <c r="G265" s="3"/>
    </row>
    <row r="266" spans="1:7">
      <c r="A266" s="1"/>
      <c r="B266" s="1"/>
      <c r="C266" s="3"/>
      <c r="D266" s="1"/>
      <c r="E266" s="1"/>
      <c r="F266" s="1"/>
      <c r="G266" s="3"/>
    </row>
    <row r="267" spans="1:7">
      <c r="A267" s="1"/>
      <c r="B267" s="1"/>
      <c r="C267" s="3"/>
      <c r="D267" s="1"/>
      <c r="E267" s="1"/>
      <c r="F267" s="1"/>
      <c r="G267" s="3"/>
    </row>
    <row r="268" spans="1:7">
      <c r="A268" s="1"/>
      <c r="B268" s="1"/>
      <c r="C268" s="3"/>
      <c r="D268" s="1"/>
      <c r="E268" s="1"/>
      <c r="F268" s="1"/>
      <c r="G268" s="3"/>
    </row>
    <row r="269" spans="1:7">
      <c r="A269" s="1"/>
      <c r="B269" s="1"/>
      <c r="C269" s="3"/>
      <c r="D269" s="1"/>
      <c r="E269" s="1"/>
      <c r="F269" s="1"/>
      <c r="G269" s="3"/>
    </row>
    <row r="270" spans="1:7">
      <c r="A270" s="1"/>
      <c r="B270" s="1"/>
      <c r="C270" s="3"/>
      <c r="D270" s="1"/>
      <c r="E270" s="1"/>
      <c r="F270" s="1"/>
      <c r="G270" s="3"/>
    </row>
    <row r="271" spans="1:7">
      <c r="A271" s="1"/>
      <c r="B271" s="1"/>
      <c r="C271" s="3"/>
      <c r="D271" s="1"/>
      <c r="E271" s="1"/>
      <c r="F271" s="1"/>
      <c r="G271" s="3"/>
    </row>
    <row r="272" spans="1:7">
      <c r="A272" s="1"/>
      <c r="B272" s="1"/>
      <c r="C272" s="3"/>
      <c r="D272" s="1"/>
      <c r="E272" s="1"/>
      <c r="F272" s="1"/>
      <c r="G272" s="3"/>
    </row>
    <row r="273" spans="1:7">
      <c r="A273" s="1"/>
      <c r="B273" s="1"/>
      <c r="C273" s="3"/>
      <c r="D273" s="1"/>
      <c r="E273" s="1"/>
      <c r="F273" s="1"/>
      <c r="G273" s="3"/>
    </row>
    <row r="274" spans="1:7">
      <c r="A274" s="1"/>
      <c r="B274" s="1"/>
      <c r="C274" s="3"/>
      <c r="D274" s="1"/>
      <c r="E274" s="1"/>
      <c r="F274" s="1"/>
      <c r="G274" s="3"/>
    </row>
    <row r="275" spans="1:7">
      <c r="A275" s="1"/>
      <c r="B275" s="1"/>
      <c r="C275" s="3"/>
      <c r="D275" s="1"/>
      <c r="E275" s="1"/>
      <c r="F275" s="1"/>
      <c r="G275" s="3"/>
    </row>
    <row r="276" spans="1:7">
      <c r="A276" s="1"/>
      <c r="B276" s="1"/>
      <c r="C276" s="3"/>
      <c r="D276" s="1"/>
      <c r="E276" s="1"/>
      <c r="F276" s="1"/>
      <c r="G276" s="3"/>
    </row>
    <row r="277" spans="1:7">
      <c r="A277" s="1"/>
      <c r="B277" s="1"/>
      <c r="C277" s="3"/>
      <c r="D277" s="1"/>
      <c r="E277" s="1"/>
      <c r="F277" s="1"/>
      <c r="G277" s="3"/>
    </row>
    <row r="278" spans="1:7">
      <c r="A278" s="1"/>
      <c r="B278" s="1"/>
      <c r="C278" s="3"/>
      <c r="D278" s="1"/>
      <c r="E278" s="1"/>
      <c r="F278" s="1"/>
      <c r="G278" s="3"/>
    </row>
    <row r="279" spans="1:7">
      <c r="A279" s="1"/>
      <c r="B279" s="1"/>
      <c r="C279" s="3"/>
      <c r="D279" s="1"/>
      <c r="E279" s="1"/>
      <c r="F279" s="1"/>
      <c r="G279" s="3"/>
    </row>
    <row r="280" spans="1:7">
      <c r="A280" s="1"/>
      <c r="B280" s="1"/>
      <c r="C280" s="3"/>
      <c r="D280" s="1"/>
      <c r="E280" s="1"/>
      <c r="F280" s="1"/>
      <c r="G280" s="3"/>
    </row>
    <row r="281" spans="1:7">
      <c r="A281" s="1"/>
      <c r="B281" s="1"/>
      <c r="C281" s="3"/>
      <c r="D281" s="1"/>
      <c r="E281" s="1"/>
      <c r="F281" s="1"/>
      <c r="G281" s="3"/>
    </row>
    <row r="282" spans="1:7">
      <c r="A282" s="1"/>
      <c r="B282" s="1"/>
      <c r="C282" s="3"/>
      <c r="D282" s="1"/>
      <c r="E282" s="1"/>
      <c r="F282" s="1"/>
      <c r="G282" s="3"/>
    </row>
    <row r="283" spans="1:7">
      <c r="A283" s="1"/>
      <c r="B283" s="1"/>
      <c r="C283" s="3"/>
      <c r="D283" s="1"/>
      <c r="E283" s="1"/>
      <c r="F283" s="1"/>
      <c r="G283" s="3"/>
    </row>
    <row r="284" spans="1:7">
      <c r="A284" s="1"/>
      <c r="B284" s="1"/>
      <c r="C284" s="3"/>
      <c r="D284" s="1"/>
      <c r="E284" s="1"/>
      <c r="F284" s="1"/>
      <c r="G284" s="3"/>
    </row>
    <row r="285" spans="1:7">
      <c r="A285" s="1"/>
      <c r="B285" s="1"/>
      <c r="C285" s="3"/>
      <c r="D285" s="1"/>
      <c r="E285" s="1"/>
      <c r="F285" s="1"/>
      <c r="G285" s="3"/>
    </row>
    <row r="286" spans="1:7">
      <c r="A286" s="1"/>
      <c r="B286" s="1"/>
      <c r="C286" s="3"/>
      <c r="D286" s="1"/>
      <c r="E286" s="1"/>
      <c r="F286" s="1"/>
      <c r="G286" s="3"/>
    </row>
    <row r="287" spans="1:7">
      <c r="A287" s="1"/>
      <c r="B287" s="1"/>
      <c r="C287" s="3"/>
      <c r="D287" s="1"/>
      <c r="E287" s="1"/>
      <c r="F287" s="1"/>
      <c r="G287" s="3"/>
    </row>
    <row r="288" spans="1:7">
      <c r="A288" s="1"/>
      <c r="B288" s="1"/>
      <c r="C288" s="3"/>
      <c r="D288" s="1"/>
      <c r="E288" s="1"/>
      <c r="F288" s="1"/>
      <c r="G288" s="3"/>
    </row>
    <row r="289" spans="1:7">
      <c r="A289" s="1"/>
      <c r="B289" s="1"/>
      <c r="C289" s="3"/>
      <c r="D289" s="1"/>
      <c r="E289" s="1"/>
      <c r="F289" s="1"/>
      <c r="G289" s="3"/>
    </row>
    <row r="290" spans="1:7">
      <c r="A290" s="1"/>
      <c r="B290" s="1"/>
      <c r="C290" s="3"/>
      <c r="D290" s="1"/>
      <c r="E290" s="1"/>
      <c r="F290" s="1"/>
      <c r="G290" s="3"/>
    </row>
    <row r="291" spans="1:7">
      <c r="A291" s="1"/>
      <c r="B291" s="1"/>
      <c r="C291" s="3"/>
      <c r="D291" s="1"/>
      <c r="E291" s="1"/>
      <c r="F291" s="1"/>
      <c r="G291" s="3"/>
    </row>
    <row r="292" spans="1:7">
      <c r="A292" s="1"/>
      <c r="B292" s="1"/>
      <c r="C292" s="3"/>
      <c r="D292" s="1"/>
      <c r="E292" s="1"/>
      <c r="F292" s="1"/>
      <c r="G292" s="3"/>
    </row>
    <row r="293" spans="1:7">
      <c r="A293" s="1"/>
      <c r="B293" s="1"/>
      <c r="C293" s="3"/>
      <c r="D293" s="1"/>
      <c r="E293" s="1"/>
      <c r="F293" s="1"/>
      <c r="G293" s="3"/>
    </row>
    <row r="294" spans="1:7">
      <c r="A294" s="1"/>
      <c r="B294" s="1"/>
      <c r="C294" s="3"/>
      <c r="D294" s="1"/>
      <c r="E294" s="1"/>
      <c r="F294" s="1"/>
      <c r="G294" s="3"/>
    </row>
    <row r="295" spans="1:7">
      <c r="A295" s="1"/>
      <c r="B295" s="1"/>
      <c r="C295" s="3"/>
      <c r="D295" s="1"/>
      <c r="E295" s="1"/>
      <c r="F295" s="1"/>
      <c r="G295" s="3"/>
    </row>
    <row r="296" spans="1:7">
      <c r="A296" s="1"/>
      <c r="B296" s="1"/>
      <c r="C296" s="3"/>
      <c r="D296" s="1"/>
      <c r="E296" s="1"/>
      <c r="F296" s="1"/>
      <c r="G296" s="3"/>
    </row>
    <row r="297" spans="1:7">
      <c r="A297" s="1"/>
      <c r="B297" s="1"/>
      <c r="C297" s="3"/>
      <c r="D297" s="1"/>
      <c r="E297" s="1"/>
      <c r="F297" s="1"/>
      <c r="G297" s="3"/>
    </row>
    <row r="298" spans="1:7">
      <c r="A298" s="1"/>
      <c r="B298" s="1"/>
      <c r="C298" s="3"/>
      <c r="D298" s="1"/>
      <c r="E298" s="1"/>
      <c r="F298" s="1"/>
      <c r="G298" s="3"/>
    </row>
    <row r="299" spans="1:7">
      <c r="A299" s="1"/>
      <c r="B299" s="1"/>
      <c r="C299" s="3"/>
      <c r="D299" s="1"/>
      <c r="E299" s="1"/>
      <c r="F299" s="1"/>
      <c r="G299" s="3"/>
    </row>
    <row r="300" spans="1:7">
      <c r="A300" s="1"/>
      <c r="B300" s="1"/>
      <c r="C300" s="3"/>
      <c r="D300" s="1"/>
      <c r="E300" s="1"/>
      <c r="F300" s="1"/>
      <c r="G300" s="3"/>
    </row>
    <row r="301" spans="1:7">
      <c r="A301" s="1"/>
      <c r="B301" s="1"/>
      <c r="C301" s="3"/>
      <c r="D301" s="1"/>
      <c r="E301" s="1"/>
      <c r="F301" s="1"/>
      <c r="G301" s="3"/>
    </row>
    <row r="302" spans="1:7">
      <c r="A302" s="1"/>
      <c r="B302" s="1"/>
      <c r="C302" s="3"/>
      <c r="D302" s="1"/>
      <c r="E302" s="1"/>
      <c r="F302" s="1"/>
      <c r="G302" s="3"/>
    </row>
    <row r="303" spans="1:7">
      <c r="A303" s="1"/>
      <c r="B303" s="1"/>
      <c r="C303" s="3"/>
      <c r="D303" s="1"/>
      <c r="E303" s="1"/>
      <c r="F303" s="1"/>
      <c r="G303" s="3"/>
    </row>
    <row r="304" spans="1:7">
      <c r="A304" s="1"/>
      <c r="B304" s="1"/>
      <c r="C304" s="3"/>
      <c r="D304" s="1"/>
      <c r="E304" s="1"/>
      <c r="F304" s="1"/>
      <c r="G304" s="3"/>
    </row>
    <row r="305" spans="1:7">
      <c r="A305" s="1"/>
      <c r="B305" s="1"/>
      <c r="C305" s="3"/>
      <c r="D305" s="1"/>
      <c r="E305" s="1"/>
      <c r="F305" s="1"/>
      <c r="G305" s="3"/>
    </row>
    <row r="306" spans="1:7">
      <c r="A306" s="1"/>
      <c r="B306" s="1"/>
      <c r="C306" s="3"/>
      <c r="D306" s="1"/>
      <c r="E306" s="1"/>
      <c r="F306" s="1"/>
      <c r="G306" s="3"/>
    </row>
    <row r="307" spans="1:7">
      <c r="A307" s="1"/>
      <c r="B307" s="1"/>
      <c r="C307" s="3"/>
      <c r="D307" s="1"/>
      <c r="E307" s="1"/>
      <c r="F307" s="1"/>
      <c r="G307" s="3"/>
    </row>
    <row r="308" spans="1:7">
      <c r="A308" s="1"/>
      <c r="B308" s="1"/>
      <c r="C308" s="3"/>
      <c r="D308" s="1"/>
      <c r="E308" s="1"/>
      <c r="F308" s="1"/>
      <c r="G308" s="3"/>
    </row>
    <row r="309" spans="1:7">
      <c r="A309" s="1"/>
      <c r="B309" s="1"/>
      <c r="C309" s="3"/>
      <c r="D309" s="1"/>
      <c r="E309" s="1"/>
      <c r="F309" s="1"/>
      <c r="G309" s="3"/>
    </row>
    <row r="310" spans="1:7">
      <c r="A310" s="1"/>
      <c r="B310" s="1"/>
      <c r="C310" s="3"/>
      <c r="D310" s="1"/>
      <c r="E310" s="1"/>
      <c r="F310" s="1"/>
      <c r="G310" s="3"/>
    </row>
    <row r="311" spans="1:7">
      <c r="A311" s="1"/>
      <c r="B311" s="1"/>
      <c r="C311" s="3"/>
      <c r="D311" s="1"/>
      <c r="E311" s="1"/>
      <c r="F311" s="1"/>
      <c r="G311" s="3"/>
    </row>
    <row r="312" spans="1:7">
      <c r="A312" s="1"/>
      <c r="B312" s="1"/>
      <c r="C312" s="3"/>
      <c r="D312" s="1"/>
      <c r="E312" s="1"/>
      <c r="F312" s="1"/>
      <c r="G312" s="3"/>
    </row>
    <row r="313" spans="1:7">
      <c r="A313" s="1"/>
      <c r="B313" s="1"/>
      <c r="C313" s="3"/>
      <c r="D313" s="1"/>
      <c r="E313" s="1"/>
      <c r="F313" s="1"/>
      <c r="G313" s="3"/>
    </row>
    <row r="314" spans="1:7">
      <c r="A314" s="1"/>
      <c r="B314" s="1"/>
      <c r="C314" s="3"/>
      <c r="D314" s="1"/>
      <c r="E314" s="1"/>
      <c r="F314" s="1"/>
      <c r="G314" s="3"/>
    </row>
    <row r="315" spans="1:7">
      <c r="A315" s="1"/>
      <c r="B315" s="1"/>
      <c r="C315" s="3"/>
      <c r="D315" s="1"/>
      <c r="E315" s="1"/>
      <c r="F315" s="1"/>
      <c r="G315" s="3"/>
    </row>
    <row r="316" spans="1:7">
      <c r="A316" s="1"/>
      <c r="B316" s="1"/>
      <c r="C316" s="3"/>
      <c r="D316" s="1"/>
      <c r="E316" s="1"/>
      <c r="F316" s="1"/>
      <c r="G316" s="3"/>
    </row>
    <row r="317" spans="1:7">
      <c r="A317" s="1"/>
      <c r="B317" s="1"/>
      <c r="C317" s="3"/>
      <c r="D317" s="1"/>
      <c r="E317" s="1"/>
      <c r="F317" s="1"/>
      <c r="G317" s="3"/>
    </row>
    <row r="318" spans="1:7">
      <c r="A318" s="1"/>
      <c r="B318" s="1"/>
      <c r="C318" s="3"/>
      <c r="D318" s="1"/>
      <c r="E318" s="1"/>
      <c r="F318" s="1"/>
      <c r="G318" s="3"/>
    </row>
    <row r="319" spans="1:7">
      <c r="A319" s="1"/>
      <c r="B319" s="1"/>
      <c r="C319" s="3"/>
      <c r="D319" s="1"/>
      <c r="E319" s="1"/>
      <c r="F319" s="1"/>
      <c r="G319" s="3"/>
    </row>
    <row r="320" spans="1:7">
      <c r="A320" s="1"/>
      <c r="B320" s="1"/>
      <c r="C320" s="3"/>
      <c r="D320" s="1"/>
      <c r="E320" s="1"/>
      <c r="F320" s="1"/>
      <c r="G320" s="3"/>
    </row>
    <row r="321" spans="1:7">
      <c r="A321" s="1"/>
      <c r="B321" s="1"/>
      <c r="C321" s="3"/>
      <c r="D321" s="1"/>
      <c r="E321" s="1"/>
      <c r="F321" s="1"/>
      <c r="G321" s="3"/>
    </row>
    <row r="322" spans="1:7">
      <c r="A322" s="1"/>
      <c r="B322" s="1"/>
      <c r="C322" s="3"/>
      <c r="D322" s="1"/>
      <c r="E322" s="1"/>
      <c r="F322" s="1"/>
      <c r="G322" s="3"/>
    </row>
    <row r="323" spans="1:7">
      <c r="A323" s="1"/>
      <c r="B323" s="1"/>
      <c r="C323" s="3"/>
      <c r="D323" s="1"/>
      <c r="E323" s="1"/>
      <c r="F323" s="1"/>
      <c r="G323" s="3"/>
    </row>
    <row r="324" spans="1:7">
      <c r="A324" s="1"/>
      <c r="B324" s="1"/>
      <c r="C324" s="3"/>
      <c r="D324" s="1"/>
      <c r="E324" s="1"/>
      <c r="F324" s="1"/>
      <c r="G324" s="3"/>
    </row>
    <row r="325" spans="1:7">
      <c r="A325" s="1"/>
      <c r="B325" s="1"/>
      <c r="C325" s="3"/>
      <c r="D325" s="1"/>
      <c r="E325" s="1"/>
      <c r="F325" s="1"/>
      <c r="G325" s="3"/>
    </row>
    <row r="326" spans="1:7">
      <c r="A326" s="1"/>
      <c r="B326" s="1"/>
      <c r="C326" s="3"/>
      <c r="D326" s="1"/>
      <c r="E326" s="1"/>
      <c r="F326" s="1"/>
      <c r="G326" s="3"/>
    </row>
    <row r="327" spans="1:7">
      <c r="A327" s="1"/>
      <c r="B327" s="1"/>
      <c r="C327" s="3"/>
      <c r="D327" s="1"/>
      <c r="E327" s="1"/>
      <c r="F327" s="1"/>
      <c r="G327" s="3"/>
    </row>
    <row r="328" spans="1:7">
      <c r="A328" s="1"/>
      <c r="B328" s="1"/>
      <c r="C328" s="3"/>
      <c r="D328" s="1"/>
      <c r="E328" s="1"/>
      <c r="F328" s="1"/>
      <c r="G328" s="3"/>
    </row>
    <row r="329" spans="1:7">
      <c r="A329" s="1"/>
      <c r="B329" s="1"/>
      <c r="C329" s="3"/>
      <c r="D329" s="1"/>
      <c r="E329" s="1"/>
      <c r="F329" s="1"/>
      <c r="G329" s="3"/>
    </row>
    <row r="330" spans="1:7">
      <c r="A330" s="1"/>
      <c r="B330" s="1"/>
      <c r="C330" s="3"/>
      <c r="D330" s="1"/>
      <c r="E330" s="1"/>
      <c r="F330" s="1"/>
      <c r="G330" s="3"/>
    </row>
    <row r="331" spans="1:7">
      <c r="A331" s="1"/>
      <c r="B331" s="1"/>
      <c r="C331" s="3"/>
      <c r="D331" s="1"/>
      <c r="E331" s="1"/>
      <c r="F331" s="1"/>
      <c r="G331" s="3"/>
    </row>
    <row r="332" spans="1:7">
      <c r="A332" s="1"/>
      <c r="B332" s="1"/>
      <c r="C332" s="3"/>
      <c r="D332" s="1"/>
      <c r="E332" s="1"/>
      <c r="F332" s="1"/>
      <c r="G332" s="3"/>
    </row>
    <row r="333" spans="1:7">
      <c r="A333" s="1"/>
      <c r="B333" s="1"/>
      <c r="C333" s="3"/>
      <c r="D333" s="1"/>
      <c r="E333" s="1"/>
      <c r="F333" s="1"/>
      <c r="G333" s="3"/>
    </row>
    <row r="334" spans="1:7">
      <c r="A334" s="1"/>
      <c r="B334" s="1"/>
      <c r="C334" s="3"/>
      <c r="D334" s="1"/>
      <c r="E334" s="1"/>
      <c r="F334" s="1"/>
      <c r="G334" s="3"/>
    </row>
    <row r="335" spans="1:7">
      <c r="A335" s="1"/>
      <c r="B335" s="1"/>
      <c r="C335" s="3"/>
      <c r="D335" s="1"/>
      <c r="E335" s="1"/>
      <c r="F335" s="1"/>
      <c r="G335" s="3"/>
    </row>
    <row r="336" spans="1:7">
      <c r="A336" s="1"/>
      <c r="B336" s="1"/>
      <c r="C336" s="3"/>
      <c r="D336" s="1"/>
      <c r="E336" s="1"/>
      <c r="F336" s="1"/>
      <c r="G336" s="3"/>
    </row>
    <row r="337" spans="1:7">
      <c r="A337" s="1"/>
      <c r="B337" s="1"/>
      <c r="C337" s="3"/>
      <c r="D337" s="1"/>
      <c r="E337" s="1"/>
      <c r="F337" s="1"/>
      <c r="G337" s="3"/>
    </row>
    <row r="338" spans="1:7">
      <c r="A338" s="1"/>
      <c r="B338" s="1"/>
      <c r="C338" s="3"/>
      <c r="D338" s="1"/>
      <c r="E338" s="1"/>
      <c r="F338" s="1"/>
      <c r="G338" s="3"/>
    </row>
    <row r="339" spans="1:7">
      <c r="A339" s="1"/>
      <c r="B339" s="1"/>
      <c r="C339" s="3"/>
      <c r="D339" s="1"/>
      <c r="E339" s="1"/>
      <c r="F339" s="1"/>
      <c r="G339" s="3"/>
    </row>
    <row r="340" spans="1:7">
      <c r="A340" s="1"/>
      <c r="B340" s="1"/>
      <c r="C340" s="3"/>
      <c r="D340" s="1"/>
      <c r="E340" s="1"/>
      <c r="F340" s="1"/>
      <c r="G340" s="3"/>
    </row>
    <row r="341" spans="1:7">
      <c r="A341" s="1"/>
      <c r="B341" s="1"/>
      <c r="C341" s="3"/>
      <c r="D341" s="1"/>
      <c r="E341" s="1"/>
      <c r="F341" s="1"/>
      <c r="G341" s="3"/>
    </row>
    <row r="342" spans="1:7">
      <c r="A342" s="1"/>
      <c r="B342" s="1"/>
      <c r="C342" s="3"/>
      <c r="D342" s="1"/>
      <c r="E342" s="1"/>
      <c r="F342" s="1"/>
      <c r="G342" s="3"/>
    </row>
    <row r="343" spans="1:7">
      <c r="A343" s="1"/>
      <c r="B343" s="1"/>
      <c r="C343" s="3"/>
      <c r="D343" s="1"/>
      <c r="E343" s="1"/>
      <c r="F343" s="1"/>
      <c r="G343" s="3"/>
    </row>
    <row r="344" spans="1:7">
      <c r="A344" s="1"/>
      <c r="B344" s="1"/>
      <c r="C344" s="3"/>
      <c r="D344" s="1"/>
      <c r="E344" s="1"/>
      <c r="F344" s="1"/>
      <c r="G344" s="3"/>
    </row>
    <row r="345" spans="1:7">
      <c r="A345" s="1"/>
      <c r="B345" s="1"/>
      <c r="C345" s="3"/>
      <c r="D345" s="1"/>
      <c r="E345" s="1"/>
      <c r="F345" s="1"/>
      <c r="G345" s="3"/>
    </row>
    <row r="346" spans="1:7">
      <c r="A346" s="1"/>
      <c r="B346" s="1"/>
      <c r="C346" s="3"/>
      <c r="D346" s="1"/>
      <c r="E346" s="1"/>
      <c r="F346" s="1"/>
      <c r="G346" s="3"/>
    </row>
    <row r="347" spans="1:7">
      <c r="A347" s="1"/>
      <c r="B347" s="1"/>
      <c r="C347" s="3"/>
      <c r="D347" s="1"/>
      <c r="E347" s="1"/>
      <c r="F347" s="1"/>
      <c r="G347" s="3"/>
    </row>
    <row r="348" spans="1:7">
      <c r="A348" s="1"/>
      <c r="B348" s="1"/>
      <c r="C348" s="3"/>
      <c r="D348" s="1"/>
      <c r="E348" s="1"/>
      <c r="F348" s="1"/>
      <c r="G348" s="3"/>
    </row>
    <row r="349" spans="1:7">
      <c r="A349" s="1"/>
      <c r="B349" s="1"/>
      <c r="C349" s="3"/>
      <c r="D349" s="1"/>
      <c r="E349" s="1"/>
      <c r="F349" s="1"/>
      <c r="G349" s="3"/>
    </row>
    <row r="350" spans="1:7">
      <c r="A350" s="1"/>
      <c r="B350" s="1"/>
      <c r="C350" s="3"/>
      <c r="D350" s="1"/>
      <c r="E350" s="1"/>
      <c r="F350" s="1"/>
      <c r="G350" s="3"/>
    </row>
    <row r="351" spans="1:7">
      <c r="A351" s="1"/>
      <c r="B351" s="1"/>
      <c r="C351" s="3"/>
      <c r="D351" s="1"/>
      <c r="E351" s="1"/>
      <c r="F351" s="1"/>
      <c r="G351" s="3"/>
    </row>
    <row r="352" spans="1:7">
      <c r="A352" s="1"/>
      <c r="B352" s="1"/>
      <c r="C352" s="3"/>
      <c r="D352" s="1"/>
      <c r="E352" s="1"/>
      <c r="F352" s="1"/>
      <c r="G352" s="3"/>
    </row>
    <row r="353" spans="1:7">
      <c r="A353" s="1"/>
      <c r="B353" s="1"/>
      <c r="C353" s="3"/>
      <c r="D353" s="1"/>
      <c r="E353" s="1"/>
      <c r="F353" s="1"/>
      <c r="G353" s="3"/>
    </row>
    <row r="354" spans="1:7">
      <c r="A354" s="1"/>
      <c r="B354" s="1"/>
      <c r="C354" s="3"/>
      <c r="D354" s="1"/>
      <c r="E354" s="1"/>
      <c r="F354" s="1"/>
      <c r="G354" s="3"/>
    </row>
    <row r="355" spans="1:7">
      <c r="A355" s="1"/>
      <c r="B355" s="1"/>
      <c r="C355" s="3"/>
      <c r="D355" s="1"/>
      <c r="E355" s="1"/>
      <c r="F355" s="1"/>
      <c r="G355" s="3"/>
    </row>
    <row r="356" spans="1:7">
      <c r="A356" s="1"/>
      <c r="B356" s="1"/>
      <c r="C356" s="3"/>
      <c r="D356" s="1"/>
      <c r="E356" s="1"/>
      <c r="F356" s="1"/>
      <c r="G356" s="3"/>
    </row>
    <row r="357" spans="1:7">
      <c r="A357" s="1"/>
      <c r="B357" s="1"/>
      <c r="C357" s="3"/>
      <c r="D357" s="1"/>
      <c r="E357" s="1"/>
      <c r="F357" s="1"/>
      <c r="G357" s="3"/>
    </row>
    <row r="358" spans="1:7">
      <c r="A358" s="1"/>
      <c r="B358" s="1"/>
      <c r="C358" s="3"/>
      <c r="D358" s="1"/>
      <c r="E358" s="1"/>
      <c r="F358" s="1"/>
      <c r="G358" s="3"/>
    </row>
    <row r="359" spans="1:7">
      <c r="A359" s="1"/>
      <c r="B359" s="1"/>
      <c r="C359" s="3"/>
      <c r="D359" s="1"/>
      <c r="E359" s="1"/>
      <c r="F359" s="1"/>
      <c r="G359" s="3"/>
    </row>
    <row r="360" spans="1:7">
      <c r="A360" s="1"/>
      <c r="B360" s="1"/>
      <c r="C360" s="3"/>
      <c r="D360" s="1"/>
      <c r="E360" s="1"/>
      <c r="F360" s="1"/>
      <c r="G360" s="3"/>
    </row>
    <row r="361" spans="1:7">
      <c r="A361" s="1"/>
      <c r="B361" s="1"/>
      <c r="C361" s="3"/>
      <c r="D361" s="1"/>
      <c r="E361" s="1"/>
      <c r="F361" s="1"/>
      <c r="G361" s="3"/>
    </row>
  </sheetData>
  <mergeCells count="1">
    <mergeCell ref="A1:G1"/>
  </mergeCells>
  <conditionalFormatting sqref="E11:E16 E19:E246">
    <cfRule type="expression" dxfId="13" priority="14">
      <formula>AND(E11&lt;=$B$1,F11&lt;&gt;"Complete",E11&lt;&gt;"")</formula>
    </cfRule>
  </conditionalFormatting>
  <conditionalFormatting sqref="E11:E16 E19:E246">
    <cfRule type="expression" dxfId="12" priority="13">
      <formula>(F11="Complete")</formula>
    </cfRule>
  </conditionalFormatting>
  <conditionalFormatting sqref="E3:E4">
    <cfRule type="expression" dxfId="11" priority="12">
      <formula>AND(E3&lt;=$B$1,F3&lt;&gt;"Complete",E3&lt;&gt;"")</formula>
    </cfRule>
  </conditionalFormatting>
  <conditionalFormatting sqref="E3:E4">
    <cfRule type="expression" dxfId="10" priority="11">
      <formula>(F3="Complete")</formula>
    </cfRule>
  </conditionalFormatting>
  <conditionalFormatting sqref="E10">
    <cfRule type="expression" dxfId="9" priority="10">
      <formula>AND(E10&lt;=$B$1,F10&lt;&gt;"Complete",E10&lt;&gt;"")</formula>
    </cfRule>
  </conditionalFormatting>
  <conditionalFormatting sqref="E10">
    <cfRule type="expression" dxfId="8" priority="9">
      <formula>(F10="Complete")</formula>
    </cfRule>
  </conditionalFormatting>
  <conditionalFormatting sqref="E17">
    <cfRule type="expression" dxfId="7" priority="8">
      <formula>AND(E17&lt;=$B$1,F17&lt;&gt;"Complete",E17&lt;&gt;"")</formula>
    </cfRule>
  </conditionalFormatting>
  <conditionalFormatting sqref="E17">
    <cfRule type="expression" dxfId="6" priority="7">
      <formula>(F17="Complete")</formula>
    </cfRule>
  </conditionalFormatting>
  <conditionalFormatting sqref="E18">
    <cfRule type="expression" dxfId="5" priority="6">
      <formula>AND(E18&lt;=$B$1,F18&lt;&gt;"Complete",E18&lt;&gt;"")</formula>
    </cfRule>
  </conditionalFormatting>
  <conditionalFormatting sqref="E18">
    <cfRule type="expression" dxfId="4" priority="5">
      <formula>(F18="Complete")</formula>
    </cfRule>
  </conditionalFormatting>
  <conditionalFormatting sqref="E8:E9">
    <cfRule type="expression" dxfId="3" priority="4">
      <formula>AND(E8&lt;=$B$1,F8&lt;&gt;"Complete",E8&lt;&gt;"")</formula>
    </cfRule>
  </conditionalFormatting>
  <conditionalFormatting sqref="E8:E9">
    <cfRule type="expression" dxfId="2" priority="3">
      <formula>(F8="Complete")</formula>
    </cfRule>
  </conditionalFormatting>
  <conditionalFormatting sqref="E5:E7">
    <cfRule type="expression" dxfId="1" priority="2">
      <formula>AND(E5&lt;=$B$1,F5&lt;&gt;"Complete",E5&lt;&gt;"")</formula>
    </cfRule>
  </conditionalFormatting>
  <conditionalFormatting sqref="E5:E7">
    <cfRule type="expression" dxfId="0" priority="1">
      <formula>(F5="Complete")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pageSetUpPr fitToPage="1"/>
  </sheetPr>
  <dimension ref="A1:H45"/>
  <sheetViews>
    <sheetView showGridLines="0" zoomScale="70" zoomScaleNormal="70" workbookViewId="0">
      <selection activeCell="E11" sqref="E11"/>
    </sheetView>
  </sheetViews>
  <sheetFormatPr defaultColWidth="9" defaultRowHeight="13.2"/>
  <cols>
    <col min="1" max="1" width="9" style="1"/>
    <col min="2" max="2" width="30.5546875" style="1" bestFit="1" customWidth="1"/>
    <col min="3" max="3" width="11.44140625" style="1" customWidth="1"/>
    <col min="4" max="4" width="80" style="1" customWidth="1"/>
    <col min="5" max="5" width="22.44140625" style="1" customWidth="1"/>
    <col min="6" max="6" width="20.44140625" style="1" bestFit="1" customWidth="1"/>
    <col min="7" max="7" width="13" style="1" customWidth="1"/>
    <col min="8" max="16384" width="9" style="1"/>
  </cols>
  <sheetData>
    <row r="1" spans="1:8">
      <c r="A1" s="16" t="s">
        <v>55</v>
      </c>
    </row>
    <row r="2" spans="1:8">
      <c r="B2" s="13"/>
      <c r="C2" s="13"/>
    </row>
    <row r="3" spans="1:8">
      <c r="A3" s="15"/>
      <c r="B3" s="16"/>
      <c r="C3" s="16"/>
    </row>
    <row r="4" spans="1:8">
      <c r="A4" s="23" t="s">
        <v>1</v>
      </c>
      <c r="B4" s="21" t="s">
        <v>9</v>
      </c>
      <c r="C4" s="22" t="s">
        <v>10</v>
      </c>
      <c r="D4" s="21" t="s">
        <v>11</v>
      </c>
      <c r="E4" s="21" t="s">
        <v>12</v>
      </c>
      <c r="F4" s="21" t="s">
        <v>13</v>
      </c>
      <c r="G4" s="20" t="s">
        <v>14</v>
      </c>
    </row>
    <row r="5" spans="1:8">
      <c r="A5" s="15"/>
      <c r="B5" s="16"/>
      <c r="C5" s="16"/>
    </row>
    <row r="6" spans="1:8">
      <c r="A6" s="16" t="s">
        <v>627</v>
      </c>
      <c r="B6" s="13"/>
      <c r="C6" s="13"/>
    </row>
    <row r="7" spans="1:8">
      <c r="A7" s="15"/>
      <c r="B7" s="26" t="s">
        <v>15</v>
      </c>
      <c r="C7" s="27" t="s">
        <v>18</v>
      </c>
      <c r="D7" s="28" t="s">
        <v>16</v>
      </c>
      <c r="E7" s="29" t="s">
        <v>33</v>
      </c>
      <c r="F7" s="30" t="s">
        <v>80</v>
      </c>
      <c r="G7" s="31" t="s">
        <v>84</v>
      </c>
    </row>
    <row r="8" spans="1:8">
      <c r="A8" s="15"/>
      <c r="B8" s="26" t="s">
        <v>628</v>
      </c>
      <c r="C8" s="27" t="s">
        <v>18</v>
      </c>
      <c r="D8" s="28" t="s">
        <v>629</v>
      </c>
      <c r="E8" s="29"/>
      <c r="F8" s="30"/>
      <c r="G8" s="31"/>
    </row>
    <row r="9" spans="1:8">
      <c r="A9" s="15"/>
      <c r="B9" s="13"/>
      <c r="C9" s="13"/>
    </row>
    <row r="10" spans="1:8">
      <c r="A10" s="17" t="s">
        <v>17</v>
      </c>
      <c r="B10" s="16"/>
      <c r="C10" s="16"/>
      <c r="D10" s="16"/>
    </row>
    <row r="11" spans="1:8">
      <c r="A11" s="15"/>
      <c r="B11" s="26" t="s">
        <v>34</v>
      </c>
      <c r="C11" s="27" t="s">
        <v>35</v>
      </c>
      <c r="D11" s="28" t="s">
        <v>36</v>
      </c>
      <c r="E11" s="28" t="s">
        <v>646</v>
      </c>
      <c r="F11" s="30" t="s">
        <v>37</v>
      </c>
      <c r="G11" s="31" t="s">
        <v>84</v>
      </c>
    </row>
    <row r="12" spans="1:8">
      <c r="A12" s="15"/>
      <c r="B12" s="26" t="s">
        <v>82</v>
      </c>
      <c r="C12" s="27"/>
      <c r="D12" s="28"/>
      <c r="E12" s="28" t="s">
        <v>77</v>
      </c>
      <c r="F12" s="30"/>
      <c r="G12" s="31" t="s">
        <v>84</v>
      </c>
    </row>
    <row r="13" spans="1:8">
      <c r="A13" s="15"/>
      <c r="B13" s="13"/>
      <c r="C13" s="13"/>
    </row>
    <row r="14" spans="1:8">
      <c r="A14" s="17" t="s">
        <v>20</v>
      </c>
      <c r="B14" s="16"/>
      <c r="C14" s="16"/>
    </row>
    <row r="15" spans="1:8">
      <c r="A15" s="15"/>
      <c r="B15" s="13"/>
      <c r="C15" s="13"/>
      <c r="D15" s="13"/>
    </row>
    <row r="16" spans="1:8">
      <c r="A16" s="15"/>
      <c r="B16" s="26" t="s">
        <v>39</v>
      </c>
      <c r="C16" s="27" t="s">
        <v>38</v>
      </c>
      <c r="D16" s="27" t="s">
        <v>69</v>
      </c>
      <c r="E16" s="28" t="s">
        <v>44</v>
      </c>
      <c r="F16" s="30" t="s">
        <v>19</v>
      </c>
      <c r="G16" s="32" t="s">
        <v>84</v>
      </c>
      <c r="H16" s="13"/>
    </row>
    <row r="17" spans="1:8">
      <c r="A17" s="15"/>
      <c r="B17" s="26" t="s">
        <v>40</v>
      </c>
      <c r="C17" s="27" t="s">
        <v>38</v>
      </c>
      <c r="D17" s="27" t="s">
        <v>21</v>
      </c>
      <c r="E17" s="28" t="s">
        <v>44</v>
      </c>
      <c r="F17" s="30" t="s">
        <v>19</v>
      </c>
      <c r="G17" s="32" t="s">
        <v>84</v>
      </c>
      <c r="H17" s="13"/>
    </row>
    <row r="18" spans="1:8">
      <c r="A18" s="15"/>
      <c r="B18" s="26" t="s">
        <v>42</v>
      </c>
      <c r="C18" s="27" t="s">
        <v>38</v>
      </c>
      <c r="D18" s="27" t="s">
        <v>69</v>
      </c>
      <c r="E18" s="28" t="s">
        <v>44</v>
      </c>
      <c r="F18" s="30" t="s">
        <v>37</v>
      </c>
      <c r="G18" s="32" t="s">
        <v>84</v>
      </c>
      <c r="H18" s="13"/>
    </row>
    <row r="19" spans="1:8">
      <c r="A19" s="15"/>
      <c r="B19" s="26" t="s">
        <v>43</v>
      </c>
      <c r="C19" s="27" t="s">
        <v>38</v>
      </c>
      <c r="D19" s="27" t="s">
        <v>21</v>
      </c>
      <c r="E19" s="28" t="s">
        <v>44</v>
      </c>
      <c r="F19" s="30" t="s">
        <v>37</v>
      </c>
      <c r="G19" s="32" t="s">
        <v>84</v>
      </c>
      <c r="H19" s="13"/>
    </row>
    <row r="20" spans="1:8">
      <c r="A20" s="15"/>
      <c r="B20" s="26" t="s">
        <v>48</v>
      </c>
      <c r="C20" s="27" t="s">
        <v>25</v>
      </c>
      <c r="D20" s="27" t="s">
        <v>49</v>
      </c>
      <c r="E20" s="28" t="s">
        <v>41</v>
      </c>
      <c r="F20" s="30" t="s">
        <v>37</v>
      </c>
      <c r="G20" s="32" t="s">
        <v>84</v>
      </c>
      <c r="H20" s="13"/>
    </row>
    <row r="21" spans="1:8">
      <c r="A21" s="15"/>
      <c r="B21" s="26" t="s">
        <v>61</v>
      </c>
      <c r="C21" s="27" t="s">
        <v>25</v>
      </c>
      <c r="D21" s="27" t="s">
        <v>50</v>
      </c>
      <c r="E21" s="28" t="s">
        <v>41</v>
      </c>
      <c r="F21" s="30" t="s">
        <v>37</v>
      </c>
      <c r="G21" s="32" t="s">
        <v>84</v>
      </c>
      <c r="H21" s="13"/>
    </row>
    <row r="22" spans="1:8">
      <c r="A22" s="15"/>
      <c r="B22" s="26" t="s">
        <v>72</v>
      </c>
      <c r="C22" s="27" t="s">
        <v>25</v>
      </c>
      <c r="D22" s="27" t="s">
        <v>83</v>
      </c>
      <c r="E22" s="28" t="s">
        <v>646</v>
      </c>
      <c r="F22" s="30" t="s">
        <v>37</v>
      </c>
      <c r="G22" s="32" t="s">
        <v>84</v>
      </c>
      <c r="H22" s="13"/>
    </row>
    <row r="23" spans="1:8">
      <c r="A23" s="15"/>
      <c r="B23" s="26" t="s">
        <v>53</v>
      </c>
      <c r="C23" s="27" t="s">
        <v>52</v>
      </c>
      <c r="D23" s="27" t="s">
        <v>54</v>
      </c>
      <c r="E23" s="28" t="s">
        <v>626</v>
      </c>
      <c r="F23" s="30" t="s">
        <v>19</v>
      </c>
      <c r="G23" s="32" t="s">
        <v>84</v>
      </c>
      <c r="H23" s="13"/>
    </row>
    <row r="24" spans="1:8">
      <c r="A24" s="15"/>
      <c r="B24" s="26"/>
      <c r="C24" s="27"/>
      <c r="D24" s="33"/>
      <c r="E24" s="28"/>
      <c r="F24" s="30"/>
      <c r="G24" s="32"/>
      <c r="H24" s="13"/>
    </row>
    <row r="25" spans="1:8">
      <c r="A25" s="15"/>
      <c r="B25" s="26"/>
      <c r="C25" s="27"/>
      <c r="D25" s="33"/>
      <c r="E25" s="28"/>
      <c r="F25" s="30"/>
      <c r="G25" s="32"/>
      <c r="H25" s="13"/>
    </row>
    <row r="26" spans="1:8">
      <c r="A26" s="15"/>
      <c r="B26" s="13"/>
      <c r="C26" s="13"/>
      <c r="D26" s="19"/>
    </row>
    <row r="27" spans="1:8">
      <c r="A27" s="15"/>
      <c r="B27" s="13"/>
      <c r="C27" s="13"/>
      <c r="D27" s="18"/>
    </row>
    <row r="28" spans="1:8">
      <c r="A28" s="17" t="s">
        <v>22</v>
      </c>
      <c r="B28" s="16"/>
      <c r="C28" s="16"/>
    </row>
    <row r="29" spans="1:8">
      <c r="A29" s="15"/>
      <c r="B29" s="37" t="s">
        <v>24</v>
      </c>
      <c r="C29" s="14"/>
      <c r="D29" s="11"/>
      <c r="E29" s="14"/>
      <c r="F29" s="10"/>
      <c r="G29" s="13"/>
      <c r="H29" s="13"/>
    </row>
    <row r="30" spans="1:8">
      <c r="A30" s="36"/>
      <c r="B30" s="26" t="s">
        <v>45</v>
      </c>
      <c r="C30" s="27" t="s">
        <v>23</v>
      </c>
      <c r="D30" s="28" t="s">
        <v>46</v>
      </c>
      <c r="E30" s="27" t="s">
        <v>47</v>
      </c>
      <c r="F30" s="30"/>
      <c r="G30" s="32" t="s">
        <v>84</v>
      </c>
      <c r="H30" s="13"/>
    </row>
    <row r="31" spans="1:8">
      <c r="A31" s="36"/>
      <c r="B31" s="26" t="s">
        <v>56</v>
      </c>
      <c r="C31" s="27" t="s">
        <v>23</v>
      </c>
      <c r="D31" s="28" t="s">
        <v>57</v>
      </c>
      <c r="E31" s="27" t="s">
        <v>47</v>
      </c>
      <c r="F31" s="30"/>
      <c r="G31" s="32" t="s">
        <v>84</v>
      </c>
      <c r="H31" s="13"/>
    </row>
    <row r="32" spans="1:8">
      <c r="B32" s="34" t="s">
        <v>58</v>
      </c>
      <c r="C32" s="27" t="s">
        <v>23</v>
      </c>
      <c r="D32" s="28" t="s">
        <v>59</v>
      </c>
      <c r="E32" s="27" t="s">
        <v>47</v>
      </c>
      <c r="F32" s="30"/>
      <c r="G32" s="32" t="s">
        <v>84</v>
      </c>
      <c r="H32" s="13"/>
    </row>
    <row r="33" spans="1:8">
      <c r="B33" s="34" t="s">
        <v>60</v>
      </c>
      <c r="C33" s="28" t="s">
        <v>25</v>
      </c>
      <c r="D33" s="28" t="s">
        <v>26</v>
      </c>
      <c r="E33" s="27" t="s">
        <v>62</v>
      </c>
      <c r="F33" s="30"/>
      <c r="G33" s="32" t="s">
        <v>84</v>
      </c>
      <c r="H33" s="13"/>
    </row>
    <row r="34" spans="1:8">
      <c r="A34" s="15"/>
      <c r="B34" s="26" t="s">
        <v>63</v>
      </c>
      <c r="C34" s="27" t="s">
        <v>64</v>
      </c>
      <c r="D34" s="27" t="s">
        <v>65</v>
      </c>
      <c r="E34" s="28" t="s">
        <v>44</v>
      </c>
      <c r="F34" s="30"/>
      <c r="G34" s="32" t="s">
        <v>84</v>
      </c>
    </row>
    <row r="35" spans="1:8">
      <c r="A35" s="15"/>
      <c r="B35" s="26" t="s">
        <v>66</v>
      </c>
      <c r="C35" s="27" t="s">
        <v>85</v>
      </c>
      <c r="D35" s="27" t="s">
        <v>51</v>
      </c>
      <c r="E35" s="28" t="s">
        <v>67</v>
      </c>
      <c r="F35" s="30"/>
      <c r="G35" s="32" t="s">
        <v>84</v>
      </c>
      <c r="H35" s="13"/>
    </row>
    <row r="36" spans="1:8">
      <c r="B36" s="34"/>
      <c r="C36" s="27"/>
      <c r="D36" s="28"/>
      <c r="E36" s="28"/>
      <c r="F36" s="30"/>
      <c r="G36" s="32"/>
      <c r="H36" s="13"/>
    </row>
    <row r="37" spans="1:8">
      <c r="G37" s="32"/>
    </row>
    <row r="39" spans="1:8">
      <c r="A39" s="12" t="s">
        <v>68</v>
      </c>
    </row>
    <row r="40" spans="1:8">
      <c r="A40" s="12"/>
      <c r="B40" s="34"/>
      <c r="C40" s="28"/>
      <c r="D40" s="28"/>
      <c r="E40" s="28"/>
      <c r="F40" s="30"/>
      <c r="G40" s="31"/>
    </row>
    <row r="41" spans="1:8">
      <c r="B41" s="34"/>
      <c r="C41" s="28"/>
      <c r="D41" s="28"/>
      <c r="E41" s="28"/>
      <c r="F41" s="30"/>
      <c r="G41" s="31"/>
    </row>
    <row r="43" spans="1:8">
      <c r="A43" s="12" t="s">
        <v>28</v>
      </c>
    </row>
    <row r="44" spans="1:8">
      <c r="B44" s="34"/>
      <c r="C44" s="28"/>
      <c r="D44" s="28"/>
      <c r="E44" s="28"/>
      <c r="F44" s="30"/>
      <c r="G44" s="31"/>
    </row>
    <row r="45" spans="1:8">
      <c r="B45" s="34"/>
      <c r="C45" s="28"/>
      <c r="D45" s="28"/>
      <c r="E45" s="28"/>
      <c r="F45" s="30"/>
      <c r="G45" s="31"/>
    </row>
  </sheetData>
  <pageMargins left="0.7" right="0.7" top="0.75" bottom="0.75" header="0.3" footer="0.3"/>
  <pageSetup scale="64"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7:AM306"/>
  <sheetViews>
    <sheetView topLeftCell="A52" zoomScale="80" zoomScaleNormal="80" workbookViewId="0">
      <selection activeCell="J49" sqref="J49:J52"/>
    </sheetView>
  </sheetViews>
  <sheetFormatPr defaultRowHeight="14.4"/>
  <cols>
    <col min="1" max="1" width="12.5546875" bestFit="1" customWidth="1"/>
    <col min="2" max="2" width="20.5546875" bestFit="1" customWidth="1"/>
    <col min="3" max="4" width="11.5546875" customWidth="1"/>
    <col min="5" max="5" width="13.44140625" customWidth="1"/>
    <col min="6" max="7" width="9.44140625" hidden="1" customWidth="1"/>
    <col min="8" max="8" width="11.44140625" customWidth="1"/>
    <col min="9" max="9" width="12.44140625" customWidth="1"/>
    <col min="10" max="10" width="11.44140625" customWidth="1"/>
    <col min="11" max="11" width="11" customWidth="1"/>
    <col min="12" max="13" width="9.44140625" hidden="1" customWidth="1"/>
    <col min="14" max="14" width="10" customWidth="1"/>
    <col min="15" max="15" width="12" hidden="1" customWidth="1"/>
    <col min="16" max="16" width="17.5546875" hidden="1" customWidth="1"/>
    <col min="17" max="17" width="12.5546875" hidden="1" customWidth="1"/>
    <col min="18" max="18" width="9.44140625" hidden="1" customWidth="1"/>
    <col min="19" max="19" width="12.5546875" hidden="1" customWidth="1"/>
    <col min="20" max="20" width="13.5546875" hidden="1" customWidth="1"/>
    <col min="21" max="21" width="22.5546875" hidden="1" customWidth="1"/>
    <col min="22" max="22" width="18.44140625" bestFit="1" customWidth="1"/>
    <col min="23" max="23" width="13.5546875" hidden="1" customWidth="1"/>
    <col min="24" max="24" width="13.44140625" hidden="1" customWidth="1"/>
    <col min="25" max="25" width="16.44140625" customWidth="1"/>
    <col min="26" max="26" width="14.21875" customWidth="1"/>
    <col min="27" max="27" width="13.44140625" customWidth="1"/>
    <col min="28" max="28" width="16" customWidth="1"/>
    <col min="29" max="29" width="17.44140625" customWidth="1"/>
    <col min="30" max="30" width="18.21875" bestFit="1" customWidth="1"/>
    <col min="31" max="31" width="18" hidden="1" customWidth="1"/>
    <col min="32" max="34" width="17.5546875" hidden="1" customWidth="1"/>
    <col min="35" max="38" width="0" hidden="1" customWidth="1"/>
    <col min="39" max="39" width="14.21875" customWidth="1"/>
  </cols>
  <sheetData>
    <row r="17" spans="1:39" ht="15" customHeight="1"/>
    <row r="18" spans="1:39" ht="15" customHeight="1"/>
    <row r="19" spans="1:39" ht="15" customHeight="1"/>
    <row r="20" spans="1:39" ht="15" customHeight="1"/>
    <row r="21" spans="1:39" ht="15" customHeight="1"/>
    <row r="22" spans="1:39" ht="15" customHeight="1"/>
    <row r="23" spans="1:39" ht="15" customHeight="1"/>
    <row r="24" spans="1:39" ht="15" customHeight="1"/>
    <row r="25" spans="1:39" ht="15" customHeight="1"/>
    <row r="26" spans="1:39" ht="15" customHeight="1"/>
    <row r="27" spans="1:39" ht="15" customHeight="1"/>
    <row r="28" spans="1:39" ht="15" customHeight="1"/>
    <row r="29" spans="1:39" ht="15" customHeight="1"/>
    <row r="30" spans="1:39" ht="15" customHeight="1"/>
    <row r="31" spans="1:39" ht="25.8">
      <c r="A31" s="476" t="s">
        <v>88</v>
      </c>
      <c r="B31" s="477"/>
      <c r="C31" s="477"/>
      <c r="D31" s="477"/>
      <c r="E31" s="477"/>
      <c r="F31" s="477"/>
      <c r="G31" s="477"/>
      <c r="H31" s="477"/>
      <c r="I31" s="477"/>
      <c r="J31" s="477"/>
      <c r="K31" s="477"/>
      <c r="L31" s="477"/>
      <c r="M31" s="477"/>
      <c r="N31" s="477"/>
      <c r="O31" s="287"/>
      <c r="P31" s="287"/>
      <c r="Q31" s="287"/>
      <c r="R31" s="287"/>
      <c r="S31" s="287"/>
      <c r="T31" s="287"/>
      <c r="U31" s="287"/>
      <c r="V31" s="288"/>
      <c r="W31" s="289" t="s">
        <v>89</v>
      </c>
      <c r="X31" s="290"/>
      <c r="Y31" s="287"/>
      <c r="Z31" s="478" t="s">
        <v>615</v>
      </c>
      <c r="AA31" s="478"/>
      <c r="AB31" s="478"/>
      <c r="AC31" s="478"/>
      <c r="AD31" s="478"/>
      <c r="AE31" s="478"/>
      <c r="AF31" s="478"/>
      <c r="AG31" s="478"/>
      <c r="AH31" s="478"/>
      <c r="AI31" s="478"/>
      <c r="AJ31" s="478"/>
      <c r="AK31" s="478"/>
      <c r="AL31" s="478"/>
      <c r="AM31" s="478"/>
    </row>
    <row r="32" spans="1:39" ht="87.75" customHeight="1">
      <c r="A32" s="321" t="s">
        <v>90</v>
      </c>
      <c r="B32" s="322" t="s">
        <v>91</v>
      </c>
      <c r="C32" s="322" t="s">
        <v>92</v>
      </c>
      <c r="D32" s="322" t="s">
        <v>93</v>
      </c>
      <c r="E32" s="322" t="s">
        <v>94</v>
      </c>
      <c r="F32" s="322" t="s">
        <v>194</v>
      </c>
      <c r="G32" s="323" t="s">
        <v>95</v>
      </c>
      <c r="H32" s="322" t="s">
        <v>96</v>
      </c>
      <c r="I32" s="322" t="s">
        <v>616</v>
      </c>
      <c r="J32" s="322" t="s">
        <v>202</v>
      </c>
      <c r="K32" s="322" t="s">
        <v>195</v>
      </c>
      <c r="L32" s="322" t="s">
        <v>196</v>
      </c>
      <c r="M32" s="322" t="s">
        <v>197</v>
      </c>
      <c r="N32" s="322" t="s">
        <v>198</v>
      </c>
      <c r="O32" s="322" t="s">
        <v>97</v>
      </c>
      <c r="P32" s="322" t="s">
        <v>203</v>
      </c>
      <c r="Q32" s="322" t="s">
        <v>98</v>
      </c>
      <c r="R32" s="322" t="s">
        <v>99</v>
      </c>
      <c r="S32" s="322" t="s">
        <v>100</v>
      </c>
      <c r="T32" s="322" t="s">
        <v>101</v>
      </c>
      <c r="U32" s="324" t="s">
        <v>102</v>
      </c>
      <c r="V32" s="325" t="s">
        <v>103</v>
      </c>
      <c r="W32" s="326" t="s">
        <v>590</v>
      </c>
      <c r="X32" s="327" t="s">
        <v>617</v>
      </c>
      <c r="Y32" s="322" t="s">
        <v>618</v>
      </c>
      <c r="Z32" s="291" t="s">
        <v>619</v>
      </c>
      <c r="AA32" s="291" t="s">
        <v>620</v>
      </c>
      <c r="AB32" s="291" t="s">
        <v>673</v>
      </c>
      <c r="AC32" s="291" t="s">
        <v>621</v>
      </c>
      <c r="AD32" s="291" t="s">
        <v>622</v>
      </c>
      <c r="AE32" s="292" t="s">
        <v>674</v>
      </c>
      <c r="AF32" s="291" t="s">
        <v>623</v>
      </c>
      <c r="AG32" s="292" t="s">
        <v>204</v>
      </c>
      <c r="AH32" s="292" t="s">
        <v>205</v>
      </c>
      <c r="AI32" s="292" t="s">
        <v>206</v>
      </c>
      <c r="AJ32" s="292" t="s">
        <v>104</v>
      </c>
      <c r="AK32" s="292" t="s">
        <v>199</v>
      </c>
      <c r="AL32" s="292" t="s">
        <v>624</v>
      </c>
      <c r="AM32" s="291" t="s">
        <v>675</v>
      </c>
    </row>
    <row r="33" spans="1:39" s="338" customFormat="1" ht="18">
      <c r="A33" s="460" t="s">
        <v>1059</v>
      </c>
      <c r="B33" s="388" t="s">
        <v>867</v>
      </c>
      <c r="C33" s="389">
        <v>533</v>
      </c>
      <c r="D33" s="388">
        <v>520</v>
      </c>
      <c r="E33" s="390">
        <v>13</v>
      </c>
      <c r="F33" s="391">
        <v>533</v>
      </c>
      <c r="G33" s="392">
        <v>549</v>
      </c>
      <c r="H33" s="393">
        <v>1</v>
      </c>
      <c r="I33" s="469">
        <v>1079</v>
      </c>
      <c r="J33" s="469">
        <v>0</v>
      </c>
      <c r="K33" s="394"/>
      <c r="L33" s="395">
        <v>250</v>
      </c>
      <c r="M33" s="395">
        <v>0</v>
      </c>
      <c r="N33" s="394">
        <v>220</v>
      </c>
      <c r="O33" s="396">
        <v>549</v>
      </c>
      <c r="P33" s="396">
        <v>0.2888</v>
      </c>
      <c r="Q33" s="397">
        <v>150.17599999999999</v>
      </c>
      <c r="R33" s="398">
        <v>0.97085610200364303</v>
      </c>
      <c r="S33" s="398">
        <v>0.94717668488160289</v>
      </c>
      <c r="T33" s="399">
        <v>2.4390243902439025E-2</v>
      </c>
      <c r="U33" s="400">
        <v>52.87</v>
      </c>
      <c r="V33" s="401">
        <v>687.31</v>
      </c>
      <c r="W33" s="463">
        <v>1265.3666666666666</v>
      </c>
      <c r="X33" s="402">
        <v>80</v>
      </c>
      <c r="Y33" s="464">
        <v>4547</v>
      </c>
      <c r="Z33" s="466">
        <v>0.27291666666666664</v>
      </c>
      <c r="AA33" s="475">
        <v>2.8389339513325607E-2</v>
      </c>
      <c r="AB33" s="471">
        <v>0.34661723818350321</v>
      </c>
      <c r="AC33" s="472">
        <v>0.2289156626506024</v>
      </c>
      <c r="AD33" s="463">
        <v>3891.9066666666668</v>
      </c>
      <c r="AE33" s="471">
        <v>0.65338276181649679</v>
      </c>
      <c r="AF33" s="471" t="s">
        <v>516</v>
      </c>
      <c r="AG33" s="451">
        <v>0.34661723818350321</v>
      </c>
      <c r="AH33" s="451" t="s">
        <v>516</v>
      </c>
      <c r="AI33" s="451" t="e">
        <v>#VALUE!</v>
      </c>
      <c r="AJ33" s="479"/>
      <c r="AK33" s="480" t="e">
        <v>#REF!</v>
      </c>
      <c r="AL33" s="471" t="e">
        <v>#VALUE!</v>
      </c>
      <c r="AM33" s="475">
        <v>0.54734983570646223</v>
      </c>
    </row>
    <row r="34" spans="1:39" s="338" customFormat="1" ht="18">
      <c r="A34" s="461"/>
      <c r="B34" s="403" t="s">
        <v>1060</v>
      </c>
      <c r="C34" s="404">
        <v>682</v>
      </c>
      <c r="D34" s="403">
        <v>663</v>
      </c>
      <c r="E34" s="405">
        <v>19</v>
      </c>
      <c r="F34" s="391">
        <v>682</v>
      </c>
      <c r="G34" s="392">
        <v>317</v>
      </c>
      <c r="H34" s="406">
        <v>2</v>
      </c>
      <c r="I34" s="470"/>
      <c r="J34" s="470"/>
      <c r="K34" s="407"/>
      <c r="L34" s="395">
        <v>110</v>
      </c>
      <c r="M34" s="395">
        <v>0</v>
      </c>
      <c r="N34" s="407">
        <v>311</v>
      </c>
      <c r="O34" s="396">
        <v>634</v>
      </c>
      <c r="P34" s="396">
        <v>0.4490909090909091</v>
      </c>
      <c r="Q34" s="397">
        <v>297.74727272727273</v>
      </c>
      <c r="R34" s="398">
        <v>1.0757097791798107</v>
      </c>
      <c r="S34" s="398">
        <v>1.0457413249211356</v>
      </c>
      <c r="T34" s="399">
        <v>2.7859237536656891E-2</v>
      </c>
      <c r="U34" s="400">
        <v>54.76</v>
      </c>
      <c r="V34" s="401">
        <v>1040.44</v>
      </c>
      <c r="W34" s="463"/>
      <c r="X34" s="402">
        <v>113</v>
      </c>
      <c r="Y34" s="465"/>
      <c r="Z34" s="467"/>
      <c r="AA34" s="475"/>
      <c r="AB34" s="471"/>
      <c r="AC34" s="473"/>
      <c r="AD34" s="463"/>
      <c r="AE34" s="471"/>
      <c r="AF34" s="471"/>
      <c r="AG34" s="451"/>
      <c r="AH34" s="451"/>
      <c r="AI34" s="451"/>
      <c r="AJ34" s="479"/>
      <c r="AK34" s="480"/>
      <c r="AL34" s="471"/>
      <c r="AM34" s="475"/>
    </row>
    <row r="35" spans="1:39" s="338" customFormat="1" ht="18">
      <c r="A35" s="461"/>
      <c r="B35" s="403" t="s">
        <v>867</v>
      </c>
      <c r="C35" s="404">
        <v>511</v>
      </c>
      <c r="D35" s="403">
        <v>494</v>
      </c>
      <c r="E35" s="405">
        <v>17</v>
      </c>
      <c r="F35" s="391">
        <v>511</v>
      </c>
      <c r="G35" s="392">
        <v>549</v>
      </c>
      <c r="H35" s="406">
        <v>1</v>
      </c>
      <c r="I35" s="470"/>
      <c r="J35" s="470"/>
      <c r="K35" s="407"/>
      <c r="L35" s="395">
        <v>250</v>
      </c>
      <c r="M35" s="395">
        <v>0</v>
      </c>
      <c r="N35" s="407">
        <v>174</v>
      </c>
      <c r="O35" s="396">
        <v>549</v>
      </c>
      <c r="P35" s="396">
        <v>0.2888</v>
      </c>
      <c r="Q35" s="397">
        <v>142.66720000000001</v>
      </c>
      <c r="R35" s="398">
        <v>0.93078324225865205</v>
      </c>
      <c r="S35" s="398">
        <v>0.89981785063752273</v>
      </c>
      <c r="T35" s="399">
        <v>3.3268101761252444E-2</v>
      </c>
      <c r="U35" s="400">
        <v>52.87</v>
      </c>
      <c r="V35" s="401">
        <v>898.79</v>
      </c>
      <c r="W35" s="463"/>
      <c r="X35" s="402">
        <v>80</v>
      </c>
      <c r="Y35" s="465"/>
      <c r="Z35" s="467"/>
      <c r="AA35" s="475"/>
      <c r="AB35" s="471"/>
      <c r="AC35" s="473"/>
      <c r="AD35" s="463"/>
      <c r="AE35" s="471"/>
      <c r="AF35" s="471"/>
      <c r="AG35" s="451"/>
      <c r="AH35" s="451"/>
      <c r="AI35" s="451"/>
      <c r="AJ35" s="479"/>
      <c r="AK35" s="480"/>
      <c r="AL35" s="471"/>
      <c r="AM35" s="475"/>
    </row>
    <row r="36" spans="1:39" s="338" customFormat="1" ht="18">
      <c r="A36" s="462"/>
      <c r="B36" s="403"/>
      <c r="C36" s="404"/>
      <c r="D36" s="403"/>
      <c r="E36" s="405"/>
      <c r="F36" s="391">
        <v>0</v>
      </c>
      <c r="G36" s="392" t="s">
        <v>516</v>
      </c>
      <c r="H36" s="406"/>
      <c r="I36" s="470"/>
      <c r="J36" s="470"/>
      <c r="K36" s="407"/>
      <c r="L36" s="395">
        <v>0</v>
      </c>
      <c r="M36" s="395">
        <v>0</v>
      </c>
      <c r="N36" s="407"/>
      <c r="O36" s="396" t="s">
        <v>516</v>
      </c>
      <c r="P36" s="396" t="s">
        <v>516</v>
      </c>
      <c r="Q36" s="397">
        <v>0</v>
      </c>
      <c r="R36" s="398" t="s">
        <v>516</v>
      </c>
      <c r="S36" s="398" t="s">
        <v>516</v>
      </c>
      <c r="T36" s="399" t="s">
        <v>516</v>
      </c>
      <c r="U36" s="400" t="s">
        <v>516</v>
      </c>
      <c r="V36" s="401" t="s">
        <v>516</v>
      </c>
      <c r="W36" s="463"/>
      <c r="X36" s="402" t="s">
        <v>516</v>
      </c>
      <c r="Y36" s="465"/>
      <c r="Z36" s="468"/>
      <c r="AA36" s="475"/>
      <c r="AB36" s="471"/>
      <c r="AC36" s="474"/>
      <c r="AD36" s="463"/>
      <c r="AE36" s="471"/>
      <c r="AF36" s="471"/>
      <c r="AG36" s="451"/>
      <c r="AH36" s="451"/>
      <c r="AI36" s="451"/>
      <c r="AJ36" s="479"/>
      <c r="AK36" s="480"/>
      <c r="AL36" s="471"/>
      <c r="AM36" s="475"/>
    </row>
    <row r="37" spans="1:39" s="338" customFormat="1" ht="18">
      <c r="A37" s="424" t="s">
        <v>1061</v>
      </c>
      <c r="B37" s="408" t="s">
        <v>1023</v>
      </c>
      <c r="C37" s="409">
        <v>1314</v>
      </c>
      <c r="D37" s="408">
        <v>1173</v>
      </c>
      <c r="E37" s="410">
        <v>141</v>
      </c>
      <c r="F37" s="391">
        <v>1314</v>
      </c>
      <c r="G37" s="392">
        <v>385</v>
      </c>
      <c r="H37" s="411">
        <v>4</v>
      </c>
      <c r="I37" s="456">
        <v>1079</v>
      </c>
      <c r="J37" s="456">
        <v>0</v>
      </c>
      <c r="K37" s="412">
        <v>86</v>
      </c>
      <c r="L37" s="395">
        <v>85</v>
      </c>
      <c r="M37" s="395">
        <v>1.0117647058823529</v>
      </c>
      <c r="N37" s="412">
        <v>603</v>
      </c>
      <c r="O37" s="396">
        <v>1540</v>
      </c>
      <c r="P37" s="396">
        <v>0.4494117647058824</v>
      </c>
      <c r="Q37" s="397">
        <v>527.16000000000008</v>
      </c>
      <c r="R37" s="398">
        <v>0.85324675324675325</v>
      </c>
      <c r="S37" s="398">
        <v>0.76168831168831164</v>
      </c>
      <c r="T37" s="399">
        <v>0.10730593607305935</v>
      </c>
      <c r="U37" s="400">
        <v>82.22</v>
      </c>
      <c r="V37" s="413">
        <v>11593.02</v>
      </c>
      <c r="W37" s="430">
        <v>1610.4666666666667</v>
      </c>
      <c r="X37" s="402">
        <v>97</v>
      </c>
      <c r="Y37" s="437">
        <v>13677</v>
      </c>
      <c r="Z37" s="434">
        <v>0.28402777777777777</v>
      </c>
      <c r="AA37" s="420">
        <v>0.10730593607305935</v>
      </c>
      <c r="AB37" s="420">
        <v>0.44114921223354964</v>
      </c>
      <c r="AC37" s="431">
        <v>0.16218721037998146</v>
      </c>
      <c r="AD37" s="430">
        <v>13203.486666666668</v>
      </c>
      <c r="AE37" s="420">
        <v>0.55885078776645036</v>
      </c>
      <c r="AF37" s="420">
        <v>1.0117647058823529</v>
      </c>
      <c r="AG37" s="451">
        <v>0.44114921223354964</v>
      </c>
      <c r="AH37" s="451">
        <v>-6.5747151501935105E-3</v>
      </c>
      <c r="AI37" s="451">
        <v>4.7894845980338635E-2</v>
      </c>
      <c r="AJ37" s="459"/>
      <c r="AK37" s="451" t="e">
        <v>#REF!</v>
      </c>
      <c r="AL37" s="420">
        <v>0.50475199004659299</v>
      </c>
      <c r="AM37" s="420">
        <v>0.4885634847080631</v>
      </c>
    </row>
    <row r="38" spans="1:39" s="338" customFormat="1" ht="18">
      <c r="A38" s="425"/>
      <c r="B38" s="414"/>
      <c r="C38" s="415"/>
      <c r="D38" s="414"/>
      <c r="E38" s="416"/>
      <c r="F38" s="391">
        <v>0</v>
      </c>
      <c r="G38" s="392" t="s">
        <v>516</v>
      </c>
      <c r="H38" s="417"/>
      <c r="I38" s="457"/>
      <c r="J38" s="457"/>
      <c r="K38" s="418"/>
      <c r="L38" s="395">
        <v>0</v>
      </c>
      <c r="M38" s="395">
        <v>0</v>
      </c>
      <c r="N38" s="418"/>
      <c r="O38" s="396" t="s">
        <v>516</v>
      </c>
      <c r="P38" s="396" t="s">
        <v>516</v>
      </c>
      <c r="Q38" s="397">
        <v>0</v>
      </c>
      <c r="R38" s="398" t="s">
        <v>516</v>
      </c>
      <c r="S38" s="398" t="s">
        <v>516</v>
      </c>
      <c r="T38" s="399" t="s">
        <v>516</v>
      </c>
      <c r="U38" s="400" t="s">
        <v>516</v>
      </c>
      <c r="V38" s="413" t="s">
        <v>516</v>
      </c>
      <c r="W38" s="430"/>
      <c r="X38" s="402" t="s">
        <v>516</v>
      </c>
      <c r="Y38" s="438"/>
      <c r="Z38" s="435"/>
      <c r="AA38" s="420"/>
      <c r="AB38" s="420"/>
      <c r="AC38" s="432"/>
      <c r="AD38" s="430"/>
      <c r="AE38" s="420"/>
      <c r="AF38" s="420"/>
      <c r="AG38" s="451"/>
      <c r="AH38" s="451"/>
      <c r="AI38" s="451"/>
      <c r="AJ38" s="459"/>
      <c r="AK38" s="451"/>
      <c r="AL38" s="420"/>
      <c r="AM38" s="420"/>
    </row>
    <row r="39" spans="1:39" s="338" customFormat="1" ht="18">
      <c r="A39" s="425"/>
      <c r="B39" s="414"/>
      <c r="C39" s="415"/>
      <c r="D39" s="414"/>
      <c r="E39" s="416"/>
      <c r="F39" s="391">
        <v>0</v>
      </c>
      <c r="G39" s="392" t="s">
        <v>516</v>
      </c>
      <c r="H39" s="417"/>
      <c r="I39" s="457"/>
      <c r="J39" s="457"/>
      <c r="K39" s="418"/>
      <c r="L39" s="395">
        <v>0</v>
      </c>
      <c r="M39" s="395">
        <v>0</v>
      </c>
      <c r="N39" s="418"/>
      <c r="O39" s="396" t="s">
        <v>516</v>
      </c>
      <c r="P39" s="396" t="s">
        <v>516</v>
      </c>
      <c r="Q39" s="397">
        <v>0</v>
      </c>
      <c r="R39" s="398" t="s">
        <v>516</v>
      </c>
      <c r="S39" s="398" t="s">
        <v>516</v>
      </c>
      <c r="T39" s="399" t="s">
        <v>516</v>
      </c>
      <c r="U39" s="400" t="s">
        <v>516</v>
      </c>
      <c r="V39" s="413" t="s">
        <v>516</v>
      </c>
      <c r="W39" s="430"/>
      <c r="X39" s="402" t="s">
        <v>516</v>
      </c>
      <c r="Y39" s="438"/>
      <c r="Z39" s="435"/>
      <c r="AA39" s="420"/>
      <c r="AB39" s="420"/>
      <c r="AC39" s="432"/>
      <c r="AD39" s="430"/>
      <c r="AE39" s="420"/>
      <c r="AF39" s="420"/>
      <c r="AG39" s="451"/>
      <c r="AH39" s="451"/>
      <c r="AI39" s="451"/>
      <c r="AJ39" s="459"/>
      <c r="AK39" s="451"/>
      <c r="AL39" s="420"/>
      <c r="AM39" s="420"/>
    </row>
    <row r="40" spans="1:39" s="338" customFormat="1" ht="18">
      <c r="A40" s="426"/>
      <c r="B40" s="414"/>
      <c r="C40" s="415"/>
      <c r="D40" s="414"/>
      <c r="E40" s="416"/>
      <c r="F40" s="391">
        <v>0</v>
      </c>
      <c r="G40" s="392" t="s">
        <v>516</v>
      </c>
      <c r="H40" s="417"/>
      <c r="I40" s="457"/>
      <c r="J40" s="457"/>
      <c r="K40" s="418"/>
      <c r="L40" s="395">
        <v>0</v>
      </c>
      <c r="M40" s="395">
        <v>0</v>
      </c>
      <c r="N40" s="418"/>
      <c r="O40" s="396" t="s">
        <v>516</v>
      </c>
      <c r="P40" s="396" t="s">
        <v>516</v>
      </c>
      <c r="Q40" s="397">
        <v>0</v>
      </c>
      <c r="R40" s="398" t="s">
        <v>516</v>
      </c>
      <c r="S40" s="398" t="s">
        <v>516</v>
      </c>
      <c r="T40" s="399" t="s">
        <v>516</v>
      </c>
      <c r="U40" s="400" t="s">
        <v>516</v>
      </c>
      <c r="V40" s="413" t="s">
        <v>516</v>
      </c>
      <c r="W40" s="430"/>
      <c r="X40" s="402" t="s">
        <v>516</v>
      </c>
      <c r="Y40" s="438"/>
      <c r="Z40" s="436"/>
      <c r="AA40" s="420"/>
      <c r="AB40" s="420"/>
      <c r="AC40" s="433"/>
      <c r="AD40" s="430"/>
      <c r="AE40" s="420"/>
      <c r="AF40" s="420"/>
      <c r="AG40" s="451"/>
      <c r="AH40" s="451"/>
      <c r="AI40" s="451"/>
      <c r="AJ40" s="459"/>
      <c r="AK40" s="451"/>
      <c r="AL40" s="420"/>
      <c r="AM40" s="420"/>
    </row>
    <row r="41" spans="1:39" s="338" customFormat="1" ht="18">
      <c r="A41" s="460" t="s">
        <v>1062</v>
      </c>
      <c r="B41" s="388" t="s">
        <v>1063</v>
      </c>
      <c r="C41" s="389">
        <v>50</v>
      </c>
      <c r="D41" s="388">
        <v>41</v>
      </c>
      <c r="E41" s="390">
        <v>9</v>
      </c>
      <c r="F41" s="391">
        <v>50</v>
      </c>
      <c r="G41" s="392">
        <v>251</v>
      </c>
      <c r="H41" s="393">
        <v>0.25</v>
      </c>
      <c r="I41" s="469">
        <v>1440</v>
      </c>
      <c r="J41" s="469">
        <v>0</v>
      </c>
      <c r="K41" s="394">
        <v>80</v>
      </c>
      <c r="L41" s="395">
        <v>90</v>
      </c>
      <c r="M41" s="395">
        <v>0.88888888888888884</v>
      </c>
      <c r="N41" s="394">
        <v>35</v>
      </c>
      <c r="O41" s="396">
        <v>62.75</v>
      </c>
      <c r="P41" s="396">
        <v>0.63222222222222224</v>
      </c>
      <c r="Q41" s="397">
        <v>25.921111111111113</v>
      </c>
      <c r="R41" s="398">
        <v>0.79681274900398402</v>
      </c>
      <c r="S41" s="398">
        <v>0.65338645418326691</v>
      </c>
      <c r="T41" s="399">
        <v>0.18</v>
      </c>
      <c r="U41" s="400">
        <v>93.04</v>
      </c>
      <c r="V41" s="401">
        <v>837.36</v>
      </c>
      <c r="W41" s="463">
        <v>1055.5999999999999</v>
      </c>
      <c r="X41" s="402">
        <v>100</v>
      </c>
      <c r="Y41" s="464">
        <v>13604</v>
      </c>
      <c r="Z41" s="466">
        <v>0.25</v>
      </c>
      <c r="AA41" s="475">
        <v>9.5438175270108047E-2</v>
      </c>
      <c r="AB41" s="471">
        <v>0.21666666666666667</v>
      </c>
      <c r="AC41" s="472">
        <v>0.11388888888888889</v>
      </c>
      <c r="AD41" s="463">
        <v>10859.66</v>
      </c>
      <c r="AE41" s="471">
        <v>0.78333333333333333</v>
      </c>
      <c r="AF41" s="471">
        <v>0.93449566587864463</v>
      </c>
      <c r="AG41" s="451">
        <v>0.21666666666666667</v>
      </c>
      <c r="AH41" s="451">
        <v>5.1311728395061706E-2</v>
      </c>
      <c r="AI41" s="451">
        <v>1.9323754915677858E-2</v>
      </c>
      <c r="AJ41" s="479"/>
      <c r="AK41" s="480" t="e">
        <v>#REF!</v>
      </c>
      <c r="AL41" s="471">
        <v>0.6621587987046671</v>
      </c>
      <c r="AM41" s="475">
        <v>0.45088083696441539</v>
      </c>
    </row>
    <row r="42" spans="1:39" s="338" customFormat="1" ht="18">
      <c r="A42" s="461"/>
      <c r="B42" s="403" t="s">
        <v>1064</v>
      </c>
      <c r="C42" s="404">
        <v>648</v>
      </c>
      <c r="D42" s="403">
        <v>626</v>
      </c>
      <c r="E42" s="405">
        <v>22</v>
      </c>
      <c r="F42" s="391">
        <v>648</v>
      </c>
      <c r="G42" s="392">
        <v>222</v>
      </c>
      <c r="H42" s="406">
        <v>3</v>
      </c>
      <c r="I42" s="470"/>
      <c r="J42" s="470"/>
      <c r="K42" s="407">
        <v>85</v>
      </c>
      <c r="L42" s="395">
        <v>85</v>
      </c>
      <c r="M42" s="395">
        <v>1</v>
      </c>
      <c r="N42" s="407">
        <v>393</v>
      </c>
      <c r="O42" s="396">
        <v>666</v>
      </c>
      <c r="P42" s="396">
        <v>0.6082352941176471</v>
      </c>
      <c r="Q42" s="397">
        <v>380.75529411764705</v>
      </c>
      <c r="R42" s="398">
        <v>0.97297297297297303</v>
      </c>
      <c r="S42" s="398">
        <v>0.93993993993993996</v>
      </c>
      <c r="T42" s="399">
        <v>3.3950617283950615E-2</v>
      </c>
      <c r="U42" s="400">
        <v>99.97</v>
      </c>
      <c r="V42" s="401">
        <v>2199.34</v>
      </c>
      <c r="W42" s="463"/>
      <c r="X42" s="402">
        <v>112</v>
      </c>
      <c r="Y42" s="465"/>
      <c r="Z42" s="467"/>
      <c r="AA42" s="475"/>
      <c r="AB42" s="471"/>
      <c r="AC42" s="473"/>
      <c r="AD42" s="463"/>
      <c r="AE42" s="471"/>
      <c r="AF42" s="471"/>
      <c r="AG42" s="451"/>
      <c r="AH42" s="451"/>
      <c r="AI42" s="451"/>
      <c r="AJ42" s="479"/>
      <c r="AK42" s="480"/>
      <c r="AL42" s="471"/>
      <c r="AM42" s="475"/>
    </row>
    <row r="43" spans="1:39" s="338" customFormat="1" ht="18">
      <c r="A43" s="461"/>
      <c r="B43" s="403" t="s">
        <v>867</v>
      </c>
      <c r="C43" s="404">
        <v>968</v>
      </c>
      <c r="D43" s="403">
        <v>840</v>
      </c>
      <c r="E43" s="405">
        <v>128</v>
      </c>
      <c r="F43" s="391">
        <v>968</v>
      </c>
      <c r="G43" s="392">
        <v>549</v>
      </c>
      <c r="H43" s="406">
        <v>2.2999999999999998</v>
      </c>
      <c r="I43" s="470"/>
      <c r="J43" s="470"/>
      <c r="K43" s="407">
        <v>225</v>
      </c>
      <c r="L43" s="395">
        <v>250</v>
      </c>
      <c r="M43" s="395">
        <v>0.9</v>
      </c>
      <c r="N43" s="407">
        <v>700</v>
      </c>
      <c r="O43" s="396">
        <v>1262.6999999999998</v>
      </c>
      <c r="P43" s="396">
        <v>0.2888</v>
      </c>
      <c r="Q43" s="397">
        <v>242.59200000000001</v>
      </c>
      <c r="R43" s="398">
        <v>0.76661122990417374</v>
      </c>
      <c r="S43" s="398">
        <v>0.66524114991684491</v>
      </c>
      <c r="T43" s="399">
        <v>0.13223140495867769</v>
      </c>
      <c r="U43" s="400">
        <v>52.87</v>
      </c>
      <c r="V43" s="401">
        <v>6767.36</v>
      </c>
      <c r="W43" s="463"/>
      <c r="X43" s="402">
        <v>80</v>
      </c>
      <c r="Y43" s="465"/>
      <c r="Z43" s="467"/>
      <c r="AA43" s="475"/>
      <c r="AB43" s="471"/>
      <c r="AC43" s="473"/>
      <c r="AD43" s="463"/>
      <c r="AE43" s="471"/>
      <c r="AF43" s="471"/>
      <c r="AG43" s="451"/>
      <c r="AH43" s="451"/>
      <c r="AI43" s="451"/>
      <c r="AJ43" s="479"/>
      <c r="AK43" s="480"/>
      <c r="AL43" s="471"/>
      <c r="AM43" s="475"/>
    </row>
    <row r="44" spans="1:39" s="338" customFormat="1" ht="18">
      <c r="A44" s="462"/>
      <c r="B44" s="403"/>
      <c r="C44" s="404"/>
      <c r="D44" s="403"/>
      <c r="E44" s="405"/>
      <c r="F44" s="391">
        <v>0</v>
      </c>
      <c r="G44" s="392" t="s">
        <v>516</v>
      </c>
      <c r="H44" s="406"/>
      <c r="I44" s="470"/>
      <c r="J44" s="470"/>
      <c r="K44" s="407"/>
      <c r="L44" s="395">
        <v>0</v>
      </c>
      <c r="M44" s="395">
        <v>0</v>
      </c>
      <c r="N44" s="407"/>
      <c r="O44" s="396" t="s">
        <v>516</v>
      </c>
      <c r="P44" s="396" t="s">
        <v>516</v>
      </c>
      <c r="Q44" s="397">
        <v>0</v>
      </c>
      <c r="R44" s="398" t="s">
        <v>516</v>
      </c>
      <c r="S44" s="398" t="s">
        <v>516</v>
      </c>
      <c r="T44" s="399" t="s">
        <v>516</v>
      </c>
      <c r="U44" s="400" t="s">
        <v>516</v>
      </c>
      <c r="V44" s="401" t="s">
        <v>516</v>
      </c>
      <c r="W44" s="463"/>
      <c r="X44" s="402" t="s">
        <v>516</v>
      </c>
      <c r="Y44" s="465"/>
      <c r="Z44" s="468"/>
      <c r="AA44" s="475"/>
      <c r="AB44" s="471"/>
      <c r="AC44" s="474"/>
      <c r="AD44" s="463"/>
      <c r="AE44" s="471"/>
      <c r="AF44" s="471"/>
      <c r="AG44" s="451"/>
      <c r="AH44" s="451"/>
      <c r="AI44" s="451"/>
      <c r="AJ44" s="479"/>
      <c r="AK44" s="480"/>
      <c r="AL44" s="471"/>
      <c r="AM44" s="475"/>
    </row>
    <row r="45" spans="1:39" s="338" customFormat="1" ht="18">
      <c r="A45" s="424" t="s">
        <v>1065</v>
      </c>
      <c r="B45" s="408" t="s">
        <v>1066</v>
      </c>
      <c r="C45" s="409">
        <v>1285</v>
      </c>
      <c r="D45" s="408">
        <v>1083</v>
      </c>
      <c r="E45" s="410">
        <v>202</v>
      </c>
      <c r="F45" s="391">
        <v>1285</v>
      </c>
      <c r="G45" s="392">
        <v>572</v>
      </c>
      <c r="H45" s="411">
        <v>3</v>
      </c>
      <c r="I45" s="456">
        <v>1440</v>
      </c>
      <c r="J45" s="456">
        <v>0</v>
      </c>
      <c r="K45" s="412"/>
      <c r="L45" s="395">
        <v>250</v>
      </c>
      <c r="M45" s="395">
        <v>0</v>
      </c>
      <c r="N45" s="412">
        <v>541</v>
      </c>
      <c r="O45" s="396">
        <v>1716</v>
      </c>
      <c r="P45" s="396">
        <v>0.2888</v>
      </c>
      <c r="Q45" s="397">
        <v>312.7704</v>
      </c>
      <c r="R45" s="398">
        <v>0.74883449883449882</v>
      </c>
      <c r="S45" s="398">
        <v>0.63111888111888115</v>
      </c>
      <c r="T45" s="399">
        <v>0.15719844357976653</v>
      </c>
      <c r="U45" s="400">
        <v>62.52</v>
      </c>
      <c r="V45" s="413">
        <v>12629.04</v>
      </c>
      <c r="W45" s="430">
        <v>2114.5833333333335</v>
      </c>
      <c r="X45" s="402">
        <v>82</v>
      </c>
      <c r="Y45" s="437">
        <v>34120</v>
      </c>
      <c r="Z45" s="434"/>
      <c r="AA45" s="420">
        <v>0.19047619047619047</v>
      </c>
      <c r="AB45" s="420">
        <v>0.43402777777777779</v>
      </c>
      <c r="AC45" s="431">
        <v>0.11388888888888889</v>
      </c>
      <c r="AD45" s="430">
        <v>28525.083333333332</v>
      </c>
      <c r="AE45" s="420">
        <v>0.56597222222222221</v>
      </c>
      <c r="AF45" s="420" t="s">
        <v>516</v>
      </c>
      <c r="AG45" s="451">
        <v>0.43402777777777779</v>
      </c>
      <c r="AH45" s="451" t="s">
        <v>516</v>
      </c>
      <c r="AI45" s="451" t="e">
        <v>#VALUE!</v>
      </c>
      <c r="AJ45" s="459"/>
      <c r="AK45" s="451" t="e">
        <v>#REF!</v>
      </c>
      <c r="AL45" s="420" t="e">
        <v>#VALUE!</v>
      </c>
      <c r="AM45" s="420">
        <v>0.33875395424836602</v>
      </c>
    </row>
    <row r="46" spans="1:39" s="338" customFormat="1" ht="18">
      <c r="A46" s="425"/>
      <c r="B46" s="414" t="s">
        <v>1067</v>
      </c>
      <c r="C46" s="415">
        <v>584</v>
      </c>
      <c r="D46" s="414">
        <v>430</v>
      </c>
      <c r="E46" s="416">
        <v>154</v>
      </c>
      <c r="F46" s="391">
        <v>584</v>
      </c>
      <c r="G46" s="392">
        <v>293</v>
      </c>
      <c r="H46" s="417">
        <v>2</v>
      </c>
      <c r="I46" s="457"/>
      <c r="J46" s="457"/>
      <c r="K46" s="418"/>
      <c r="L46" s="395">
        <v>85</v>
      </c>
      <c r="M46" s="395">
        <v>0</v>
      </c>
      <c r="N46" s="418">
        <v>274</v>
      </c>
      <c r="O46" s="396">
        <v>586</v>
      </c>
      <c r="P46" s="396">
        <v>0.40705882352941181</v>
      </c>
      <c r="Q46" s="397">
        <v>175.03529411764708</v>
      </c>
      <c r="R46" s="398">
        <v>0.9965870307167235</v>
      </c>
      <c r="S46" s="398">
        <v>0.7337883959044369</v>
      </c>
      <c r="T46" s="399">
        <v>0.2636986301369863</v>
      </c>
      <c r="U46" s="400">
        <v>89.49</v>
      </c>
      <c r="V46" s="413">
        <v>13781.46</v>
      </c>
      <c r="W46" s="430"/>
      <c r="X46" s="402">
        <v>114</v>
      </c>
      <c r="Y46" s="438"/>
      <c r="Z46" s="435"/>
      <c r="AA46" s="420"/>
      <c r="AB46" s="420"/>
      <c r="AC46" s="432"/>
      <c r="AD46" s="430"/>
      <c r="AE46" s="420"/>
      <c r="AF46" s="420"/>
      <c r="AG46" s="451"/>
      <c r="AH46" s="451"/>
      <c r="AI46" s="451"/>
      <c r="AJ46" s="459"/>
      <c r="AK46" s="451"/>
      <c r="AL46" s="420"/>
      <c r="AM46" s="420"/>
    </row>
    <row r="47" spans="1:39" s="338" customFormat="1" ht="18">
      <c r="A47" s="425"/>
      <c r="B47" s="414"/>
      <c r="C47" s="415"/>
      <c r="D47" s="414"/>
      <c r="E47" s="416"/>
      <c r="F47" s="391">
        <v>0</v>
      </c>
      <c r="G47" s="392" t="s">
        <v>516</v>
      </c>
      <c r="H47" s="417"/>
      <c r="I47" s="457"/>
      <c r="J47" s="457"/>
      <c r="K47" s="418"/>
      <c r="L47" s="395">
        <v>0</v>
      </c>
      <c r="M47" s="395">
        <v>0</v>
      </c>
      <c r="N47" s="418"/>
      <c r="O47" s="396" t="s">
        <v>516</v>
      </c>
      <c r="P47" s="396" t="s">
        <v>516</v>
      </c>
      <c r="Q47" s="397">
        <v>0</v>
      </c>
      <c r="R47" s="398" t="s">
        <v>516</v>
      </c>
      <c r="S47" s="398" t="s">
        <v>516</v>
      </c>
      <c r="T47" s="399" t="s">
        <v>516</v>
      </c>
      <c r="U47" s="400" t="s">
        <v>516</v>
      </c>
      <c r="V47" s="413" t="s">
        <v>516</v>
      </c>
      <c r="W47" s="430"/>
      <c r="X47" s="402" t="s">
        <v>516</v>
      </c>
      <c r="Y47" s="438"/>
      <c r="Z47" s="435"/>
      <c r="AA47" s="420"/>
      <c r="AB47" s="420"/>
      <c r="AC47" s="432"/>
      <c r="AD47" s="430"/>
      <c r="AE47" s="420"/>
      <c r="AF47" s="420"/>
      <c r="AG47" s="451"/>
      <c r="AH47" s="451"/>
      <c r="AI47" s="451"/>
      <c r="AJ47" s="459"/>
      <c r="AK47" s="451"/>
      <c r="AL47" s="420"/>
      <c r="AM47" s="420"/>
    </row>
    <row r="48" spans="1:39" s="338" customFormat="1" ht="18">
      <c r="A48" s="426"/>
      <c r="B48" s="414"/>
      <c r="C48" s="415"/>
      <c r="D48" s="414"/>
      <c r="E48" s="416"/>
      <c r="F48" s="391">
        <v>0</v>
      </c>
      <c r="G48" s="392" t="s">
        <v>516</v>
      </c>
      <c r="H48" s="417"/>
      <c r="I48" s="457"/>
      <c r="J48" s="457"/>
      <c r="K48" s="418"/>
      <c r="L48" s="395">
        <v>0</v>
      </c>
      <c r="M48" s="395">
        <v>0</v>
      </c>
      <c r="N48" s="418"/>
      <c r="O48" s="396" t="s">
        <v>516</v>
      </c>
      <c r="P48" s="396" t="s">
        <v>516</v>
      </c>
      <c r="Q48" s="397">
        <v>0</v>
      </c>
      <c r="R48" s="398" t="s">
        <v>516</v>
      </c>
      <c r="S48" s="398" t="s">
        <v>516</v>
      </c>
      <c r="T48" s="399" t="s">
        <v>516</v>
      </c>
      <c r="U48" s="400" t="s">
        <v>516</v>
      </c>
      <c r="V48" s="413" t="s">
        <v>516</v>
      </c>
      <c r="W48" s="430"/>
      <c r="X48" s="402" t="s">
        <v>516</v>
      </c>
      <c r="Y48" s="438"/>
      <c r="Z48" s="436"/>
      <c r="AA48" s="420"/>
      <c r="AB48" s="420"/>
      <c r="AC48" s="433"/>
      <c r="AD48" s="430"/>
      <c r="AE48" s="420"/>
      <c r="AF48" s="420"/>
      <c r="AG48" s="451"/>
      <c r="AH48" s="451"/>
      <c r="AI48" s="451"/>
      <c r="AJ48" s="459"/>
      <c r="AK48" s="451"/>
      <c r="AL48" s="420"/>
      <c r="AM48" s="420"/>
    </row>
    <row r="49" spans="1:39" s="338" customFormat="1" ht="18">
      <c r="A49" s="460" t="s">
        <v>1068</v>
      </c>
      <c r="B49" s="388" t="s">
        <v>1063</v>
      </c>
      <c r="C49" s="389">
        <v>247</v>
      </c>
      <c r="D49" s="388">
        <v>240</v>
      </c>
      <c r="E49" s="390">
        <v>7</v>
      </c>
      <c r="F49" s="391">
        <v>247</v>
      </c>
      <c r="G49" s="392">
        <v>251</v>
      </c>
      <c r="H49" s="393">
        <v>1</v>
      </c>
      <c r="I49" s="469">
        <v>1440</v>
      </c>
      <c r="J49" s="469">
        <v>0</v>
      </c>
      <c r="K49" s="394"/>
      <c r="L49" s="395">
        <v>90</v>
      </c>
      <c r="M49" s="395">
        <v>0</v>
      </c>
      <c r="N49" s="394"/>
      <c r="O49" s="396">
        <v>251</v>
      </c>
      <c r="P49" s="396">
        <v>0.63222222222222224</v>
      </c>
      <c r="Q49" s="397">
        <v>151.73333333333335</v>
      </c>
      <c r="R49" s="398">
        <v>0.98406374501992033</v>
      </c>
      <c r="S49" s="398">
        <v>0.95617529880478092</v>
      </c>
      <c r="T49" s="399">
        <v>2.8340080971659919E-2</v>
      </c>
      <c r="U49" s="400">
        <v>93.04</v>
      </c>
      <c r="V49" s="401">
        <v>651.28000000000009</v>
      </c>
      <c r="W49" s="463">
        <v>4872</v>
      </c>
      <c r="X49" s="402">
        <v>100</v>
      </c>
      <c r="Y49" s="464">
        <v>4968</v>
      </c>
      <c r="Z49" s="466"/>
      <c r="AA49" s="475">
        <v>0.11670480549199085</v>
      </c>
      <c r="AB49" s="471" t="e">
        <v>#VALUE!</v>
      </c>
      <c r="AC49" s="472">
        <v>0</v>
      </c>
      <c r="AD49" s="463">
        <v>9140.9599999999991</v>
      </c>
      <c r="AE49" s="471" t="s">
        <v>516</v>
      </c>
      <c r="AF49" s="471" t="s">
        <v>516</v>
      </c>
      <c r="AG49" s="451" t="s">
        <v>516</v>
      </c>
      <c r="AH49" s="451" t="s">
        <v>516</v>
      </c>
      <c r="AI49" s="451" t="e">
        <v>#VALUE!</v>
      </c>
      <c r="AJ49" s="479"/>
      <c r="AK49" s="480" t="e">
        <v>#REF!</v>
      </c>
      <c r="AL49" s="471" t="e">
        <v>#VALUE!</v>
      </c>
      <c r="AM49" s="475">
        <v>0.15093572984749457</v>
      </c>
    </row>
    <row r="50" spans="1:39" s="338" customFormat="1" ht="18">
      <c r="A50" s="461"/>
      <c r="B50" s="403" t="s">
        <v>1023</v>
      </c>
      <c r="C50" s="404">
        <v>190</v>
      </c>
      <c r="D50" s="403">
        <v>146</v>
      </c>
      <c r="E50" s="405">
        <v>44</v>
      </c>
      <c r="F50" s="391">
        <v>190</v>
      </c>
      <c r="G50" s="392">
        <v>385</v>
      </c>
      <c r="H50" s="406">
        <v>0.5</v>
      </c>
      <c r="I50" s="470"/>
      <c r="J50" s="470"/>
      <c r="K50" s="407"/>
      <c r="L50" s="395">
        <v>85</v>
      </c>
      <c r="M50" s="395">
        <v>0</v>
      </c>
      <c r="N50" s="407"/>
      <c r="O50" s="396">
        <v>192.5</v>
      </c>
      <c r="P50" s="396">
        <v>0.4494117647058824</v>
      </c>
      <c r="Q50" s="397">
        <v>65.614117647058833</v>
      </c>
      <c r="R50" s="398">
        <v>0.98701298701298701</v>
      </c>
      <c r="S50" s="398">
        <v>0.75844155844155847</v>
      </c>
      <c r="T50" s="399">
        <v>0.23157894736842105</v>
      </c>
      <c r="U50" s="400">
        <v>82.22</v>
      </c>
      <c r="V50" s="401">
        <v>3617.68</v>
      </c>
      <c r="W50" s="463"/>
      <c r="X50" s="402">
        <v>97</v>
      </c>
      <c r="Y50" s="465"/>
      <c r="Z50" s="467"/>
      <c r="AA50" s="475"/>
      <c r="AB50" s="471"/>
      <c r="AC50" s="473"/>
      <c r="AD50" s="463"/>
      <c r="AE50" s="471"/>
      <c r="AF50" s="471"/>
      <c r="AG50" s="451"/>
      <c r="AH50" s="451"/>
      <c r="AI50" s="451"/>
      <c r="AJ50" s="479"/>
      <c r="AK50" s="480"/>
      <c r="AL50" s="471"/>
      <c r="AM50" s="475"/>
    </row>
    <row r="51" spans="1:39" s="338" customFormat="1" ht="18">
      <c r="A51" s="461"/>
      <c r="B51" s="403"/>
      <c r="C51" s="404"/>
      <c r="D51" s="403"/>
      <c r="E51" s="405"/>
      <c r="F51" s="391">
        <v>0</v>
      </c>
      <c r="G51" s="392" t="s">
        <v>516</v>
      </c>
      <c r="H51" s="406"/>
      <c r="I51" s="470"/>
      <c r="J51" s="470"/>
      <c r="K51" s="407"/>
      <c r="L51" s="395">
        <v>0</v>
      </c>
      <c r="M51" s="395">
        <v>0</v>
      </c>
      <c r="N51" s="407"/>
      <c r="O51" s="396" t="s">
        <v>516</v>
      </c>
      <c r="P51" s="396" t="s">
        <v>516</v>
      </c>
      <c r="Q51" s="397">
        <v>0</v>
      </c>
      <c r="R51" s="398" t="s">
        <v>516</v>
      </c>
      <c r="S51" s="398" t="s">
        <v>516</v>
      </c>
      <c r="T51" s="399" t="s">
        <v>516</v>
      </c>
      <c r="U51" s="400" t="s">
        <v>516</v>
      </c>
      <c r="V51" s="401" t="s">
        <v>516</v>
      </c>
      <c r="W51" s="463"/>
      <c r="X51" s="402" t="s">
        <v>516</v>
      </c>
      <c r="Y51" s="465"/>
      <c r="Z51" s="467"/>
      <c r="AA51" s="475"/>
      <c r="AB51" s="471"/>
      <c r="AC51" s="473"/>
      <c r="AD51" s="463"/>
      <c r="AE51" s="471"/>
      <c r="AF51" s="471"/>
      <c r="AG51" s="451"/>
      <c r="AH51" s="451"/>
      <c r="AI51" s="451"/>
      <c r="AJ51" s="479"/>
      <c r="AK51" s="480"/>
      <c r="AL51" s="471"/>
      <c r="AM51" s="475"/>
    </row>
    <row r="52" spans="1:39" s="338" customFormat="1" ht="18">
      <c r="A52" s="462"/>
      <c r="B52" s="403"/>
      <c r="C52" s="404"/>
      <c r="D52" s="403"/>
      <c r="E52" s="405"/>
      <c r="F52" s="391">
        <v>0</v>
      </c>
      <c r="G52" s="392" t="s">
        <v>516</v>
      </c>
      <c r="H52" s="406"/>
      <c r="I52" s="470"/>
      <c r="J52" s="470"/>
      <c r="K52" s="407"/>
      <c r="L52" s="395">
        <v>0</v>
      </c>
      <c r="M52" s="395">
        <v>0</v>
      </c>
      <c r="N52" s="407"/>
      <c r="O52" s="396" t="s">
        <v>516</v>
      </c>
      <c r="P52" s="396" t="s">
        <v>516</v>
      </c>
      <c r="Q52" s="397">
        <v>0</v>
      </c>
      <c r="R52" s="398" t="s">
        <v>516</v>
      </c>
      <c r="S52" s="398" t="s">
        <v>516</v>
      </c>
      <c r="T52" s="399" t="s">
        <v>516</v>
      </c>
      <c r="U52" s="400" t="s">
        <v>516</v>
      </c>
      <c r="V52" s="401" t="s">
        <v>516</v>
      </c>
      <c r="W52" s="463"/>
      <c r="X52" s="402" t="s">
        <v>516</v>
      </c>
      <c r="Y52" s="465"/>
      <c r="Z52" s="468"/>
      <c r="AA52" s="475"/>
      <c r="AB52" s="471"/>
      <c r="AC52" s="474"/>
      <c r="AD52" s="463"/>
      <c r="AE52" s="471"/>
      <c r="AF52" s="471"/>
      <c r="AG52" s="451"/>
      <c r="AH52" s="451"/>
      <c r="AI52" s="451"/>
      <c r="AJ52" s="479"/>
      <c r="AK52" s="480"/>
      <c r="AL52" s="471"/>
      <c r="AM52" s="475"/>
    </row>
    <row r="53" spans="1:39" s="338" customFormat="1" ht="18">
      <c r="A53" s="424" t="s">
        <v>1069</v>
      </c>
      <c r="B53" s="408" t="s">
        <v>1063</v>
      </c>
      <c r="C53" s="409">
        <v>697</v>
      </c>
      <c r="D53" s="408">
        <v>646</v>
      </c>
      <c r="E53" s="410">
        <v>51</v>
      </c>
      <c r="F53" s="391">
        <v>697</v>
      </c>
      <c r="G53" s="392">
        <v>251</v>
      </c>
      <c r="H53" s="411">
        <v>3</v>
      </c>
      <c r="I53" s="456">
        <v>1438</v>
      </c>
      <c r="J53" s="456">
        <v>0</v>
      </c>
      <c r="K53" s="412">
        <v>85.7</v>
      </c>
      <c r="L53" s="395">
        <v>90</v>
      </c>
      <c r="M53" s="395">
        <v>0.9522222222222223</v>
      </c>
      <c r="N53" s="412">
        <v>540</v>
      </c>
      <c r="O53" s="396">
        <v>753</v>
      </c>
      <c r="P53" s="396">
        <v>0.63222222222222224</v>
      </c>
      <c r="Q53" s="397">
        <v>408.41555555555556</v>
      </c>
      <c r="R53" s="398">
        <v>0.92563081009296144</v>
      </c>
      <c r="S53" s="398">
        <v>0.85790172642762286</v>
      </c>
      <c r="T53" s="399">
        <v>7.3170731707317069E-2</v>
      </c>
      <c r="U53" s="400">
        <v>93.04</v>
      </c>
      <c r="V53" s="413">
        <v>4745.04</v>
      </c>
      <c r="W53" s="430">
        <v>1299.2</v>
      </c>
      <c r="X53" s="402">
        <v>100</v>
      </c>
      <c r="Y53" s="437">
        <v>10559</v>
      </c>
      <c r="Z53" s="434"/>
      <c r="AA53" s="420">
        <v>5.7809894385769875E-2</v>
      </c>
      <c r="AB53" s="420">
        <v>0.26703755215577185</v>
      </c>
      <c r="AC53" s="431">
        <v>0.11613351877607789</v>
      </c>
      <c r="AD53" s="430">
        <v>8962.9500000000007</v>
      </c>
      <c r="AE53" s="420">
        <v>0.73296244784422815</v>
      </c>
      <c r="AF53" s="420">
        <v>0.98222722960151798</v>
      </c>
      <c r="AG53" s="451">
        <v>0.26703755215577185</v>
      </c>
      <c r="AH53" s="451">
        <v>1.3026773296244819E-2</v>
      </c>
      <c r="AI53" s="451">
        <v>1.5163047095924182E-2</v>
      </c>
      <c r="AJ53" s="459"/>
      <c r="AK53" s="451" t="e">
        <v>#REF!</v>
      </c>
      <c r="AL53" s="420">
        <v>0.6783162692378164</v>
      </c>
      <c r="AM53" s="420">
        <v>0.61410852263946836</v>
      </c>
    </row>
    <row r="54" spans="1:39" s="338" customFormat="1" ht="18">
      <c r="A54" s="425"/>
      <c r="B54" s="414" t="s">
        <v>1070</v>
      </c>
      <c r="C54" s="415">
        <v>1102</v>
      </c>
      <c r="D54" s="414">
        <v>1049</v>
      </c>
      <c r="E54" s="416">
        <v>53</v>
      </c>
      <c r="F54" s="391">
        <v>1102</v>
      </c>
      <c r="G54" s="392">
        <v>325</v>
      </c>
      <c r="H54" s="417">
        <v>3</v>
      </c>
      <c r="I54" s="457"/>
      <c r="J54" s="457"/>
      <c r="K54" s="418">
        <v>81.099999999999994</v>
      </c>
      <c r="L54" s="395">
        <v>80</v>
      </c>
      <c r="M54" s="395">
        <v>1.0137499999999999</v>
      </c>
      <c r="N54" s="418">
        <v>514</v>
      </c>
      <c r="O54" s="396">
        <v>975</v>
      </c>
      <c r="P54" s="396">
        <v>0.45250000000000001</v>
      </c>
      <c r="Q54" s="397">
        <v>474.67250000000001</v>
      </c>
      <c r="R54" s="398">
        <v>1.1302564102564103</v>
      </c>
      <c r="S54" s="398">
        <v>1.0758974358974358</v>
      </c>
      <c r="T54" s="399">
        <v>4.8094373865698731E-2</v>
      </c>
      <c r="U54" s="400">
        <v>55.07</v>
      </c>
      <c r="V54" s="413">
        <v>2918.71</v>
      </c>
      <c r="W54" s="430"/>
      <c r="X54" s="402">
        <v>103</v>
      </c>
      <c r="Y54" s="438"/>
      <c r="Z54" s="435"/>
      <c r="AA54" s="420"/>
      <c r="AB54" s="420"/>
      <c r="AC54" s="432"/>
      <c r="AD54" s="430"/>
      <c r="AE54" s="420"/>
      <c r="AF54" s="420"/>
      <c r="AG54" s="451"/>
      <c r="AH54" s="451"/>
      <c r="AI54" s="451"/>
      <c r="AJ54" s="459"/>
      <c r="AK54" s="451"/>
      <c r="AL54" s="420"/>
      <c r="AM54" s="420"/>
    </row>
    <row r="55" spans="1:39" s="338" customFormat="1" ht="18">
      <c r="A55" s="425"/>
      <c r="B55" s="414"/>
      <c r="C55" s="415"/>
      <c r="D55" s="414"/>
      <c r="E55" s="416"/>
      <c r="F55" s="391">
        <v>0</v>
      </c>
      <c r="G55" s="392" t="s">
        <v>516</v>
      </c>
      <c r="H55" s="417"/>
      <c r="I55" s="457"/>
      <c r="J55" s="457"/>
      <c r="K55" s="418"/>
      <c r="L55" s="395">
        <v>0</v>
      </c>
      <c r="M55" s="395">
        <v>0</v>
      </c>
      <c r="N55" s="418"/>
      <c r="O55" s="396" t="s">
        <v>516</v>
      </c>
      <c r="P55" s="396" t="s">
        <v>516</v>
      </c>
      <c r="Q55" s="397">
        <v>0</v>
      </c>
      <c r="R55" s="398" t="s">
        <v>516</v>
      </c>
      <c r="S55" s="398" t="s">
        <v>516</v>
      </c>
      <c r="T55" s="399" t="s">
        <v>516</v>
      </c>
      <c r="U55" s="400" t="s">
        <v>516</v>
      </c>
      <c r="V55" s="413" t="s">
        <v>516</v>
      </c>
      <c r="W55" s="430"/>
      <c r="X55" s="402" t="s">
        <v>516</v>
      </c>
      <c r="Y55" s="438"/>
      <c r="Z55" s="435"/>
      <c r="AA55" s="420"/>
      <c r="AB55" s="420"/>
      <c r="AC55" s="432"/>
      <c r="AD55" s="430"/>
      <c r="AE55" s="420"/>
      <c r="AF55" s="420"/>
      <c r="AG55" s="451"/>
      <c r="AH55" s="451"/>
      <c r="AI55" s="451"/>
      <c r="AJ55" s="459"/>
      <c r="AK55" s="451"/>
      <c r="AL55" s="420"/>
      <c r="AM55" s="420"/>
    </row>
    <row r="56" spans="1:39" s="338" customFormat="1" ht="18">
      <c r="A56" s="426"/>
      <c r="B56" s="414"/>
      <c r="C56" s="415"/>
      <c r="D56" s="414"/>
      <c r="E56" s="416"/>
      <c r="F56" s="391">
        <v>0</v>
      </c>
      <c r="G56" s="392" t="s">
        <v>516</v>
      </c>
      <c r="H56" s="417"/>
      <c r="I56" s="458"/>
      <c r="J56" s="458"/>
      <c r="K56" s="418"/>
      <c r="L56" s="395">
        <v>0</v>
      </c>
      <c r="M56" s="395">
        <v>0</v>
      </c>
      <c r="N56" s="418"/>
      <c r="O56" s="396" t="s">
        <v>516</v>
      </c>
      <c r="P56" s="396" t="s">
        <v>516</v>
      </c>
      <c r="Q56" s="397">
        <v>0</v>
      </c>
      <c r="R56" s="398" t="s">
        <v>516</v>
      </c>
      <c r="S56" s="398" t="s">
        <v>516</v>
      </c>
      <c r="T56" s="399" t="s">
        <v>516</v>
      </c>
      <c r="U56" s="400" t="s">
        <v>516</v>
      </c>
      <c r="V56" s="413" t="s">
        <v>516</v>
      </c>
      <c r="W56" s="430"/>
      <c r="X56" s="402" t="s">
        <v>516</v>
      </c>
      <c r="Y56" s="439"/>
      <c r="Z56" s="436"/>
      <c r="AA56" s="420"/>
      <c r="AB56" s="420"/>
      <c r="AC56" s="433"/>
      <c r="AD56" s="430"/>
      <c r="AE56" s="420"/>
      <c r="AF56" s="420"/>
      <c r="AG56" s="451"/>
      <c r="AH56" s="451"/>
      <c r="AI56" s="451"/>
      <c r="AJ56" s="459"/>
      <c r="AK56" s="451"/>
      <c r="AL56" s="420"/>
      <c r="AM56" s="420"/>
    </row>
    <row r="57" spans="1:39" s="338" customFormat="1" ht="18">
      <c r="A57" s="427" t="s">
        <v>1071</v>
      </c>
      <c r="B57" s="373" t="s">
        <v>1070</v>
      </c>
      <c r="C57" s="374">
        <v>328</v>
      </c>
      <c r="D57" s="373">
        <v>320</v>
      </c>
      <c r="E57" s="375">
        <v>8</v>
      </c>
      <c r="F57" s="364">
        <v>328</v>
      </c>
      <c r="G57" s="365">
        <v>325</v>
      </c>
      <c r="H57" s="376">
        <v>1</v>
      </c>
      <c r="I57" s="453">
        <v>1440</v>
      </c>
      <c r="J57" s="453">
        <v>0</v>
      </c>
      <c r="K57" s="377"/>
      <c r="L57" s="366">
        <v>80</v>
      </c>
      <c r="M57" s="366">
        <v>0</v>
      </c>
      <c r="N57" s="377"/>
      <c r="O57" s="367">
        <v>325</v>
      </c>
      <c r="P57" s="367">
        <v>0.45250000000000001</v>
      </c>
      <c r="Q57" s="368">
        <v>144.80000000000001</v>
      </c>
      <c r="R57" s="369">
        <v>1.0092307692307692</v>
      </c>
      <c r="S57" s="369">
        <v>0.98461538461538467</v>
      </c>
      <c r="T57" s="370">
        <v>2.4390243902439025E-2</v>
      </c>
      <c r="U57" s="371">
        <v>55.07</v>
      </c>
      <c r="V57" s="378">
        <v>440.56</v>
      </c>
      <c r="W57" s="421">
        <v>4872</v>
      </c>
      <c r="X57" s="372">
        <v>103</v>
      </c>
      <c r="Y57" s="449">
        <v>7174</v>
      </c>
      <c r="Z57" s="446"/>
      <c r="AA57" s="440">
        <v>6.7810457516339864E-2</v>
      </c>
      <c r="AB57" s="445" t="e">
        <v>#VALUE!</v>
      </c>
      <c r="AC57" s="442">
        <v>0.19513888888888889</v>
      </c>
      <c r="AD57" s="441">
        <v>9075.31</v>
      </c>
      <c r="AE57" s="445" t="s">
        <v>516</v>
      </c>
      <c r="AF57" s="445" t="s">
        <v>516</v>
      </c>
      <c r="AG57" s="452" t="s">
        <v>516</v>
      </c>
      <c r="AH57" s="452" t="s">
        <v>516</v>
      </c>
      <c r="AI57" s="452" t="e">
        <v>#VALUE!</v>
      </c>
      <c r="AJ57" s="481"/>
      <c r="AK57" s="482" t="e">
        <v>#REF!</v>
      </c>
      <c r="AL57" s="445" t="e">
        <v>#VALUE!</v>
      </c>
      <c r="AM57" s="440">
        <v>0.31596621212121212</v>
      </c>
    </row>
    <row r="58" spans="1:39" s="338" customFormat="1" ht="18">
      <c r="A58" s="428"/>
      <c r="B58" s="379" t="s">
        <v>867</v>
      </c>
      <c r="C58" s="380">
        <v>511</v>
      </c>
      <c r="D58" s="379">
        <v>461</v>
      </c>
      <c r="E58" s="381">
        <v>50</v>
      </c>
      <c r="F58" s="364">
        <v>511</v>
      </c>
      <c r="G58" s="365">
        <v>549</v>
      </c>
      <c r="H58" s="382">
        <v>1.1499999999999999</v>
      </c>
      <c r="I58" s="454"/>
      <c r="J58" s="454"/>
      <c r="K58" s="383"/>
      <c r="L58" s="366">
        <v>250</v>
      </c>
      <c r="M58" s="366">
        <v>0</v>
      </c>
      <c r="N58" s="383"/>
      <c r="O58" s="367">
        <v>631.34999999999991</v>
      </c>
      <c r="P58" s="367">
        <v>0.2888</v>
      </c>
      <c r="Q58" s="368">
        <v>133.13679999999999</v>
      </c>
      <c r="R58" s="369">
        <v>0.80937673239882801</v>
      </c>
      <c r="S58" s="369">
        <v>0.73018135740872747</v>
      </c>
      <c r="T58" s="370">
        <v>9.7847358121330719E-2</v>
      </c>
      <c r="U58" s="371">
        <v>52.87</v>
      </c>
      <c r="V58" s="378">
        <v>2643.5</v>
      </c>
      <c r="W58" s="422"/>
      <c r="X58" s="372">
        <v>80</v>
      </c>
      <c r="Y58" s="450"/>
      <c r="Z58" s="447"/>
      <c r="AA58" s="440"/>
      <c r="AB58" s="445"/>
      <c r="AC58" s="443"/>
      <c r="AD58" s="441"/>
      <c r="AE58" s="445"/>
      <c r="AF58" s="445"/>
      <c r="AG58" s="452"/>
      <c r="AH58" s="452"/>
      <c r="AI58" s="452"/>
      <c r="AJ58" s="481"/>
      <c r="AK58" s="482"/>
      <c r="AL58" s="445"/>
      <c r="AM58" s="440"/>
    </row>
    <row r="59" spans="1:39" s="338" customFormat="1" ht="18">
      <c r="A59" s="428"/>
      <c r="B59" s="379" t="s">
        <v>1072</v>
      </c>
      <c r="C59" s="380">
        <v>385</v>
      </c>
      <c r="D59" s="379">
        <v>360</v>
      </c>
      <c r="E59" s="381">
        <v>25</v>
      </c>
      <c r="F59" s="364">
        <v>385</v>
      </c>
      <c r="G59" s="365">
        <v>470</v>
      </c>
      <c r="H59" s="382">
        <v>1</v>
      </c>
      <c r="I59" s="454"/>
      <c r="J59" s="454"/>
      <c r="K59" s="383"/>
      <c r="L59" s="366">
        <v>220</v>
      </c>
      <c r="M59" s="366">
        <v>0</v>
      </c>
      <c r="N59" s="383"/>
      <c r="O59" s="367">
        <v>470</v>
      </c>
      <c r="P59" s="367">
        <v>0.49181818181818182</v>
      </c>
      <c r="Q59" s="368">
        <v>177.05454545454546</v>
      </c>
      <c r="R59" s="369">
        <v>0.81914893617021278</v>
      </c>
      <c r="S59" s="369">
        <v>0.76595744680851063</v>
      </c>
      <c r="T59" s="370">
        <v>6.4935064935064929E-2</v>
      </c>
      <c r="U59" s="371">
        <v>44.77</v>
      </c>
      <c r="V59" s="378">
        <v>1119.25</v>
      </c>
      <c r="W59" s="422"/>
      <c r="X59" s="372">
        <v>94</v>
      </c>
      <c r="Y59" s="450"/>
      <c r="Z59" s="447"/>
      <c r="AA59" s="440"/>
      <c r="AB59" s="445"/>
      <c r="AC59" s="443"/>
      <c r="AD59" s="441"/>
      <c r="AE59" s="445"/>
      <c r="AF59" s="445"/>
      <c r="AG59" s="452"/>
      <c r="AH59" s="452"/>
      <c r="AI59" s="452"/>
      <c r="AJ59" s="481"/>
      <c r="AK59" s="482"/>
      <c r="AL59" s="445"/>
      <c r="AM59" s="440"/>
    </row>
    <row r="60" spans="1:39" s="338" customFormat="1" ht="18">
      <c r="A60" s="429"/>
      <c r="B60" s="379"/>
      <c r="C60" s="380"/>
      <c r="D60" s="379"/>
      <c r="E60" s="381"/>
      <c r="F60" s="364">
        <v>0</v>
      </c>
      <c r="G60" s="365" t="s">
        <v>516</v>
      </c>
      <c r="H60" s="382"/>
      <c r="I60" s="455"/>
      <c r="J60" s="455"/>
      <c r="K60" s="383"/>
      <c r="L60" s="366">
        <v>0</v>
      </c>
      <c r="M60" s="366">
        <v>0</v>
      </c>
      <c r="N60" s="383"/>
      <c r="O60" s="367" t="s">
        <v>516</v>
      </c>
      <c r="P60" s="367" t="s">
        <v>516</v>
      </c>
      <c r="Q60" s="368">
        <v>0</v>
      </c>
      <c r="R60" s="369" t="s">
        <v>516</v>
      </c>
      <c r="S60" s="369" t="s">
        <v>516</v>
      </c>
      <c r="T60" s="370" t="s">
        <v>516</v>
      </c>
      <c r="U60" s="371" t="s">
        <v>516</v>
      </c>
      <c r="V60" s="378" t="s">
        <v>516</v>
      </c>
      <c r="W60" s="423"/>
      <c r="X60" s="372" t="s">
        <v>516</v>
      </c>
      <c r="Y60" s="450"/>
      <c r="Z60" s="448"/>
      <c r="AA60" s="440"/>
      <c r="AB60" s="445"/>
      <c r="AC60" s="444"/>
      <c r="AD60" s="441"/>
      <c r="AE60" s="445"/>
      <c r="AF60" s="445"/>
      <c r="AG60" s="452"/>
      <c r="AH60" s="452"/>
      <c r="AI60" s="452"/>
      <c r="AJ60" s="481"/>
      <c r="AK60" s="482"/>
      <c r="AL60" s="445"/>
      <c r="AM60" s="440"/>
    </row>
    <row r="61" spans="1:39" ht="23.4">
      <c r="A61" s="224"/>
      <c r="B61" s="224"/>
      <c r="C61" s="225">
        <f>SUM(C33:C60)</f>
        <v>10035</v>
      </c>
      <c r="D61" s="225">
        <f>SUM(D33:D60)</f>
        <v>9092</v>
      </c>
      <c r="E61" s="225">
        <f t="shared" ref="E61:U61" si="0">SUM(E33:E60)</f>
        <v>943</v>
      </c>
      <c r="F61" s="225">
        <f t="shared" si="0"/>
        <v>10035</v>
      </c>
      <c r="G61" s="225">
        <f t="shared" si="0"/>
        <v>6243</v>
      </c>
      <c r="H61" s="225">
        <f>SUM(H33:H60)</f>
        <v>29.2</v>
      </c>
      <c r="I61" s="225">
        <f>SUM(I33:I60)</f>
        <v>9356</v>
      </c>
      <c r="J61" s="225">
        <f t="shared" si="0"/>
        <v>0</v>
      </c>
      <c r="K61" s="225">
        <f>AVERAGE(K33:K60)</f>
        <v>107.13333333333334</v>
      </c>
      <c r="L61" s="225">
        <f t="shared" si="0"/>
        <v>2350</v>
      </c>
      <c r="M61" s="225">
        <f t="shared" si="0"/>
        <v>5.7666258169934643</v>
      </c>
      <c r="N61" s="225">
        <f>SUM(N33:N60)</f>
        <v>4305</v>
      </c>
      <c r="O61" s="225">
        <f>SUM(O33:O44,O47:O60)</f>
        <v>8861.2999999999993</v>
      </c>
      <c r="P61" s="225">
        <f t="shared" si="0"/>
        <v>7.1006934046345815</v>
      </c>
      <c r="Q61" s="225">
        <f t="shared" si="0"/>
        <v>3810.2514240641713</v>
      </c>
      <c r="R61" s="225">
        <f t="shared" si="0"/>
        <v>14.777134748303302</v>
      </c>
      <c r="S61" s="225">
        <f t="shared" si="0"/>
        <v>13.407069201595963</v>
      </c>
      <c r="T61" s="275">
        <f>AVERAGE(T33:T60)</f>
        <v>9.5516213506545003E-2</v>
      </c>
      <c r="U61" s="225">
        <f t="shared" si="0"/>
        <v>1116.69</v>
      </c>
      <c r="V61" s="313">
        <f>SUM(V33:V60)</f>
        <v>66570.14</v>
      </c>
      <c r="W61" s="285">
        <f>SUM(W33:W60)</f>
        <v>17089.216666666667</v>
      </c>
      <c r="X61" s="226">
        <f>AVERAGE(X33:X60)</f>
        <v>95.9375</v>
      </c>
      <c r="Y61" s="293">
        <f>SUM(Y33:Y60)</f>
        <v>88649</v>
      </c>
      <c r="Z61" s="303">
        <f>AVERAGE(Z33:Z60)</f>
        <v>0.26898148148148149</v>
      </c>
      <c r="AA61" s="304">
        <f>AVERAGE(AA33:AA60)</f>
        <v>9.4847828389540575E-2</v>
      </c>
      <c r="AB61" s="304" t="e">
        <f>AVERAGE(AB33:AB60)</f>
        <v>#VALUE!</v>
      </c>
      <c r="AC61" s="304">
        <f>AVERAGE(AC33:AC60)</f>
        <v>0.13287900835333263</v>
      </c>
      <c r="AD61" s="305">
        <f>AVERAGE(AD33:AD60)</f>
        <v>11951.336666666666</v>
      </c>
      <c r="AE61" s="304">
        <f t="shared" ref="AE61:AM61" si="1">AVERAGE(AE33:AE60)</f>
        <v>0.65890031059654608</v>
      </c>
      <c r="AF61" s="304">
        <f t="shared" si="1"/>
        <v>0.97616253378750528</v>
      </c>
      <c r="AG61" s="304">
        <f t="shared" si="1"/>
        <v>0.34109968940345387</v>
      </c>
      <c r="AH61" s="304">
        <f t="shared" si="1"/>
        <v>1.9254595513704339E-2</v>
      </c>
      <c r="AI61" s="304" t="e">
        <f t="shared" si="1"/>
        <v>#VALUE!</v>
      </c>
      <c r="AJ61" s="304" t="e">
        <f t="shared" si="1"/>
        <v>#DIV/0!</v>
      </c>
      <c r="AK61" s="304" t="e">
        <f t="shared" si="1"/>
        <v>#REF!</v>
      </c>
      <c r="AL61" s="304" t="e">
        <f t="shared" si="1"/>
        <v>#VALUE!</v>
      </c>
      <c r="AM61" s="304">
        <f t="shared" si="1"/>
        <v>0.41522265374792594</v>
      </c>
    </row>
    <row r="306" spans="2:2">
      <c r="B306" t="s">
        <v>517</v>
      </c>
    </row>
  </sheetData>
  <mergeCells count="135">
    <mergeCell ref="AL45:AL48"/>
    <mergeCell ref="AM45:AM48"/>
    <mergeCell ref="AI57:AI60"/>
    <mergeCell ref="AJ57:AJ60"/>
    <mergeCell ref="AK57:AK60"/>
    <mergeCell ref="AL57:AL60"/>
    <mergeCell ref="AI49:AI52"/>
    <mergeCell ref="AJ49:AJ52"/>
    <mergeCell ref="AK49:AK52"/>
    <mergeCell ref="AL49:AL52"/>
    <mergeCell ref="AM49:AM52"/>
    <mergeCell ref="AI53:AI56"/>
    <mergeCell ref="AJ53:AJ56"/>
    <mergeCell ref="AK53:AK56"/>
    <mergeCell ref="AL53:AL56"/>
    <mergeCell ref="I33:I36"/>
    <mergeCell ref="J33:J36"/>
    <mergeCell ref="J41:J44"/>
    <mergeCell ref="AD41:AD44"/>
    <mergeCell ref="Z41:Z44"/>
    <mergeCell ref="AD37:AD40"/>
    <mergeCell ref="AA49:AA52"/>
    <mergeCell ref="AB45:AB48"/>
    <mergeCell ref="A31:N31"/>
    <mergeCell ref="Z31:AM31"/>
    <mergeCell ref="AI33:AI36"/>
    <mergeCell ref="AJ33:AJ36"/>
    <mergeCell ref="AK33:AK36"/>
    <mergeCell ref="AL33:AL36"/>
    <mergeCell ref="AM33:AM36"/>
    <mergeCell ref="W33:W36"/>
    <mergeCell ref="Y33:Y36"/>
    <mergeCell ref="AI41:AI44"/>
    <mergeCell ref="AJ41:AJ44"/>
    <mergeCell ref="AK41:AK44"/>
    <mergeCell ref="AL41:AL44"/>
    <mergeCell ref="AM41:AM44"/>
    <mergeCell ref="AI45:AI48"/>
    <mergeCell ref="AJ45:AJ48"/>
    <mergeCell ref="AD33:AD36"/>
    <mergeCell ref="AF41:AF44"/>
    <mergeCell ref="AE33:AE36"/>
    <mergeCell ref="AA33:AA36"/>
    <mergeCell ref="AB33:AB36"/>
    <mergeCell ref="AC33:AC36"/>
    <mergeCell ref="AA45:AA48"/>
    <mergeCell ref="A37:A40"/>
    <mergeCell ref="I37:I40"/>
    <mergeCell ref="J37:J40"/>
    <mergeCell ref="W37:W40"/>
    <mergeCell ref="Y37:Y40"/>
    <mergeCell ref="Z37:Z40"/>
    <mergeCell ref="AA37:AA40"/>
    <mergeCell ref="AB37:AB40"/>
    <mergeCell ref="AC37:AC40"/>
    <mergeCell ref="AA41:AA44"/>
    <mergeCell ref="Z33:Z36"/>
    <mergeCell ref="AB41:AB44"/>
    <mergeCell ref="AC41:AC44"/>
    <mergeCell ref="A41:A44"/>
    <mergeCell ref="Y41:Y44"/>
    <mergeCell ref="I41:I44"/>
    <mergeCell ref="A33:A36"/>
    <mergeCell ref="AH33:AH36"/>
    <mergeCell ref="AH41:AH44"/>
    <mergeCell ref="AH45:AH48"/>
    <mergeCell ref="AH49:AH52"/>
    <mergeCell ref="AG33:AG36"/>
    <mergeCell ref="AG41:AG44"/>
    <mergeCell ref="AF49:AF52"/>
    <mergeCell ref="AF45:AF48"/>
    <mergeCell ref="AE37:AE40"/>
    <mergeCell ref="AF37:AF40"/>
    <mergeCell ref="AG37:AG40"/>
    <mergeCell ref="AH37:AH40"/>
    <mergeCell ref="AF33:AF36"/>
    <mergeCell ref="AE41:AE44"/>
    <mergeCell ref="AE53:AE56"/>
    <mergeCell ref="AF53:AF56"/>
    <mergeCell ref="AG53:AG56"/>
    <mergeCell ref="AE57:AE60"/>
    <mergeCell ref="AF57:AF60"/>
    <mergeCell ref="AG57:AG60"/>
    <mergeCell ref="AG45:AG48"/>
    <mergeCell ref="AG49:AG52"/>
    <mergeCell ref="AE45:AE48"/>
    <mergeCell ref="AE49:AE52"/>
    <mergeCell ref="W53:W56"/>
    <mergeCell ref="AI37:AI40"/>
    <mergeCell ref="AJ37:AJ40"/>
    <mergeCell ref="AK37:AK40"/>
    <mergeCell ref="AL37:AL40"/>
    <mergeCell ref="A45:A48"/>
    <mergeCell ref="A49:A52"/>
    <mergeCell ref="I45:I48"/>
    <mergeCell ref="J45:J48"/>
    <mergeCell ref="W49:W52"/>
    <mergeCell ref="Y49:Y52"/>
    <mergeCell ref="Z49:Z52"/>
    <mergeCell ref="I49:I52"/>
    <mergeCell ref="J49:J52"/>
    <mergeCell ref="W45:W48"/>
    <mergeCell ref="Z45:Z48"/>
    <mergeCell ref="W41:W44"/>
    <mergeCell ref="Y45:Y48"/>
    <mergeCell ref="AB49:AB52"/>
    <mergeCell ref="AC49:AC52"/>
    <mergeCell ref="AD49:AD52"/>
    <mergeCell ref="AD45:AD48"/>
    <mergeCell ref="AC45:AC48"/>
    <mergeCell ref="AK45:AK48"/>
    <mergeCell ref="AM37:AM40"/>
    <mergeCell ref="W57:W60"/>
    <mergeCell ref="A53:A56"/>
    <mergeCell ref="A57:A60"/>
    <mergeCell ref="AM53:AM56"/>
    <mergeCell ref="AD53:AD56"/>
    <mergeCell ref="AC53:AC56"/>
    <mergeCell ref="AB53:AB56"/>
    <mergeCell ref="AA53:AA56"/>
    <mergeCell ref="Z53:Z56"/>
    <mergeCell ref="Y53:Y56"/>
    <mergeCell ref="AM57:AM60"/>
    <mergeCell ref="AD57:AD60"/>
    <mergeCell ref="AC57:AC60"/>
    <mergeCell ref="AB57:AB60"/>
    <mergeCell ref="AA57:AA60"/>
    <mergeCell ref="Z57:Z60"/>
    <mergeCell ref="Y57:Y60"/>
    <mergeCell ref="AH53:AH56"/>
    <mergeCell ref="AH57:AH60"/>
    <mergeCell ref="J57:J60"/>
    <mergeCell ref="I57:I60"/>
    <mergeCell ref="I53:I56"/>
    <mergeCell ref="J53:J56"/>
  </mergeCells>
  <phoneticPr fontId="63" type="noConversion"/>
  <conditionalFormatting sqref="C57:C60">
    <cfRule type="expression" dxfId="35" priority="7">
      <formula>$C57&lt;&gt;$F57</formula>
    </cfRule>
  </conditionalFormatting>
  <conditionalFormatting sqref="AA57:AA60">
    <cfRule type="colorScale" priority="6">
      <colorScale>
        <cfvo type="num" val="0"/>
        <cfvo type="num" val="0.06"/>
        <cfvo type="num" val="0.09"/>
        <color rgb="FF92D050"/>
        <color rgb="FFFFEB84"/>
        <color rgb="FFFF0000"/>
      </colorScale>
    </cfRule>
  </conditionalFormatting>
  <conditionalFormatting sqref="AM57:AM60 AB57:AC60">
    <cfRule type="dataBar" priority="8">
      <dataBar>
        <cfvo type="min"/>
        <cfvo type="max"/>
        <color rgb="FF638EC6"/>
      </dataBar>
      <extLst>
        <ext xmlns:x14="http://schemas.microsoft.com/office/spreadsheetml/2009/9/main" uri="{B025F937-C7B1-47D3-B67F-A62EFF666E3E}">
          <x14:id>{DEED3923-5187-4ED7-8379-4239282B9114}</x14:id>
        </ext>
      </extLst>
    </cfRule>
  </conditionalFormatting>
  <conditionalFormatting sqref="C33:C56">
    <cfRule type="expression" dxfId="34" priority="3">
      <formula>$C33&lt;&gt;$F33</formula>
    </cfRule>
  </conditionalFormatting>
  <conditionalFormatting sqref="AA33:AA56">
    <cfRule type="colorScale" priority="2">
      <colorScale>
        <cfvo type="num" val="0"/>
        <cfvo type="num" val="0.06"/>
        <cfvo type="num" val="0.09"/>
        <color rgb="FF92D050"/>
        <color rgb="FFFFEB84"/>
        <color rgb="FFFF0000"/>
      </colorScale>
    </cfRule>
  </conditionalFormatting>
  <conditionalFormatting sqref="AM33:AM56 AB33:AC56">
    <cfRule type="dataBar" priority="4">
      <dataBar>
        <cfvo type="min"/>
        <cfvo type="max"/>
        <color rgb="FF638EC6"/>
      </dataBar>
      <extLst>
        <ext xmlns:x14="http://schemas.microsoft.com/office/spreadsheetml/2009/9/main" uri="{B025F937-C7B1-47D3-B67F-A62EFF666E3E}">
          <x14:id>{1F33176E-1143-4B1B-9941-CF93616E5E9F}</x14:id>
        </ext>
      </extLst>
    </cfRule>
  </conditionalFormatting>
  <conditionalFormatting sqref="V33:V60">
    <cfRule type="top10" dxfId="33" priority="1" rank="4"/>
  </conditionalFormatting>
  <pageMargins left="0.7" right="0.7" top="0.75" bottom="0.75" header="0.3" footer="0.3"/>
  <pageSetup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dataBar" id="{DEED3923-5187-4ED7-8379-4239282B9114}">
            <x14:dataBar minLength="0" maxLength="100" border="1" negativeBarBorderColorSameAsPositive="0">
              <x14:cfvo type="autoMin"/>
              <x14:cfvo type="autoMax"/>
              <x14:borderColor theme="0"/>
              <x14:negativeFillColor rgb="FFFF0000"/>
              <x14:negativeBorderColor rgb="FFFF0000"/>
              <x14:axisColor rgb="FF000000"/>
            </x14:dataBar>
          </x14:cfRule>
          <xm:sqref>AM57:AM60 AB57:AC60</xm:sqref>
        </x14:conditionalFormatting>
        <x14:conditionalFormatting xmlns:xm="http://schemas.microsoft.com/office/excel/2006/main">
          <x14:cfRule type="dataBar" id="{1F33176E-1143-4B1B-9941-CF93616E5E9F}">
            <x14:dataBar minLength="0" maxLength="100" border="1" negativeBarBorderColorSameAsPositive="0">
              <x14:cfvo type="autoMin"/>
              <x14:cfvo type="autoMax"/>
              <x14:borderColor theme="0"/>
              <x14:negativeFillColor rgb="FFFF0000"/>
              <x14:negativeBorderColor rgb="FFFF0000"/>
              <x14:axisColor rgb="FF000000"/>
            </x14:dataBar>
          </x14:cfRule>
          <xm:sqref>AM33:AM56 AB33:AC56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21DE9-D1D2-40F6-B284-D13AEF6CDA39}">
  <sheetPr>
    <tabColor rgb="FFFFFF00"/>
  </sheetPr>
  <dimension ref="X32"/>
  <sheetViews>
    <sheetView zoomScale="60" zoomScaleNormal="60" workbookViewId="0">
      <selection activeCell="X32" sqref="X32"/>
    </sheetView>
  </sheetViews>
  <sheetFormatPr defaultRowHeight="14.4"/>
  <sheetData>
    <row r="32" spans="24:24" ht="46.2">
      <c r="X32" s="419" t="s">
        <v>1073</v>
      </c>
    </row>
  </sheetData>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39853-639C-4FD4-B84F-A1E491ED7839}">
  <sheetPr>
    <tabColor rgb="FF002060"/>
  </sheetPr>
  <dimension ref="L1:N1"/>
  <sheetViews>
    <sheetView zoomScale="90" zoomScaleNormal="90" workbookViewId="0">
      <selection activeCell="T19" sqref="T19"/>
    </sheetView>
  </sheetViews>
  <sheetFormatPr defaultRowHeight="14.4"/>
  <cols>
    <col min="12" max="14" width="9.21875" style="346"/>
    <col min="17" max="17" width="17" bestFit="1" customWidth="1"/>
    <col min="18" max="18" width="14.21875" bestFit="1" customWidth="1"/>
    <col min="19" max="19" width="8.5546875" bestFit="1" customWidth="1"/>
    <col min="20" max="20" width="9" customWidth="1"/>
    <col min="21" max="21" width="38.5546875" bestFit="1" customWidth="1"/>
    <col min="22" max="22" width="8.77734375" customWidth="1"/>
    <col min="23" max="23" width="11.21875" bestFit="1" customWidth="1"/>
  </cols>
  <sheetData>
    <row r="1" ht="51" customHeight="1"/>
  </sheetData>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2A39E-9AD3-470D-86C7-60DA64909BEF}">
  <sheetPr>
    <tabColor rgb="FF0070C0"/>
  </sheetPr>
  <dimension ref="A1:I27"/>
  <sheetViews>
    <sheetView workbookViewId="0">
      <pane ySplit="1" topLeftCell="A15" activePane="bottomLeft" state="frozen"/>
      <selection pane="bottomLeft" activeCell="H27" sqref="H27"/>
    </sheetView>
  </sheetViews>
  <sheetFormatPr defaultRowHeight="14.4"/>
  <cols>
    <col min="2" max="7" width="15" customWidth="1"/>
    <col min="8" max="8" width="15" style="346" customWidth="1"/>
    <col min="9" max="9" width="39.77734375" customWidth="1"/>
  </cols>
  <sheetData>
    <row r="1" spans="1:9">
      <c r="A1" s="70" t="s">
        <v>740</v>
      </c>
      <c r="B1" s="70" t="s">
        <v>903</v>
      </c>
      <c r="C1" s="70" t="s">
        <v>771</v>
      </c>
      <c r="D1" s="70" t="s">
        <v>904</v>
      </c>
      <c r="E1" s="70" t="s">
        <v>919</v>
      </c>
      <c r="F1" s="70" t="s">
        <v>920</v>
      </c>
      <c r="G1" s="70" t="s">
        <v>905</v>
      </c>
      <c r="H1" s="70" t="s">
        <v>921</v>
      </c>
      <c r="I1" s="70" t="s">
        <v>121</v>
      </c>
    </row>
    <row r="2" spans="1:9">
      <c r="A2" t="s">
        <v>746</v>
      </c>
    </row>
    <row r="3" spans="1:9">
      <c r="A3" t="s">
        <v>906</v>
      </c>
    </row>
    <row r="4" spans="1:9">
      <c r="A4" t="s">
        <v>907</v>
      </c>
    </row>
    <row r="5" spans="1:9">
      <c r="A5" t="s">
        <v>908</v>
      </c>
    </row>
    <row r="6" spans="1:9">
      <c r="A6" t="s">
        <v>909</v>
      </c>
    </row>
    <row r="7" spans="1:9">
      <c r="A7" t="s">
        <v>747</v>
      </c>
    </row>
    <row r="8" spans="1:9">
      <c r="A8" t="s">
        <v>906</v>
      </c>
    </row>
    <row r="9" spans="1:9">
      <c r="A9" t="s">
        <v>907</v>
      </c>
    </row>
    <row r="10" spans="1:9">
      <c r="A10" t="s">
        <v>908</v>
      </c>
      <c r="B10">
        <v>1</v>
      </c>
      <c r="C10" t="s">
        <v>910</v>
      </c>
      <c r="D10">
        <v>6</v>
      </c>
      <c r="E10">
        <v>0</v>
      </c>
      <c r="F10">
        <v>2500</v>
      </c>
      <c r="I10" t="s">
        <v>918</v>
      </c>
    </row>
    <row r="11" spans="1:9">
      <c r="A11" t="s">
        <v>909</v>
      </c>
      <c r="B11">
        <v>0</v>
      </c>
      <c r="C11" t="s">
        <v>926</v>
      </c>
      <c r="D11">
        <v>8</v>
      </c>
      <c r="E11">
        <v>0</v>
      </c>
      <c r="F11">
        <v>400</v>
      </c>
      <c r="H11" s="346" t="s">
        <v>942</v>
      </c>
      <c r="I11" t="s">
        <v>937</v>
      </c>
    </row>
    <row r="12" spans="1:9">
      <c r="A12" t="s">
        <v>748</v>
      </c>
    </row>
    <row r="13" spans="1:9">
      <c r="A13" t="s">
        <v>906</v>
      </c>
      <c r="B13">
        <v>1</v>
      </c>
      <c r="C13" t="s">
        <v>910</v>
      </c>
      <c r="D13">
        <v>5</v>
      </c>
      <c r="E13">
        <v>0</v>
      </c>
      <c r="F13">
        <v>400</v>
      </c>
      <c r="H13" s="346" t="s">
        <v>942</v>
      </c>
      <c r="I13" t="s">
        <v>943</v>
      </c>
    </row>
    <row r="14" spans="1:9">
      <c r="A14" t="s">
        <v>907</v>
      </c>
      <c r="B14">
        <v>1</v>
      </c>
      <c r="E14">
        <v>0</v>
      </c>
      <c r="F14">
        <v>800</v>
      </c>
      <c r="H14" s="346" t="s">
        <v>942</v>
      </c>
      <c r="I14" t="s">
        <v>968</v>
      </c>
    </row>
    <row r="15" spans="1:9">
      <c r="A15" t="s">
        <v>908</v>
      </c>
      <c r="B15">
        <v>0</v>
      </c>
      <c r="C15" t="s">
        <v>910</v>
      </c>
      <c r="D15">
        <v>4</v>
      </c>
      <c r="E15">
        <v>0</v>
      </c>
      <c r="F15" s="276">
        <v>13280</v>
      </c>
      <c r="H15" s="346" t="s">
        <v>970</v>
      </c>
      <c r="I15" t="s">
        <v>969</v>
      </c>
    </row>
    <row r="16" spans="1:9">
      <c r="A16" t="s">
        <v>909</v>
      </c>
      <c r="B16">
        <v>0</v>
      </c>
      <c r="C16" t="s">
        <v>910</v>
      </c>
      <c r="D16">
        <v>2</v>
      </c>
      <c r="E16">
        <v>800</v>
      </c>
      <c r="F16">
        <v>1600</v>
      </c>
      <c r="H16" s="346" t="s">
        <v>970</v>
      </c>
      <c r="I16" t="s">
        <v>989</v>
      </c>
    </row>
    <row r="17" spans="1:9">
      <c r="A17" t="s">
        <v>643</v>
      </c>
    </row>
    <row r="18" spans="1:9">
      <c r="A18" t="s">
        <v>906</v>
      </c>
      <c r="B18">
        <v>0</v>
      </c>
      <c r="C18" t="s">
        <v>910</v>
      </c>
      <c r="D18" t="s">
        <v>1003</v>
      </c>
      <c r="E18">
        <v>800</v>
      </c>
      <c r="F18">
        <v>2000</v>
      </c>
      <c r="H18" s="346" t="s">
        <v>1001</v>
      </c>
    </row>
    <row r="19" spans="1:9">
      <c r="A19" t="s">
        <v>907</v>
      </c>
      <c r="B19">
        <v>0</v>
      </c>
      <c r="C19" t="s">
        <v>910</v>
      </c>
      <c r="D19" t="s">
        <v>1010</v>
      </c>
      <c r="E19">
        <v>100</v>
      </c>
      <c r="F19" s="276">
        <v>3200</v>
      </c>
      <c r="H19" s="346" t="s">
        <v>942</v>
      </c>
      <c r="I19" t="s">
        <v>1011</v>
      </c>
    </row>
    <row r="20" spans="1:9">
      <c r="A20" t="s">
        <v>908</v>
      </c>
      <c r="B20">
        <v>0</v>
      </c>
      <c r="C20" t="s">
        <v>910</v>
      </c>
      <c r="D20" t="s">
        <v>1014</v>
      </c>
      <c r="E20" t="s">
        <v>1015</v>
      </c>
      <c r="F20">
        <v>800</v>
      </c>
      <c r="H20" s="346" t="s">
        <v>942</v>
      </c>
      <c r="I20" t="s">
        <v>1016</v>
      </c>
    </row>
    <row r="21" spans="1:9">
      <c r="A21" t="s">
        <v>909</v>
      </c>
      <c r="B21">
        <v>0</v>
      </c>
      <c r="C21" t="s">
        <v>910</v>
      </c>
      <c r="D21" t="s">
        <v>1021</v>
      </c>
      <c r="E21">
        <v>0</v>
      </c>
      <c r="F21">
        <v>0</v>
      </c>
      <c r="H21" s="346" t="s">
        <v>942</v>
      </c>
      <c r="I21" t="s">
        <v>1020</v>
      </c>
    </row>
    <row r="22" spans="1:9">
      <c r="A22" t="s">
        <v>1019</v>
      </c>
      <c r="B22">
        <v>0</v>
      </c>
      <c r="C22" t="s">
        <v>910</v>
      </c>
      <c r="D22" t="s">
        <v>1036</v>
      </c>
      <c r="E22">
        <v>0</v>
      </c>
      <c r="F22" s="276">
        <v>4400</v>
      </c>
      <c r="H22" s="346" t="s">
        <v>1075</v>
      </c>
    </row>
    <row r="23" spans="1:9">
      <c r="A23" t="s">
        <v>645</v>
      </c>
    </row>
    <row r="24" spans="1:9">
      <c r="A24" t="s">
        <v>906</v>
      </c>
      <c r="B24">
        <v>1</v>
      </c>
      <c r="C24" t="s">
        <v>910</v>
      </c>
      <c r="D24" t="s">
        <v>1038</v>
      </c>
      <c r="E24">
        <v>0</v>
      </c>
      <c r="F24">
        <v>400</v>
      </c>
      <c r="I24" t="s">
        <v>1037</v>
      </c>
    </row>
    <row r="25" spans="1:9">
      <c r="A25" t="s">
        <v>907</v>
      </c>
      <c r="B25">
        <v>0</v>
      </c>
      <c r="C25" t="s">
        <v>910</v>
      </c>
      <c r="D25" t="s">
        <v>1036</v>
      </c>
      <c r="E25">
        <v>0</v>
      </c>
      <c r="F25">
        <v>1200</v>
      </c>
    </row>
    <row r="26" spans="1:9">
      <c r="A26" t="s">
        <v>908</v>
      </c>
      <c r="B26">
        <v>0</v>
      </c>
      <c r="C26" t="s">
        <v>910</v>
      </c>
      <c r="D26" t="s">
        <v>1057</v>
      </c>
      <c r="E26">
        <v>0</v>
      </c>
      <c r="F26">
        <v>800</v>
      </c>
      <c r="I26" t="s">
        <v>1058</v>
      </c>
    </row>
    <row r="27" spans="1:9">
      <c r="A27" t="s">
        <v>909</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F42C-7BC5-461B-98A2-13545A61E932}">
  <sheetPr>
    <tabColor theme="5" tint="0.39997558519241921"/>
  </sheetPr>
  <dimension ref="A1:E47"/>
  <sheetViews>
    <sheetView workbookViewId="0">
      <pane xSplit="1" ySplit="1" topLeftCell="B39" activePane="bottomRight" state="frozen"/>
      <selection pane="topRight" activeCell="B1" sqref="B1"/>
      <selection pane="bottomLeft" activeCell="A2" sqref="A2"/>
      <selection pane="bottomRight" activeCell="C48" sqref="C48"/>
    </sheetView>
  </sheetViews>
  <sheetFormatPr defaultRowHeight="14.4"/>
  <cols>
    <col min="1" max="1" width="12.44140625" style="95" customWidth="1"/>
    <col min="2" max="2" width="25.44140625" bestFit="1" customWidth="1"/>
    <col min="3" max="3" width="14.44140625" bestFit="1" customWidth="1"/>
    <col min="4" max="4" width="20.44140625" bestFit="1" customWidth="1"/>
    <col min="5" max="5" width="19.5546875" bestFit="1" customWidth="1"/>
  </cols>
  <sheetData>
    <row r="1" spans="1:5">
      <c r="A1" s="95" t="s">
        <v>769</v>
      </c>
      <c r="B1" t="s">
        <v>497</v>
      </c>
      <c r="C1" t="s">
        <v>451</v>
      </c>
      <c r="D1" t="s">
        <v>452</v>
      </c>
      <c r="E1" t="s">
        <v>453</v>
      </c>
    </row>
    <row r="2" spans="1:5">
      <c r="A2" s="95">
        <v>43989</v>
      </c>
      <c r="B2" s="314">
        <v>1</v>
      </c>
      <c r="C2">
        <v>7</v>
      </c>
      <c r="D2">
        <v>2</v>
      </c>
      <c r="E2">
        <v>1</v>
      </c>
    </row>
    <row r="3" spans="1:5">
      <c r="A3" s="95">
        <v>43996</v>
      </c>
      <c r="B3" s="320">
        <v>1</v>
      </c>
      <c r="C3">
        <v>6</v>
      </c>
      <c r="D3">
        <v>0</v>
      </c>
      <c r="E3">
        <v>1</v>
      </c>
    </row>
    <row r="4" spans="1:5">
      <c r="A4" s="95">
        <v>44003</v>
      </c>
      <c r="B4" s="320">
        <v>1</v>
      </c>
      <c r="C4">
        <v>11</v>
      </c>
      <c r="D4">
        <v>0</v>
      </c>
      <c r="E4">
        <v>1</v>
      </c>
    </row>
    <row r="5" spans="1:5">
      <c r="A5" s="95">
        <v>44010</v>
      </c>
      <c r="B5" s="320">
        <v>1</v>
      </c>
      <c r="C5">
        <v>8</v>
      </c>
      <c r="D5">
        <v>0</v>
      </c>
      <c r="E5">
        <v>1</v>
      </c>
    </row>
    <row r="6" spans="1:5">
      <c r="A6" s="95">
        <v>44017</v>
      </c>
      <c r="B6" s="320">
        <v>1</v>
      </c>
      <c r="C6">
        <v>13</v>
      </c>
      <c r="D6">
        <v>0</v>
      </c>
      <c r="E6">
        <v>1</v>
      </c>
    </row>
    <row r="7" spans="1:5">
      <c r="A7" s="95">
        <v>44024</v>
      </c>
      <c r="B7" s="320">
        <v>1</v>
      </c>
      <c r="C7">
        <v>10</v>
      </c>
      <c r="D7">
        <v>0</v>
      </c>
      <c r="E7">
        <v>1</v>
      </c>
    </row>
    <row r="8" spans="1:5">
      <c r="A8" s="95">
        <v>44031</v>
      </c>
      <c r="B8" s="320">
        <v>1</v>
      </c>
      <c r="C8">
        <v>6</v>
      </c>
      <c r="D8">
        <v>0</v>
      </c>
      <c r="E8">
        <v>1</v>
      </c>
    </row>
    <row r="9" spans="1:5">
      <c r="A9" s="95">
        <v>44038</v>
      </c>
      <c r="B9" s="320">
        <v>1</v>
      </c>
      <c r="C9">
        <v>7</v>
      </c>
      <c r="D9">
        <v>1</v>
      </c>
      <c r="E9">
        <v>1</v>
      </c>
    </row>
    <row r="10" spans="1:5">
      <c r="A10" s="95">
        <v>44045</v>
      </c>
      <c r="B10" s="320">
        <v>1</v>
      </c>
      <c r="C10">
        <v>7</v>
      </c>
      <c r="D10">
        <v>0</v>
      </c>
      <c r="E10" s="346">
        <v>1</v>
      </c>
    </row>
    <row r="11" spans="1:5">
      <c r="A11" s="95">
        <v>44052</v>
      </c>
      <c r="B11" s="320">
        <v>1</v>
      </c>
      <c r="C11">
        <v>9</v>
      </c>
      <c r="D11">
        <v>1</v>
      </c>
      <c r="E11" s="346">
        <v>1</v>
      </c>
    </row>
    <row r="12" spans="1:5">
      <c r="A12" s="95">
        <v>44059</v>
      </c>
      <c r="B12" s="320">
        <v>1</v>
      </c>
      <c r="C12">
        <v>11</v>
      </c>
      <c r="D12" s="346">
        <v>1</v>
      </c>
      <c r="E12" s="346">
        <v>1</v>
      </c>
    </row>
    <row r="13" spans="1:5">
      <c r="A13" s="95">
        <v>44066</v>
      </c>
      <c r="B13" s="320">
        <v>1</v>
      </c>
      <c r="C13" s="346">
        <v>8</v>
      </c>
      <c r="D13" s="346">
        <v>1</v>
      </c>
      <c r="E13" s="346">
        <v>1</v>
      </c>
    </row>
    <row r="14" spans="1:5">
      <c r="A14" s="95">
        <v>44073</v>
      </c>
      <c r="B14" s="320">
        <v>1</v>
      </c>
      <c r="C14" s="346">
        <v>11</v>
      </c>
      <c r="D14" s="346">
        <v>1</v>
      </c>
      <c r="E14" s="346">
        <v>1</v>
      </c>
    </row>
    <row r="15" spans="1:5">
      <c r="A15" s="95">
        <v>44080</v>
      </c>
      <c r="B15" s="320">
        <v>1</v>
      </c>
      <c r="C15">
        <v>8</v>
      </c>
      <c r="D15" s="346">
        <v>1</v>
      </c>
      <c r="E15" s="346">
        <v>1</v>
      </c>
    </row>
    <row r="16" spans="1:5">
      <c r="A16" s="95">
        <v>44087</v>
      </c>
      <c r="B16" s="320">
        <v>1</v>
      </c>
      <c r="C16">
        <v>9</v>
      </c>
      <c r="D16" s="346">
        <v>1</v>
      </c>
      <c r="E16" s="346">
        <v>1</v>
      </c>
    </row>
    <row r="17" spans="1:5">
      <c r="A17" s="95">
        <v>44094</v>
      </c>
      <c r="B17" s="320">
        <v>0.9</v>
      </c>
      <c r="C17">
        <v>5</v>
      </c>
      <c r="D17" s="346">
        <v>0</v>
      </c>
      <c r="E17" s="346">
        <v>1</v>
      </c>
    </row>
    <row r="18" spans="1:5">
      <c r="A18" s="95">
        <v>44101</v>
      </c>
      <c r="B18" s="320">
        <v>1</v>
      </c>
      <c r="C18">
        <v>7</v>
      </c>
      <c r="D18" s="346">
        <v>1</v>
      </c>
      <c r="E18" s="346">
        <v>1</v>
      </c>
    </row>
    <row r="19" spans="1:5">
      <c r="A19" s="95">
        <v>44108</v>
      </c>
      <c r="B19" s="320">
        <v>1</v>
      </c>
      <c r="C19">
        <v>10</v>
      </c>
      <c r="D19" s="346">
        <v>1</v>
      </c>
      <c r="E19" s="346">
        <v>1</v>
      </c>
    </row>
    <row r="20" spans="1:5">
      <c r="A20" s="95">
        <v>44115</v>
      </c>
      <c r="B20" s="320">
        <v>1</v>
      </c>
      <c r="C20">
        <v>11</v>
      </c>
      <c r="D20" s="346">
        <v>1</v>
      </c>
      <c r="E20" s="346">
        <v>1</v>
      </c>
    </row>
    <row r="21" spans="1:5">
      <c r="A21" s="95">
        <v>44122</v>
      </c>
      <c r="B21" s="320">
        <v>1</v>
      </c>
      <c r="C21">
        <v>8</v>
      </c>
      <c r="D21" s="346">
        <v>1</v>
      </c>
      <c r="E21" s="346">
        <v>1</v>
      </c>
    </row>
    <row r="22" spans="1:5">
      <c r="A22" s="95">
        <v>44129</v>
      </c>
      <c r="B22" s="320">
        <v>1</v>
      </c>
      <c r="C22">
        <v>8</v>
      </c>
      <c r="D22" s="346">
        <v>1</v>
      </c>
      <c r="E22" s="346">
        <v>1</v>
      </c>
    </row>
    <row r="23" spans="1:5">
      <c r="A23" s="95">
        <v>44136</v>
      </c>
      <c r="B23" s="320">
        <v>1</v>
      </c>
      <c r="C23">
        <v>7</v>
      </c>
      <c r="D23" s="346">
        <v>1</v>
      </c>
      <c r="E23" s="346">
        <v>1</v>
      </c>
    </row>
    <row r="24" spans="1:5">
      <c r="A24" s="95">
        <v>44143</v>
      </c>
      <c r="B24" s="320">
        <v>1</v>
      </c>
      <c r="C24">
        <v>11</v>
      </c>
      <c r="D24" s="346">
        <v>1</v>
      </c>
      <c r="E24" s="346">
        <v>1</v>
      </c>
    </row>
    <row r="25" spans="1:5">
      <c r="A25" s="95">
        <v>44150</v>
      </c>
      <c r="B25" s="320">
        <v>1</v>
      </c>
      <c r="C25">
        <v>6</v>
      </c>
      <c r="D25" s="346">
        <v>1</v>
      </c>
      <c r="E25" s="346">
        <v>1</v>
      </c>
    </row>
    <row r="26" spans="1:5">
      <c r="A26" s="95">
        <v>44157</v>
      </c>
      <c r="B26" s="320">
        <v>1</v>
      </c>
      <c r="C26">
        <v>5</v>
      </c>
      <c r="D26" s="346">
        <v>0</v>
      </c>
      <c r="E26" s="346">
        <v>1</v>
      </c>
    </row>
    <row r="27" spans="1:5">
      <c r="A27" s="95">
        <v>44164</v>
      </c>
      <c r="B27" s="320">
        <v>1</v>
      </c>
      <c r="C27" s="346">
        <v>7</v>
      </c>
      <c r="D27" s="346">
        <v>1</v>
      </c>
      <c r="E27" s="346">
        <v>1</v>
      </c>
    </row>
    <row r="28" spans="1:5">
      <c r="A28" s="95">
        <v>44171</v>
      </c>
      <c r="B28" s="320">
        <v>1</v>
      </c>
      <c r="C28">
        <v>11</v>
      </c>
      <c r="D28" s="346">
        <v>1</v>
      </c>
      <c r="E28" s="346">
        <v>1</v>
      </c>
    </row>
    <row r="29" spans="1:5">
      <c r="A29" s="95">
        <v>44178</v>
      </c>
      <c r="B29" s="320">
        <v>1</v>
      </c>
      <c r="C29" s="346">
        <v>11</v>
      </c>
      <c r="D29" s="346">
        <v>0</v>
      </c>
      <c r="E29" s="346">
        <v>1</v>
      </c>
    </row>
    <row r="30" spans="1:5">
      <c r="A30" s="95">
        <v>44185</v>
      </c>
      <c r="B30" s="320">
        <v>1</v>
      </c>
      <c r="C30">
        <v>2</v>
      </c>
      <c r="D30">
        <v>0</v>
      </c>
      <c r="E30">
        <v>0</v>
      </c>
    </row>
    <row r="31" spans="1:5">
      <c r="A31" s="95">
        <v>37617</v>
      </c>
      <c r="B31" s="70" t="s">
        <v>877</v>
      </c>
      <c r="C31" s="70"/>
      <c r="D31" s="70"/>
      <c r="E31" s="70"/>
    </row>
    <row r="32" spans="1:5">
      <c r="A32" s="95">
        <v>43833</v>
      </c>
      <c r="B32" s="70" t="s">
        <v>877</v>
      </c>
      <c r="C32" s="70"/>
      <c r="D32" s="70"/>
      <c r="E32" s="70"/>
    </row>
    <row r="33" spans="1:5">
      <c r="A33" s="95">
        <v>44235</v>
      </c>
      <c r="B33" s="320">
        <v>1</v>
      </c>
      <c r="C33">
        <v>23</v>
      </c>
      <c r="D33" s="346">
        <v>0</v>
      </c>
      <c r="E33" s="346">
        <v>1</v>
      </c>
    </row>
    <row r="34" spans="1:5">
      <c r="A34" s="95">
        <v>44241</v>
      </c>
      <c r="B34" s="320">
        <v>1</v>
      </c>
      <c r="C34">
        <v>10</v>
      </c>
      <c r="D34" s="346">
        <v>0</v>
      </c>
      <c r="E34" s="346">
        <v>1</v>
      </c>
    </row>
    <row r="35" spans="1:5">
      <c r="A35" s="95">
        <v>44248</v>
      </c>
      <c r="B35" s="320">
        <v>1</v>
      </c>
      <c r="C35">
        <v>7</v>
      </c>
      <c r="D35">
        <v>0</v>
      </c>
      <c r="E35" s="346">
        <v>1</v>
      </c>
    </row>
    <row r="36" spans="1:5">
      <c r="A36" s="95">
        <v>44255</v>
      </c>
      <c r="B36" s="320">
        <v>1</v>
      </c>
      <c r="C36">
        <v>12</v>
      </c>
      <c r="D36" s="346">
        <v>0</v>
      </c>
      <c r="E36" s="346">
        <v>1</v>
      </c>
    </row>
    <row r="37" spans="1:5">
      <c r="A37" s="95">
        <v>44262</v>
      </c>
      <c r="B37" s="320">
        <v>1</v>
      </c>
      <c r="C37">
        <v>14</v>
      </c>
      <c r="D37" s="346">
        <v>0</v>
      </c>
      <c r="E37" s="346">
        <v>1</v>
      </c>
    </row>
    <row r="38" spans="1:5">
      <c r="A38" s="95">
        <v>44269</v>
      </c>
      <c r="B38" s="320">
        <v>1</v>
      </c>
      <c r="C38">
        <v>9</v>
      </c>
      <c r="D38" s="346">
        <v>0</v>
      </c>
      <c r="E38" s="346">
        <v>1</v>
      </c>
    </row>
    <row r="39" spans="1:5">
      <c r="A39" s="95">
        <v>44276</v>
      </c>
      <c r="B39" s="320">
        <v>1</v>
      </c>
      <c r="C39">
        <v>21</v>
      </c>
      <c r="D39" s="346">
        <v>0</v>
      </c>
      <c r="E39" s="346">
        <v>1</v>
      </c>
    </row>
    <row r="40" spans="1:5">
      <c r="A40" s="95">
        <v>44283</v>
      </c>
      <c r="B40" s="320">
        <v>1</v>
      </c>
      <c r="C40">
        <v>9</v>
      </c>
      <c r="D40">
        <v>0</v>
      </c>
      <c r="E40" s="346">
        <v>1</v>
      </c>
    </row>
    <row r="41" spans="1:5">
      <c r="A41" s="95">
        <v>44290</v>
      </c>
      <c r="B41" s="320">
        <v>1</v>
      </c>
      <c r="C41">
        <v>15</v>
      </c>
      <c r="D41" s="346">
        <v>1</v>
      </c>
      <c r="E41" s="346">
        <v>1</v>
      </c>
    </row>
    <row r="42" spans="1:5">
      <c r="A42" s="95">
        <v>44297</v>
      </c>
      <c r="B42" s="320">
        <v>1</v>
      </c>
      <c r="C42">
        <v>17</v>
      </c>
      <c r="D42">
        <v>0</v>
      </c>
      <c r="E42" s="346">
        <v>1</v>
      </c>
    </row>
    <row r="43" spans="1:5">
      <c r="A43" s="95">
        <v>44304</v>
      </c>
      <c r="B43" s="320">
        <v>1</v>
      </c>
      <c r="C43">
        <v>9</v>
      </c>
      <c r="D43">
        <v>0</v>
      </c>
      <c r="E43" s="346">
        <v>1</v>
      </c>
    </row>
    <row r="44" spans="1:5">
      <c r="A44" s="95">
        <v>44311</v>
      </c>
      <c r="B44" s="320">
        <v>1</v>
      </c>
      <c r="C44">
        <v>17</v>
      </c>
      <c r="D44">
        <v>1</v>
      </c>
      <c r="E44" s="346">
        <v>1</v>
      </c>
    </row>
    <row r="45" spans="1:5">
      <c r="A45" s="95">
        <v>44318</v>
      </c>
      <c r="B45" s="320">
        <v>1</v>
      </c>
      <c r="C45">
        <v>14</v>
      </c>
      <c r="D45" s="346">
        <v>1</v>
      </c>
      <c r="E45" s="346">
        <v>1</v>
      </c>
    </row>
    <row r="46" spans="1:5">
      <c r="A46" s="95">
        <v>44325</v>
      </c>
      <c r="B46" s="320">
        <v>1</v>
      </c>
      <c r="C46">
        <v>23</v>
      </c>
      <c r="D46" s="346">
        <v>1</v>
      </c>
      <c r="E46" s="346">
        <v>1</v>
      </c>
    </row>
    <row r="47" spans="1:5">
      <c r="A47" s="95">
        <v>44332</v>
      </c>
      <c r="B47" s="320">
        <v>1</v>
      </c>
      <c r="C47">
        <v>21</v>
      </c>
      <c r="D47" s="346">
        <v>1</v>
      </c>
      <c r="E47" s="346">
        <v>1</v>
      </c>
    </row>
  </sheetData>
  <pageMargins left="0.7" right="0.7" top="0.75" bottom="0.75" header="0.3" footer="0.3"/>
  <pageSetup orientation="portrait"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BF34"/>
  <sheetViews>
    <sheetView workbookViewId="0">
      <pane xSplit="1" ySplit="2" topLeftCell="B6" activePane="bottomRight" state="frozen"/>
      <selection pane="topRight" activeCell="B1" sqref="B1"/>
      <selection pane="bottomLeft" activeCell="A3" sqref="A3"/>
      <selection pane="bottomRight" activeCell="U26" sqref="U26"/>
    </sheetView>
  </sheetViews>
  <sheetFormatPr defaultRowHeight="14.4"/>
  <cols>
    <col min="1" max="1" width="27.44140625" bestFit="1" customWidth="1"/>
    <col min="2" max="2" width="0.44140625" customWidth="1"/>
    <col min="3" max="4" width="9.44140625" customWidth="1"/>
    <col min="5" max="8" width="9.44140625" hidden="1" customWidth="1"/>
    <col min="9" max="10" width="11.5546875" hidden="1" customWidth="1"/>
    <col min="11" max="20" width="9.44140625" hidden="1" customWidth="1"/>
    <col min="26" max="27" width="11.5546875" bestFit="1" customWidth="1"/>
  </cols>
  <sheetData>
    <row r="1" spans="1:58">
      <c r="A1" t="s">
        <v>128</v>
      </c>
      <c r="B1" s="244" t="s">
        <v>129</v>
      </c>
      <c r="C1" s="244" t="s">
        <v>129</v>
      </c>
      <c r="D1" s="244"/>
      <c r="E1" s="244"/>
      <c r="F1" s="245"/>
      <c r="G1" s="245"/>
      <c r="H1" s="483" t="s">
        <v>381</v>
      </c>
      <c r="I1" s="66"/>
      <c r="J1" s="67"/>
      <c r="K1" s="68"/>
      <c r="L1" s="66"/>
      <c r="M1" s="67"/>
      <c r="N1" s="68"/>
      <c r="O1" s="66"/>
      <c r="P1" s="67"/>
      <c r="Q1" s="68"/>
      <c r="R1" s="66"/>
      <c r="S1" s="67"/>
      <c r="T1" s="68"/>
      <c r="U1" s="64"/>
      <c r="V1" s="64"/>
      <c r="W1" s="65"/>
      <c r="X1" s="65"/>
      <c r="Y1" s="485" t="s">
        <v>380</v>
      </c>
      <c r="Z1" s="66"/>
      <c r="AA1" s="67"/>
      <c r="AB1" s="68"/>
      <c r="AC1" s="66"/>
      <c r="AD1" s="67"/>
      <c r="AE1" s="68"/>
      <c r="AF1" s="66"/>
      <c r="AG1" s="67"/>
      <c r="AH1" s="68"/>
      <c r="AI1" s="66"/>
      <c r="AJ1" s="67"/>
      <c r="AK1" s="68"/>
      <c r="AL1" s="69"/>
      <c r="AM1" s="69"/>
      <c r="AN1" s="69"/>
      <c r="AO1" s="69"/>
      <c r="AP1" s="69"/>
      <c r="AQ1" s="69"/>
    </row>
    <row r="2" spans="1:58" ht="15" thickBot="1">
      <c r="B2" s="246" t="s">
        <v>130</v>
      </c>
      <c r="C2" s="246" t="s">
        <v>131</v>
      </c>
      <c r="D2" s="246" t="s">
        <v>382</v>
      </c>
      <c r="E2" s="246" t="s">
        <v>132</v>
      </c>
      <c r="F2" s="246" t="s">
        <v>133</v>
      </c>
      <c r="G2" s="246" t="s">
        <v>134</v>
      </c>
      <c r="H2" s="484"/>
      <c r="I2" s="71" t="s">
        <v>161</v>
      </c>
      <c r="J2" s="72" t="s">
        <v>162</v>
      </c>
      <c r="K2" s="73" t="s">
        <v>163</v>
      </c>
      <c r="L2" s="71" t="s">
        <v>135</v>
      </c>
      <c r="M2" s="72" t="s">
        <v>136</v>
      </c>
      <c r="N2" s="73" t="s">
        <v>137</v>
      </c>
      <c r="O2" s="71" t="s">
        <v>138</v>
      </c>
      <c r="P2" s="72" t="s">
        <v>139</v>
      </c>
      <c r="Q2" s="73" t="s">
        <v>140</v>
      </c>
      <c r="R2" s="71" t="s">
        <v>164</v>
      </c>
      <c r="S2" s="72" t="s">
        <v>141</v>
      </c>
      <c r="T2" s="73" t="s">
        <v>142</v>
      </c>
      <c r="U2" s="70" t="s">
        <v>377</v>
      </c>
      <c r="V2" s="242" t="s">
        <v>507</v>
      </c>
      <c r="W2" s="70" t="s">
        <v>378</v>
      </c>
      <c r="X2" s="70" t="s">
        <v>379</v>
      </c>
      <c r="Y2" s="486"/>
      <c r="Z2" s="71" t="s">
        <v>391</v>
      </c>
      <c r="AA2" s="72" t="s">
        <v>392</v>
      </c>
      <c r="AB2" s="71" t="s">
        <v>506</v>
      </c>
      <c r="AC2" s="71" t="s">
        <v>135</v>
      </c>
      <c r="AD2" s="72" t="s">
        <v>136</v>
      </c>
      <c r="AE2" s="73" t="s">
        <v>137</v>
      </c>
      <c r="AF2" s="71" t="s">
        <v>138</v>
      </c>
      <c r="AG2" s="72" t="s">
        <v>139</v>
      </c>
      <c r="AH2" s="73" t="s">
        <v>140</v>
      </c>
      <c r="AI2" s="71" t="s">
        <v>164</v>
      </c>
      <c r="AJ2" s="72" t="s">
        <v>141</v>
      </c>
      <c r="AK2" s="73" t="s">
        <v>142</v>
      </c>
      <c r="AL2" s="25">
        <v>43669</v>
      </c>
      <c r="AM2" s="25">
        <v>43676</v>
      </c>
      <c r="AN2" s="25">
        <v>43683</v>
      </c>
      <c r="AO2" s="25">
        <v>43690</v>
      </c>
      <c r="AP2" s="25">
        <v>43697</v>
      </c>
      <c r="AQ2" s="25">
        <v>43704</v>
      </c>
      <c r="AR2" s="25">
        <v>43711</v>
      </c>
      <c r="AS2" s="25">
        <v>43718</v>
      </c>
      <c r="AT2" s="25">
        <v>43725</v>
      </c>
      <c r="AU2" s="25">
        <v>43732</v>
      </c>
      <c r="AV2" s="25">
        <f>+AU2+7</f>
        <v>43739</v>
      </c>
      <c r="AW2" s="25"/>
      <c r="AX2" s="25"/>
      <c r="AY2" s="25"/>
      <c r="AZ2" s="25"/>
      <c r="BA2" s="25"/>
      <c r="BB2" s="25"/>
      <c r="BC2" s="25"/>
      <c r="BD2" s="25"/>
      <c r="BE2" s="25"/>
      <c r="BF2" s="25"/>
    </row>
    <row r="3" spans="1:58" ht="15" thickBot="1">
      <c r="A3" s="74" t="s">
        <v>143</v>
      </c>
      <c r="B3" s="75">
        <f>16739958.46/1000</f>
        <v>16739.958460000002</v>
      </c>
      <c r="C3" s="75">
        <f>22497083.23/1000</f>
        <v>22497.08323</v>
      </c>
      <c r="D3" s="75">
        <f>SUM(E3:H3)</f>
        <v>25304.500939999998</v>
      </c>
      <c r="E3" s="75">
        <f>6818776.58/1000</f>
        <v>6818.7765799999997</v>
      </c>
      <c r="F3" s="75">
        <f>4455122.67/1000</f>
        <v>4455.1226699999997</v>
      </c>
      <c r="G3" s="75">
        <f>2074780.03/1000</f>
        <v>2074.7800299999999</v>
      </c>
      <c r="H3" s="75">
        <f>SUM(R3:T3)</f>
        <v>11955.82166</v>
      </c>
      <c r="I3" s="98">
        <v>2576.8024599999999</v>
      </c>
      <c r="J3" s="75">
        <v>2117.09139</v>
      </c>
      <c r="K3" s="99">
        <v>2124.8827300000003</v>
      </c>
      <c r="L3" s="98">
        <v>1688.61033</v>
      </c>
      <c r="M3" s="75">
        <v>1648.4659299999996</v>
      </c>
      <c r="N3" s="99">
        <v>1118.0464100000002</v>
      </c>
      <c r="O3" s="98">
        <v>614.14324999999997</v>
      </c>
      <c r="P3" s="75">
        <v>660.24582000000009</v>
      </c>
      <c r="Q3" s="99">
        <v>800.39095999999995</v>
      </c>
      <c r="R3" s="98">
        <v>1950.8985999999995</v>
      </c>
      <c r="S3" s="75">
        <v>3778.9230600000005</v>
      </c>
      <c r="T3" s="99">
        <v>6226</v>
      </c>
      <c r="U3" s="75">
        <f>SUM(Z3:AK3)</f>
        <v>7544</v>
      </c>
      <c r="V3" s="75">
        <f>SUM(Z3:AB3)</f>
        <v>7544</v>
      </c>
      <c r="W3" s="75">
        <v>0</v>
      </c>
      <c r="X3" s="75">
        <v>0</v>
      </c>
      <c r="Y3" s="75">
        <v>0</v>
      </c>
      <c r="Z3" s="98">
        <v>2095</v>
      </c>
      <c r="AA3" s="75">
        <v>2677</v>
      </c>
      <c r="AB3" s="99">
        <v>2772</v>
      </c>
      <c r="AC3" s="98">
        <v>0</v>
      </c>
      <c r="AD3" s="75">
        <v>0</v>
      </c>
      <c r="AE3" s="99">
        <v>0</v>
      </c>
      <c r="AF3" s="98">
        <v>0</v>
      </c>
      <c r="AG3" s="75">
        <v>0</v>
      </c>
      <c r="AH3" s="99">
        <v>0</v>
      </c>
      <c r="AI3" s="98">
        <v>0</v>
      </c>
      <c r="AJ3" s="75">
        <v>0</v>
      </c>
      <c r="AK3" s="99">
        <v>0</v>
      </c>
      <c r="AL3" s="77"/>
      <c r="AM3" s="77"/>
      <c r="AN3" s="77"/>
      <c r="AO3" s="77"/>
      <c r="AP3" s="77"/>
      <c r="AQ3" s="77"/>
      <c r="AR3" s="77"/>
      <c r="AS3" s="77"/>
      <c r="AT3" s="77"/>
      <c r="AU3" s="77"/>
      <c r="AV3" s="77"/>
      <c r="AW3" s="77"/>
      <c r="AX3" s="77"/>
      <c r="AY3" s="77"/>
      <c r="AZ3" s="77"/>
      <c r="BA3" s="77"/>
      <c r="BB3" s="77"/>
      <c r="BC3" s="77"/>
      <c r="BD3" s="77"/>
      <c r="BE3" s="77"/>
      <c r="BF3" s="77"/>
    </row>
    <row r="4" spans="1:58" ht="15" thickBot="1">
      <c r="B4" s="77"/>
      <c r="C4" s="77"/>
      <c r="D4" s="77"/>
      <c r="E4" s="77"/>
      <c r="F4" s="77"/>
      <c r="G4" s="77"/>
      <c r="H4" s="77"/>
      <c r="I4" s="85"/>
      <c r="J4" s="86"/>
      <c r="K4" s="104"/>
      <c r="L4" s="85"/>
      <c r="M4" s="86"/>
      <c r="N4" s="104"/>
      <c r="O4" s="85"/>
      <c r="P4" s="86"/>
      <c r="Q4" s="104"/>
      <c r="R4" s="85"/>
      <c r="S4" s="86"/>
      <c r="T4" s="79"/>
      <c r="U4" s="77"/>
      <c r="V4" s="77"/>
      <c r="W4" s="77"/>
      <c r="X4" s="77"/>
      <c r="Y4" s="77"/>
      <c r="Z4" s="85"/>
      <c r="AA4" s="86"/>
      <c r="AB4" s="104"/>
      <c r="AC4" s="85"/>
      <c r="AD4" s="86"/>
      <c r="AE4" s="104"/>
      <c r="AF4" s="85"/>
      <c r="AG4" s="86"/>
      <c r="AH4" s="104"/>
      <c r="AI4" s="85"/>
      <c r="AJ4" s="86"/>
      <c r="AK4" s="79"/>
      <c r="AL4" s="77"/>
      <c r="AM4" s="77"/>
      <c r="AN4" s="77"/>
      <c r="AO4" s="77"/>
      <c r="AP4" s="77"/>
      <c r="AQ4" s="77"/>
      <c r="AR4" s="77"/>
      <c r="AS4" s="77"/>
      <c r="AT4" s="77"/>
      <c r="AU4" s="77"/>
      <c r="AV4" s="77"/>
      <c r="AW4" s="77"/>
      <c r="AX4" s="77"/>
      <c r="AY4" s="77"/>
      <c r="AZ4" s="77"/>
      <c r="BA4" s="77"/>
      <c r="BB4" s="77"/>
      <c r="BC4" s="77"/>
      <c r="BD4" s="77"/>
      <c r="BE4" s="77"/>
      <c r="BF4" s="77"/>
    </row>
    <row r="5" spans="1:58" ht="15" thickBot="1">
      <c r="A5" s="74" t="s">
        <v>144</v>
      </c>
      <c r="B5" s="75">
        <v>0</v>
      </c>
      <c r="C5" s="75">
        <v>0</v>
      </c>
      <c r="D5" s="75">
        <v>0</v>
      </c>
      <c r="E5" s="75">
        <v>0</v>
      </c>
      <c r="F5" s="75">
        <v>0</v>
      </c>
      <c r="G5" s="75">
        <v>0</v>
      </c>
      <c r="H5" s="75">
        <v>0</v>
      </c>
      <c r="I5" s="98">
        <v>0</v>
      </c>
      <c r="J5" s="75">
        <v>0</v>
      </c>
      <c r="K5" s="99">
        <v>0</v>
      </c>
      <c r="L5" s="98">
        <v>0</v>
      </c>
      <c r="M5" s="75">
        <v>0</v>
      </c>
      <c r="N5" s="99">
        <v>0</v>
      </c>
      <c r="O5" s="98">
        <v>0</v>
      </c>
      <c r="P5" s="75">
        <v>0</v>
      </c>
      <c r="Q5" s="99">
        <v>0</v>
      </c>
      <c r="R5" s="98">
        <v>0</v>
      </c>
      <c r="S5" s="75">
        <v>0</v>
      </c>
      <c r="T5" s="99">
        <v>0</v>
      </c>
      <c r="U5" s="75">
        <v>0</v>
      </c>
      <c r="V5" s="75">
        <v>0</v>
      </c>
      <c r="W5" s="75">
        <v>0</v>
      </c>
      <c r="X5" s="75">
        <v>0</v>
      </c>
      <c r="Y5" s="75">
        <v>0</v>
      </c>
      <c r="Z5" s="98">
        <v>0</v>
      </c>
      <c r="AA5" s="75">
        <v>0</v>
      </c>
      <c r="AB5" s="99">
        <v>0</v>
      </c>
      <c r="AC5" s="98">
        <v>0</v>
      </c>
      <c r="AD5" s="75">
        <v>0</v>
      </c>
      <c r="AE5" s="99">
        <v>0</v>
      </c>
      <c r="AF5" s="98">
        <v>0</v>
      </c>
      <c r="AG5" s="75">
        <v>0</v>
      </c>
      <c r="AH5" s="99">
        <v>0</v>
      </c>
      <c r="AI5" s="98">
        <v>0</v>
      </c>
      <c r="AJ5" s="75">
        <v>0</v>
      </c>
      <c r="AK5" s="99">
        <v>0</v>
      </c>
      <c r="AL5" s="77"/>
      <c r="AM5" s="77"/>
      <c r="AN5" s="77"/>
      <c r="AO5" s="77"/>
      <c r="AP5" s="77"/>
      <c r="AQ5" s="77"/>
      <c r="AR5" s="77"/>
      <c r="AS5" s="77"/>
      <c r="AT5" s="77"/>
      <c r="AU5" s="77"/>
      <c r="AV5" s="77"/>
      <c r="AW5" s="77"/>
      <c r="AX5" s="77"/>
      <c r="AY5" s="77"/>
      <c r="AZ5" s="77"/>
      <c r="BA5" s="77"/>
      <c r="BB5" s="77"/>
      <c r="BC5" s="77"/>
      <c r="BD5" s="77"/>
      <c r="BE5" s="77"/>
      <c r="BF5" s="77"/>
    </row>
    <row r="6" spans="1:58">
      <c r="A6" t="s">
        <v>145</v>
      </c>
      <c r="B6" s="77"/>
      <c r="C6" s="77"/>
      <c r="D6" s="77"/>
      <c r="E6" s="77"/>
      <c r="F6" s="77"/>
      <c r="G6" s="77"/>
      <c r="H6" s="77"/>
      <c r="I6" s="76"/>
      <c r="J6" s="78"/>
      <c r="K6" s="79"/>
      <c r="L6" s="76"/>
      <c r="M6" s="78"/>
      <c r="N6" s="79"/>
      <c r="O6" s="76"/>
      <c r="P6" s="78"/>
      <c r="Q6" s="79"/>
      <c r="R6" s="76"/>
      <c r="S6" s="78"/>
      <c r="T6" s="79"/>
      <c r="U6" s="77"/>
      <c r="V6" s="77"/>
      <c r="W6" s="77"/>
      <c r="X6" s="77"/>
      <c r="Y6" s="77"/>
      <c r="Z6" s="76"/>
      <c r="AA6" s="78"/>
      <c r="AB6" s="79"/>
      <c r="AC6" s="76"/>
      <c r="AD6" s="78"/>
      <c r="AE6" s="79"/>
      <c r="AF6" s="76"/>
      <c r="AG6" s="78"/>
      <c r="AH6" s="79"/>
      <c r="AI6" s="76"/>
      <c r="AJ6" s="78"/>
      <c r="AK6" s="79"/>
      <c r="AL6" s="77"/>
      <c r="AM6" s="77"/>
      <c r="AN6" s="77"/>
      <c r="AO6" s="77"/>
      <c r="AP6" s="77"/>
      <c r="AQ6" s="77"/>
      <c r="AR6" s="77"/>
      <c r="AS6" s="77"/>
      <c r="AT6" s="77"/>
      <c r="AU6" s="77"/>
      <c r="AV6" s="77"/>
      <c r="AW6" s="77"/>
      <c r="AX6" s="77"/>
      <c r="AY6" s="77"/>
      <c r="AZ6" s="77"/>
      <c r="BA6" s="77"/>
      <c r="BB6" s="77"/>
      <c r="BC6" s="77"/>
      <c r="BD6" s="77"/>
      <c r="BE6" s="77"/>
      <c r="BF6" s="77"/>
    </row>
    <row r="7" spans="1:58" ht="15" thickBot="1">
      <c r="A7" t="s">
        <v>146</v>
      </c>
      <c r="B7" s="77"/>
      <c r="C7" s="77"/>
      <c r="D7" s="77"/>
      <c r="E7" s="77"/>
      <c r="F7" s="77"/>
      <c r="G7" s="77"/>
      <c r="H7" s="77"/>
      <c r="I7" s="76"/>
      <c r="J7" s="78"/>
      <c r="K7" s="79"/>
      <c r="L7" s="76"/>
      <c r="M7" s="78"/>
      <c r="N7" s="79"/>
      <c r="O7" s="76"/>
      <c r="P7" s="78"/>
      <c r="Q7" s="79"/>
      <c r="R7" s="76"/>
      <c r="S7" s="78"/>
      <c r="T7" s="79"/>
      <c r="U7" s="77"/>
      <c r="V7" s="77"/>
      <c r="W7" s="77"/>
      <c r="X7" s="77"/>
      <c r="Y7" s="77"/>
      <c r="Z7" s="76"/>
      <c r="AA7" s="78"/>
      <c r="AB7" s="79"/>
      <c r="AC7" s="76"/>
      <c r="AD7" s="78"/>
      <c r="AE7" s="79"/>
      <c r="AF7" s="76"/>
      <c r="AG7" s="78"/>
      <c r="AH7" s="79"/>
      <c r="AI7" s="76"/>
      <c r="AJ7" s="78"/>
      <c r="AK7" s="79"/>
      <c r="AL7" s="77"/>
      <c r="AM7" s="77"/>
      <c r="AN7" s="77"/>
      <c r="AO7" s="77"/>
      <c r="AP7" s="77"/>
      <c r="AQ7" s="77"/>
      <c r="AR7" s="77"/>
      <c r="AS7" s="77"/>
      <c r="AT7" s="77"/>
      <c r="AU7" s="77"/>
      <c r="AV7" s="77"/>
      <c r="AW7" s="77"/>
      <c r="AX7" s="77"/>
      <c r="AY7" s="77"/>
      <c r="AZ7" s="77"/>
      <c r="BA7" s="77"/>
      <c r="BB7" s="77"/>
      <c r="BC7" s="77"/>
      <c r="BD7" s="77"/>
      <c r="BE7" s="77"/>
      <c r="BF7" s="77"/>
    </row>
    <row r="8" spans="1:58" ht="15" thickBot="1">
      <c r="A8" s="74" t="s">
        <v>147</v>
      </c>
      <c r="B8" s="75">
        <v>188</v>
      </c>
      <c r="C8" s="75">
        <v>364</v>
      </c>
      <c r="D8" s="75">
        <f>SUM(E8:H8)</f>
        <v>-33.048809999999989</v>
      </c>
      <c r="E8" s="75">
        <f>SUM(I8:K8)</f>
        <v>-9.8116799999999991</v>
      </c>
      <c r="F8" s="75">
        <f>SUM(L8:N8)</f>
        <v>39.880980000000001</v>
      </c>
      <c r="G8" s="75">
        <f>SUM(O8:Q8)</f>
        <v>-39.210279999999997</v>
      </c>
      <c r="H8" s="75">
        <f>SUM(R8:T8)</f>
        <v>-23.907829999999997</v>
      </c>
      <c r="I8" s="98">
        <v>-39.78078</v>
      </c>
      <c r="J8" s="75">
        <v>10.02219</v>
      </c>
      <c r="K8" s="99">
        <v>19.946909999999999</v>
      </c>
      <c r="L8" s="98">
        <v>3.3445800000000001</v>
      </c>
      <c r="M8" s="75">
        <v>37.648589999999999</v>
      </c>
      <c r="N8" s="99">
        <v>-1.11219</v>
      </c>
      <c r="O8" s="98">
        <v>-12.38749</v>
      </c>
      <c r="P8" s="75">
        <v>8.2420000000000007E-2</v>
      </c>
      <c r="Q8" s="99">
        <v>-26.90521</v>
      </c>
      <c r="R8" s="98">
        <v>-30.997259999999997</v>
      </c>
      <c r="S8" s="75">
        <v>30.560490000000001</v>
      </c>
      <c r="T8" s="99">
        <f>-23471.06/1000</f>
        <v>-23.471060000000001</v>
      </c>
      <c r="U8" s="75">
        <f>SUM(Z8:AK8)</f>
        <v>34</v>
      </c>
      <c r="V8" s="75">
        <f>SUM(Z8:AB8)</f>
        <v>34</v>
      </c>
      <c r="W8" s="75">
        <v>0</v>
      </c>
      <c r="X8" s="75">
        <v>0</v>
      </c>
      <c r="Y8" s="75">
        <v>0</v>
      </c>
      <c r="Z8" s="98">
        <v>10</v>
      </c>
      <c r="AA8" s="75">
        <v>14</v>
      </c>
      <c r="AB8" s="99">
        <v>10</v>
      </c>
      <c r="AC8" s="98">
        <v>0</v>
      </c>
      <c r="AD8" s="75">
        <v>0</v>
      </c>
      <c r="AE8" s="99">
        <v>0</v>
      </c>
      <c r="AF8" s="98">
        <v>0</v>
      </c>
      <c r="AG8" s="75">
        <v>0</v>
      </c>
      <c r="AH8" s="99">
        <v>0</v>
      </c>
      <c r="AI8" s="98">
        <v>0</v>
      </c>
      <c r="AJ8" s="75">
        <v>0</v>
      </c>
      <c r="AK8" s="99">
        <v>0</v>
      </c>
      <c r="AL8" s="77"/>
      <c r="AM8" s="77"/>
      <c r="AN8" s="77"/>
      <c r="AO8" s="77"/>
      <c r="AP8" s="77"/>
      <c r="AQ8" s="77"/>
      <c r="AR8" s="77"/>
      <c r="AS8" s="77"/>
      <c r="AT8" s="77"/>
      <c r="AU8" s="77"/>
      <c r="AV8" s="77"/>
      <c r="AW8" s="77"/>
      <c r="AX8" s="77"/>
      <c r="AY8" s="77"/>
      <c r="AZ8" s="77"/>
      <c r="BA8" s="77"/>
      <c r="BB8" s="77"/>
      <c r="BC8" s="77"/>
      <c r="BD8" s="77"/>
      <c r="BE8" s="77"/>
      <c r="BF8" s="77"/>
    </row>
    <row r="9" spans="1:58" ht="15" thickBot="1">
      <c r="A9" t="s">
        <v>148</v>
      </c>
      <c r="B9" s="77">
        <v>188</v>
      </c>
      <c r="C9" s="77">
        <v>364</v>
      </c>
      <c r="D9" s="75">
        <f>SUM(E9:H9)</f>
        <v>-32.907829999999997</v>
      </c>
      <c r="E9" s="77">
        <v>-10</v>
      </c>
      <c r="F9" s="77">
        <v>40</v>
      </c>
      <c r="G9" s="77">
        <v>-39</v>
      </c>
      <c r="H9" s="77">
        <f>SUM(R9:T9)</f>
        <v>-23.907829999999997</v>
      </c>
      <c r="I9" s="76">
        <v>-39.78078</v>
      </c>
      <c r="J9" s="78">
        <v>10.02219</v>
      </c>
      <c r="K9" s="79">
        <v>19.946909999999999</v>
      </c>
      <c r="L9" s="76">
        <v>3.3445800000000001</v>
      </c>
      <c r="M9" s="78">
        <v>37.648589999999999</v>
      </c>
      <c r="N9" s="79">
        <v>-1.11219</v>
      </c>
      <c r="O9" s="76">
        <v>-12.38749</v>
      </c>
      <c r="P9" s="78">
        <v>8.2420000000000007E-2</v>
      </c>
      <c r="Q9" s="79">
        <v>-26.90521</v>
      </c>
      <c r="R9" s="76">
        <v>-30.997259999999997</v>
      </c>
      <c r="S9" s="78">
        <v>30.560490000000001</v>
      </c>
      <c r="T9" s="79">
        <f>T8</f>
        <v>-23.471060000000001</v>
      </c>
      <c r="U9" s="75">
        <f>SUM(Z9:AK9)</f>
        <v>34</v>
      </c>
      <c r="V9" s="75">
        <f>SUM(Z9:AB9)</f>
        <v>34</v>
      </c>
      <c r="W9" s="77">
        <v>0</v>
      </c>
      <c r="X9" s="77">
        <v>0</v>
      </c>
      <c r="Y9" s="77">
        <f>SUM(AI9:AK9)</f>
        <v>0</v>
      </c>
      <c r="Z9" s="76">
        <v>10</v>
      </c>
      <c r="AA9" s="78">
        <v>14</v>
      </c>
      <c r="AB9" s="79">
        <v>10</v>
      </c>
      <c r="AC9" s="76">
        <v>0</v>
      </c>
      <c r="AD9" s="78">
        <v>0</v>
      </c>
      <c r="AE9" s="79">
        <v>0</v>
      </c>
      <c r="AF9" s="76">
        <v>0</v>
      </c>
      <c r="AG9" s="78">
        <v>0</v>
      </c>
      <c r="AH9" s="79">
        <v>0</v>
      </c>
      <c r="AI9" s="76">
        <v>0</v>
      </c>
      <c r="AJ9" s="78">
        <v>0</v>
      </c>
      <c r="AK9" s="79">
        <v>0</v>
      </c>
      <c r="AL9" s="77"/>
      <c r="AM9" s="77"/>
      <c r="AN9" s="77"/>
      <c r="AO9" s="77"/>
      <c r="AP9" s="77"/>
      <c r="AQ9" s="77"/>
      <c r="AR9" s="77"/>
      <c r="AS9" s="77"/>
      <c r="AT9" s="77"/>
      <c r="AU9" s="77"/>
      <c r="AV9" s="77"/>
      <c r="AW9" s="77"/>
      <c r="AX9" s="77"/>
      <c r="AY9" s="77"/>
      <c r="AZ9" s="77"/>
      <c r="BA9" s="77"/>
      <c r="BB9" s="77"/>
      <c r="BC9" s="77"/>
      <c r="BD9" s="77"/>
      <c r="BE9" s="77"/>
      <c r="BF9" s="77"/>
    </row>
    <row r="10" spans="1:58" ht="15" thickBot="1">
      <c r="A10" t="s">
        <v>146</v>
      </c>
      <c r="B10" s="77"/>
      <c r="C10" s="77"/>
      <c r="D10" s="77"/>
      <c r="E10" s="77"/>
      <c r="F10" s="109"/>
      <c r="G10" s="80"/>
      <c r="H10" s="80"/>
      <c r="I10" s="76"/>
      <c r="J10" s="78"/>
      <c r="K10" s="79"/>
      <c r="L10" s="76"/>
      <c r="M10" s="78"/>
      <c r="N10" s="79"/>
      <c r="O10" s="76"/>
      <c r="P10" s="78"/>
      <c r="Q10" s="79"/>
      <c r="R10" s="76"/>
      <c r="S10" s="78"/>
      <c r="T10" s="79"/>
      <c r="U10" s="77"/>
      <c r="V10" s="77"/>
      <c r="W10" s="109"/>
      <c r="X10" s="80"/>
      <c r="Y10" s="80"/>
      <c r="Z10" s="76"/>
      <c r="AA10" s="78"/>
      <c r="AB10" s="79"/>
      <c r="AC10" s="76"/>
      <c r="AD10" s="78"/>
      <c r="AE10" s="79"/>
      <c r="AF10" s="76"/>
      <c r="AG10" s="78"/>
      <c r="AH10" s="79"/>
      <c r="AI10" s="76"/>
      <c r="AJ10" s="78"/>
      <c r="AK10" s="79"/>
      <c r="AL10" s="77"/>
      <c r="AM10" s="77"/>
      <c r="AN10" s="77"/>
      <c r="AO10" s="77"/>
      <c r="AP10" s="77"/>
      <c r="AQ10" s="77"/>
      <c r="AR10" s="77"/>
      <c r="AS10" s="77"/>
      <c r="AT10" s="77"/>
      <c r="AU10" s="77"/>
      <c r="AV10" s="77"/>
      <c r="AW10" s="77"/>
      <c r="AX10" s="77"/>
      <c r="AY10" s="77"/>
      <c r="AZ10" s="77"/>
      <c r="BA10" s="77"/>
      <c r="BB10" s="77"/>
      <c r="BC10" s="77"/>
      <c r="BD10" s="77"/>
      <c r="BE10" s="77"/>
      <c r="BF10" s="77"/>
    </row>
    <row r="11" spans="1:58" ht="15" thickBot="1">
      <c r="A11" s="74" t="s">
        <v>149</v>
      </c>
      <c r="B11" s="75">
        <v>29</v>
      </c>
      <c r="C11" s="75">
        <v>457</v>
      </c>
      <c r="D11" s="75">
        <f>SUM(E11:H11)</f>
        <v>31.801799999999986</v>
      </c>
      <c r="E11" s="75">
        <f>SUM(I11:K11)</f>
        <v>-51.26502</v>
      </c>
      <c r="F11" s="80">
        <f>SUM(L11:N11)</f>
        <v>69.996729999999985</v>
      </c>
      <c r="G11" s="75">
        <f>SUM(O11:Q11)</f>
        <v>22.619640000000004</v>
      </c>
      <c r="H11" s="80">
        <f>SUM(R11:T11)</f>
        <v>-9.5495500000000018</v>
      </c>
      <c r="I11" s="98">
        <v>-12.822049999999999</v>
      </c>
      <c r="J11" s="75">
        <v>9.6089199999999995</v>
      </c>
      <c r="K11" s="99">
        <v>-48.05189</v>
      </c>
      <c r="L11" s="98">
        <v>33.014849999999996</v>
      </c>
      <c r="M11" s="75">
        <v>28.218919999999997</v>
      </c>
      <c r="N11" s="99">
        <v>8.7629599999999996</v>
      </c>
      <c r="O11" s="98">
        <v>-0.27903</v>
      </c>
      <c r="P11" s="75">
        <v>2.6979000000000002</v>
      </c>
      <c r="Q11" s="99">
        <v>20.200770000000002</v>
      </c>
      <c r="R11" s="98">
        <v>-27.683160000000001</v>
      </c>
      <c r="S11" s="75">
        <v>2.7015899999999999</v>
      </c>
      <c r="T11" s="99">
        <f>15432.02/1000</f>
        <v>15.43202</v>
      </c>
      <c r="U11" s="75">
        <f>SUM(Z11:AK11)</f>
        <v>-4</v>
      </c>
      <c r="V11" s="75">
        <f>SUM(Z11:AB11)</f>
        <v>-4</v>
      </c>
      <c r="W11" s="80">
        <v>0</v>
      </c>
      <c r="X11" s="75">
        <v>0</v>
      </c>
      <c r="Y11" s="80">
        <v>0</v>
      </c>
      <c r="Z11" s="98">
        <v>3</v>
      </c>
      <c r="AA11" s="75">
        <v>12</v>
      </c>
      <c r="AB11" s="99">
        <v>-19</v>
      </c>
      <c r="AC11" s="98">
        <v>0</v>
      </c>
      <c r="AD11" s="75">
        <v>0</v>
      </c>
      <c r="AE11" s="99">
        <v>0</v>
      </c>
      <c r="AF11" s="98">
        <v>0</v>
      </c>
      <c r="AG11" s="75">
        <v>0</v>
      </c>
      <c r="AH11" s="99">
        <v>0</v>
      </c>
      <c r="AI11" s="98">
        <v>0</v>
      </c>
      <c r="AJ11" s="75">
        <v>0</v>
      </c>
      <c r="AK11" s="99">
        <v>0</v>
      </c>
      <c r="AL11" s="77"/>
      <c r="AM11" s="77"/>
      <c r="AN11" s="77"/>
      <c r="AO11" s="77"/>
      <c r="AP11" s="77"/>
      <c r="AQ11" s="77"/>
      <c r="AR11" s="77"/>
      <c r="AS11" s="77"/>
      <c r="AT11" s="77"/>
      <c r="AU11" s="77"/>
      <c r="AV11" s="77"/>
      <c r="AW11" s="77"/>
      <c r="AX11" s="77"/>
      <c r="AY11" s="77"/>
      <c r="AZ11" s="77"/>
      <c r="BA11" s="77"/>
      <c r="BB11" s="77"/>
      <c r="BC11" s="77"/>
      <c r="BD11" s="77"/>
      <c r="BE11" s="77"/>
      <c r="BF11" s="77"/>
    </row>
    <row r="12" spans="1:58">
      <c r="A12" t="s">
        <v>150</v>
      </c>
      <c r="B12" s="77"/>
      <c r="C12" s="77"/>
      <c r="D12" s="77"/>
      <c r="E12" s="77"/>
      <c r="F12" s="77"/>
      <c r="G12" s="77"/>
      <c r="H12" s="77"/>
      <c r="I12" s="76"/>
      <c r="J12" s="78"/>
      <c r="K12" s="79"/>
      <c r="L12" s="76"/>
      <c r="M12" s="78"/>
      <c r="N12" s="79"/>
      <c r="O12" s="76"/>
      <c r="P12" s="78"/>
      <c r="Q12" s="79"/>
      <c r="R12" s="76"/>
      <c r="S12" s="78"/>
      <c r="T12" s="79"/>
      <c r="U12" s="77"/>
      <c r="V12" s="77"/>
      <c r="W12" s="77"/>
      <c r="X12" s="77"/>
      <c r="Y12" s="77"/>
      <c r="Z12" s="76"/>
      <c r="AA12" s="78"/>
      <c r="AB12" s="79"/>
      <c r="AC12" s="76"/>
      <c r="AD12" s="78"/>
      <c r="AE12" s="79"/>
      <c r="AF12" s="76"/>
      <c r="AG12" s="78"/>
      <c r="AH12" s="79"/>
      <c r="AI12" s="76"/>
      <c r="AJ12" s="78"/>
      <c r="AK12" s="79"/>
      <c r="AL12" s="77"/>
      <c r="AM12" s="77"/>
      <c r="AN12" s="77"/>
      <c r="AO12" s="77"/>
      <c r="AP12" s="77"/>
      <c r="AQ12" s="77"/>
      <c r="AR12" s="77"/>
      <c r="AS12" s="77"/>
      <c r="AT12" s="77"/>
      <c r="AU12" s="77"/>
      <c r="AV12" s="77"/>
      <c r="AW12" s="77"/>
      <c r="AX12" s="77"/>
      <c r="AY12" s="77"/>
      <c r="AZ12" s="77"/>
      <c r="BA12" s="77"/>
      <c r="BB12" s="77"/>
      <c r="BC12" s="77"/>
      <c r="BD12" s="77"/>
      <c r="BE12" s="77"/>
      <c r="BF12" s="77"/>
    </row>
    <row r="13" spans="1:58">
      <c r="A13" t="s">
        <v>151</v>
      </c>
      <c r="B13" s="77"/>
      <c r="C13" s="77"/>
      <c r="D13" s="77"/>
      <c r="E13" s="77"/>
      <c r="F13" s="77"/>
      <c r="G13" s="77"/>
      <c r="H13" s="77"/>
      <c r="I13" s="76"/>
      <c r="J13" s="78"/>
      <c r="K13" s="79"/>
      <c r="L13" s="76"/>
      <c r="M13" s="78"/>
      <c r="N13" s="79"/>
      <c r="O13" s="76"/>
      <c r="P13" s="78"/>
      <c r="Q13" s="79"/>
      <c r="R13" s="76"/>
      <c r="S13" s="78"/>
      <c r="T13" s="79"/>
      <c r="U13" s="77"/>
      <c r="V13" s="77"/>
      <c r="W13" s="77"/>
      <c r="X13" s="77"/>
      <c r="Y13" s="77"/>
      <c r="Z13" s="76"/>
      <c r="AA13" s="78"/>
      <c r="AB13" s="79"/>
      <c r="AC13" s="76"/>
      <c r="AD13" s="78"/>
      <c r="AE13" s="79"/>
      <c r="AF13" s="76"/>
      <c r="AG13" s="78"/>
      <c r="AH13" s="79"/>
      <c r="AI13" s="76"/>
      <c r="AJ13" s="78"/>
      <c r="AK13" s="79"/>
      <c r="AL13" s="77"/>
      <c r="AM13" s="77"/>
      <c r="AN13" s="77"/>
      <c r="AO13" s="77"/>
      <c r="AP13" s="77"/>
      <c r="AQ13" s="77"/>
      <c r="AR13" s="77"/>
      <c r="AS13" s="77"/>
      <c r="AT13" s="77"/>
      <c r="AU13" s="77"/>
      <c r="AV13" s="77"/>
      <c r="AW13" s="77"/>
      <c r="AX13" s="77"/>
      <c r="AY13" s="77"/>
      <c r="AZ13" s="77"/>
      <c r="BA13" s="77"/>
      <c r="BB13" s="77"/>
      <c r="BC13" s="77"/>
      <c r="BD13" s="77"/>
      <c r="BE13" s="77"/>
      <c r="BF13" s="77"/>
    </row>
    <row r="14" spans="1:58">
      <c r="A14" t="s">
        <v>152</v>
      </c>
      <c r="B14" s="77"/>
      <c r="C14" s="77"/>
      <c r="D14" s="77"/>
      <c r="E14" s="77"/>
      <c r="F14" s="77"/>
      <c r="G14" s="77"/>
      <c r="H14" s="77"/>
      <c r="I14" s="76"/>
      <c r="J14" s="78"/>
      <c r="K14" s="79"/>
      <c r="L14" s="76"/>
      <c r="M14" s="78"/>
      <c r="N14" s="79"/>
      <c r="O14" s="76"/>
      <c r="P14" s="78"/>
      <c r="Q14" s="79"/>
      <c r="R14" s="76"/>
      <c r="S14" s="78"/>
      <c r="T14" s="79"/>
      <c r="U14" s="77"/>
      <c r="V14" s="77"/>
      <c r="W14" s="77"/>
      <c r="X14" s="77"/>
      <c r="Y14" s="77"/>
      <c r="Z14" s="76"/>
      <c r="AA14" s="78"/>
      <c r="AB14" s="79"/>
      <c r="AC14" s="76"/>
      <c r="AD14" s="78"/>
      <c r="AE14" s="79"/>
      <c r="AF14" s="76"/>
      <c r="AG14" s="78"/>
      <c r="AH14" s="79"/>
      <c r="AI14" s="76"/>
      <c r="AJ14" s="78"/>
      <c r="AK14" s="79"/>
      <c r="AL14" s="77"/>
      <c r="AM14" s="77"/>
      <c r="AN14" s="77"/>
      <c r="AO14" s="77"/>
      <c r="AP14" s="77"/>
      <c r="AQ14" s="77"/>
      <c r="AR14" s="77"/>
      <c r="AS14" s="77"/>
      <c r="AT14" s="77"/>
      <c r="AU14" s="77"/>
      <c r="AV14" s="77"/>
      <c r="AW14" s="77"/>
      <c r="AX14" s="77"/>
      <c r="AY14" s="77"/>
      <c r="AZ14" s="77"/>
      <c r="BA14" s="77"/>
      <c r="BB14" s="77"/>
      <c r="BC14" s="77"/>
      <c r="BD14" s="77"/>
      <c r="BE14" s="77"/>
      <c r="BF14" s="77"/>
    </row>
    <row r="15" spans="1:58" ht="15" thickBot="1">
      <c r="A15" t="s">
        <v>153</v>
      </c>
      <c r="B15" s="77"/>
      <c r="C15" s="77"/>
      <c r="D15" s="77"/>
      <c r="E15" s="77"/>
      <c r="F15" s="77"/>
      <c r="G15" s="80"/>
      <c r="H15" s="77"/>
      <c r="I15" s="76"/>
      <c r="J15" s="78"/>
      <c r="K15" s="79"/>
      <c r="L15" s="76"/>
      <c r="M15" s="78"/>
      <c r="N15" s="79"/>
      <c r="O15" s="76"/>
      <c r="P15" s="78"/>
      <c r="Q15" s="79"/>
      <c r="R15" s="76"/>
      <c r="S15" s="78"/>
      <c r="T15" s="79"/>
      <c r="U15" s="77"/>
      <c r="V15" s="77"/>
      <c r="W15" s="77"/>
      <c r="X15" s="80"/>
      <c r="Y15" s="77"/>
      <c r="Z15" s="76"/>
      <c r="AA15" s="78"/>
      <c r="AB15" s="79"/>
      <c r="AC15" s="76"/>
      <c r="AD15" s="78"/>
      <c r="AE15" s="79"/>
      <c r="AF15" s="76"/>
      <c r="AG15" s="78"/>
      <c r="AH15" s="79"/>
      <c r="AI15" s="76"/>
      <c r="AJ15" s="78"/>
      <c r="AK15" s="79"/>
      <c r="AL15" s="77"/>
      <c r="AM15" s="77"/>
      <c r="AN15" s="77"/>
      <c r="AO15" s="77"/>
      <c r="AP15" s="77"/>
      <c r="AQ15" s="77"/>
      <c r="AR15" s="77"/>
      <c r="AS15" s="77"/>
      <c r="AT15" s="77"/>
      <c r="AU15" s="77"/>
      <c r="AV15" s="77"/>
      <c r="AW15" s="77"/>
      <c r="AX15" s="77"/>
      <c r="AY15" s="77"/>
      <c r="AZ15" s="77"/>
      <c r="BA15" s="77"/>
      <c r="BB15" s="77"/>
      <c r="BC15" s="77"/>
      <c r="BD15" s="77"/>
      <c r="BE15" s="77"/>
      <c r="BF15" s="77"/>
    </row>
    <row r="16" spans="1:58" ht="15" thickBot="1">
      <c r="A16" s="74" t="s">
        <v>154</v>
      </c>
      <c r="B16" s="75">
        <f t="shared" ref="B16:F17" si="0">SUM(J16:L16)</f>
        <v>156</v>
      </c>
      <c r="C16" s="75">
        <f>C17</f>
        <v>408</v>
      </c>
      <c r="D16" s="75">
        <f>D17</f>
        <v>192</v>
      </c>
      <c r="E16" s="75">
        <f t="shared" si="0"/>
        <v>0</v>
      </c>
      <c r="F16" s="75">
        <f t="shared" si="0"/>
        <v>0</v>
      </c>
      <c r="G16" s="75">
        <f>SUM(O16:Q16)</f>
        <v>0</v>
      </c>
      <c r="H16" s="75">
        <f>SUM(R16:T16)</f>
        <v>0</v>
      </c>
      <c r="I16" s="98">
        <f>SUM(S16:AL16)</f>
        <v>156</v>
      </c>
      <c r="J16" s="75">
        <f>SUM(T16:AM16)</f>
        <v>156</v>
      </c>
      <c r="K16" s="99">
        <f t="shared" ref="K16:T16" si="1">SUM(AL16:AN16)</f>
        <v>0</v>
      </c>
      <c r="L16" s="75">
        <f t="shared" si="1"/>
        <v>0</v>
      </c>
      <c r="M16" s="75">
        <f t="shared" si="1"/>
        <v>0</v>
      </c>
      <c r="N16" s="75">
        <f t="shared" si="1"/>
        <v>0</v>
      </c>
      <c r="O16" s="98">
        <f t="shared" si="1"/>
        <v>0</v>
      </c>
      <c r="P16" s="75">
        <f t="shared" si="1"/>
        <v>0</v>
      </c>
      <c r="Q16" s="99">
        <f t="shared" si="1"/>
        <v>0</v>
      </c>
      <c r="R16" s="75">
        <f t="shared" si="1"/>
        <v>0</v>
      </c>
      <c r="S16" s="75">
        <f t="shared" si="1"/>
        <v>0</v>
      </c>
      <c r="T16" s="99">
        <f t="shared" si="1"/>
        <v>0</v>
      </c>
      <c r="U16" s="98">
        <f>SUM(Z16:AK16)</f>
        <v>52</v>
      </c>
      <c r="V16" s="75">
        <f>SUM(Z16:AB16)</f>
        <v>52</v>
      </c>
      <c r="W16" s="75">
        <f>SUM(AE16:AG16)</f>
        <v>0</v>
      </c>
      <c r="X16" s="75">
        <f>SUM(AF16:AH16)</f>
        <v>0</v>
      </c>
      <c r="Y16" s="75">
        <f>SUM(AI16:AK16)</f>
        <v>0</v>
      </c>
      <c r="Z16" s="98">
        <v>7</v>
      </c>
      <c r="AA16" s="75">
        <v>4</v>
      </c>
      <c r="AB16" s="99">
        <v>41</v>
      </c>
      <c r="AC16" s="75">
        <f t="shared" ref="AC16:AK16" si="2">SUM(AY16:BA16)</f>
        <v>0</v>
      </c>
      <c r="AD16" s="75">
        <f t="shared" si="2"/>
        <v>0</v>
      </c>
      <c r="AE16" s="75">
        <f t="shared" si="2"/>
        <v>0</v>
      </c>
      <c r="AF16" s="98">
        <f t="shared" si="2"/>
        <v>0</v>
      </c>
      <c r="AG16" s="75">
        <f t="shared" si="2"/>
        <v>0</v>
      </c>
      <c r="AH16" s="99">
        <f t="shared" si="2"/>
        <v>0</v>
      </c>
      <c r="AI16" s="75">
        <f t="shared" si="2"/>
        <v>0</v>
      </c>
      <c r="AJ16" s="75">
        <f t="shared" si="2"/>
        <v>0</v>
      </c>
      <c r="AK16" s="99">
        <f t="shared" si="2"/>
        <v>0</v>
      </c>
      <c r="AL16" s="77"/>
      <c r="AM16" s="77"/>
      <c r="AN16" s="77"/>
      <c r="AO16" s="77"/>
      <c r="AP16" s="77"/>
      <c r="AQ16" s="77"/>
      <c r="AR16" s="77"/>
      <c r="AS16" s="77"/>
      <c r="AT16" s="77"/>
      <c r="AU16" s="77"/>
      <c r="AV16" s="77"/>
      <c r="AW16" s="77"/>
      <c r="AX16" s="77"/>
      <c r="AY16" s="77"/>
      <c r="AZ16" s="77"/>
      <c r="BA16" s="77"/>
      <c r="BB16" s="77"/>
      <c r="BC16" s="77"/>
      <c r="BD16" s="77"/>
      <c r="BE16" s="77"/>
      <c r="BF16" s="77"/>
    </row>
    <row r="17" spans="1:58" ht="15" thickBot="1">
      <c r="A17" t="s">
        <v>155</v>
      </c>
      <c r="B17" s="77">
        <f t="shared" si="0"/>
        <v>0</v>
      </c>
      <c r="C17" s="77">
        <v>408</v>
      </c>
      <c r="D17" s="77">
        <v>192</v>
      </c>
      <c r="E17" s="77">
        <f t="shared" si="0"/>
        <v>0</v>
      </c>
      <c r="F17" s="77">
        <f t="shared" si="0"/>
        <v>0</v>
      </c>
      <c r="G17" s="77">
        <f>SUM(O17:Q17)</f>
        <v>0</v>
      </c>
      <c r="H17" s="77">
        <f>SUM(R17:T17)</f>
        <v>0</v>
      </c>
      <c r="I17" s="76"/>
      <c r="J17" s="78"/>
      <c r="K17" s="79"/>
      <c r="L17" s="76"/>
      <c r="M17" s="78"/>
      <c r="N17" s="79"/>
      <c r="O17" s="76"/>
      <c r="P17" s="78"/>
      <c r="Q17" s="79"/>
      <c r="R17" s="76"/>
      <c r="S17" s="78"/>
      <c r="T17" s="78"/>
      <c r="U17" s="78">
        <f>SUM(Z17:AK17)</f>
        <v>52</v>
      </c>
      <c r="V17" s="75">
        <f>SUM(Z17:AB17)</f>
        <v>52</v>
      </c>
      <c r="W17" s="77">
        <f>SUM(AE17:AG17)</f>
        <v>0</v>
      </c>
      <c r="X17" s="77">
        <f>SUM(AF17:AH17)</f>
        <v>0</v>
      </c>
      <c r="Y17" s="77">
        <f>SUM(AI17:AK17)</f>
        <v>0</v>
      </c>
      <c r="Z17" s="76">
        <v>7</v>
      </c>
      <c r="AA17" s="78">
        <v>4</v>
      </c>
      <c r="AB17" s="79">
        <v>41</v>
      </c>
      <c r="AC17" s="76"/>
      <c r="AD17" s="78"/>
      <c r="AE17" s="79"/>
      <c r="AF17" s="76"/>
      <c r="AG17" s="78"/>
      <c r="AH17" s="79"/>
      <c r="AI17" s="76"/>
      <c r="AJ17" s="78"/>
      <c r="AK17" s="79"/>
      <c r="AL17" s="77"/>
      <c r="AM17" s="77"/>
      <c r="AN17" s="77"/>
      <c r="AO17" s="77"/>
      <c r="AP17" s="77"/>
      <c r="AQ17" s="77"/>
      <c r="AR17" s="77"/>
      <c r="AS17" s="77"/>
      <c r="AT17" s="77"/>
      <c r="AU17" s="77"/>
      <c r="AV17" s="77"/>
      <c r="AW17" s="77"/>
      <c r="AX17" s="77"/>
      <c r="AY17" s="77"/>
      <c r="AZ17" s="77"/>
      <c r="BA17" s="77"/>
      <c r="BB17" s="77"/>
      <c r="BC17" s="77"/>
      <c r="BD17" s="77"/>
      <c r="BE17" s="77"/>
      <c r="BF17" s="77"/>
    </row>
    <row r="18" spans="1:58">
      <c r="A18" t="s">
        <v>146</v>
      </c>
      <c r="B18" s="77"/>
      <c r="C18" s="77"/>
      <c r="D18" s="77"/>
      <c r="E18" s="77"/>
      <c r="F18" s="77"/>
      <c r="G18" s="77"/>
      <c r="H18" s="77"/>
      <c r="I18" s="76"/>
      <c r="J18" s="78"/>
      <c r="K18" s="79"/>
      <c r="L18" s="76"/>
      <c r="M18" s="78"/>
      <c r="N18" s="79"/>
      <c r="O18" s="76"/>
      <c r="P18" s="78"/>
      <c r="Q18" s="79"/>
      <c r="R18" s="76"/>
      <c r="S18" s="78"/>
      <c r="T18" s="79"/>
      <c r="U18" s="77"/>
      <c r="V18" s="77"/>
      <c r="W18" s="77"/>
      <c r="X18" s="77"/>
      <c r="Y18" s="77"/>
      <c r="Z18" s="76"/>
      <c r="AA18" s="78"/>
      <c r="AB18" s="79"/>
      <c r="AC18" s="76"/>
      <c r="AD18" s="78"/>
      <c r="AE18" s="79"/>
      <c r="AF18" s="76"/>
      <c r="AG18" s="78"/>
      <c r="AH18" s="79"/>
      <c r="AI18" s="76"/>
      <c r="AJ18" s="78"/>
      <c r="AK18" s="79"/>
      <c r="AL18" s="77"/>
      <c r="AM18" s="77"/>
      <c r="AN18" s="77"/>
      <c r="AO18" s="77"/>
      <c r="AP18" s="77"/>
      <c r="AQ18" s="77"/>
      <c r="AR18" s="77"/>
      <c r="AS18" s="77"/>
      <c r="AT18" s="77"/>
      <c r="AU18" s="77"/>
      <c r="AV18" s="77"/>
      <c r="AW18" s="77"/>
      <c r="AX18" s="77"/>
      <c r="AY18" s="77"/>
      <c r="AZ18" s="77"/>
      <c r="BA18" s="77"/>
      <c r="BB18" s="77"/>
      <c r="BC18" s="77"/>
      <c r="BD18" s="77"/>
      <c r="BE18" s="77"/>
      <c r="BF18" s="77"/>
    </row>
    <row r="19" spans="1:58" ht="15" thickBot="1">
      <c r="A19" t="s">
        <v>156</v>
      </c>
      <c r="B19" s="77"/>
      <c r="C19" s="77"/>
      <c r="D19" s="77"/>
      <c r="E19" s="77"/>
      <c r="F19" s="77"/>
      <c r="G19" s="77"/>
      <c r="H19" s="77"/>
      <c r="I19" s="76"/>
      <c r="J19" s="78"/>
      <c r="K19" s="79"/>
      <c r="L19" s="76"/>
      <c r="M19" s="78"/>
      <c r="N19" s="79"/>
      <c r="O19" s="76"/>
      <c r="P19" s="78"/>
      <c r="Q19" s="79"/>
      <c r="R19" s="76"/>
      <c r="S19" s="78"/>
      <c r="T19" s="79"/>
      <c r="U19" s="77"/>
      <c r="V19" s="77"/>
      <c r="W19" s="77"/>
      <c r="X19" s="77"/>
      <c r="Y19" s="77"/>
      <c r="Z19" s="76"/>
      <c r="AA19" s="78"/>
      <c r="AB19" s="79"/>
      <c r="AC19" s="76"/>
      <c r="AD19" s="78"/>
      <c r="AE19" s="79"/>
      <c r="AF19" s="76"/>
      <c r="AG19" s="78"/>
      <c r="AH19" s="79"/>
      <c r="AI19" s="76"/>
      <c r="AJ19" s="78"/>
      <c r="AK19" s="79"/>
      <c r="AL19" s="77"/>
      <c r="AM19" s="77"/>
      <c r="AN19" s="77"/>
      <c r="AO19" s="77"/>
      <c r="AP19" s="77"/>
      <c r="AQ19" s="77"/>
      <c r="AR19" s="77"/>
      <c r="AS19" s="77"/>
      <c r="AT19" s="77"/>
      <c r="AU19" s="77"/>
      <c r="AV19" s="77"/>
      <c r="AW19" s="77"/>
      <c r="AX19" s="77"/>
      <c r="AY19" s="77"/>
      <c r="AZ19" s="77"/>
      <c r="BA19" s="77"/>
      <c r="BB19" s="77"/>
      <c r="BC19" s="77"/>
      <c r="BD19" s="77"/>
      <c r="BE19" s="77"/>
      <c r="BF19" s="77"/>
    </row>
    <row r="20" spans="1:58" ht="15" thickBot="1">
      <c r="A20" s="74" t="s">
        <v>157</v>
      </c>
      <c r="B20" s="75">
        <f>+SUM(B21:B23)</f>
        <v>0</v>
      </c>
      <c r="C20" s="75">
        <f>+SUM(C21:C23)</f>
        <v>0</v>
      </c>
      <c r="D20" s="75">
        <v>0</v>
      </c>
      <c r="E20" s="75">
        <f>SUM(I20:K20)</f>
        <v>66.959040000000002</v>
      </c>
      <c r="F20" s="75">
        <f>SUM(L20:N20)</f>
        <v>22.88505</v>
      </c>
      <c r="G20" s="75">
        <f>SUM(O20:Q20)</f>
        <v>46.26726</v>
      </c>
      <c r="H20" s="75">
        <f>SUM(O20:Q20)</f>
        <v>46.26726</v>
      </c>
      <c r="I20" s="106">
        <v>39.801819999999999</v>
      </c>
      <c r="J20" s="107">
        <v>6.9104200000000002</v>
      </c>
      <c r="K20" s="108">
        <v>20.2468</v>
      </c>
      <c r="L20" s="106">
        <v>14.340669999999999</v>
      </c>
      <c r="M20" s="107">
        <v>3.3227899999999999</v>
      </c>
      <c r="N20" s="108">
        <v>5.22159</v>
      </c>
      <c r="O20" s="106">
        <v>2.0740700000000003</v>
      </c>
      <c r="P20" s="107">
        <v>6.1452099999999996</v>
      </c>
      <c r="Q20" s="108">
        <v>38.047980000000003</v>
      </c>
      <c r="R20" s="106">
        <v>37.79307</v>
      </c>
      <c r="S20" s="107">
        <v>2.62</v>
      </c>
      <c r="T20" s="108">
        <f>15619.04/1000</f>
        <v>15.61904</v>
      </c>
      <c r="U20" s="75">
        <f>SUM(Z20:AK20)</f>
        <v>0</v>
      </c>
      <c r="V20" s="75">
        <v>0</v>
      </c>
      <c r="W20" s="75">
        <v>0</v>
      </c>
      <c r="X20" s="75">
        <v>0</v>
      </c>
      <c r="Y20" s="75">
        <v>0</v>
      </c>
      <c r="Z20" s="106">
        <v>0</v>
      </c>
      <c r="AA20" s="107">
        <v>0</v>
      </c>
      <c r="AB20" s="108">
        <v>0</v>
      </c>
      <c r="AC20" s="106">
        <v>0</v>
      </c>
      <c r="AD20" s="107">
        <v>0</v>
      </c>
      <c r="AE20" s="108">
        <v>0</v>
      </c>
      <c r="AF20" s="106">
        <v>0</v>
      </c>
      <c r="AG20" s="107">
        <v>0</v>
      </c>
      <c r="AH20" s="108">
        <v>0</v>
      </c>
      <c r="AI20" s="106">
        <v>0</v>
      </c>
      <c r="AJ20" s="243">
        <v>0</v>
      </c>
      <c r="AK20" s="108">
        <v>0</v>
      </c>
      <c r="AL20" s="105"/>
      <c r="AM20" s="77"/>
      <c r="AN20" s="77"/>
      <c r="AO20" s="77"/>
      <c r="AP20" s="77"/>
      <c r="AQ20" s="77"/>
      <c r="AR20" s="77"/>
      <c r="AS20" s="77"/>
      <c r="AT20" s="77"/>
      <c r="AU20" s="77"/>
      <c r="AV20" s="77"/>
      <c r="AW20" s="77"/>
      <c r="AX20" s="77"/>
      <c r="AY20" s="77"/>
      <c r="AZ20" s="77"/>
      <c r="BA20" s="77"/>
      <c r="BB20" s="77"/>
      <c r="BC20" s="77"/>
      <c r="BD20" s="77"/>
      <c r="BE20" s="77"/>
      <c r="BF20" s="77"/>
    </row>
    <row r="21" spans="1:58">
      <c r="A21" t="s">
        <v>145</v>
      </c>
      <c r="B21" s="77"/>
      <c r="C21" s="77"/>
      <c r="D21" s="77"/>
      <c r="E21" s="77"/>
      <c r="F21" s="77"/>
      <c r="G21" s="77"/>
      <c r="H21" s="77"/>
      <c r="I21" s="76"/>
      <c r="J21" s="78"/>
      <c r="K21" s="79"/>
      <c r="L21" s="76"/>
      <c r="M21" s="78"/>
      <c r="N21" s="79"/>
      <c r="O21" s="76"/>
      <c r="P21" s="78"/>
      <c r="Q21" s="79"/>
      <c r="R21" s="76"/>
      <c r="S21" s="78"/>
      <c r="T21" s="79"/>
      <c r="U21" s="77"/>
      <c r="V21" s="77"/>
      <c r="W21" s="77"/>
      <c r="X21" s="77"/>
      <c r="Y21" s="77"/>
      <c r="Z21" s="76"/>
      <c r="AA21" s="78"/>
      <c r="AB21" s="79"/>
      <c r="AC21" s="76"/>
      <c r="AD21" s="78"/>
      <c r="AE21" s="79"/>
      <c r="AF21" s="76"/>
      <c r="AG21" s="78"/>
      <c r="AH21" s="79"/>
      <c r="AI21" s="76"/>
      <c r="AJ21" s="78"/>
      <c r="AK21" s="79"/>
      <c r="AL21" s="77"/>
      <c r="AM21" s="77"/>
      <c r="AN21" s="77"/>
      <c r="AO21" s="77"/>
      <c r="AP21" s="77"/>
      <c r="AQ21" s="77"/>
      <c r="AR21" s="77"/>
      <c r="AS21" s="77"/>
      <c r="AT21" s="77"/>
      <c r="AU21" s="77"/>
      <c r="AV21" s="77"/>
      <c r="AW21" s="77"/>
      <c r="AX21" s="77"/>
      <c r="AY21" s="77"/>
      <c r="AZ21" s="77"/>
      <c r="BA21" s="77"/>
      <c r="BB21" s="77"/>
      <c r="BC21" s="77"/>
      <c r="BD21" s="77"/>
      <c r="BE21" s="77"/>
      <c r="BF21" s="77"/>
    </row>
    <row r="22" spans="1:58">
      <c r="A22" t="s">
        <v>146</v>
      </c>
      <c r="B22" s="77"/>
      <c r="C22" s="77"/>
      <c r="D22" s="77"/>
      <c r="E22" s="77"/>
      <c r="F22" s="77"/>
      <c r="G22" s="77"/>
      <c r="H22" s="77"/>
      <c r="I22" s="76"/>
      <c r="J22" s="78"/>
      <c r="K22" s="79"/>
      <c r="L22" s="76"/>
      <c r="M22" s="78"/>
      <c r="N22" s="79"/>
      <c r="O22" s="76"/>
      <c r="P22" s="78"/>
      <c r="Q22" s="79"/>
      <c r="R22" s="76"/>
      <c r="S22" s="78"/>
      <c r="T22" s="79"/>
      <c r="U22" s="77"/>
      <c r="V22" s="77"/>
      <c r="W22" s="77"/>
      <c r="X22" s="77"/>
      <c r="Y22" s="77"/>
      <c r="Z22" s="76"/>
      <c r="AA22" s="78"/>
      <c r="AB22" s="79"/>
      <c r="AC22" s="76"/>
      <c r="AD22" s="78"/>
      <c r="AE22" s="79"/>
      <c r="AF22" s="76"/>
      <c r="AG22" s="78"/>
      <c r="AH22" s="79"/>
      <c r="AI22" s="76"/>
      <c r="AJ22" s="78"/>
      <c r="AK22" s="79"/>
      <c r="AL22" s="77"/>
      <c r="AM22" s="77"/>
      <c r="AN22" s="77"/>
      <c r="AO22" s="77"/>
      <c r="AP22" s="77"/>
      <c r="AQ22" s="77"/>
      <c r="AR22" s="77"/>
      <c r="AS22" s="77"/>
      <c r="AT22" s="77"/>
      <c r="AU22" s="77"/>
      <c r="AV22" s="77"/>
      <c r="AW22" s="77"/>
      <c r="AX22" s="77"/>
      <c r="AY22" s="77"/>
      <c r="AZ22" s="77"/>
      <c r="BA22" s="77"/>
      <c r="BB22" s="77"/>
      <c r="BC22" s="77"/>
      <c r="BD22" s="77"/>
      <c r="BE22" s="77"/>
      <c r="BF22" s="77"/>
    </row>
    <row r="23" spans="1:58">
      <c r="A23" t="s">
        <v>156</v>
      </c>
      <c r="B23" s="77"/>
      <c r="C23" s="77"/>
      <c r="D23" s="77"/>
      <c r="E23" s="77"/>
      <c r="F23" s="77"/>
      <c r="G23" s="77"/>
      <c r="H23" s="77"/>
      <c r="I23" s="76"/>
      <c r="J23" s="78"/>
      <c r="K23" s="79"/>
      <c r="L23" s="76"/>
      <c r="M23" s="78"/>
      <c r="N23" s="79"/>
      <c r="O23" s="76"/>
      <c r="P23" s="78"/>
      <c r="Q23" s="79"/>
      <c r="R23" s="76"/>
      <c r="S23" s="78"/>
      <c r="T23" s="79"/>
      <c r="U23" s="77"/>
      <c r="V23" s="77"/>
      <c r="W23" s="77"/>
      <c r="X23" s="77"/>
      <c r="Y23" s="77"/>
      <c r="Z23" s="76"/>
      <c r="AA23" s="78"/>
      <c r="AB23" s="79"/>
      <c r="AC23" s="76"/>
      <c r="AD23" s="78"/>
      <c r="AE23" s="79"/>
      <c r="AF23" s="76"/>
      <c r="AG23" s="78"/>
      <c r="AH23" s="79"/>
      <c r="AI23" s="76"/>
      <c r="AJ23" s="78"/>
      <c r="AK23" s="79"/>
      <c r="AL23" s="77"/>
      <c r="AM23" s="77"/>
      <c r="AN23" s="77"/>
      <c r="AO23" s="77"/>
      <c r="AP23" s="77"/>
      <c r="AQ23" s="77"/>
      <c r="AR23" s="77"/>
      <c r="AS23" s="77"/>
      <c r="AT23" s="77"/>
      <c r="AU23" s="77"/>
      <c r="AV23" s="77"/>
      <c r="AW23" s="77"/>
      <c r="AX23" s="77"/>
      <c r="AY23" s="77"/>
      <c r="AZ23" s="77"/>
      <c r="BA23" s="77"/>
      <c r="BB23" s="77"/>
      <c r="BC23" s="77"/>
      <c r="BD23" s="77"/>
      <c r="BE23" s="77"/>
      <c r="BF23" s="77"/>
    </row>
    <row r="24" spans="1:58" ht="15" thickBot="1">
      <c r="B24" s="77"/>
      <c r="C24" s="77"/>
      <c r="D24" s="77"/>
      <c r="E24" s="77"/>
      <c r="F24" s="77"/>
      <c r="G24" s="77"/>
      <c r="H24" s="77"/>
      <c r="I24" s="103"/>
      <c r="J24" s="80"/>
      <c r="K24" s="102"/>
      <c r="L24" s="103"/>
      <c r="M24" s="80"/>
      <c r="N24" s="102"/>
      <c r="O24" s="103"/>
      <c r="P24" s="80"/>
      <c r="Q24" s="102"/>
      <c r="R24" s="103"/>
      <c r="S24" s="80"/>
      <c r="T24" s="102"/>
      <c r="U24" s="77"/>
      <c r="V24" s="77"/>
      <c r="W24" s="77"/>
      <c r="X24" s="77"/>
      <c r="Y24" s="77"/>
      <c r="Z24" s="103"/>
      <c r="AA24" s="80"/>
      <c r="AB24" s="102"/>
      <c r="AC24" s="103"/>
      <c r="AD24" s="80"/>
      <c r="AE24" s="102"/>
      <c r="AF24" s="103"/>
      <c r="AG24" s="80"/>
      <c r="AH24" s="102"/>
      <c r="AI24" s="103"/>
      <c r="AJ24" s="80"/>
      <c r="AK24" s="102"/>
      <c r="AL24" s="77"/>
      <c r="AM24" s="77"/>
      <c r="AN24" s="77"/>
      <c r="AO24" s="77"/>
      <c r="AP24" s="77"/>
      <c r="AQ24" s="77"/>
      <c r="AR24" s="77"/>
      <c r="AS24" s="77"/>
      <c r="AT24" s="77"/>
      <c r="AU24" s="77"/>
      <c r="AV24" s="77"/>
      <c r="AW24" s="77"/>
      <c r="AX24" s="77"/>
      <c r="AY24" s="77"/>
      <c r="AZ24" s="77"/>
      <c r="BA24" s="77"/>
      <c r="BB24" s="77"/>
      <c r="BC24" s="77"/>
      <c r="BD24" s="77"/>
      <c r="BE24" s="77"/>
      <c r="BF24" s="77"/>
    </row>
    <row r="25" spans="1:58" ht="15" thickBot="1">
      <c r="A25" s="74" t="s">
        <v>158</v>
      </c>
      <c r="B25" s="75">
        <f t="shared" ref="B25:H25" si="3">+B20+B16+B11+B8+B5</f>
        <v>373</v>
      </c>
      <c r="C25" s="75">
        <f t="shared" si="3"/>
        <v>1229</v>
      </c>
      <c r="D25" s="75">
        <f t="shared" si="3"/>
        <v>190.75299000000001</v>
      </c>
      <c r="E25" s="75">
        <f t="shared" si="3"/>
        <v>5.8823400000000028</v>
      </c>
      <c r="F25" s="75">
        <f t="shared" si="3"/>
        <v>132.76275999999999</v>
      </c>
      <c r="G25" s="75">
        <f t="shared" si="3"/>
        <v>29.67662</v>
      </c>
      <c r="H25" s="75">
        <f t="shared" si="3"/>
        <v>12.80988</v>
      </c>
      <c r="I25" s="98">
        <f t="shared" ref="I25:T25" si="4">+I20+I16+I11+I8+I5</f>
        <v>143.19899000000001</v>
      </c>
      <c r="J25" s="75">
        <f t="shared" si="4"/>
        <v>182.54152999999999</v>
      </c>
      <c r="K25" s="99">
        <f t="shared" si="4"/>
        <v>-7.8581800000000008</v>
      </c>
      <c r="L25" s="98">
        <f t="shared" si="4"/>
        <v>50.700099999999999</v>
      </c>
      <c r="M25" s="75">
        <f t="shared" si="4"/>
        <v>69.190299999999993</v>
      </c>
      <c r="N25" s="99">
        <f t="shared" si="4"/>
        <v>12.872359999999999</v>
      </c>
      <c r="O25" s="98">
        <f t="shared" si="4"/>
        <v>-10.592449999999999</v>
      </c>
      <c r="P25" s="75">
        <f t="shared" si="4"/>
        <v>8.9255300000000002</v>
      </c>
      <c r="Q25" s="99">
        <f t="shared" si="4"/>
        <v>31.343540000000001</v>
      </c>
      <c r="R25" s="98">
        <f t="shared" si="4"/>
        <v>-20.887349999999998</v>
      </c>
      <c r="S25" s="75">
        <f t="shared" si="4"/>
        <v>35.882080000000002</v>
      </c>
      <c r="T25" s="99">
        <f t="shared" si="4"/>
        <v>7.5799999999999983</v>
      </c>
      <c r="U25" s="75">
        <f>SUM(Z25:AK25)</f>
        <v>82</v>
      </c>
      <c r="V25" s="75">
        <f>+V20+V16+V11+V8+V5</f>
        <v>82</v>
      </c>
      <c r="W25" s="75">
        <f>+W20+W16+W11+W8+W5</f>
        <v>0</v>
      </c>
      <c r="X25" s="75">
        <f>+X20+X16+X11+X8+X5</f>
        <v>0</v>
      </c>
      <c r="Y25" s="75">
        <f>+Y20+Y16+Y11+Y8+Y5</f>
        <v>0</v>
      </c>
      <c r="Z25" s="98">
        <f t="shared" ref="Z25:AK25" si="5">+Z20+Z16+Z11+Z8+Z5</f>
        <v>20</v>
      </c>
      <c r="AA25" s="75">
        <f t="shared" si="5"/>
        <v>30</v>
      </c>
      <c r="AB25" s="99">
        <f t="shared" si="5"/>
        <v>32</v>
      </c>
      <c r="AC25" s="98">
        <f t="shared" si="5"/>
        <v>0</v>
      </c>
      <c r="AD25" s="75">
        <f t="shared" si="5"/>
        <v>0</v>
      </c>
      <c r="AE25" s="99">
        <f t="shared" si="5"/>
        <v>0</v>
      </c>
      <c r="AF25" s="98">
        <f t="shared" si="5"/>
        <v>0</v>
      </c>
      <c r="AG25" s="75">
        <f t="shared" si="5"/>
        <v>0</v>
      </c>
      <c r="AH25" s="99">
        <f t="shared" si="5"/>
        <v>0</v>
      </c>
      <c r="AI25" s="98">
        <f t="shared" si="5"/>
        <v>0</v>
      </c>
      <c r="AJ25" s="75">
        <f t="shared" si="5"/>
        <v>0</v>
      </c>
      <c r="AK25" s="99">
        <f t="shared" si="5"/>
        <v>0</v>
      </c>
      <c r="AL25" s="77"/>
      <c r="AM25" s="77"/>
      <c r="AN25" s="77"/>
      <c r="AO25" s="77"/>
      <c r="AP25" s="77"/>
      <c r="AQ25" s="77"/>
      <c r="AR25" s="77"/>
      <c r="AS25" s="77"/>
      <c r="AT25" s="77"/>
      <c r="AU25" s="77"/>
      <c r="AV25" s="77"/>
      <c r="AW25" s="77"/>
      <c r="AX25" s="77"/>
      <c r="AY25" s="77"/>
      <c r="AZ25" s="77"/>
      <c r="BA25" s="77"/>
      <c r="BB25" s="77"/>
      <c r="BC25" s="77"/>
      <c r="BD25" s="77"/>
      <c r="BE25" s="77"/>
      <c r="BF25" s="77"/>
    </row>
    <row r="26" spans="1:58" ht="15" thickBot="1">
      <c r="A26" s="74" t="s">
        <v>159</v>
      </c>
      <c r="B26" s="81">
        <f>+IFERROR(B25/B3*100,"")</f>
        <v>2.2282014671140349</v>
      </c>
      <c r="C26" s="81">
        <f t="shared" ref="C26:H26" si="6">+IFERROR(C25/C3*100,"")</f>
        <v>5.4629304049563228</v>
      </c>
      <c r="D26" s="81">
        <f t="shared" si="6"/>
        <v>0.75383027885947318</v>
      </c>
      <c r="E26" s="81">
        <f t="shared" si="6"/>
        <v>8.6266794797960705E-2</v>
      </c>
      <c r="F26" s="81">
        <f t="shared" si="6"/>
        <v>2.9800023441329841</v>
      </c>
      <c r="G26" s="81">
        <f t="shared" si="6"/>
        <v>1.4303501851229983</v>
      </c>
      <c r="H26" s="81">
        <f t="shared" si="6"/>
        <v>0.10714345165299163</v>
      </c>
      <c r="I26" s="100">
        <f t="shared" ref="I26:Y26" si="7">+IFERROR(I25/I3*100,"")</f>
        <v>5.5572358464761793</v>
      </c>
      <c r="J26" s="81">
        <f t="shared" si="7"/>
        <v>8.6222791733142881</v>
      </c>
      <c r="K26" s="101">
        <f t="shared" si="7"/>
        <v>-0.36981711456612948</v>
      </c>
      <c r="L26" s="100">
        <f t="shared" si="7"/>
        <v>3.0024748220034874</v>
      </c>
      <c r="M26" s="81">
        <f t="shared" si="7"/>
        <v>4.1972538674184188</v>
      </c>
      <c r="N26" s="101">
        <f t="shared" si="7"/>
        <v>1.1513260885118353</v>
      </c>
      <c r="O26" s="100">
        <f t="shared" si="7"/>
        <v>-1.7247523277346122</v>
      </c>
      <c r="P26" s="81">
        <f t="shared" si="7"/>
        <v>1.3518495278016298</v>
      </c>
      <c r="Q26" s="101">
        <f t="shared" si="7"/>
        <v>3.9160287367563473</v>
      </c>
      <c r="R26" s="100">
        <f t="shared" si="7"/>
        <v>-1.0706527750852866</v>
      </c>
      <c r="S26" s="81">
        <f t="shared" si="7"/>
        <v>0.94953190182178515</v>
      </c>
      <c r="T26" s="101">
        <f t="shared" si="7"/>
        <v>0.12174751044008991</v>
      </c>
      <c r="U26" s="81">
        <f t="shared" si="7"/>
        <v>1.0869565217391304</v>
      </c>
      <c r="V26" s="81">
        <f t="shared" si="7"/>
        <v>1.0869565217391304</v>
      </c>
      <c r="W26" s="81" t="str">
        <f t="shared" si="7"/>
        <v/>
      </c>
      <c r="X26" s="81" t="str">
        <f t="shared" si="7"/>
        <v/>
      </c>
      <c r="Y26" s="81" t="str">
        <f t="shared" si="7"/>
        <v/>
      </c>
      <c r="Z26" s="100">
        <f t="shared" ref="Z26:AK26" si="8">+IFERROR(Z25/Z3*100,"")</f>
        <v>0.95465393794749409</v>
      </c>
      <c r="AA26" s="81">
        <f t="shared" si="8"/>
        <v>1.1206574523720583</v>
      </c>
      <c r="AB26" s="101">
        <f t="shared" si="8"/>
        <v>1.1544011544011543</v>
      </c>
      <c r="AC26" s="100" t="str">
        <f t="shared" si="8"/>
        <v/>
      </c>
      <c r="AD26" s="81" t="str">
        <f t="shared" si="8"/>
        <v/>
      </c>
      <c r="AE26" s="101" t="str">
        <f t="shared" si="8"/>
        <v/>
      </c>
      <c r="AF26" s="100" t="str">
        <f t="shared" si="8"/>
        <v/>
      </c>
      <c r="AG26" s="81" t="str">
        <f t="shared" si="8"/>
        <v/>
      </c>
      <c r="AH26" s="101" t="str">
        <f t="shared" si="8"/>
        <v/>
      </c>
      <c r="AI26" s="100" t="str">
        <f t="shared" si="8"/>
        <v/>
      </c>
      <c r="AJ26" s="81" t="str">
        <f t="shared" si="8"/>
        <v/>
      </c>
      <c r="AK26" s="101" t="str">
        <f t="shared" si="8"/>
        <v/>
      </c>
      <c r="AL26" s="82"/>
      <c r="AM26" s="82"/>
      <c r="AN26" s="82"/>
      <c r="AO26" s="82"/>
      <c r="AP26" s="82"/>
      <c r="AQ26" s="82"/>
      <c r="AR26" s="82"/>
      <c r="AS26" s="82"/>
      <c r="AT26" s="82"/>
      <c r="AU26" s="82"/>
      <c r="AV26" s="82"/>
      <c r="AW26" s="82"/>
      <c r="AX26" s="82"/>
      <c r="AY26" s="82"/>
      <c r="AZ26" s="82"/>
      <c r="BA26" s="82"/>
      <c r="BB26" s="82"/>
      <c r="BC26" s="82"/>
      <c r="BD26" s="82"/>
      <c r="BE26" s="82"/>
      <c r="BF26" s="82"/>
    </row>
    <row r="28" spans="1:58">
      <c r="A28" t="s">
        <v>160</v>
      </c>
      <c r="O28" s="83"/>
      <c r="AF28" s="83"/>
    </row>
    <row r="29" spans="1:58" ht="15" thickBot="1">
      <c r="A29" t="s">
        <v>148</v>
      </c>
      <c r="B29" s="83"/>
      <c r="C29" s="83">
        <f>C8/C$3</f>
        <v>1.61798752433206E-2</v>
      </c>
      <c r="D29" s="83">
        <f>D8/D$3</f>
        <v>-1.3060447261284732E-3</v>
      </c>
      <c r="M29" s="241">
        <f t="shared" ref="M29:R29" si="9">M8/M$3</f>
        <v>2.2838561182759783E-2</v>
      </c>
      <c r="N29" s="241">
        <f t="shared" si="9"/>
        <v>-9.9476192584885617E-4</v>
      </c>
      <c r="O29" s="241">
        <f t="shared" si="9"/>
        <v>-2.0170359276927657E-2</v>
      </c>
      <c r="P29" s="241">
        <f t="shared" si="9"/>
        <v>1.2483229352364548E-4</v>
      </c>
      <c r="Q29" s="241">
        <f t="shared" si="9"/>
        <v>-3.3615084808054307E-2</v>
      </c>
      <c r="R29" s="241">
        <f t="shared" si="9"/>
        <v>-1.5888708926235329E-2</v>
      </c>
      <c r="S29" s="241">
        <f t="shared" ref="S29:Y29" si="10">S8/S$3</f>
        <v>8.0870897646696197E-3</v>
      </c>
      <c r="T29" s="241">
        <f t="shared" si="10"/>
        <v>-3.7698458079023453E-3</v>
      </c>
      <c r="U29" s="83">
        <f t="shared" si="10"/>
        <v>4.5068928950159071E-3</v>
      </c>
      <c r="V29" s="83">
        <f t="shared" si="10"/>
        <v>4.5068928950159071E-3</v>
      </c>
      <c r="W29" s="83" t="e">
        <f t="shared" si="10"/>
        <v>#DIV/0!</v>
      </c>
      <c r="X29" s="83" t="e">
        <f t="shared" si="10"/>
        <v>#DIV/0!</v>
      </c>
      <c r="Y29" s="83" t="e">
        <f t="shared" si="10"/>
        <v>#DIV/0!</v>
      </c>
      <c r="AD29" s="241" t="e">
        <f t="shared" ref="AD29:AI29" si="11">AD8/AD$3</f>
        <v>#DIV/0!</v>
      </c>
      <c r="AE29" s="241" t="e">
        <f t="shared" si="11"/>
        <v>#DIV/0!</v>
      </c>
      <c r="AF29" s="241" t="e">
        <f t="shared" si="11"/>
        <v>#DIV/0!</v>
      </c>
      <c r="AG29" s="241" t="e">
        <f t="shared" si="11"/>
        <v>#DIV/0!</v>
      </c>
      <c r="AH29" s="241" t="e">
        <f t="shared" si="11"/>
        <v>#DIV/0!</v>
      </c>
      <c r="AI29" s="241" t="e">
        <f t="shared" si="11"/>
        <v>#DIV/0!</v>
      </c>
      <c r="AJ29" s="241" t="e">
        <f>AJ8/AJ$3</f>
        <v>#DIV/0!</v>
      </c>
      <c r="AK29" s="241" t="e">
        <f>AK8/AK$3</f>
        <v>#DIV/0!</v>
      </c>
    </row>
    <row r="30" spans="1:58" ht="15" thickBot="1">
      <c r="A30" s="74" t="s">
        <v>149</v>
      </c>
      <c r="B30" s="83"/>
      <c r="C30" s="83">
        <f t="shared" ref="C30:D32" si="12">C11/C$3</f>
        <v>2.0313744467575588E-2</v>
      </c>
      <c r="D30" s="84">
        <f t="shared" si="12"/>
        <v>1.2567645603999804E-3</v>
      </c>
      <c r="M30" s="241">
        <f t="shared" ref="M30:R32" si="13">M11/M$3</f>
        <v>1.7118291307361144E-2</v>
      </c>
      <c r="N30" s="241">
        <f t="shared" si="13"/>
        <v>7.837742621077776E-3</v>
      </c>
      <c r="O30" s="241">
        <f t="shared" si="13"/>
        <v>-4.5434025367860028E-4</v>
      </c>
      <c r="P30" s="241">
        <f t="shared" si="13"/>
        <v>4.0862053469721323E-3</v>
      </c>
      <c r="Q30" s="241">
        <f t="shared" si="13"/>
        <v>2.5238628382309568E-2</v>
      </c>
      <c r="R30" s="241">
        <f t="shared" si="13"/>
        <v>-1.4189953286142093E-2</v>
      </c>
      <c r="S30" s="241">
        <f t="shared" ref="S30:T32" si="14">S11/S$3</f>
        <v>7.1491003047836584E-4</v>
      </c>
      <c r="T30" s="241">
        <f t="shared" si="14"/>
        <v>2.4786411821394153E-3</v>
      </c>
      <c r="U30" s="84">
        <f t="shared" ref="U30:Y32" si="15">U11/U$3</f>
        <v>-5.3022269353128319E-4</v>
      </c>
      <c r="V30" s="84">
        <f t="shared" si="15"/>
        <v>-5.3022269353128319E-4</v>
      </c>
      <c r="W30" s="84" t="e">
        <f t="shared" si="15"/>
        <v>#DIV/0!</v>
      </c>
      <c r="X30" s="84" t="e">
        <f t="shared" si="15"/>
        <v>#DIV/0!</v>
      </c>
      <c r="Y30" s="84" t="e">
        <f t="shared" si="15"/>
        <v>#DIV/0!</v>
      </c>
      <c r="AD30" s="241" t="e">
        <f t="shared" ref="AD30:AI30" si="16">AD11/AD$3</f>
        <v>#DIV/0!</v>
      </c>
      <c r="AE30" s="241" t="e">
        <f t="shared" si="16"/>
        <v>#DIV/0!</v>
      </c>
      <c r="AF30" s="241" t="e">
        <f t="shared" si="16"/>
        <v>#DIV/0!</v>
      </c>
      <c r="AG30" s="241" t="e">
        <f t="shared" si="16"/>
        <v>#DIV/0!</v>
      </c>
      <c r="AH30" s="241" t="e">
        <f t="shared" si="16"/>
        <v>#DIV/0!</v>
      </c>
      <c r="AI30" s="241" t="e">
        <f t="shared" si="16"/>
        <v>#DIV/0!</v>
      </c>
      <c r="AJ30" s="241" t="e">
        <f t="shared" ref="AJ30:AK32" si="17">AJ11/AJ$3</f>
        <v>#DIV/0!</v>
      </c>
      <c r="AK30" s="241" t="e">
        <f t="shared" si="17"/>
        <v>#DIV/0!</v>
      </c>
    </row>
    <row r="31" spans="1:58">
      <c r="A31" t="s">
        <v>150</v>
      </c>
      <c r="B31" s="83"/>
      <c r="C31" s="83">
        <f t="shared" si="12"/>
        <v>0</v>
      </c>
      <c r="D31" s="84">
        <f t="shared" si="12"/>
        <v>0</v>
      </c>
      <c r="M31" s="241">
        <f t="shared" si="13"/>
        <v>0</v>
      </c>
      <c r="N31" s="241">
        <f t="shared" si="13"/>
        <v>0</v>
      </c>
      <c r="O31" s="241">
        <f t="shared" si="13"/>
        <v>0</v>
      </c>
      <c r="P31" s="241">
        <f t="shared" si="13"/>
        <v>0</v>
      </c>
      <c r="Q31" s="241">
        <f t="shared" si="13"/>
        <v>0</v>
      </c>
      <c r="R31" s="241">
        <f t="shared" si="13"/>
        <v>0</v>
      </c>
      <c r="S31" s="241">
        <f t="shared" si="14"/>
        <v>0</v>
      </c>
      <c r="T31" s="241">
        <f t="shared" si="14"/>
        <v>0</v>
      </c>
      <c r="U31" s="84">
        <f t="shared" si="15"/>
        <v>0</v>
      </c>
      <c r="V31" s="84">
        <f t="shared" si="15"/>
        <v>0</v>
      </c>
      <c r="W31" s="84" t="e">
        <f t="shared" si="15"/>
        <v>#DIV/0!</v>
      </c>
      <c r="X31" s="84" t="e">
        <f t="shared" si="15"/>
        <v>#DIV/0!</v>
      </c>
      <c r="Y31" s="84" t="e">
        <f t="shared" si="15"/>
        <v>#DIV/0!</v>
      </c>
      <c r="AD31" s="241" t="e">
        <f t="shared" ref="AD31:AI31" si="18">AD12/AD$3</f>
        <v>#DIV/0!</v>
      </c>
      <c r="AE31" s="241" t="e">
        <f t="shared" si="18"/>
        <v>#DIV/0!</v>
      </c>
      <c r="AF31" s="241" t="e">
        <f t="shared" si="18"/>
        <v>#DIV/0!</v>
      </c>
      <c r="AG31" s="241" t="e">
        <f t="shared" si="18"/>
        <v>#DIV/0!</v>
      </c>
      <c r="AH31" s="241" t="e">
        <f t="shared" si="18"/>
        <v>#DIV/0!</v>
      </c>
      <c r="AI31" s="241" t="e">
        <f t="shared" si="18"/>
        <v>#DIV/0!</v>
      </c>
      <c r="AJ31" s="241" t="e">
        <f t="shared" si="17"/>
        <v>#DIV/0!</v>
      </c>
      <c r="AK31" s="241" t="e">
        <f t="shared" si="17"/>
        <v>#DIV/0!</v>
      </c>
    </row>
    <row r="32" spans="1:58">
      <c r="A32" t="s">
        <v>151</v>
      </c>
      <c r="B32" s="83"/>
      <c r="C32" s="83">
        <f t="shared" si="12"/>
        <v>0</v>
      </c>
      <c r="D32" s="84">
        <f t="shared" si="12"/>
        <v>0</v>
      </c>
      <c r="M32" s="241">
        <f t="shared" si="13"/>
        <v>0</v>
      </c>
      <c r="N32" s="241">
        <f t="shared" si="13"/>
        <v>0</v>
      </c>
      <c r="O32" s="241">
        <f t="shared" si="13"/>
        <v>0</v>
      </c>
      <c r="P32" s="241">
        <f t="shared" si="13"/>
        <v>0</v>
      </c>
      <c r="Q32" s="241">
        <f t="shared" si="13"/>
        <v>0</v>
      </c>
      <c r="R32" s="241">
        <f t="shared" si="13"/>
        <v>0</v>
      </c>
      <c r="S32" s="241">
        <f t="shared" si="14"/>
        <v>0</v>
      </c>
      <c r="T32" s="241">
        <f t="shared" si="14"/>
        <v>0</v>
      </c>
      <c r="U32" s="84">
        <f t="shared" si="15"/>
        <v>0</v>
      </c>
      <c r="V32" s="84">
        <f t="shared" si="15"/>
        <v>0</v>
      </c>
      <c r="W32" s="84" t="e">
        <f t="shared" si="15"/>
        <v>#DIV/0!</v>
      </c>
      <c r="X32" s="84" t="e">
        <f t="shared" si="15"/>
        <v>#DIV/0!</v>
      </c>
      <c r="Y32" s="84" t="e">
        <f t="shared" si="15"/>
        <v>#DIV/0!</v>
      </c>
      <c r="AD32" s="241" t="e">
        <f t="shared" ref="AD32:AI32" si="19">AD13/AD$3</f>
        <v>#DIV/0!</v>
      </c>
      <c r="AE32" s="241" t="e">
        <f t="shared" si="19"/>
        <v>#DIV/0!</v>
      </c>
      <c r="AF32" s="241" t="e">
        <f t="shared" si="19"/>
        <v>#DIV/0!</v>
      </c>
      <c r="AG32" s="241" t="e">
        <f t="shared" si="19"/>
        <v>#DIV/0!</v>
      </c>
      <c r="AH32" s="241" t="e">
        <f t="shared" si="19"/>
        <v>#DIV/0!</v>
      </c>
      <c r="AI32" s="241" t="e">
        <f t="shared" si="19"/>
        <v>#DIV/0!</v>
      </c>
      <c r="AJ32" s="241" t="e">
        <f t="shared" si="17"/>
        <v>#DIV/0!</v>
      </c>
      <c r="AK32" s="241" t="e">
        <f t="shared" si="17"/>
        <v>#DIV/0!</v>
      </c>
    </row>
    <row r="33" spans="1:37" ht="15" thickBot="1">
      <c r="A33" t="s">
        <v>153</v>
      </c>
      <c r="B33" s="83"/>
      <c r="C33" s="83">
        <f>C15/C$3</f>
        <v>0</v>
      </c>
      <c r="D33" s="83">
        <f>D15/D$3</f>
        <v>0</v>
      </c>
      <c r="M33" s="241">
        <f t="shared" ref="M33:R33" si="20">M15/M$3</f>
        <v>0</v>
      </c>
      <c r="N33" s="241">
        <f t="shared" si="20"/>
        <v>0</v>
      </c>
      <c r="O33" s="241">
        <f t="shared" si="20"/>
        <v>0</v>
      </c>
      <c r="P33" s="241">
        <f t="shared" si="20"/>
        <v>0</v>
      </c>
      <c r="Q33" s="241">
        <f t="shared" si="20"/>
        <v>0</v>
      </c>
      <c r="R33" s="241">
        <f t="shared" si="20"/>
        <v>0</v>
      </c>
      <c r="S33" s="241">
        <f t="shared" ref="S33:U34" si="21">S15/S$3</f>
        <v>0</v>
      </c>
      <c r="T33" s="241">
        <f t="shared" si="21"/>
        <v>0</v>
      </c>
      <c r="U33" s="83">
        <f t="shared" si="21"/>
        <v>0</v>
      </c>
      <c r="V33" s="83">
        <f t="shared" ref="V33:Y34" si="22">V15/V$3</f>
        <v>0</v>
      </c>
      <c r="W33" s="83" t="e">
        <f t="shared" si="22"/>
        <v>#DIV/0!</v>
      </c>
      <c r="X33" s="83" t="e">
        <f t="shared" si="22"/>
        <v>#DIV/0!</v>
      </c>
      <c r="Y33" s="83" t="e">
        <f t="shared" si="22"/>
        <v>#DIV/0!</v>
      </c>
      <c r="AD33" s="241" t="e">
        <f t="shared" ref="AD33:AI33" si="23">AD15/AD$3</f>
        <v>#DIV/0!</v>
      </c>
      <c r="AE33" s="241" t="e">
        <f t="shared" si="23"/>
        <v>#DIV/0!</v>
      </c>
      <c r="AF33" s="241" t="e">
        <f t="shared" si="23"/>
        <v>#DIV/0!</v>
      </c>
      <c r="AG33" s="241" t="e">
        <f t="shared" si="23"/>
        <v>#DIV/0!</v>
      </c>
      <c r="AH33" s="241" t="e">
        <f t="shared" si="23"/>
        <v>#DIV/0!</v>
      </c>
      <c r="AI33" s="241" t="e">
        <f t="shared" si="23"/>
        <v>#DIV/0!</v>
      </c>
      <c r="AJ33" s="241" t="e">
        <f>AJ15/AJ$3</f>
        <v>#DIV/0!</v>
      </c>
      <c r="AK33" s="241" t="e">
        <f>AK15/AK$3</f>
        <v>#DIV/0!</v>
      </c>
    </row>
    <row r="34" spans="1:37" ht="15" thickBot="1">
      <c r="A34" s="74" t="s">
        <v>154</v>
      </c>
      <c r="B34" s="83"/>
      <c r="C34" s="83">
        <f>C16/C$3</f>
        <v>1.8135684338667045E-2</v>
      </c>
      <c r="D34" s="84">
        <f>D16/D$3</f>
        <v>7.5875829543232244E-3</v>
      </c>
      <c r="M34" s="241">
        <f>M15/M$3</f>
        <v>0</v>
      </c>
      <c r="N34" s="241">
        <f>N15/N$3</f>
        <v>0</v>
      </c>
      <c r="O34" s="241">
        <f>O16/O$3</f>
        <v>0</v>
      </c>
      <c r="P34" s="241">
        <f>P16/P$3</f>
        <v>0</v>
      </c>
      <c r="Q34" s="241">
        <f>Q16/Q$3</f>
        <v>0</v>
      </c>
      <c r="R34" s="241">
        <f>R16/R$3</f>
        <v>0</v>
      </c>
      <c r="S34" s="241">
        <f t="shared" si="21"/>
        <v>0</v>
      </c>
      <c r="T34" s="241">
        <f t="shared" si="21"/>
        <v>0</v>
      </c>
      <c r="U34" s="84">
        <f t="shared" si="21"/>
        <v>6.8928950159066809E-3</v>
      </c>
      <c r="V34" s="84">
        <f t="shared" si="22"/>
        <v>6.8928950159066809E-3</v>
      </c>
      <c r="W34" s="84" t="e">
        <f t="shared" si="22"/>
        <v>#DIV/0!</v>
      </c>
      <c r="X34" s="84" t="e">
        <f t="shared" si="22"/>
        <v>#DIV/0!</v>
      </c>
      <c r="Y34" s="84" t="e">
        <f t="shared" si="22"/>
        <v>#DIV/0!</v>
      </c>
      <c r="AD34" s="241" t="e">
        <f>AD15/AD$3</f>
        <v>#DIV/0!</v>
      </c>
      <c r="AE34" s="241" t="e">
        <f>AE15/AE$3</f>
        <v>#DIV/0!</v>
      </c>
      <c r="AF34" s="241" t="e">
        <f>AF16/AF$3</f>
        <v>#DIV/0!</v>
      </c>
      <c r="AG34" s="241" t="e">
        <f>AG16/AG$3</f>
        <v>#DIV/0!</v>
      </c>
      <c r="AH34" s="241" t="e">
        <f>AH16/AH$3</f>
        <v>#DIV/0!</v>
      </c>
      <c r="AI34" s="241" t="e">
        <f>AI16/AI$3</f>
        <v>#DIV/0!</v>
      </c>
      <c r="AJ34" s="241" t="e">
        <f>AJ16/AJ$3</f>
        <v>#DIV/0!</v>
      </c>
      <c r="AK34" s="241" t="e">
        <f>AK16/AK$3</f>
        <v>#DIV/0!</v>
      </c>
    </row>
  </sheetData>
  <mergeCells count="2">
    <mergeCell ref="H1:H2"/>
    <mergeCell ref="Y1:Y2"/>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184F2369A2B1C49ACA253A4220D70FF" ma:contentTypeVersion="10" ma:contentTypeDescription="Create a new document." ma:contentTypeScope="" ma:versionID="fbbb334cd2813614e3c975204614545e">
  <xsd:schema xmlns:xsd="http://www.w3.org/2001/XMLSchema" xmlns:xs="http://www.w3.org/2001/XMLSchema" xmlns:p="http://schemas.microsoft.com/office/2006/metadata/properties" xmlns:ns2="e767e797-77dc-40f6-8c84-badcd991d904" xmlns:ns3="5301b393-2845-4862-8afb-b298a0fd4edb" targetNamespace="http://schemas.microsoft.com/office/2006/metadata/properties" ma:root="true" ma:fieldsID="96112903c1b40889a1921654982e1c80" ns2:_="" ns3:_="">
    <xsd:import namespace="e767e797-77dc-40f6-8c84-badcd991d904"/>
    <xsd:import namespace="5301b393-2845-4862-8afb-b298a0fd4edb"/>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67e797-77dc-40f6-8c84-badcd991d9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01b393-2845-4862-8afb-b298a0fd4ed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E3A5B8C-5939-4EEF-BE0B-EF1B0E38C8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67e797-77dc-40f6-8c84-badcd991d904"/>
    <ds:schemaRef ds:uri="5301b393-2845-4862-8afb-b298a0fd4e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010DA29-773F-4B51-A1BC-E55D8AFB5119}">
  <ds:schemaRefs>
    <ds:schemaRef ds:uri="http://schemas.microsoft.com/sharepoint/v3/contenttype/forms"/>
  </ds:schemaRefs>
</ds:datastoreItem>
</file>

<file path=customXml/itemProps3.xml><?xml version="1.0" encoding="utf-8"?>
<ds:datastoreItem xmlns:ds="http://schemas.openxmlformats.org/officeDocument/2006/customXml" ds:itemID="{1C6859B6-1AE9-43E5-9E09-79AA6CC62EAB}">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7e797-77dc-40f6-8c84-badcd991d904"/>
    <ds:schemaRef ds:uri="http://purl.org/dc/elements/1.1/"/>
    <ds:schemaRef ds:uri="http://schemas.microsoft.com/office/2006/metadata/properties"/>
    <ds:schemaRef ds:uri="5301b393-2845-4862-8afb-b298a0fd4edb"/>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Action Log</vt:lpstr>
      <vt:lpstr>EHS</vt:lpstr>
      <vt:lpstr>Weekly Metrics</vt:lpstr>
      <vt:lpstr>Felt Performance</vt:lpstr>
      <vt:lpstr>Felt performance Cont.</vt:lpstr>
      <vt:lpstr>Rwrk Inventory</vt:lpstr>
      <vt:lpstr>EHS Items</vt:lpstr>
      <vt:lpstr>Maintenance</vt:lpstr>
      <vt:lpstr>Total ZBY</vt:lpstr>
      <vt:lpstr>Labor Efficiency RFG</vt:lpstr>
      <vt:lpstr>Twin Screw OEE</vt:lpstr>
      <vt:lpstr>Twin Screw </vt:lpstr>
      <vt:lpstr> LABOR % OT</vt:lpstr>
      <vt:lpstr>LABOR OT SPEND</vt:lpstr>
      <vt:lpstr>N2 Use</vt:lpstr>
      <vt:lpstr>POV</vt:lpstr>
      <vt:lpstr>INV Scrap</vt:lpstr>
      <vt:lpstr>Scrap Catagories</vt:lpstr>
      <vt:lpstr>Cycle Count</vt:lpstr>
      <vt:lpstr>Schedule Compliance (Felt)</vt:lpstr>
      <vt:lpstr>Schedule Compliance (Roofing)</vt:lpstr>
      <vt:lpstr>Orders Missed</vt:lpstr>
      <vt:lpstr>Milliken Carrier FY21</vt:lpstr>
      <vt:lpstr>PMO Project Dashboard</vt:lpstr>
      <vt:lpstr>CLVD PMO DATA</vt:lpstr>
      <vt:lpstr>PMO Action Log</vt:lpstr>
      <vt:lpstr>'Felt performance Cont.'!Print_Area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misullivan</dc:creator>
  <cp:keywords/>
  <dc:description/>
  <cp:lastModifiedBy>Trey Kaminski</cp:lastModifiedBy>
  <cp:revision/>
  <cp:lastPrinted>2020-07-13T17:02:20Z</cp:lastPrinted>
  <dcterms:created xsi:type="dcterms:W3CDTF">2018-10-23T16:57:59Z</dcterms:created>
  <dcterms:modified xsi:type="dcterms:W3CDTF">2021-05-25T13:40:35Z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0x0101005184F2369A2B1C49ACA253A4220D70FF</vt:lpwstr>
  </property>
  <property fmtid="{D5CDD505-2E9C-101B-9397-08002B2CF9AE}" pid="3" name="AuthorIds_UIVersion_119808">
    <vt:lpwstr>8</vt:lpwstr>
  </property>
  <property fmtid="{D5CDD505-2E9C-101B-9397-08002B2CF9AE}" pid="4" name="AuthorIds_UIVersion_122880">
    <vt:lpwstr>20</vt:lpwstr>
  </property>
  <property fmtid="{D5CDD505-2E9C-101B-9397-08002B2CF9AE}" pid="5" name="AuthorIds_UIVersion_273408">
    <vt:lpwstr>14</vt:lpwstr>
  </property>
  <property fmtid="{D5CDD505-2E9C-101B-9397-08002B2CF9AE}" pid="6" name="AuthorIds_UIVersion_296960">
    <vt:lpwstr>50,47</vt:lpwstr>
  </property>
</Properties>
</file>