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66.xml" ContentType="application/vnd.openxmlformats-officedocument.drawingml.chart+xml"/>
  <Override PartName="/xl/charts/chart65.xml" ContentType="application/vnd.openxmlformats-officedocument.drawingml.chart+xml"/>
  <Override PartName="/xl/charts/chart59.xml" ContentType="application/vnd.openxmlformats-officedocument.drawingml.chart+xml"/>
  <Override PartName="/xl/charts/chart58.xml" ContentType="application/vnd.openxmlformats-officedocument.drawingml.chart+xml"/>
  <Override PartName="/xl/charts/chart57.xml" ContentType="application/vnd.openxmlformats-officedocument.drawingml.chart+xml"/>
  <Override PartName="/xl/charts/chart56.xml" ContentType="application/vnd.openxmlformats-officedocument.drawingml.chart+xml"/>
  <Override PartName="/xl/charts/chart64.xml" ContentType="application/vnd.openxmlformats-officedocument.drawingml.chart+xml"/>
  <Override PartName="/xl/charts/chart49.xml" ContentType="application/vnd.openxmlformats-officedocument.drawingml.chart+xml"/>
  <Override PartName="/xl/charts/chart55.xml" ContentType="application/vnd.openxmlformats-officedocument.drawingml.chart+xml"/>
  <Override PartName="/xl/charts/chart63.xml" ContentType="application/vnd.openxmlformats-officedocument.drawingml.chart+xml"/>
  <Override PartName="/xl/charts/chart48.xml" ContentType="application/vnd.openxmlformats-officedocument.drawingml.chart+xml"/>
  <Override PartName="/xl/charts/chart54.xml" ContentType="application/vnd.openxmlformats-officedocument.drawingml.chart+xml"/>
  <Override PartName="/xl/charts/chart62.xml" ContentType="application/vnd.openxmlformats-officedocument.drawingml.chart+xml"/>
  <Override PartName="/xl/charts/chart47.xml" ContentType="application/vnd.openxmlformats-officedocument.drawingml.chart+xml"/>
  <Override PartName="/xl/charts/chart53.xml" ContentType="application/vnd.openxmlformats-officedocument.drawingml.chart+xml"/>
  <Override PartName="/xl/charts/chart60.xml" ContentType="application/vnd.openxmlformats-officedocument.drawingml.chart+xml"/>
  <Override PartName="/xl/charts/chart45.xml" ContentType="application/vnd.openxmlformats-officedocument.drawingml.chart+xml"/>
  <Override PartName="/xl/charts/chart51.xml" ContentType="application/vnd.openxmlformats-officedocument.drawingml.chart+xml"/>
  <Override PartName="/xl/charts/chart61.xml" ContentType="application/vnd.openxmlformats-officedocument.drawingml.chart+xml"/>
  <Override PartName="/xl/charts/chart46.xml" ContentType="application/vnd.openxmlformats-officedocument.drawingml.chart+xml"/>
  <Override PartName="/xl/charts/chart52.xml" ContentType="application/vnd.openxmlformats-officedocument.drawingml.chart+xml"/>
  <Override PartName="/xl/charts/chart50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0.1" sheetId="1" state="visible" r:id="rId2"/>
    <sheet name="Improvement" sheetId="2" state="visible" r:id="rId3"/>
    <sheet name="cpu non opt" sheetId="3" state="visible" r:id="rId4"/>
    <sheet name="cpu opt" sheetId="4" state="visible" r:id="rId5"/>
    <sheet name="cpu ff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<sst xmlns="http://schemas.openxmlformats.org/spreadsheetml/2006/main" count="163" uniqueCount="45">
  <si>
    <t xml:space="preserve">Mexp</t>
  </si>
  <si>
    <t xml:space="preserve">Poly</t>
  </si>
  <si>
    <t xml:space="preserve">Other</t>
  </si>
  <si>
    <t xml:space="preserve">N constraints</t>
  </si>
  <si>
    <t xml:space="preserve">Cusnarks</t>
  </si>
  <si>
    <t xml:space="preserve">Zcash</t>
  </si>
  <si>
    <t xml:space="preserve">DIZK</t>
  </si>
  <si>
    <t xml:space="preserve">pi_a</t>
  </si>
  <si>
    <t xml:space="preserve">pi_b2</t>
  </si>
  <si>
    <t xml:space="preserve">pib1</t>
  </si>
  <si>
    <t xml:space="preserve">pi_c</t>
  </si>
  <si>
    <t xml:space="preserve">pi’s + data transfer</t>
  </si>
  <si>
    <r>
      <rPr>
        <sz val="10"/>
        <rFont val="Arial"/>
        <family val="2"/>
        <charset val="1"/>
      </rPr>
      <t xml:space="preserve">pi_c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part + data transfer</t>
    </r>
  </si>
  <si>
    <t xml:space="preserve">Mexp Total</t>
  </si>
  <si>
    <t xml:space="preserve">Lagrange</t>
  </si>
  <si>
    <t xml:space="preserve">IFFT-A</t>
  </si>
  <si>
    <t xml:space="preserve">IFFT-B</t>
  </si>
  <si>
    <t xml:space="preserve">Mul</t>
  </si>
  <si>
    <t xml:space="preserve">Total + data transfer</t>
  </si>
  <si>
    <t xml:space="preserve">Read W</t>
  </si>
  <si>
    <t xml:space="preserve">Sort W</t>
  </si>
  <si>
    <t xml:space="preserve">Total</t>
  </si>
  <si>
    <t xml:space="preserve">Libsnarks</t>
  </si>
  <si>
    <t xml:space="preserve">Cusnarks – CPU non opt</t>
  </si>
  <si>
    <t xml:space="preserve">Cusnarks – CPU opt</t>
  </si>
  <si>
    <t xml:space="preserve">Cusnarks – CPU FFT</t>
  </si>
  <si>
    <t xml:space="preserve">T [sec]</t>
  </si>
  <si>
    <t xml:space="preserve">T Baseline [%]</t>
  </si>
  <si>
    <t xml:space="preserve"> T Improv. [%]</t>
  </si>
  <si>
    <t xml:space="preserve">Memory Reqs</t>
  </si>
  <si>
    <t xml:space="preserve">Total Mem</t>
  </si>
  <si>
    <t xml:space="preserve">GP Init</t>
  </si>
  <si>
    <t xml:space="preserve">Init</t>
  </si>
  <si>
    <t xml:space="preserve">Witness</t>
  </si>
  <si>
    <t xml:space="preserve">FFT</t>
  </si>
  <si>
    <t xml:space="preserve">Total time</t>
  </si>
  <si>
    <t xml:space="preserve">Acc time</t>
  </si>
  <si>
    <t xml:space="preserve">Acc time %</t>
  </si>
  <si>
    <t xml:space="preserve">log2 T [sec]</t>
  </si>
  <si>
    <t xml:space="preserve">%</t>
  </si>
  <si>
    <t xml:space="preserve">GB</t>
  </si>
  <si>
    <t xml:space="preserve">T [%]</t>
  </si>
  <si>
    <t xml:space="preserve">10 minute threshold</t>
  </si>
  <si>
    <t xml:space="preserve">5 minute threshold</t>
  </si>
  <si>
    <t xml:space="preserve">Poly Eval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</si>
</sst>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%"/>
    <numFmt numFmtId="166" formatCode="0.00"/>
    <numFmt numFmtId="167" formatCode="0%"/>
    <numFmt numFmtId="168" formatCode="0.00%"/>
    <numFmt numFmtId="169" formatCode="General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vertAlign val="superscript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2"/>
      <name val="Times New Roman"/>
      <family val="0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BBE33D"/>
        <bgColor rgb="FFFFD320"/>
      </patternFill>
    </fill>
    <fill>
      <patternFill patternType="solid">
        <fgColor rgb="FF5EB91E"/>
        <bgColor rgb="FF579D1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7E0021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BBE33D"/>
      <rgbColor rgb="FFFFD320"/>
      <rgbColor rgb="FFFF9900"/>
      <rgbColor rgb="FFFF420E"/>
      <rgbColor rgb="FF666699"/>
      <rgbColor rgb="FF5EB91E"/>
      <rgbColor rgb="FF004586"/>
      <rgbColor rgb="FF579D1C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"/>
                <c:pt idx="0">
                  <c:v>1.22</c:v>
                </c:pt>
                <c:pt idx="1">
                  <c:v>8.3</c:v>
                </c:pt>
                <c:pt idx="2">
                  <c:v>16.3</c:v>
                </c:pt>
                <c:pt idx="3">
                  <c:v>32.44</c:v>
                </c:pt>
                <c:pt idx="4">
                  <c:v>37.8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1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/>
                </c:pt>
                <c:pt idx="3">
                  <c:v>45</c:v>
                </c:pt>
                <c:pt idx="4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Zcash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1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5"/>
                <c:pt idx="0">
                  <c:v>8.98</c:v>
                </c:pt>
                <c:pt idx="1">
                  <c:v>18.52</c:v>
                </c:pt>
                <c:pt idx="2">
                  <c:v>41.3</c:v>
                </c:pt>
                <c:pt idx="3">
                  <c:v>55.2</c:v>
                </c:pt>
                <c:pt idx="4">
                  <c:v/>
                </c:pt>
              </c:numCache>
            </c:numRef>
          </c:yVal>
          <c:smooth val="0"/>
        </c:ser>
        <c:axId val="62759362"/>
        <c:axId val="47785532"/>
      </c:scatterChart>
      <c:valAx>
        <c:axId val="62759362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in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785532"/>
        <c:crosses val="autoZero"/>
        <c:crossBetween val="midCat"/>
      </c:valAx>
      <c:valAx>
        <c:axId val="477855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[sec]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7593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blocks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1.01</c:v>
                </c:pt>
                <c:pt idx="1">
                  <c:v>6.61</c:v>
                </c:pt>
                <c:pt idx="2">
                  <c:v>12.22</c:v>
                </c:pt>
                <c:pt idx="3">
                  <c:v>25.59</c:v>
                </c:pt>
                <c:pt idx="4">
                  <c:v>29.44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Poly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0.16</c:v>
                </c:pt>
                <c:pt idx="1">
                  <c:v>1.21</c:v>
                </c:pt>
                <c:pt idx="2">
                  <c:v>2.34</c:v>
                </c:pt>
                <c:pt idx="3">
                  <c:v>4.76</c:v>
                </c:pt>
                <c:pt idx="4">
                  <c:v>5.18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Read W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5"/>
                <c:pt idx="0">
                  <c:v>0.04</c:v>
                </c:pt>
                <c:pt idx="1">
                  <c:v>0.44</c:v>
                </c:pt>
                <c:pt idx="2">
                  <c:v>0.91</c:v>
                </c:pt>
                <c:pt idx="3">
                  <c:v>1.83</c:v>
                </c:pt>
                <c:pt idx="4">
                  <c:v>2.19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5"/>
                <c:pt idx="0">
                  <c:v>0.00999999999999996</c:v>
                </c:pt>
                <c:pt idx="1">
                  <c:v>0.0400000000000004</c:v>
                </c:pt>
                <c:pt idx="2">
                  <c:v>0.830000000000002</c:v>
                </c:pt>
                <c:pt idx="3">
                  <c:v>0.259999999999998</c:v>
                </c:pt>
                <c:pt idx="4">
                  <c:v>0.99</c:v>
                </c:pt>
              </c:numCache>
            </c:numRef>
          </c:val>
        </c:ser>
        <c:gapWidth val="100"/>
        <c:overlap val="100"/>
        <c:axId val="72605061"/>
        <c:axId val="75210715"/>
      </c:barChart>
      <c:catAx>
        <c:axId val="726050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$-409]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210715"/>
        <c:crosses val="autoZero"/>
        <c:auto val="1"/>
        <c:lblAlgn val="ctr"/>
        <c:lblOffset val="100"/>
      </c:catAx>
      <c:valAx>
        <c:axId val="752107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60506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blocks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1.01</c:v>
                </c:pt>
                <c:pt idx="1">
                  <c:v>6.61</c:v>
                </c:pt>
                <c:pt idx="2">
                  <c:v>12.22</c:v>
                </c:pt>
                <c:pt idx="3">
                  <c:v>25.59</c:v>
                </c:pt>
                <c:pt idx="4">
                  <c:v>29.44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Poly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0.16</c:v>
                </c:pt>
                <c:pt idx="1">
                  <c:v>1.21</c:v>
                </c:pt>
                <c:pt idx="2">
                  <c:v>2.34</c:v>
                </c:pt>
                <c:pt idx="3">
                  <c:v>4.76</c:v>
                </c:pt>
                <c:pt idx="4">
                  <c:v>5.18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Read W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5"/>
                <c:pt idx="0">
                  <c:v>0.04</c:v>
                </c:pt>
                <c:pt idx="1">
                  <c:v>0.44</c:v>
                </c:pt>
                <c:pt idx="2">
                  <c:v>0.91</c:v>
                </c:pt>
                <c:pt idx="3">
                  <c:v>1.83</c:v>
                </c:pt>
                <c:pt idx="4">
                  <c:v>2.19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5"/>
                <c:pt idx="0">
                  <c:v>0.00999999999999996</c:v>
                </c:pt>
                <c:pt idx="1">
                  <c:v>0.0400000000000004</c:v>
                </c:pt>
                <c:pt idx="2">
                  <c:v>0.830000000000002</c:v>
                </c:pt>
                <c:pt idx="3">
                  <c:v>0.259999999999998</c:v>
                </c:pt>
                <c:pt idx="4">
                  <c:v>0.99</c:v>
                </c:pt>
              </c:numCache>
            </c:numRef>
          </c:val>
        </c:ser>
        <c:gapWidth val="100"/>
        <c:overlap val="100"/>
        <c:axId val="79411746"/>
        <c:axId val="14276342"/>
      </c:barChart>
      <c:catAx>
        <c:axId val="794117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$-409]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276342"/>
        <c:crosses val="autoZero"/>
        <c:auto val="1"/>
        <c:lblAlgn val="ctr"/>
        <c:lblOffset val="100"/>
      </c:catAx>
      <c:valAx>
        <c:axId val="142763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41174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Relative to Baseline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974112137375"/>
          <c:y val="0.112281020241445"/>
          <c:w val="0.872902302588786"/>
          <c:h val="0.65916311155487"/>
        </c:manualLayout>
      </c:layout>
      <c:scatterChart>
        <c:scatterStyle val="lineMarker"/>
        <c:varyColors val="0"/>
        <c:ser>
          <c:idx val="0"/>
          <c:order val="0"/>
          <c:tx>
            <c:strRef>
              <c:f>Improvement!$B$1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x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Improvement!$A$3:$A$14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Improvement!$C$3:$C$14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Improvement!$D$1</c:f>
              <c:strCache>
                <c:ptCount val="1"/>
                <c:pt idx="0">
                  <c:v>Cusnarks – CPU non opt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Improvement!$A$3:$A$14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Improvement!$E$3:$E$14</c:f>
              <c:numCache>
                <c:formatCode>General</c:formatCode>
                <c:ptCount val="12"/>
                <c:pt idx="0">
                  <c:v>3.21621621621622</c:v>
                </c:pt>
                <c:pt idx="1">
                  <c:v>2.82421875</c:v>
                </c:pt>
                <c:pt idx="2">
                  <c:v>1.97668997668998</c:v>
                </c:pt>
                <c:pt idx="3">
                  <c:v>2.16021361815754</c:v>
                </c:pt>
                <c:pt idx="4">
                  <c:v>1.67176740627391</c:v>
                </c:pt>
                <c:pt idx="5">
                  <c:v>1.60368852459016</c:v>
                </c:pt>
                <c:pt idx="6">
                  <c:v>1.43260694108152</c:v>
                </c:pt>
                <c:pt idx="7">
                  <c:v>1.44969113181866</c:v>
                </c:pt>
                <c:pt idx="8">
                  <c:v>1.53811097185827</c:v>
                </c:pt>
                <c:pt idx="9">
                  <c:v>1.41924917397744</c:v>
                </c:pt>
                <c:pt idx="10">
                  <c:v>1.57798792298052</c:v>
                </c:pt>
                <c:pt idx="11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Improvement!$F$1</c:f>
              <c:strCache>
                <c:ptCount val="1"/>
                <c:pt idx="0">
                  <c:v>Cusnarks – CPU opt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Improvement!$A$3:$A$14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Improvement!$G$3:$G$14</c:f>
              <c:numCache>
                <c:formatCode>General</c:formatCode>
                <c:ptCount val="12"/>
                <c:pt idx="0">
                  <c:v>0.762162162162162</c:v>
                </c:pt>
                <c:pt idx="1">
                  <c:v>0.9375</c:v>
                </c:pt>
                <c:pt idx="2">
                  <c:v>1.15384615384615</c:v>
                </c:pt>
                <c:pt idx="3">
                  <c:v>1.24085447263017</c:v>
                </c:pt>
                <c:pt idx="4">
                  <c:v>1.22111706197399</c:v>
                </c:pt>
                <c:pt idx="5">
                  <c:v>1.27745901639344</c:v>
                </c:pt>
                <c:pt idx="6">
                  <c:v>1.12625100887813</c:v>
                </c:pt>
                <c:pt idx="7">
                  <c:v>1.18207517537431</c:v>
                </c:pt>
                <c:pt idx="8">
                  <c:v>1.38429987467244</c:v>
                </c:pt>
                <c:pt idx="9">
                  <c:v>1.2996468041472</c:v>
                </c:pt>
                <c:pt idx="10">
                  <c:v>1.57798792298052</c:v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Improvement!$H$1</c:f>
              <c:strCache>
                <c:ptCount val="1"/>
                <c:pt idx="0">
                  <c:v>Cusnarks – CPU FFT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Improvement!$A$3:$A$14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Improvement!$I$3:$I$13</c:f>
              <c:numCache>
                <c:formatCode>General</c:formatCode>
                <c:ptCount val="11"/>
                <c:pt idx="0">
                  <c:v>1.10810810810811</c:v>
                </c:pt>
                <c:pt idx="1">
                  <c:v>0.94140625</c:v>
                </c:pt>
                <c:pt idx="2">
                  <c:v>1.11655011655012</c:v>
                </c:pt>
                <c:pt idx="3">
                  <c:v>1.18157543391188</c:v>
                </c:pt>
                <c:pt idx="4">
                  <c:v>1.00841622035195</c:v>
                </c:pt>
                <c:pt idx="5">
                  <c:v>0.93155737704918</c:v>
                </c:pt>
                <c:pt idx="6">
                  <c:v>0.849273607748184</c:v>
                </c:pt>
                <c:pt idx="7">
                  <c:v>0.868390744424667</c:v>
                </c:pt>
                <c:pt idx="8">
                  <c:v>0.943374729406403</c:v>
                </c:pt>
                <c:pt idx="9">
                  <c:v>0.947191523299533</c:v>
                </c:pt>
                <c:pt idx="10">
                  <c:v>0</c:v>
                </c:pt>
              </c:numCache>
            </c:numRef>
          </c:yVal>
          <c:smooth val="0"/>
        </c:ser>
        <c:axId val="25745916"/>
        <c:axId val="62118308"/>
      </c:scatterChart>
      <c:valAx>
        <c:axId val="25745916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118308"/>
        <c:crosses val="autoZero"/>
        <c:crossBetween val="midCat"/>
        <c:majorUnit val="1"/>
      </c:valAx>
      <c:valAx>
        <c:axId val="621183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 Improv.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7459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45700533368024"/>
          <c:y val="0.9326495416175"/>
          <c:w val="0.726539462272333"/>
          <c:h val="0.0433914306463326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'cpu non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non opt'!$A$9:$A$20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non opt'!$R$9:$R$20</c:f>
              <c:numCache>
                <c:formatCode>General</c:formatCode>
                <c:ptCount val="12"/>
                <c:pt idx="0">
                  <c:v>3.84</c:v>
                </c:pt>
                <c:pt idx="1">
                  <c:v>4.84</c:v>
                </c:pt>
                <c:pt idx="2">
                  <c:v>4.45</c:v>
                </c:pt>
                <c:pt idx="3">
                  <c:v>10.39</c:v>
                </c:pt>
                <c:pt idx="4">
                  <c:v>16.23</c:v>
                </c:pt>
                <c:pt idx="5">
                  <c:v>26.79</c:v>
                </c:pt>
                <c:pt idx="6">
                  <c:v>49.67</c:v>
                </c:pt>
                <c:pt idx="7">
                  <c:v>98.57</c:v>
                </c:pt>
                <c:pt idx="8">
                  <c:v>194.56</c:v>
                </c:pt>
                <c:pt idx="9">
                  <c:v>377.17</c:v>
                </c:pt>
                <c:pt idx="10">
                  <c:v>760.1</c:v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'cpu non opt'!$U$1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non opt'!$A$9:$A$20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non opt'!$U$9:$U$20</c:f>
              <c:numCache>
                <c:formatCode>General</c:formatCode>
                <c:ptCount val="12"/>
                <c:pt idx="0">
                  <c:v>0.54</c:v>
                </c:pt>
                <c:pt idx="1">
                  <c:v>0.86</c:v>
                </c:pt>
                <c:pt idx="2">
                  <c:v>2.52</c:v>
                </c:pt>
                <c:pt idx="3">
                  <c:v>4.18</c:v>
                </c:pt>
                <c:pt idx="4">
                  <c:v>3.98</c:v>
                </c:pt>
                <c:pt idx="5">
                  <c:v>10.6</c:v>
                </c:pt>
                <c:pt idx="6">
                  <c:v>19.43</c:v>
                </c:pt>
                <c:pt idx="7">
                  <c:v>37.63</c:v>
                </c:pt>
                <c:pt idx="8">
                  <c:v>73.09</c:v>
                </c:pt>
                <c:pt idx="9">
                  <c:v>116.9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2"/>
          <c:order val="2"/>
          <c:tx>
            <c:strRef>
              <c:f>'cpu non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non opt'!$A$9:$A$20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non opt'!$O$9:$O$20</c:f>
              <c:numCache>
                <c:formatCode>General</c:formatCode>
                <c:ptCount val="12"/>
                <c:pt idx="0">
                  <c:v>0.015</c:v>
                </c:pt>
                <c:pt idx="1">
                  <c:v>0.02</c:v>
                </c:pt>
                <c:pt idx="2">
                  <c:v>0.021</c:v>
                </c:pt>
                <c:pt idx="3">
                  <c:v>0.1</c:v>
                </c:pt>
                <c:pt idx="4">
                  <c:v>0.113</c:v>
                </c:pt>
                <c:pt idx="5">
                  <c:v>0.21</c:v>
                </c:pt>
                <c:pt idx="6">
                  <c:v>0.38</c:v>
                </c:pt>
                <c:pt idx="7">
                  <c:v>0.74</c:v>
                </c:pt>
                <c:pt idx="8">
                  <c:v>1.53</c:v>
                </c:pt>
                <c:pt idx="9">
                  <c:v>2.82</c:v>
                </c:pt>
                <c:pt idx="10">
                  <c:v>6.17</c:v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tx>
            <c:strRef>
              <c:f>'cpu non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non opt'!$A$9:$A$20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non opt'!$L$9:$L$20</c:f>
              <c:numCache>
                <c:formatCode>General</c:formatCode>
                <c:ptCount val="12"/>
                <c:pt idx="0">
                  <c:v>1.53</c:v>
                </c:pt>
                <c:pt idx="1">
                  <c:v>1.5</c:v>
                </c:pt>
                <c:pt idx="2">
                  <c:v>1.36</c:v>
                </c:pt>
                <c:pt idx="3">
                  <c:v>1.5</c:v>
                </c:pt>
                <c:pt idx="4">
                  <c:v>1.53</c:v>
                </c:pt>
                <c:pt idx="5">
                  <c:v>1.52</c:v>
                </c:pt>
                <c:pt idx="6">
                  <c:v>1.52</c:v>
                </c:pt>
                <c:pt idx="7">
                  <c:v>1.52</c:v>
                </c:pt>
                <c:pt idx="8">
                  <c:v>1.39</c:v>
                </c:pt>
                <c:pt idx="9">
                  <c:v>1.38</c:v>
                </c:pt>
                <c:pt idx="10">
                  <c:v>1.34</c:v>
                </c:pt>
                <c:pt idx="11">
                  <c:v/>
                </c:pt>
              </c:numCache>
            </c:numRef>
          </c:val>
        </c:ser>
        <c:gapWidth val="100"/>
        <c:overlap val="100"/>
        <c:axId val="38478042"/>
        <c:axId val="90582871"/>
      </c:barChart>
      <c:catAx>
        <c:axId val="384780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582871"/>
        <c:crosses val="autoZero"/>
        <c:auto val="1"/>
        <c:lblAlgn val="ctr"/>
        <c:lblOffset val="100"/>
      </c:catAx>
      <c:valAx>
        <c:axId val="905828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47804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'cpu non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non opt'!$A$9:$A$19</c:f>
              <c:strCache>
                <c:ptCount val="11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</c:strCache>
            </c:strRef>
          </c:cat>
          <c:val>
            <c:numRef>
              <c:f>'cpu non opt'!$R$9:$R$20</c:f>
              <c:numCache>
                <c:formatCode>General</c:formatCode>
                <c:ptCount val="12"/>
                <c:pt idx="0">
                  <c:v>3.84</c:v>
                </c:pt>
                <c:pt idx="1">
                  <c:v>4.84</c:v>
                </c:pt>
                <c:pt idx="2">
                  <c:v>4.45</c:v>
                </c:pt>
                <c:pt idx="3">
                  <c:v>10.39</c:v>
                </c:pt>
                <c:pt idx="4">
                  <c:v>16.23</c:v>
                </c:pt>
                <c:pt idx="5">
                  <c:v>26.79</c:v>
                </c:pt>
                <c:pt idx="6">
                  <c:v>49.67</c:v>
                </c:pt>
                <c:pt idx="7">
                  <c:v>98.57</c:v>
                </c:pt>
                <c:pt idx="8">
                  <c:v>194.56</c:v>
                </c:pt>
                <c:pt idx="9">
                  <c:v>377.17</c:v>
                </c:pt>
                <c:pt idx="10">
                  <c:v>760.1</c:v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'cpu non opt'!$U$1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non opt'!$A$9:$A$19</c:f>
              <c:strCache>
                <c:ptCount val="11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</c:strCache>
            </c:strRef>
          </c:cat>
          <c:val>
            <c:numRef>
              <c:f>'cpu non opt'!$U$9:$U$20</c:f>
              <c:numCache>
                <c:formatCode>General</c:formatCode>
                <c:ptCount val="12"/>
                <c:pt idx="0">
                  <c:v>0.54</c:v>
                </c:pt>
                <c:pt idx="1">
                  <c:v>0.86</c:v>
                </c:pt>
                <c:pt idx="2">
                  <c:v>2.52</c:v>
                </c:pt>
                <c:pt idx="3">
                  <c:v>4.18</c:v>
                </c:pt>
                <c:pt idx="4">
                  <c:v>3.98</c:v>
                </c:pt>
                <c:pt idx="5">
                  <c:v>10.6</c:v>
                </c:pt>
                <c:pt idx="6">
                  <c:v>19.43</c:v>
                </c:pt>
                <c:pt idx="7">
                  <c:v>37.63</c:v>
                </c:pt>
                <c:pt idx="8">
                  <c:v>73.09</c:v>
                </c:pt>
                <c:pt idx="9">
                  <c:v>116.9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2"/>
          <c:order val="2"/>
          <c:tx>
            <c:strRef>
              <c:f>'cpu non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non opt'!$A$9:$A$19</c:f>
              <c:strCache>
                <c:ptCount val="11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</c:strCache>
            </c:strRef>
          </c:cat>
          <c:val>
            <c:numRef>
              <c:f>'cpu non opt'!$O$9:$O$20</c:f>
              <c:numCache>
                <c:formatCode>General</c:formatCode>
                <c:ptCount val="12"/>
                <c:pt idx="0">
                  <c:v>0.015</c:v>
                </c:pt>
                <c:pt idx="1">
                  <c:v>0.02</c:v>
                </c:pt>
                <c:pt idx="2">
                  <c:v>0.021</c:v>
                </c:pt>
                <c:pt idx="3">
                  <c:v>0.1</c:v>
                </c:pt>
                <c:pt idx="4">
                  <c:v>0.113</c:v>
                </c:pt>
                <c:pt idx="5">
                  <c:v>0.21</c:v>
                </c:pt>
                <c:pt idx="6">
                  <c:v>0.38</c:v>
                </c:pt>
                <c:pt idx="7">
                  <c:v>0.74</c:v>
                </c:pt>
                <c:pt idx="8">
                  <c:v>1.53</c:v>
                </c:pt>
                <c:pt idx="9">
                  <c:v>2.82</c:v>
                </c:pt>
                <c:pt idx="10">
                  <c:v>6.17</c:v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tx>
            <c:strRef>
              <c:f>'cpu non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non opt'!$A$9:$A$19</c:f>
              <c:strCache>
                <c:ptCount val="11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</c:strCache>
            </c:strRef>
          </c:cat>
          <c:val>
            <c:numRef>
              <c:f>'cpu non opt'!$L$9:$L$20</c:f>
              <c:numCache>
                <c:formatCode>General</c:formatCode>
                <c:ptCount val="12"/>
                <c:pt idx="0">
                  <c:v>1.53</c:v>
                </c:pt>
                <c:pt idx="1">
                  <c:v>1.5</c:v>
                </c:pt>
                <c:pt idx="2">
                  <c:v>1.36</c:v>
                </c:pt>
                <c:pt idx="3">
                  <c:v>1.5</c:v>
                </c:pt>
                <c:pt idx="4">
                  <c:v>1.53</c:v>
                </c:pt>
                <c:pt idx="5">
                  <c:v>1.52</c:v>
                </c:pt>
                <c:pt idx="6">
                  <c:v>1.52</c:v>
                </c:pt>
                <c:pt idx="7">
                  <c:v>1.52</c:v>
                </c:pt>
                <c:pt idx="8">
                  <c:v>1.39</c:v>
                </c:pt>
                <c:pt idx="9">
                  <c:v>1.38</c:v>
                </c:pt>
                <c:pt idx="10">
                  <c:v>1.34</c:v>
                </c:pt>
                <c:pt idx="11">
                  <c:v/>
                </c:pt>
              </c:numCache>
            </c:numRef>
          </c:val>
        </c:ser>
        <c:gapWidth val="100"/>
        <c:overlap val="100"/>
        <c:axId val="62921936"/>
        <c:axId val="56676189"/>
      </c:barChart>
      <c:catAx>
        <c:axId val="629219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676189"/>
        <c:crosses val="autoZero"/>
        <c:auto val="1"/>
        <c:lblAlgn val="ctr"/>
        <c:lblOffset val="100"/>
      </c:catAx>
      <c:valAx>
        <c:axId val="566761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92193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7167491617436"/>
          <c:y val="0.112281020241445"/>
          <c:w val="0.872904358933418"/>
          <c:h val="0.659163111554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non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non opt'!$A$3:$A$20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'cpu non opt'!$C$3:$C$20</c:f>
              <c:numCache>
                <c:formatCode>General</c:formatCode>
                <c:ptCount val="18"/>
                <c:pt idx="0">
                  <c:v>1.23</c:v>
                </c:pt>
                <c:pt idx="1">
                  <c:v>1.22</c:v>
                </c:pt>
                <c:pt idx="2">
                  <c:v>1.14</c:v>
                </c:pt>
                <c:pt idx="3">
                  <c:v>1.28</c:v>
                </c:pt>
                <c:pt idx="4">
                  <c:v>1.38</c:v>
                </c:pt>
                <c:pt idx="5">
                  <c:v>1.58</c:v>
                </c:pt>
                <c:pt idx="6">
                  <c:v>2.57</c:v>
                </c:pt>
                <c:pt idx="7">
                  <c:v>2.85</c:v>
                </c:pt>
                <c:pt idx="8">
                  <c:v>3.08</c:v>
                </c:pt>
                <c:pt idx="9">
                  <c:v>4.02</c:v>
                </c:pt>
                <c:pt idx="10">
                  <c:v>4.45</c:v>
                </c:pt>
                <c:pt idx="11">
                  <c:v>5.29</c:v>
                </c:pt>
                <c:pt idx="12">
                  <c:v>6.15</c:v>
                </c:pt>
                <c:pt idx="13">
                  <c:v>7.11</c:v>
                </c:pt>
                <c:pt idx="14">
                  <c:v>8.08</c:v>
                </c:pt>
                <c:pt idx="15">
                  <c:v>8.96</c:v>
                </c:pt>
                <c:pt idx="16">
                  <c:v>10.11</c:v>
                </c:pt>
                <c:pt idx="17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non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non opt'!$A$9:$A$20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non opt'!$E$9:$E$20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non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'cpu non opt'!$A$9:$A$20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non opt'!$G$9:$G$20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non opt'!$A$3:$A$20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'cpu non opt'!$AC$3:$AC$20</c:f>
              <c:numCache>
                <c:formatCode>General</c:formatCode>
                <c:ptCount val="18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  <c:pt idx="12">
                  <c:v>9.23</c:v>
                </c:pt>
                <c:pt idx="13">
                  <c:v>9.23</c:v>
                </c:pt>
                <c:pt idx="14">
                  <c:v>9.23</c:v>
                </c:pt>
                <c:pt idx="15">
                  <c:v>9.23</c:v>
                </c:pt>
                <c:pt idx="16">
                  <c:v>9.23</c:v>
                </c:pt>
                <c:pt idx="17">
                  <c:v>9.23</c:v>
                </c:pt>
              </c:numCache>
            </c:numRef>
          </c:yVal>
          <c:smooth val="0"/>
        </c:ser>
        <c:axId val="94723555"/>
        <c:axId val="15193560"/>
      </c:scatterChart>
      <c:valAx>
        <c:axId val="94723555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193560"/>
        <c:crosses val="autoZero"/>
        <c:crossBetween val="midCat"/>
        <c:majorUnit val="1"/>
      </c:valAx>
      <c:valAx>
        <c:axId val="151935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7235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3237532598861"/>
          <c:y val="0.9326495416175"/>
          <c:w val="0.346018735362998"/>
          <c:h val="0.0433914306463326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Component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7167491617436"/>
          <c:y val="0.112281020241445"/>
          <c:w val="0.872904358933418"/>
          <c:h val="0.659163111554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non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non opt'!$A$3:$A$20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'cpu non opt'!$S$3:$S$20</c:f>
              <c:numCache>
                <c:formatCode>General</c:formatCode>
                <c:ptCount val="18"/>
                <c:pt idx="0">
                  <c:v>-0.1</c:v>
                </c:pt>
                <c:pt idx="1">
                  <c:v>-0.09</c:v>
                </c:pt>
                <c:pt idx="2">
                  <c:v>-0.36</c:v>
                </c:pt>
                <c:pt idx="3">
                  <c:v>-0.01</c:v>
                </c:pt>
                <c:pt idx="4">
                  <c:v>0.07</c:v>
                </c:pt>
                <c:pt idx="5">
                  <c:v>0.38</c:v>
                </c:pt>
                <c:pt idx="6">
                  <c:v>1.94</c:v>
                </c:pt>
                <c:pt idx="7">
                  <c:v>2.28</c:v>
                </c:pt>
                <c:pt idx="8">
                  <c:v>2.15</c:v>
                </c:pt>
                <c:pt idx="9">
                  <c:v>3.38</c:v>
                </c:pt>
                <c:pt idx="10">
                  <c:v>4.02</c:v>
                </c:pt>
                <c:pt idx="11">
                  <c:v>4.74</c:v>
                </c:pt>
                <c:pt idx="12">
                  <c:v>5.63</c:v>
                </c:pt>
                <c:pt idx="13">
                  <c:v>6.62</c:v>
                </c:pt>
                <c:pt idx="14">
                  <c:v>7.6</c:v>
                </c:pt>
                <c:pt idx="15">
                  <c:v>8.56</c:v>
                </c:pt>
                <c:pt idx="16">
                  <c:v>9.57</c:v>
                </c:pt>
                <c:pt idx="17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non opt'!$U$1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non opt'!$A$3:$A$20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'cpu non opt'!$V$3:$V$20</c:f>
              <c:numCache>
                <c:formatCode>General</c:formatCode>
                <c:ptCount val="18"/>
                <c:pt idx="0">
                  <c:v>-6.95</c:v>
                </c:pt>
                <c:pt idx="1">
                  <c:v>-5.8</c:v>
                </c:pt>
                <c:pt idx="2">
                  <c:v>-5.16</c:v>
                </c:pt>
                <c:pt idx="3">
                  <c:v>-4.32</c:v>
                </c:pt>
                <c:pt idx="4">
                  <c:v>-3.34</c:v>
                </c:pt>
                <c:pt idx="5">
                  <c:v>-2.56</c:v>
                </c:pt>
                <c:pt idx="6">
                  <c:v>-0.89</c:v>
                </c:pt>
                <c:pt idx="7">
                  <c:v>-0.22</c:v>
                </c:pt>
                <c:pt idx="8">
                  <c:v>1.33</c:v>
                </c:pt>
                <c:pt idx="9">
                  <c:v>2.06</c:v>
                </c:pt>
                <c:pt idx="10">
                  <c:v>1.99</c:v>
                </c:pt>
                <c:pt idx="11">
                  <c:v>3.41</c:v>
                </c:pt>
                <c:pt idx="12">
                  <c:v>4.28</c:v>
                </c:pt>
                <c:pt idx="13">
                  <c:v>5.23</c:v>
                </c:pt>
                <c:pt idx="14">
                  <c:v>6.19</c:v>
                </c:pt>
                <c:pt idx="15">
                  <c:v>6.87</c:v>
                </c:pt>
                <c:pt idx="16">
                  <c:v>8.41</c:v>
                </c:pt>
                <c:pt idx="17">
                  <c:v/>
                </c:pt>
              </c:numCache>
            </c:numRef>
          </c:yVal>
          <c:smooth val="0"/>
        </c:ser>
        <c:axId val="17664439"/>
        <c:axId val="22663142"/>
      </c:scatterChart>
      <c:valAx>
        <c:axId val="17664439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663142"/>
        <c:crossesAt val="-8"/>
        <c:crossBetween val="midCat"/>
        <c:majorUnit val="1"/>
      </c:valAx>
      <c:valAx>
        <c:axId val="22663142"/>
        <c:scaling>
          <c:orientation val="minMax"/>
          <c:min val="-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6644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29001011229975"/>
          <c:y val="0.905328129254788"/>
          <c:w val="0.476900149031297"/>
          <c:h val="0.0433914306463326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103039012188"/>
          <c:y val="0.112281020241445"/>
          <c:w val="0.872904358933418"/>
          <c:h val="0.6590723427430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non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non opt'!$A$3:$A$20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'cpu non opt'!$C$3:$C$20</c:f>
              <c:numCache>
                <c:formatCode>General</c:formatCode>
                <c:ptCount val="18"/>
                <c:pt idx="0">
                  <c:v>1.23</c:v>
                </c:pt>
                <c:pt idx="1">
                  <c:v>1.22</c:v>
                </c:pt>
                <c:pt idx="2">
                  <c:v>1.14</c:v>
                </c:pt>
                <c:pt idx="3">
                  <c:v>1.28</c:v>
                </c:pt>
                <c:pt idx="4">
                  <c:v>1.38</c:v>
                </c:pt>
                <c:pt idx="5">
                  <c:v>1.58</c:v>
                </c:pt>
                <c:pt idx="6">
                  <c:v>2.57</c:v>
                </c:pt>
                <c:pt idx="7">
                  <c:v>2.85</c:v>
                </c:pt>
                <c:pt idx="8">
                  <c:v>3.08</c:v>
                </c:pt>
                <c:pt idx="9">
                  <c:v>4.02</c:v>
                </c:pt>
                <c:pt idx="10">
                  <c:v>4.45</c:v>
                </c:pt>
                <c:pt idx="11">
                  <c:v>5.29</c:v>
                </c:pt>
                <c:pt idx="12">
                  <c:v>6.15</c:v>
                </c:pt>
                <c:pt idx="13">
                  <c:v>7.11</c:v>
                </c:pt>
                <c:pt idx="14">
                  <c:v>8.08</c:v>
                </c:pt>
                <c:pt idx="15">
                  <c:v>8.96</c:v>
                </c:pt>
                <c:pt idx="16">
                  <c:v>10.11</c:v>
                </c:pt>
                <c:pt idx="17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non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non opt'!$A$9:$A$20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non opt'!$E$9:$E$20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non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'cpu non opt'!$A$9:$A$20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non opt'!$G$9:$G$20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non opt'!$A$3:$A$20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'cpu non opt'!$AC$3:$AC$20</c:f>
              <c:numCache>
                <c:formatCode>General</c:formatCode>
                <c:ptCount val="18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  <c:pt idx="12">
                  <c:v>9.23</c:v>
                </c:pt>
                <c:pt idx="13">
                  <c:v>9.23</c:v>
                </c:pt>
                <c:pt idx="14">
                  <c:v>9.23</c:v>
                </c:pt>
                <c:pt idx="15">
                  <c:v>9.23</c:v>
                </c:pt>
                <c:pt idx="16">
                  <c:v>9.23</c:v>
                </c:pt>
                <c:pt idx="17">
                  <c:v>9.23</c:v>
                </c:pt>
              </c:numCache>
            </c:numRef>
          </c:yVal>
          <c:smooth val="0"/>
        </c:ser>
        <c:axId val="84416396"/>
        <c:axId val="97961312"/>
      </c:scatterChart>
      <c:valAx>
        <c:axId val="84416396"/>
        <c:scaling>
          <c:orientation val="minMax"/>
          <c:max val="27"/>
          <c:min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961312"/>
        <c:crosses val="autoZero"/>
        <c:crossBetween val="midCat"/>
        <c:majorUnit val="1"/>
      </c:valAx>
      <c:valAx>
        <c:axId val="97961312"/>
        <c:scaling>
          <c:orientation val="minMax"/>
          <c:max val="12"/>
          <c:min val="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416396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3237532598861"/>
          <c:y val="0.932558772805664"/>
          <c:w val="0.345912284436875"/>
          <c:h val="0.0433006535947712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7167491617436"/>
          <c:y val="0.112281020241445"/>
          <c:w val="0.872904358933418"/>
          <c:h val="0.659163111554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non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non opt'!$A$3:$A$20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'cpu non opt'!$B$3:$B$20</c:f>
              <c:numCache>
                <c:formatCode>General</c:formatCode>
                <c:ptCount val="18"/>
                <c:pt idx="0">
                  <c:v>2.35</c:v>
                </c:pt>
                <c:pt idx="1">
                  <c:v>2.33</c:v>
                </c:pt>
                <c:pt idx="2">
                  <c:v>2.2</c:v>
                </c:pt>
                <c:pt idx="3">
                  <c:v>2.42</c:v>
                </c:pt>
                <c:pt idx="4">
                  <c:v>2.6</c:v>
                </c:pt>
                <c:pt idx="5">
                  <c:v>2.98</c:v>
                </c:pt>
                <c:pt idx="6">
                  <c:v>5.95</c:v>
                </c:pt>
                <c:pt idx="7">
                  <c:v>7.23</c:v>
                </c:pt>
                <c:pt idx="8">
                  <c:v>8.48</c:v>
                </c:pt>
                <c:pt idx="9">
                  <c:v>16.18</c:v>
                </c:pt>
                <c:pt idx="10">
                  <c:v>21.85</c:v>
                </c:pt>
                <c:pt idx="11">
                  <c:v>39.13</c:v>
                </c:pt>
                <c:pt idx="12">
                  <c:v>71</c:v>
                </c:pt>
                <c:pt idx="13">
                  <c:v>138.46</c:v>
                </c:pt>
                <c:pt idx="14">
                  <c:v>270</c:v>
                </c:pt>
                <c:pt idx="15">
                  <c:v>498.27</c:v>
                </c:pt>
                <c:pt idx="16">
                  <c:v>1108</c:v>
                </c:pt>
                <c:pt idx="17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non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'cpu non opt'!$A$9:$A$20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non opt'!$D$9:$D$20</c:f>
              <c:numCache>
                <c:formatCode>General</c:formatCode>
                <c:ptCount val="12"/>
                <c:pt idx="0">
                  <c:v>13</c:v>
                </c:pt>
                <c:pt idx="1">
                  <c:v>17.15</c:v>
                </c:pt>
                <c:pt idx="2">
                  <c:v>25.99</c:v>
                </c:pt>
                <c:pt idx="3">
                  <c:v>42.22</c:v>
                </c:pt>
                <c:pt idx="4">
                  <c:v>64</c:v>
                </c:pt>
                <c:pt idx="5">
                  <c:v>84.45</c:v>
                </c:pt>
                <c:pt idx="6">
                  <c:v>128</c:v>
                </c:pt>
                <c:pt idx="7">
                  <c:v>222.86</c:v>
                </c:pt>
                <c:pt idx="8">
                  <c:v>445.72</c:v>
                </c:pt>
                <c:pt idx="9">
                  <c:v>891.44</c:v>
                </c:pt>
                <c:pt idx="10">
                  <c:v>1782.89</c:v>
                </c:pt>
                <c:pt idx="11">
                  <c:v>3565.78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non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'cpu non opt'!$A$9:$A$20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non opt'!$F$9:$F$20</c:f>
              <c:numCache>
                <c:formatCode>General</c:formatCode>
                <c:ptCount val="12"/>
                <c:pt idx="0">
                  <c:v>1.85</c:v>
                </c:pt>
                <c:pt idx="1">
                  <c:v>2.56</c:v>
                </c:pt>
                <c:pt idx="2">
                  <c:v>4.29</c:v>
                </c:pt>
                <c:pt idx="3">
                  <c:v>7.49</c:v>
                </c:pt>
                <c:pt idx="4">
                  <c:v>13.07</c:v>
                </c:pt>
                <c:pt idx="5">
                  <c:v>24.4</c:v>
                </c:pt>
                <c:pt idx="6">
                  <c:v>49.56</c:v>
                </c:pt>
                <c:pt idx="7">
                  <c:v>95.51</c:v>
                </c:pt>
                <c:pt idx="8">
                  <c:v>175.54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'cpu non opt'!$M$76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'cpu non opt'!$A$9:$A$20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non opt'!$AB$9:$AB$20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yVal>
          <c:smooth val="0"/>
        </c:ser>
        <c:axId val="31612243"/>
        <c:axId val="55639787"/>
      </c:scatterChart>
      <c:valAx>
        <c:axId val="31612243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639787"/>
        <c:crosses val="autoZero"/>
        <c:crossBetween val="midCat"/>
        <c:majorUnit val="1"/>
      </c:valAx>
      <c:valAx>
        <c:axId val="556397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612243"/>
        <c:crosses val="autoZero"/>
        <c:crossBetween val="midCat"/>
      </c:valAx>
      <c:spPr>
        <a:noFill/>
        <a:ln w="18360">
          <a:solidFill>
            <a:srgbClr val="b3b3b3"/>
          </a:solidFill>
          <a:round/>
        </a:ln>
      </c:spPr>
    </c:plotArea>
    <c:legend>
      <c:layout>
        <c:manualLayout>
          <c:xMode val="edge"/>
          <c:yMode val="edge"/>
          <c:x val="0.273830432699984"/>
          <c:y val="0.915312698556776"/>
          <c:w val="0.370395997445178"/>
          <c:h val="0.0462055192447349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2"/>
          <c:order val="2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  <c:pt idx="11">
                  <c:v/>
                </c:pt>
              </c:numCache>
            </c:numRef>
          </c:val>
        </c:ser>
        <c:gapWidth val="100"/>
        <c:overlap val="100"/>
        <c:axId val="20849802"/>
        <c:axId val="8911493"/>
      </c:barChart>
      <c:catAx>
        <c:axId val="208498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1493"/>
        <c:crosses val="autoZero"/>
        <c:auto val="1"/>
        <c:lblAlgn val="ctr"/>
        <c:lblOffset val="100"/>
      </c:catAx>
      <c:valAx>
        <c:axId val="89114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84980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2"/>
          <c:order val="2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opt'!$U$3:$U$14</c:f>
              <c:numCache>
                <c:formatCode>General</c:formatCode>
                <c:ptCount val="12"/>
                <c:pt idx="0">
                  <c:v>0.084</c:v>
                </c:pt>
                <c:pt idx="1">
                  <c:v>0.158</c:v>
                </c:pt>
                <c:pt idx="2">
                  <c:v>0.492</c:v>
                </c:pt>
                <c:pt idx="3">
                  <c:v>1.05</c:v>
                </c:pt>
                <c:pt idx="4">
                  <c:v>2.28</c:v>
                </c:pt>
                <c:pt idx="5">
                  <c:v>4.66</c:v>
                </c:pt>
                <c:pt idx="6">
                  <c:v>9.75</c:v>
                </c:pt>
                <c:pt idx="7">
                  <c:v>19.3</c:v>
                </c:pt>
                <c:pt idx="8">
                  <c:v>38</c:v>
                </c:pt>
                <c:pt idx="9">
                  <c:v>79.63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  <c:pt idx="11">
                  <c:v/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  <c:pt idx="11">
                  <c:v/>
                </c:pt>
              </c:numCache>
            </c:numRef>
          </c:val>
        </c:ser>
        <c:gapWidth val="100"/>
        <c:overlap val="100"/>
        <c:axId val="19837328"/>
        <c:axId val="59889554"/>
      </c:barChart>
      <c:catAx>
        <c:axId val="198373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889554"/>
        <c:crosses val="autoZero"/>
        <c:auto val="1"/>
        <c:lblAlgn val="ctr"/>
        <c:lblOffset val="100"/>
      </c:catAx>
      <c:valAx>
        <c:axId val="598895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83732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7167491617436"/>
          <c:y val="0.112281020241445"/>
          <c:w val="0.872904358933418"/>
          <c:h val="0.659163111554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  <c:pt idx="10">
                  <c:v>10.11</c:v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36647829"/>
        <c:axId val="42008110"/>
      </c:scatterChart>
      <c:valAx>
        <c:axId val="36647829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008110"/>
        <c:crosses val="autoZero"/>
        <c:crossBetween val="midCat"/>
        <c:majorUnit val="1"/>
      </c:valAx>
      <c:valAx>
        <c:axId val="420081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6478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32428548618873"/>
          <c:y val="0.9326495416175"/>
          <c:w val="0.428890781349798"/>
          <c:h val="0.0433914306463326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Component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7167491617436"/>
          <c:y val="0.112281020241445"/>
          <c:w val="0.872904358933418"/>
          <c:h val="0.659163111554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opt'!$S$3:$S$14</c:f>
              <c:numCache>
                <c:formatCode>General</c:formatCode>
                <c:ptCount val="12"/>
                <c:pt idx="0">
                  <c:v>0.34</c:v>
                </c:pt>
                <c:pt idx="1">
                  <c:v>1.15</c:v>
                </c:pt>
                <c:pt idx="2">
                  <c:v>2.17</c:v>
                </c:pt>
                <c:pt idx="3">
                  <c:v>2.96</c:v>
                </c:pt>
                <c:pt idx="4">
                  <c:v>3.64</c:v>
                </c:pt>
                <c:pt idx="5">
                  <c:v>4.39</c:v>
                </c:pt>
                <c:pt idx="6">
                  <c:v>5.34</c:v>
                </c:pt>
                <c:pt idx="7">
                  <c:v>6.35</c:v>
                </c:pt>
                <c:pt idx="8">
                  <c:v>7.35</c:v>
                </c:pt>
                <c:pt idx="9">
                  <c:v>8.36</c:v>
                </c:pt>
                <c:pt idx="10">
                  <c:v>9.57</c:v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opt'!$V$3:$V$13</c:f>
              <c:numCache>
                <c:formatCode>General</c:formatCode>
                <c:ptCount val="11"/>
                <c:pt idx="0">
                  <c:v>-3.57</c:v>
                </c:pt>
                <c:pt idx="1">
                  <c:v>-2.66</c:v>
                </c:pt>
                <c:pt idx="2">
                  <c:v>-1.02</c:v>
                </c:pt>
                <c:pt idx="3">
                  <c:v>0.07</c:v>
                </c:pt>
                <c:pt idx="4">
                  <c:v>1.19</c:v>
                </c:pt>
                <c:pt idx="5">
                  <c:v>2.22</c:v>
                </c:pt>
                <c:pt idx="6">
                  <c:v>3.29</c:v>
                </c:pt>
                <c:pt idx="7">
                  <c:v>4.27</c:v>
                </c:pt>
                <c:pt idx="8">
                  <c:v>5.25</c:v>
                </c:pt>
                <c:pt idx="9">
                  <c:v>6.32</c:v>
                </c:pt>
                <c:pt idx="10">
                  <c:v>8.41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opt'!$Y$3:$Y$14</c:f>
              <c:numCache>
                <c:formatCode>General</c:formatCode>
                <c:ptCount val="12"/>
                <c:pt idx="0">
                  <c:v>-3.22</c:v>
                </c:pt>
                <c:pt idx="1">
                  <c:v>-2.66</c:v>
                </c:pt>
                <c:pt idx="2">
                  <c:v>-1.32</c:v>
                </c:pt>
                <c:pt idx="3">
                  <c:v>0.52</c:v>
                </c:pt>
                <c:pt idx="4">
                  <c:v>1.74</c:v>
                </c:pt>
                <c:pt idx="5">
                  <c:v>3.31</c:v>
                </c:pt>
                <c:pt idx="6">
                  <c:v>3.9</c:v>
                </c:pt>
                <c:pt idx="7">
                  <c:v>4.94</c:v>
                </c:pt>
                <c:pt idx="8">
                  <c:v>6.29</c:v>
                </c:pt>
                <c:pt idx="9">
                  <c:v>6.97</c:v>
                </c:pt>
                <c:pt idx="10">
                  <c:v>8.41</c:v>
                </c:pt>
                <c:pt idx="11">
                  <c:v/>
                </c:pt>
              </c:numCache>
            </c:numRef>
          </c:yVal>
          <c:smooth val="0"/>
        </c:ser>
        <c:axId val="52990527"/>
        <c:axId val="43440541"/>
      </c:scatterChart>
      <c:valAx>
        <c:axId val="52990527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440541"/>
        <c:crossesAt val="-8"/>
        <c:crossBetween val="midCat"/>
        <c:majorUnit val="1"/>
      </c:valAx>
      <c:valAx>
        <c:axId val="43440541"/>
        <c:scaling>
          <c:orientation val="minMax"/>
          <c:min val="-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9905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29001011229975"/>
          <c:y val="0.905328129254788"/>
          <c:w val="0.476900149031297"/>
          <c:h val="0.0433914306463326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103039012188"/>
          <c:y val="0.112281020241445"/>
          <c:w val="0.872904358933418"/>
          <c:h val="0.6590723427430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  <c:pt idx="10">
                  <c:v>10.11</c:v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55014259"/>
        <c:axId val="39274427"/>
      </c:scatterChart>
      <c:valAx>
        <c:axId val="55014259"/>
        <c:scaling>
          <c:orientation val="minMax"/>
          <c:max val="27"/>
          <c:min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274427"/>
        <c:crosses val="autoZero"/>
        <c:crossBetween val="midCat"/>
        <c:majorUnit val="1"/>
      </c:valAx>
      <c:valAx>
        <c:axId val="39274427"/>
        <c:scaling>
          <c:orientation val="minMax"/>
          <c:max val="12"/>
          <c:min val="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014259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32428548618873"/>
          <c:y val="0.932558772805664"/>
          <c:w val="0.428890781349798"/>
          <c:h val="0.0433006535947712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7167491617436"/>
          <c:y val="0.112281020241445"/>
          <c:w val="0.872904358933418"/>
          <c:h val="0.659163111554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opt'!$B$3:$B$14</c:f>
              <c:numCache>
                <c:formatCode>General</c:formatCode>
                <c:ptCount val="12"/>
                <c:pt idx="0">
                  <c:v>1.41</c:v>
                </c:pt>
                <c:pt idx="1">
                  <c:v>2.4</c:v>
                </c:pt>
                <c:pt idx="2">
                  <c:v>4.95</c:v>
                </c:pt>
                <c:pt idx="3">
                  <c:v>9.294</c:v>
                </c:pt>
                <c:pt idx="4">
                  <c:v>15.96</c:v>
                </c:pt>
                <c:pt idx="5">
                  <c:v>31.17</c:v>
                </c:pt>
                <c:pt idx="6">
                  <c:v>55.817</c:v>
                </c:pt>
                <c:pt idx="7">
                  <c:v>112.9</c:v>
                </c:pt>
                <c:pt idx="8">
                  <c:v>243</c:v>
                </c:pt>
                <c:pt idx="9">
                  <c:v>456.28</c:v>
                </c:pt>
                <c:pt idx="10">
                  <c:v>1108</c:v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opt'!$D$3:$D$14</c:f>
              <c:numCache>
                <c:formatCode>General</c:formatCode>
                <c:ptCount val="12"/>
                <c:pt idx="0">
                  <c:v>13</c:v>
                </c:pt>
                <c:pt idx="1">
                  <c:v>17.15</c:v>
                </c:pt>
                <c:pt idx="2">
                  <c:v>25.99</c:v>
                </c:pt>
                <c:pt idx="3">
                  <c:v>42.22</c:v>
                </c:pt>
                <c:pt idx="4">
                  <c:v>64</c:v>
                </c:pt>
                <c:pt idx="5">
                  <c:v>84.45</c:v>
                </c:pt>
                <c:pt idx="6">
                  <c:v>128</c:v>
                </c:pt>
                <c:pt idx="7">
                  <c:v>222.86</c:v>
                </c:pt>
                <c:pt idx="8">
                  <c:v>445.72</c:v>
                </c:pt>
                <c:pt idx="9">
                  <c:v>891.44</c:v>
                </c:pt>
                <c:pt idx="10">
                  <c:v>1782.89</c:v>
                </c:pt>
                <c:pt idx="11">
                  <c:v>3565.78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opt'!$F$3:$F$14</c:f>
              <c:numCache>
                <c:formatCode>General</c:formatCode>
                <c:ptCount val="12"/>
                <c:pt idx="0">
                  <c:v>1.85</c:v>
                </c:pt>
                <c:pt idx="1">
                  <c:v>2.56</c:v>
                </c:pt>
                <c:pt idx="2">
                  <c:v>4.29</c:v>
                </c:pt>
                <c:pt idx="3">
                  <c:v>7.49</c:v>
                </c:pt>
                <c:pt idx="4">
                  <c:v>13.07</c:v>
                </c:pt>
                <c:pt idx="5">
                  <c:v>24.4</c:v>
                </c:pt>
                <c:pt idx="6">
                  <c:v>49.56</c:v>
                </c:pt>
                <c:pt idx="7">
                  <c:v>95.51</c:v>
                </c:pt>
                <c:pt idx="8">
                  <c:v>175.54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'cpu opt'!$M$70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opt'!$AE$3:$AE$14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yVal>
          <c:smooth val="0"/>
        </c:ser>
        <c:axId val="6191596"/>
        <c:axId val="49314799"/>
      </c:scatterChart>
      <c:valAx>
        <c:axId val="6191596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314799"/>
        <c:crosses val="autoZero"/>
        <c:crossBetween val="midCat"/>
        <c:majorUnit val="1"/>
      </c:valAx>
      <c:valAx>
        <c:axId val="493147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91596"/>
        <c:crosses val="autoZero"/>
        <c:crossBetween val="midCat"/>
      </c:valAx>
      <c:spPr>
        <a:noFill/>
        <a:ln w="18360">
          <a:solidFill>
            <a:srgbClr val="b3b3b3"/>
          </a:solidFill>
          <a:round/>
        </a:ln>
      </c:spPr>
    </c:plotArea>
    <c:legend>
      <c:layout>
        <c:manualLayout>
          <c:xMode val="edge"/>
          <c:yMode val="edge"/>
          <c:x val="0.273830432699984"/>
          <c:y val="0.915312698556776"/>
          <c:w val="0.370395997445178"/>
          <c:h val="0.0462055192447349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2"/>
          <c:order val="2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  <c:pt idx="11">
                  <c:v/>
                </c:pt>
              </c:numCache>
            </c:numRef>
          </c:val>
        </c:ser>
        <c:gapWidth val="100"/>
        <c:overlap val="100"/>
        <c:axId val="54413951"/>
        <c:axId val="22506595"/>
      </c:barChart>
      <c:catAx>
        <c:axId val="544139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506595"/>
        <c:crosses val="autoZero"/>
        <c:auto val="1"/>
        <c:lblAlgn val="ctr"/>
        <c:lblOffset val="100"/>
      </c:catAx>
      <c:valAx>
        <c:axId val="225065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41395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9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numFmt formatCode="0%" sourceLinked="1"/>
            <c:dLbl>
              <c:idx val="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2"/>
          <c:order val="2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opt'!$U$3:$U$14</c:f>
              <c:numCache>
                <c:formatCode>General</c:formatCode>
                <c:ptCount val="12"/>
                <c:pt idx="0">
                  <c:v>0.084</c:v>
                </c:pt>
                <c:pt idx="1">
                  <c:v>0.158</c:v>
                </c:pt>
                <c:pt idx="2">
                  <c:v>0.492</c:v>
                </c:pt>
                <c:pt idx="3">
                  <c:v>1.05</c:v>
                </c:pt>
                <c:pt idx="4">
                  <c:v>2.28</c:v>
                </c:pt>
                <c:pt idx="5">
                  <c:v>4.66</c:v>
                </c:pt>
                <c:pt idx="6">
                  <c:v>9.75</c:v>
                </c:pt>
                <c:pt idx="7">
                  <c:v>19.3</c:v>
                </c:pt>
                <c:pt idx="8">
                  <c:v>38</c:v>
                </c:pt>
                <c:pt idx="9">
                  <c:v>79.63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  <c:pt idx="11">
                  <c:v/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  <c:pt idx="11">
                  <c:v/>
                </c:pt>
              </c:numCache>
            </c:numRef>
          </c:val>
        </c:ser>
        <c:gapWidth val="100"/>
        <c:overlap val="100"/>
        <c:axId val="69559433"/>
        <c:axId val="64153187"/>
      </c:barChart>
      <c:catAx>
        <c:axId val="695594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153187"/>
        <c:crosses val="autoZero"/>
        <c:auto val="1"/>
        <c:lblAlgn val="ctr"/>
        <c:lblOffset val="100"/>
      </c:catAx>
      <c:valAx>
        <c:axId val="641531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55943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7167491617436"/>
          <c:y val="0.112281020241445"/>
          <c:w val="0.872904358933418"/>
          <c:h val="0.659163111554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  <c:pt idx="10">
                  <c:v>10.11</c:v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82312533"/>
        <c:axId val="60821359"/>
      </c:scatterChart>
      <c:valAx>
        <c:axId val="82312533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821359"/>
        <c:crosses val="autoZero"/>
        <c:crossBetween val="midCat"/>
        <c:majorUnit val="1"/>
      </c:valAx>
      <c:valAx>
        <c:axId val="608213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3125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3237532598861"/>
          <c:y val="0.9326495416175"/>
          <c:w val="0.428890781349798"/>
          <c:h val="0.0433914306463326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Component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7167491617436"/>
          <c:y val="0.112281020241445"/>
          <c:w val="0.872904358933418"/>
          <c:h val="0.659163111554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opt'!$S$3:$S$14</c:f>
              <c:numCache>
                <c:formatCode>General</c:formatCode>
                <c:ptCount val="12"/>
                <c:pt idx="0">
                  <c:v>0.34</c:v>
                </c:pt>
                <c:pt idx="1">
                  <c:v>1.15</c:v>
                </c:pt>
                <c:pt idx="2">
                  <c:v>2.17</c:v>
                </c:pt>
                <c:pt idx="3">
                  <c:v>2.96</c:v>
                </c:pt>
                <c:pt idx="4">
                  <c:v>3.64</c:v>
                </c:pt>
                <c:pt idx="5">
                  <c:v>4.39</c:v>
                </c:pt>
                <c:pt idx="6">
                  <c:v>5.34</c:v>
                </c:pt>
                <c:pt idx="7">
                  <c:v>6.35</c:v>
                </c:pt>
                <c:pt idx="8">
                  <c:v>7.35</c:v>
                </c:pt>
                <c:pt idx="9">
                  <c:v>8.36</c:v>
                </c:pt>
                <c:pt idx="10">
                  <c:v>9.57</c:v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opt'!$V$3:$V$13</c:f>
              <c:numCache>
                <c:formatCode>General</c:formatCode>
                <c:ptCount val="11"/>
                <c:pt idx="0">
                  <c:v>-3.57</c:v>
                </c:pt>
                <c:pt idx="1">
                  <c:v>-2.66</c:v>
                </c:pt>
                <c:pt idx="2">
                  <c:v>-1.02</c:v>
                </c:pt>
                <c:pt idx="3">
                  <c:v>0.07</c:v>
                </c:pt>
                <c:pt idx="4">
                  <c:v>1.19</c:v>
                </c:pt>
                <c:pt idx="5">
                  <c:v>2.22</c:v>
                </c:pt>
                <c:pt idx="6">
                  <c:v>3.29</c:v>
                </c:pt>
                <c:pt idx="7">
                  <c:v>4.27</c:v>
                </c:pt>
                <c:pt idx="8">
                  <c:v>5.25</c:v>
                </c:pt>
                <c:pt idx="9">
                  <c:v>6.32</c:v>
                </c:pt>
                <c:pt idx="10">
                  <c:v>8.41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opt'!$Y$3:$Y$14</c:f>
              <c:numCache>
                <c:formatCode>General</c:formatCode>
                <c:ptCount val="12"/>
                <c:pt idx="0">
                  <c:v>-3.22</c:v>
                </c:pt>
                <c:pt idx="1">
                  <c:v>-2.66</c:v>
                </c:pt>
                <c:pt idx="2">
                  <c:v>-1.32</c:v>
                </c:pt>
                <c:pt idx="3">
                  <c:v>0.52</c:v>
                </c:pt>
                <c:pt idx="4">
                  <c:v>1.74</c:v>
                </c:pt>
                <c:pt idx="5">
                  <c:v>3.31</c:v>
                </c:pt>
                <c:pt idx="6">
                  <c:v>3.9</c:v>
                </c:pt>
                <c:pt idx="7">
                  <c:v>4.94</c:v>
                </c:pt>
                <c:pt idx="8">
                  <c:v>6.29</c:v>
                </c:pt>
                <c:pt idx="9">
                  <c:v>6.97</c:v>
                </c:pt>
                <c:pt idx="10">
                  <c:v>8.41</c:v>
                </c:pt>
                <c:pt idx="11">
                  <c:v/>
                </c:pt>
              </c:numCache>
            </c:numRef>
          </c:yVal>
          <c:smooth val="0"/>
        </c:ser>
        <c:axId val="52458533"/>
        <c:axId val="42215243"/>
      </c:scatterChart>
      <c:valAx>
        <c:axId val="52458533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215243"/>
        <c:crossesAt val="-8"/>
        <c:crossBetween val="midCat"/>
        <c:majorUnit val="1"/>
      </c:valAx>
      <c:valAx>
        <c:axId val="42215243"/>
        <c:scaling>
          <c:orientation val="minMax"/>
          <c:min val="-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4585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29001011229975"/>
          <c:y val="0.905328129254788"/>
          <c:w val="0.476900149031297"/>
          <c:h val="0.0433914306463326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103039012188"/>
          <c:y val="0.112281020241445"/>
          <c:w val="0.872904358933418"/>
          <c:h val="0.6590723427430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  <c:pt idx="10">
                  <c:v>10.11</c:v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91120879"/>
        <c:axId val="72223412"/>
      </c:scatterChart>
      <c:valAx>
        <c:axId val="91120879"/>
        <c:scaling>
          <c:orientation val="minMax"/>
          <c:max val="27"/>
          <c:min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223412"/>
        <c:crosses val="autoZero"/>
        <c:crossBetween val="midCat"/>
        <c:majorUnit val="1"/>
      </c:valAx>
      <c:valAx>
        <c:axId val="72223412"/>
        <c:scaling>
          <c:orientation val="minMax"/>
          <c:max val="12"/>
          <c:min val="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120879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3237532598861"/>
          <c:y val="0.932558772805664"/>
          <c:w val="0.428890781349798"/>
          <c:h val="0.0433006535947712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7167491617436"/>
          <c:y val="0.112281020241445"/>
          <c:w val="0.872904358933418"/>
          <c:h val="0.659163111554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opt'!$B$3:$B$14</c:f>
              <c:numCache>
                <c:formatCode>General</c:formatCode>
                <c:ptCount val="12"/>
                <c:pt idx="0">
                  <c:v>1.41</c:v>
                </c:pt>
                <c:pt idx="1">
                  <c:v>2.4</c:v>
                </c:pt>
                <c:pt idx="2">
                  <c:v>4.95</c:v>
                </c:pt>
                <c:pt idx="3">
                  <c:v>9.294</c:v>
                </c:pt>
                <c:pt idx="4">
                  <c:v>15.96</c:v>
                </c:pt>
                <c:pt idx="5">
                  <c:v>31.17</c:v>
                </c:pt>
                <c:pt idx="6">
                  <c:v>55.817</c:v>
                </c:pt>
                <c:pt idx="7">
                  <c:v>112.9</c:v>
                </c:pt>
                <c:pt idx="8">
                  <c:v>243</c:v>
                </c:pt>
                <c:pt idx="9">
                  <c:v>456.28</c:v>
                </c:pt>
                <c:pt idx="10">
                  <c:v>1108</c:v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opt'!$D$3:$D$14</c:f>
              <c:numCache>
                <c:formatCode>General</c:formatCode>
                <c:ptCount val="12"/>
                <c:pt idx="0">
                  <c:v>13</c:v>
                </c:pt>
                <c:pt idx="1">
                  <c:v>17.15</c:v>
                </c:pt>
                <c:pt idx="2">
                  <c:v>25.99</c:v>
                </c:pt>
                <c:pt idx="3">
                  <c:v>42.22</c:v>
                </c:pt>
                <c:pt idx="4">
                  <c:v>64</c:v>
                </c:pt>
                <c:pt idx="5">
                  <c:v>84.45</c:v>
                </c:pt>
                <c:pt idx="6">
                  <c:v>128</c:v>
                </c:pt>
                <c:pt idx="7">
                  <c:v>222.86</c:v>
                </c:pt>
                <c:pt idx="8">
                  <c:v>445.72</c:v>
                </c:pt>
                <c:pt idx="9">
                  <c:v>891.44</c:v>
                </c:pt>
                <c:pt idx="10">
                  <c:v>1782.89</c:v>
                </c:pt>
                <c:pt idx="11">
                  <c:v>3565.78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opt'!$F$3:$F$14</c:f>
              <c:numCache>
                <c:formatCode>General</c:formatCode>
                <c:ptCount val="12"/>
                <c:pt idx="0">
                  <c:v>1.85</c:v>
                </c:pt>
                <c:pt idx="1">
                  <c:v>2.56</c:v>
                </c:pt>
                <c:pt idx="2">
                  <c:v>4.29</c:v>
                </c:pt>
                <c:pt idx="3">
                  <c:v>7.49</c:v>
                </c:pt>
                <c:pt idx="4">
                  <c:v>13.07</c:v>
                </c:pt>
                <c:pt idx="5">
                  <c:v>24.4</c:v>
                </c:pt>
                <c:pt idx="6">
                  <c:v>49.56</c:v>
                </c:pt>
                <c:pt idx="7">
                  <c:v>95.51</c:v>
                </c:pt>
                <c:pt idx="8">
                  <c:v>175.54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'cpu opt'!$M$70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opt'!$AE$3:$AE$14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yVal>
          <c:smooth val="0"/>
        </c:ser>
        <c:axId val="34255829"/>
        <c:axId val="97525377"/>
      </c:scatterChart>
      <c:valAx>
        <c:axId val="34255829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525377"/>
        <c:crosses val="autoZero"/>
        <c:crossBetween val="midCat"/>
        <c:majorUnit val="1"/>
      </c:valAx>
      <c:valAx>
        <c:axId val="975253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255829"/>
        <c:crosses val="autoZero"/>
        <c:crossBetween val="midCat"/>
      </c:valAx>
      <c:spPr>
        <a:noFill/>
        <a:ln w="18360">
          <a:solidFill>
            <a:srgbClr val="b3b3b3"/>
          </a:solidFill>
          <a:round/>
        </a:ln>
      </c:spPr>
    </c:plotArea>
    <c:legend>
      <c:layout>
        <c:manualLayout>
          <c:xMode val="edge"/>
          <c:yMode val="edge"/>
          <c:x val="0.273830432699984"/>
          <c:y val="0.915312698556776"/>
          <c:w val="0.370395997445178"/>
          <c:h val="0.0462055192447349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5" Type="http://schemas.openxmlformats.org/officeDocument/2006/relationships/chart" Target="../charts/chart59.xml"/><Relationship Id="rId6" Type="http://schemas.openxmlformats.org/officeDocument/2006/relationships/chart" Target="../charts/chart6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5" Type="http://schemas.openxmlformats.org/officeDocument/2006/relationships/chart" Target="../charts/chart65.xml"/><Relationship Id="rId6" Type="http://schemas.openxmlformats.org/officeDocument/2006/relationships/chart" Target="../charts/chart6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531000</xdr:colOff>
      <xdr:row>61</xdr:row>
      <xdr:rowOff>126720</xdr:rowOff>
    </xdr:from>
    <xdr:to>
      <xdr:col>10</xdr:col>
      <xdr:colOff>1224360</xdr:colOff>
      <xdr:row>86</xdr:row>
      <xdr:rowOff>38520</xdr:rowOff>
    </xdr:to>
    <xdr:graphicFrame>
      <xdr:nvGraphicFramePr>
        <xdr:cNvPr id="0" name=""/>
        <xdr:cNvGraphicFramePr/>
      </xdr:nvGraphicFramePr>
      <xdr:xfrm>
        <a:off x="2156400" y="10042560"/>
        <a:ext cx="7637760" cy="397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216720</xdr:colOff>
      <xdr:row>26</xdr:row>
      <xdr:rowOff>20160</xdr:rowOff>
    </xdr:from>
    <xdr:to>
      <xdr:col>13</xdr:col>
      <xdr:colOff>41400</xdr:colOff>
      <xdr:row>62</xdr:row>
      <xdr:rowOff>63360</xdr:rowOff>
    </xdr:to>
    <xdr:graphicFrame>
      <xdr:nvGraphicFramePr>
        <xdr:cNvPr id="1" name=""/>
        <xdr:cNvGraphicFramePr/>
      </xdr:nvGraphicFramePr>
      <xdr:xfrm>
        <a:off x="1842120" y="4246560"/>
        <a:ext cx="10055880" cy="58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401400</xdr:colOff>
      <xdr:row>25</xdr:row>
      <xdr:rowOff>105840</xdr:rowOff>
    </xdr:from>
    <xdr:to>
      <xdr:col>20</xdr:col>
      <xdr:colOff>33840</xdr:colOff>
      <xdr:row>62</xdr:row>
      <xdr:rowOff>134640</xdr:rowOff>
    </xdr:to>
    <xdr:graphicFrame>
      <xdr:nvGraphicFramePr>
        <xdr:cNvPr id="2" name=""/>
        <xdr:cNvGraphicFramePr/>
      </xdr:nvGraphicFramePr>
      <xdr:xfrm>
        <a:off x="7716600" y="4169520"/>
        <a:ext cx="10308600" cy="604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3960</xdr:colOff>
      <xdr:row>17</xdr:row>
      <xdr:rowOff>152280</xdr:rowOff>
    </xdr:from>
    <xdr:to>
      <xdr:col>9</xdr:col>
      <xdr:colOff>129600</xdr:colOff>
      <xdr:row>42</xdr:row>
      <xdr:rowOff>54000</xdr:rowOff>
    </xdr:to>
    <xdr:graphicFrame>
      <xdr:nvGraphicFramePr>
        <xdr:cNvPr id="3" name=""/>
        <xdr:cNvGraphicFramePr/>
      </xdr:nvGraphicFramePr>
      <xdr:xfrm>
        <a:off x="3960" y="2915640"/>
        <a:ext cx="8301600" cy="396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68760</xdr:colOff>
      <xdr:row>23</xdr:row>
      <xdr:rowOff>95760</xdr:rowOff>
    </xdr:from>
    <xdr:to>
      <xdr:col>7</xdr:col>
      <xdr:colOff>717480</xdr:colOff>
      <xdr:row>47</xdr:row>
      <xdr:rowOff>157680</xdr:rowOff>
    </xdr:to>
    <xdr:graphicFrame>
      <xdr:nvGraphicFramePr>
        <xdr:cNvPr id="4" name=""/>
        <xdr:cNvGraphicFramePr/>
      </xdr:nvGraphicFramePr>
      <xdr:xfrm>
        <a:off x="68760" y="3955680"/>
        <a:ext cx="6761520" cy="39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14040</xdr:colOff>
      <xdr:row>21</xdr:row>
      <xdr:rowOff>151920</xdr:rowOff>
    </xdr:from>
    <xdr:to>
      <xdr:col>19</xdr:col>
      <xdr:colOff>275400</xdr:colOff>
      <xdr:row>46</xdr:row>
      <xdr:rowOff>53640</xdr:rowOff>
    </xdr:to>
    <xdr:graphicFrame>
      <xdr:nvGraphicFramePr>
        <xdr:cNvPr id="5" name=""/>
        <xdr:cNvGraphicFramePr/>
      </xdr:nvGraphicFramePr>
      <xdr:xfrm>
        <a:off x="9378360" y="3686760"/>
        <a:ext cx="6763680" cy="396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442440</xdr:colOff>
      <xdr:row>49</xdr:row>
      <xdr:rowOff>35280</xdr:rowOff>
    </xdr:from>
    <xdr:to>
      <xdr:col>20</xdr:col>
      <xdr:colOff>703440</xdr:colOff>
      <xdr:row>73</xdr:row>
      <xdr:rowOff>99720</xdr:rowOff>
    </xdr:to>
    <xdr:graphicFrame>
      <xdr:nvGraphicFramePr>
        <xdr:cNvPr id="6" name=""/>
        <xdr:cNvGraphicFramePr/>
      </xdr:nvGraphicFramePr>
      <xdr:xfrm>
        <a:off x="10619280" y="8121960"/>
        <a:ext cx="6763680" cy="396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738360</xdr:colOff>
      <xdr:row>78</xdr:row>
      <xdr:rowOff>129600</xdr:rowOff>
    </xdr:from>
    <xdr:to>
      <xdr:col>19</xdr:col>
      <xdr:colOff>186840</xdr:colOff>
      <xdr:row>103</xdr:row>
      <xdr:rowOff>31320</xdr:rowOff>
    </xdr:to>
    <xdr:graphicFrame>
      <xdr:nvGraphicFramePr>
        <xdr:cNvPr id="7" name=""/>
        <xdr:cNvGraphicFramePr/>
      </xdr:nvGraphicFramePr>
      <xdr:xfrm>
        <a:off x="9289800" y="12930480"/>
        <a:ext cx="6763680" cy="396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708120</xdr:colOff>
      <xdr:row>54</xdr:row>
      <xdr:rowOff>43200</xdr:rowOff>
    </xdr:from>
    <xdr:to>
      <xdr:col>15</xdr:col>
      <xdr:colOff>419040</xdr:colOff>
      <xdr:row>55</xdr:row>
      <xdr:rowOff>46800</xdr:rowOff>
    </xdr:to>
    <xdr:sp>
      <xdr:nvSpPr>
        <xdr:cNvPr id="8" name="CustomShape 1"/>
        <xdr:cNvSpPr/>
      </xdr:nvSpPr>
      <xdr:spPr>
        <a:xfrm>
          <a:off x="11697840" y="8942400"/>
          <a:ext cx="1336680" cy="166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21</xdr:col>
      <xdr:colOff>753480</xdr:colOff>
      <xdr:row>47</xdr:row>
      <xdr:rowOff>106200</xdr:rowOff>
    </xdr:from>
    <xdr:to>
      <xdr:col>29</xdr:col>
      <xdr:colOff>454680</xdr:colOff>
      <xdr:row>72</xdr:row>
      <xdr:rowOff>8280</xdr:rowOff>
    </xdr:to>
    <xdr:graphicFrame>
      <xdr:nvGraphicFramePr>
        <xdr:cNvPr id="9" name=""/>
        <xdr:cNvGraphicFramePr/>
      </xdr:nvGraphicFramePr>
      <xdr:xfrm>
        <a:off x="18245520" y="7867800"/>
        <a:ext cx="6763680" cy="396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577800</xdr:colOff>
      <xdr:row>48</xdr:row>
      <xdr:rowOff>160920</xdr:rowOff>
    </xdr:from>
    <xdr:to>
      <xdr:col>9</xdr:col>
      <xdr:colOff>484920</xdr:colOff>
      <xdr:row>73</xdr:row>
      <xdr:rowOff>62640</xdr:rowOff>
    </xdr:to>
    <xdr:graphicFrame>
      <xdr:nvGraphicFramePr>
        <xdr:cNvPr id="10" name=""/>
        <xdr:cNvGraphicFramePr/>
      </xdr:nvGraphicFramePr>
      <xdr:xfrm>
        <a:off x="1459800" y="8084880"/>
        <a:ext cx="6763680" cy="396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</xdr:col>
      <xdr:colOff>476280</xdr:colOff>
      <xdr:row>61</xdr:row>
      <xdr:rowOff>77400</xdr:rowOff>
    </xdr:from>
    <xdr:to>
      <xdr:col>4</xdr:col>
      <xdr:colOff>10080</xdr:colOff>
      <xdr:row>62</xdr:row>
      <xdr:rowOff>81000</xdr:rowOff>
    </xdr:to>
    <xdr:sp>
      <xdr:nvSpPr>
        <xdr:cNvPr id="11" name="CustomShape 1"/>
        <xdr:cNvSpPr/>
      </xdr:nvSpPr>
      <xdr:spPr>
        <a:xfrm>
          <a:off x="2170800" y="10114560"/>
          <a:ext cx="1336680" cy="166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77040</xdr:colOff>
      <xdr:row>17</xdr:row>
      <xdr:rowOff>149760</xdr:rowOff>
    </xdr:from>
    <xdr:to>
      <xdr:col>9</xdr:col>
      <xdr:colOff>794520</xdr:colOff>
      <xdr:row>42</xdr:row>
      <xdr:rowOff>49320</xdr:rowOff>
    </xdr:to>
    <xdr:graphicFrame>
      <xdr:nvGraphicFramePr>
        <xdr:cNvPr id="12" name=""/>
        <xdr:cNvGraphicFramePr/>
      </xdr:nvGraphicFramePr>
      <xdr:xfrm>
        <a:off x="1771560" y="3034440"/>
        <a:ext cx="6761520" cy="39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14040</xdr:colOff>
      <xdr:row>15</xdr:row>
      <xdr:rowOff>151560</xdr:rowOff>
    </xdr:from>
    <xdr:to>
      <xdr:col>19</xdr:col>
      <xdr:colOff>275400</xdr:colOff>
      <xdr:row>40</xdr:row>
      <xdr:rowOff>53280</xdr:rowOff>
    </xdr:to>
    <xdr:graphicFrame>
      <xdr:nvGraphicFramePr>
        <xdr:cNvPr id="13" name=""/>
        <xdr:cNvGraphicFramePr/>
      </xdr:nvGraphicFramePr>
      <xdr:xfrm>
        <a:off x="9378360" y="2711160"/>
        <a:ext cx="6763680" cy="396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442440</xdr:colOff>
      <xdr:row>43</xdr:row>
      <xdr:rowOff>35640</xdr:rowOff>
    </xdr:from>
    <xdr:to>
      <xdr:col>20</xdr:col>
      <xdr:colOff>703440</xdr:colOff>
      <xdr:row>67</xdr:row>
      <xdr:rowOff>99720</xdr:rowOff>
    </xdr:to>
    <xdr:graphicFrame>
      <xdr:nvGraphicFramePr>
        <xdr:cNvPr id="14" name=""/>
        <xdr:cNvGraphicFramePr/>
      </xdr:nvGraphicFramePr>
      <xdr:xfrm>
        <a:off x="10619280" y="7146720"/>
        <a:ext cx="6763680" cy="396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738360</xdr:colOff>
      <xdr:row>72</xdr:row>
      <xdr:rowOff>129960</xdr:rowOff>
    </xdr:from>
    <xdr:to>
      <xdr:col>19</xdr:col>
      <xdr:colOff>186840</xdr:colOff>
      <xdr:row>97</xdr:row>
      <xdr:rowOff>31680</xdr:rowOff>
    </xdr:to>
    <xdr:graphicFrame>
      <xdr:nvGraphicFramePr>
        <xdr:cNvPr id="15" name=""/>
        <xdr:cNvGraphicFramePr/>
      </xdr:nvGraphicFramePr>
      <xdr:xfrm>
        <a:off x="9289800" y="11955240"/>
        <a:ext cx="6763680" cy="396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481320</xdr:colOff>
      <xdr:row>47</xdr:row>
      <xdr:rowOff>31320</xdr:rowOff>
    </xdr:from>
    <xdr:to>
      <xdr:col>15</xdr:col>
      <xdr:colOff>192240</xdr:colOff>
      <xdr:row>48</xdr:row>
      <xdr:rowOff>35280</xdr:rowOff>
    </xdr:to>
    <xdr:sp>
      <xdr:nvSpPr>
        <xdr:cNvPr id="16" name="CustomShape 1"/>
        <xdr:cNvSpPr/>
      </xdr:nvSpPr>
      <xdr:spPr>
        <a:xfrm>
          <a:off x="11471040" y="7792920"/>
          <a:ext cx="1336680" cy="166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24</xdr:col>
      <xdr:colOff>753480</xdr:colOff>
      <xdr:row>41</xdr:row>
      <xdr:rowOff>106560</xdr:rowOff>
    </xdr:from>
    <xdr:to>
      <xdr:col>32</xdr:col>
      <xdr:colOff>454680</xdr:colOff>
      <xdr:row>66</xdr:row>
      <xdr:rowOff>8280</xdr:rowOff>
    </xdr:to>
    <xdr:graphicFrame>
      <xdr:nvGraphicFramePr>
        <xdr:cNvPr id="17" name=""/>
        <xdr:cNvGraphicFramePr/>
      </xdr:nvGraphicFramePr>
      <xdr:xfrm>
        <a:off x="20684160" y="6892560"/>
        <a:ext cx="6763680" cy="396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577800</xdr:colOff>
      <xdr:row>42</xdr:row>
      <xdr:rowOff>160560</xdr:rowOff>
    </xdr:from>
    <xdr:to>
      <xdr:col>9</xdr:col>
      <xdr:colOff>484920</xdr:colOff>
      <xdr:row>67</xdr:row>
      <xdr:rowOff>62280</xdr:rowOff>
    </xdr:to>
    <xdr:graphicFrame>
      <xdr:nvGraphicFramePr>
        <xdr:cNvPr id="18" name=""/>
        <xdr:cNvGraphicFramePr/>
      </xdr:nvGraphicFramePr>
      <xdr:xfrm>
        <a:off x="1459800" y="7109280"/>
        <a:ext cx="6763680" cy="396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</xdr:col>
      <xdr:colOff>520200</xdr:colOff>
      <xdr:row>55</xdr:row>
      <xdr:rowOff>44280</xdr:rowOff>
    </xdr:from>
    <xdr:to>
      <xdr:col>4</xdr:col>
      <xdr:colOff>54000</xdr:colOff>
      <xdr:row>56</xdr:row>
      <xdr:rowOff>47880</xdr:rowOff>
    </xdr:to>
    <xdr:sp>
      <xdr:nvSpPr>
        <xdr:cNvPr id="19" name="CustomShape 1"/>
        <xdr:cNvSpPr/>
      </xdr:nvSpPr>
      <xdr:spPr>
        <a:xfrm>
          <a:off x="2214720" y="9106200"/>
          <a:ext cx="1336680" cy="166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77040</xdr:colOff>
      <xdr:row>17</xdr:row>
      <xdr:rowOff>149760</xdr:rowOff>
    </xdr:from>
    <xdr:to>
      <xdr:col>9</xdr:col>
      <xdr:colOff>794520</xdr:colOff>
      <xdr:row>42</xdr:row>
      <xdr:rowOff>49320</xdr:rowOff>
    </xdr:to>
    <xdr:graphicFrame>
      <xdr:nvGraphicFramePr>
        <xdr:cNvPr id="20" name=""/>
        <xdr:cNvGraphicFramePr/>
      </xdr:nvGraphicFramePr>
      <xdr:xfrm>
        <a:off x="1771560" y="3034440"/>
        <a:ext cx="6761520" cy="39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14040</xdr:colOff>
      <xdr:row>15</xdr:row>
      <xdr:rowOff>151560</xdr:rowOff>
    </xdr:from>
    <xdr:to>
      <xdr:col>19</xdr:col>
      <xdr:colOff>275400</xdr:colOff>
      <xdr:row>40</xdr:row>
      <xdr:rowOff>53280</xdr:rowOff>
    </xdr:to>
    <xdr:graphicFrame>
      <xdr:nvGraphicFramePr>
        <xdr:cNvPr id="21" name=""/>
        <xdr:cNvGraphicFramePr/>
      </xdr:nvGraphicFramePr>
      <xdr:xfrm>
        <a:off x="9378360" y="2711160"/>
        <a:ext cx="6763680" cy="396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442440</xdr:colOff>
      <xdr:row>43</xdr:row>
      <xdr:rowOff>35640</xdr:rowOff>
    </xdr:from>
    <xdr:to>
      <xdr:col>20</xdr:col>
      <xdr:colOff>703440</xdr:colOff>
      <xdr:row>67</xdr:row>
      <xdr:rowOff>99720</xdr:rowOff>
    </xdr:to>
    <xdr:graphicFrame>
      <xdr:nvGraphicFramePr>
        <xdr:cNvPr id="22" name=""/>
        <xdr:cNvGraphicFramePr/>
      </xdr:nvGraphicFramePr>
      <xdr:xfrm>
        <a:off x="10619280" y="7146720"/>
        <a:ext cx="6763680" cy="396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738360</xdr:colOff>
      <xdr:row>72</xdr:row>
      <xdr:rowOff>129960</xdr:rowOff>
    </xdr:from>
    <xdr:to>
      <xdr:col>19</xdr:col>
      <xdr:colOff>186840</xdr:colOff>
      <xdr:row>97</xdr:row>
      <xdr:rowOff>31680</xdr:rowOff>
    </xdr:to>
    <xdr:graphicFrame>
      <xdr:nvGraphicFramePr>
        <xdr:cNvPr id="23" name=""/>
        <xdr:cNvGraphicFramePr/>
      </xdr:nvGraphicFramePr>
      <xdr:xfrm>
        <a:off x="9289800" y="11955240"/>
        <a:ext cx="6763680" cy="396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481320</xdr:colOff>
      <xdr:row>47</xdr:row>
      <xdr:rowOff>31320</xdr:rowOff>
    </xdr:from>
    <xdr:to>
      <xdr:col>15</xdr:col>
      <xdr:colOff>192240</xdr:colOff>
      <xdr:row>48</xdr:row>
      <xdr:rowOff>35280</xdr:rowOff>
    </xdr:to>
    <xdr:sp>
      <xdr:nvSpPr>
        <xdr:cNvPr id="24" name="CustomShape 1"/>
        <xdr:cNvSpPr/>
      </xdr:nvSpPr>
      <xdr:spPr>
        <a:xfrm>
          <a:off x="11471040" y="7792920"/>
          <a:ext cx="1336680" cy="166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24</xdr:col>
      <xdr:colOff>753480</xdr:colOff>
      <xdr:row>41</xdr:row>
      <xdr:rowOff>106560</xdr:rowOff>
    </xdr:from>
    <xdr:to>
      <xdr:col>32</xdr:col>
      <xdr:colOff>454680</xdr:colOff>
      <xdr:row>66</xdr:row>
      <xdr:rowOff>8280</xdr:rowOff>
    </xdr:to>
    <xdr:graphicFrame>
      <xdr:nvGraphicFramePr>
        <xdr:cNvPr id="25" name=""/>
        <xdr:cNvGraphicFramePr/>
      </xdr:nvGraphicFramePr>
      <xdr:xfrm>
        <a:off x="20684160" y="6892560"/>
        <a:ext cx="6763680" cy="396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577800</xdr:colOff>
      <xdr:row>42</xdr:row>
      <xdr:rowOff>160560</xdr:rowOff>
    </xdr:from>
    <xdr:to>
      <xdr:col>9</xdr:col>
      <xdr:colOff>484920</xdr:colOff>
      <xdr:row>67</xdr:row>
      <xdr:rowOff>62280</xdr:rowOff>
    </xdr:to>
    <xdr:graphicFrame>
      <xdr:nvGraphicFramePr>
        <xdr:cNvPr id="26" name=""/>
        <xdr:cNvGraphicFramePr/>
      </xdr:nvGraphicFramePr>
      <xdr:xfrm>
        <a:off x="1459800" y="7109280"/>
        <a:ext cx="6763680" cy="396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</xdr:col>
      <xdr:colOff>520200</xdr:colOff>
      <xdr:row>55</xdr:row>
      <xdr:rowOff>44280</xdr:rowOff>
    </xdr:from>
    <xdr:to>
      <xdr:col>4</xdr:col>
      <xdr:colOff>54000</xdr:colOff>
      <xdr:row>56</xdr:row>
      <xdr:rowOff>47880</xdr:rowOff>
    </xdr:to>
    <xdr:sp>
      <xdr:nvSpPr>
        <xdr:cNvPr id="27" name="CustomShape 1"/>
        <xdr:cNvSpPr/>
      </xdr:nvSpPr>
      <xdr:spPr>
        <a:xfrm>
          <a:off x="2214720" y="9106200"/>
          <a:ext cx="1336680" cy="166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80" activeCellId="0" sqref="K80"/>
    </sheetView>
  </sheetViews>
  <sheetFormatPr defaultRowHeight="12.8" zeroHeight="false" outlineLevelRow="0" outlineLevelCol="0"/>
  <cols>
    <col collapsed="false" customWidth="false" hidden="false" outlineLevel="0" max="9" min="1" style="0" width="11.52"/>
    <col collapsed="false" customWidth="true" hidden="false" outlineLevel="0" max="10" min="10" style="0" width="17.78"/>
    <col collapsed="false" customWidth="true" hidden="false" outlineLevel="0" max="11" min="11" style="0" width="23.54"/>
    <col collapsed="false" customWidth="false" hidden="false" outlineLevel="0" max="17" min="12" style="0" width="11.52"/>
    <col collapsed="false" customWidth="true" hidden="false" outlineLevel="0" max="18" min="18" style="0" width="17.83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F1" s="1" t="s">
        <v>0</v>
      </c>
      <c r="G1" s="1"/>
      <c r="H1" s="1"/>
      <c r="I1" s="1"/>
      <c r="J1" s="1"/>
      <c r="K1" s="1"/>
      <c r="L1" s="1"/>
      <c r="N1" s="1" t="s">
        <v>1</v>
      </c>
      <c r="O1" s="1"/>
      <c r="P1" s="1"/>
      <c r="Q1" s="1"/>
      <c r="R1" s="1"/>
      <c r="T1" s="1" t="s">
        <v>2</v>
      </c>
      <c r="U1" s="1"/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  <c r="D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N2" s="0" t="s">
        <v>14</v>
      </c>
      <c r="O2" s="0" t="s">
        <v>15</v>
      </c>
      <c r="P2" s="0" t="s">
        <v>16</v>
      </c>
      <c r="Q2" s="0" t="s">
        <v>17</v>
      </c>
      <c r="R2" s="0" t="s">
        <v>18</v>
      </c>
      <c r="T2" s="0" t="s">
        <v>19</v>
      </c>
      <c r="U2" s="0" t="s">
        <v>20</v>
      </c>
    </row>
    <row r="3" customFormat="false" ht="12.8" hidden="false" customHeight="false" outlineLevel="0" collapsed="false">
      <c r="A3" s="0" t="n">
        <v>10000</v>
      </c>
      <c r="B3" s="0" t="n">
        <v>1.22</v>
      </c>
      <c r="F3" s="0" t="n">
        <f aca="false">0.04+0.1</f>
        <v>0.14</v>
      </c>
      <c r="G3" s="0" t="n">
        <f aca="false">1.01*0.0036+0.29</f>
        <v>0.293636</v>
      </c>
      <c r="H3" s="0" t="n">
        <f aca="false">1.01*0.0001+0.09</f>
        <v>0.090101</v>
      </c>
      <c r="I3" s="0" t="n">
        <v>0.09</v>
      </c>
      <c r="J3" s="0" t="n">
        <f aca="false">0.74+0.04</f>
        <v>0.78</v>
      </c>
      <c r="K3" s="0" t="n">
        <v>0.23</v>
      </c>
      <c r="L3" s="0" t="n">
        <f aca="false">$J3+$K3</f>
        <v>1.01</v>
      </c>
      <c r="N3" s="0" t="n">
        <f aca="false">0.05</f>
        <v>0.05</v>
      </c>
      <c r="O3" s="0" t="n">
        <v>0</v>
      </c>
      <c r="P3" s="0" t="n">
        <v>0</v>
      </c>
      <c r="Q3" s="0" t="n">
        <v>0</v>
      </c>
      <c r="R3" s="0" t="n">
        <f aca="false">0.16</f>
        <v>0.16</v>
      </c>
      <c r="T3" s="0" t="n">
        <v>0.04</v>
      </c>
      <c r="U3" s="0" t="n">
        <v>0.05</v>
      </c>
    </row>
    <row r="4" customFormat="false" ht="12.8" hidden="false" customHeight="false" outlineLevel="0" collapsed="false">
      <c r="A4" s="0" t="n">
        <v>100000</v>
      </c>
      <c r="B4" s="0" t="n">
        <v>8.3</v>
      </c>
      <c r="C4" s="0" t="n">
        <v>8.98</v>
      </c>
      <c r="D4" s="0" t="n">
        <v>16</v>
      </c>
      <c r="F4" s="0" t="n">
        <f aca="false">0.04+0.66</f>
        <v>0.7</v>
      </c>
      <c r="G4" s="0" t="n">
        <f aca="false">6.6*0.06/100+1.96</f>
        <v>1.96396</v>
      </c>
      <c r="H4" s="0" t="n">
        <f aca="false">0.62</f>
        <v>0.62</v>
      </c>
      <c r="I4" s="0" t="n">
        <v>0.62</v>
      </c>
      <c r="J4" s="0" t="n">
        <f aca="false">0.05+5.15</f>
        <v>5.2</v>
      </c>
      <c r="K4" s="0" t="n">
        <v>1.41</v>
      </c>
      <c r="L4" s="0" t="n">
        <f aca="false">$J4+$K4</f>
        <v>6.61</v>
      </c>
      <c r="N4" s="0" t="n">
        <v>0.28</v>
      </c>
      <c r="O4" s="0" t="n">
        <v>0</v>
      </c>
      <c r="P4" s="0" t="n">
        <v>0</v>
      </c>
      <c r="Q4" s="0" t="n">
        <v>0.01</v>
      </c>
      <c r="R4" s="0" t="n">
        <v>1.21</v>
      </c>
      <c r="T4" s="0" t="n">
        <v>0.44</v>
      </c>
      <c r="U4" s="0" t="n">
        <v>0.1</v>
      </c>
    </row>
    <row r="5" customFormat="false" ht="12.8" hidden="false" customHeight="false" outlineLevel="0" collapsed="false">
      <c r="A5" s="0" t="n">
        <v>200000</v>
      </c>
      <c r="B5" s="0" t="n">
        <v>16.3</v>
      </c>
      <c r="C5" s="0" t="n">
        <v>18.52</v>
      </c>
      <c r="D5" s="0" t="n">
        <v>32</v>
      </c>
      <c r="F5" s="0" t="n">
        <f aca="false">0.03+1.21</f>
        <v>1.24</v>
      </c>
      <c r="G5" s="0" t="n">
        <f aca="false">3.81</f>
        <v>3.81</v>
      </c>
      <c r="H5" s="0" t="n">
        <f aca="false">1.22</f>
        <v>1.22</v>
      </c>
      <c r="I5" s="0" t="n">
        <v>1.22</v>
      </c>
      <c r="J5" s="0" t="n">
        <f aca="false">9.9+0.04</f>
        <v>9.94</v>
      </c>
      <c r="K5" s="0" t="n">
        <v>2.28</v>
      </c>
      <c r="L5" s="0" t="n">
        <f aca="false">$J5+$K5</f>
        <v>12.22</v>
      </c>
      <c r="N5" s="0" t="n">
        <v>0.55</v>
      </c>
      <c r="O5" s="0" t="n">
        <v>0</v>
      </c>
      <c r="P5" s="0" t="n">
        <v>0</v>
      </c>
      <c r="Q5" s="0" t="n">
        <v>0.02</v>
      </c>
      <c r="R5" s="0" t="n">
        <v>2.34</v>
      </c>
      <c r="T5" s="0" t="n">
        <v>0.91</v>
      </c>
      <c r="U5" s="0" t="n">
        <v>0.16</v>
      </c>
    </row>
    <row r="6" customFormat="false" ht="12.8" hidden="false" customHeight="false" outlineLevel="0" collapsed="false">
      <c r="A6" s="0" t="n">
        <v>400000</v>
      </c>
      <c r="B6" s="0" t="n">
        <v>32.44</v>
      </c>
      <c r="C6" s="0" t="n">
        <v>41.3</v>
      </c>
      <c r="F6" s="0" t="n">
        <f aca="false">0.03+2.42</f>
        <v>2.45</v>
      </c>
      <c r="G6" s="0" t="n">
        <f aca="false">7.61</f>
        <v>7.61</v>
      </c>
      <c r="H6" s="0" t="n">
        <f aca="false">2.44</f>
        <v>2.44</v>
      </c>
      <c r="I6" s="0" t="n">
        <v>2.44</v>
      </c>
      <c r="J6" s="0" t="n">
        <f aca="false">0.04+19.82</f>
        <v>19.86</v>
      </c>
      <c r="K6" s="0" t="n">
        <f aca="false">5.73</f>
        <v>5.73</v>
      </c>
      <c r="L6" s="0" t="n">
        <f aca="false">$J6+$K6</f>
        <v>25.59</v>
      </c>
      <c r="N6" s="0" t="n">
        <v>1.09</v>
      </c>
      <c r="O6" s="0" t="n">
        <v>0.01</v>
      </c>
      <c r="P6" s="0" t="n">
        <v>0.01</v>
      </c>
      <c r="Q6" s="0" t="n">
        <v>0.04</v>
      </c>
      <c r="R6" s="0" t="n">
        <v>4.76</v>
      </c>
      <c r="T6" s="0" t="n">
        <v>1.83</v>
      </c>
      <c r="U6" s="0" t="n">
        <v>0.31</v>
      </c>
    </row>
    <row r="7" customFormat="false" ht="12.8" hidden="false" customHeight="false" outlineLevel="0" collapsed="false">
      <c r="A7" s="0" t="n">
        <v>500000</v>
      </c>
      <c r="B7" s="0" t="n">
        <v>37.8</v>
      </c>
      <c r="C7" s="0" t="n">
        <v>55.2</v>
      </c>
      <c r="D7" s="0" t="n">
        <v>45</v>
      </c>
      <c r="F7" s="0" t="n">
        <f aca="false">0.05+3.02</f>
        <v>3.07</v>
      </c>
      <c r="G7" s="0" t="n">
        <f aca="false">9.38</f>
        <v>9.38</v>
      </c>
      <c r="H7" s="0" t="n">
        <f aca="false">3</f>
        <v>3</v>
      </c>
      <c r="I7" s="0" t="n">
        <f aca="false">3.01</f>
        <v>3.01</v>
      </c>
      <c r="J7" s="0" t="n">
        <f aca="false">0.16+23.43</f>
        <v>23.59</v>
      </c>
      <c r="K7" s="0" t="n">
        <f aca="false">5.85</f>
        <v>5.85</v>
      </c>
      <c r="L7" s="0" t="n">
        <f aca="false">$J7+$K7</f>
        <v>29.44</v>
      </c>
      <c r="N7" s="0" t="n">
        <v>1.39</v>
      </c>
      <c r="O7" s="0" t="n">
        <v>0.01</v>
      </c>
      <c r="P7" s="0" t="n">
        <v>0.01</v>
      </c>
      <c r="Q7" s="0" t="n">
        <v>0.04</v>
      </c>
      <c r="R7" s="0" t="n">
        <v>5.18</v>
      </c>
      <c r="T7" s="0" t="n">
        <v>2.19</v>
      </c>
      <c r="U7" s="0" t="n">
        <f aca="false">0.02+0.52</f>
        <v>0.54</v>
      </c>
    </row>
    <row r="11" customFormat="false" ht="12.8" hidden="false" customHeight="false" outlineLevel="0" collapsed="false">
      <c r="C11" s="0" t="s">
        <v>21</v>
      </c>
      <c r="D11" s="1" t="s">
        <v>0</v>
      </c>
      <c r="E11" s="1"/>
      <c r="F11" s="1" t="s">
        <v>1</v>
      </c>
      <c r="G11" s="1"/>
      <c r="H11" s="1" t="s">
        <v>19</v>
      </c>
      <c r="I11" s="1"/>
      <c r="J11" s="1" t="s">
        <v>2</v>
      </c>
      <c r="K11" s="1"/>
    </row>
    <row r="12" customFormat="false" ht="12.8" hidden="false" customHeight="false" outlineLevel="0" collapsed="false">
      <c r="A12" s="0" t="n">
        <v>10000</v>
      </c>
      <c r="C12" s="0" t="n">
        <f aca="false">B3</f>
        <v>1.22</v>
      </c>
      <c r="D12" s="0" t="n">
        <f aca="false">L3</f>
        <v>1.01</v>
      </c>
      <c r="E12" s="2" t="n">
        <f aca="false">D12/$C12</f>
        <v>0.827868852459016</v>
      </c>
      <c r="F12" s="0" t="n">
        <f aca="false">R3</f>
        <v>0.16</v>
      </c>
      <c r="G12" s="2" t="n">
        <f aca="false">F12/$C12</f>
        <v>0.131147540983607</v>
      </c>
      <c r="H12" s="0" t="n">
        <f aca="false">T3</f>
        <v>0.04</v>
      </c>
      <c r="I12" s="2" t="n">
        <f aca="false">H12/$C12</f>
        <v>0.0327868852459016</v>
      </c>
      <c r="J12" s="3" t="n">
        <f aca="false">C12-D12-F12-H12</f>
        <v>0.00999999999999996</v>
      </c>
      <c r="K12" s="2" t="n">
        <f aca="false">J12/$C12</f>
        <v>0.00819672131147538</v>
      </c>
    </row>
    <row r="13" customFormat="false" ht="12.8" hidden="false" customHeight="false" outlineLevel="0" collapsed="false">
      <c r="A13" s="0" t="n">
        <v>100000</v>
      </c>
      <c r="C13" s="0" t="n">
        <f aca="false">B4</f>
        <v>8.3</v>
      </c>
      <c r="D13" s="0" t="n">
        <f aca="false">L4</f>
        <v>6.61</v>
      </c>
      <c r="E13" s="2" t="n">
        <f aca="false">D13/$C13</f>
        <v>0.796385542168675</v>
      </c>
      <c r="F13" s="0" t="n">
        <f aca="false">R4</f>
        <v>1.21</v>
      </c>
      <c r="G13" s="2" t="n">
        <f aca="false">F13/$C13</f>
        <v>0.14578313253012</v>
      </c>
      <c r="H13" s="0" t="n">
        <f aca="false">T4</f>
        <v>0.44</v>
      </c>
      <c r="I13" s="2" t="n">
        <f aca="false">H13/$C13</f>
        <v>0.0530120481927711</v>
      </c>
      <c r="J13" s="3" t="n">
        <f aca="false">C13-D13-F13-H13</f>
        <v>0.0400000000000004</v>
      </c>
      <c r="K13" s="2" t="n">
        <f aca="false">J13/$C13</f>
        <v>0.00481927710843379</v>
      </c>
    </row>
    <row r="14" customFormat="false" ht="12.8" hidden="false" customHeight="false" outlineLevel="0" collapsed="false">
      <c r="A14" s="0" t="n">
        <v>200000</v>
      </c>
      <c r="C14" s="0" t="n">
        <f aca="false">B5</f>
        <v>16.3</v>
      </c>
      <c r="D14" s="0" t="n">
        <f aca="false">L5</f>
        <v>12.22</v>
      </c>
      <c r="E14" s="2" t="n">
        <f aca="false">D14/$C14</f>
        <v>0.749693251533742</v>
      </c>
      <c r="F14" s="0" t="n">
        <f aca="false">R5</f>
        <v>2.34</v>
      </c>
      <c r="G14" s="2" t="n">
        <f aca="false">F14/$C14</f>
        <v>0.143558282208589</v>
      </c>
      <c r="H14" s="0" t="n">
        <f aca="false">T5</f>
        <v>0.91</v>
      </c>
      <c r="I14" s="2" t="n">
        <f aca="false">H14/$C14</f>
        <v>0.0558282208588957</v>
      </c>
      <c r="J14" s="3" t="n">
        <f aca="false">C14-D14-F14-H14</f>
        <v>0.830000000000002</v>
      </c>
      <c r="K14" s="2" t="n">
        <f aca="false">J14/$C14</f>
        <v>0.0509202453987731</v>
      </c>
    </row>
    <row r="15" customFormat="false" ht="12.8" hidden="false" customHeight="false" outlineLevel="0" collapsed="false">
      <c r="A15" s="0" t="n">
        <v>400000</v>
      </c>
      <c r="C15" s="0" t="n">
        <f aca="false">B6</f>
        <v>32.44</v>
      </c>
      <c r="D15" s="0" t="n">
        <f aca="false">L6</f>
        <v>25.59</v>
      </c>
      <c r="E15" s="2" t="n">
        <f aca="false">D15/$C15</f>
        <v>0.788840937114673</v>
      </c>
      <c r="F15" s="0" t="n">
        <f aca="false">R6</f>
        <v>4.76</v>
      </c>
      <c r="G15" s="2" t="n">
        <f aca="false">F15/$C15</f>
        <v>0.146732429099877</v>
      </c>
      <c r="H15" s="0" t="n">
        <f aca="false">T6</f>
        <v>1.83</v>
      </c>
      <c r="I15" s="2" t="n">
        <f aca="false">H15/$C15</f>
        <v>0.0564118372379778</v>
      </c>
      <c r="J15" s="3" t="n">
        <f aca="false">C15-D15-F15-H15</f>
        <v>0.259999999999998</v>
      </c>
      <c r="K15" s="2" t="n">
        <f aca="false">J15/$C15</f>
        <v>0.0080147965474722</v>
      </c>
    </row>
    <row r="16" customFormat="false" ht="12.8" hidden="false" customHeight="false" outlineLevel="0" collapsed="false">
      <c r="A16" s="0" t="n">
        <v>500000</v>
      </c>
      <c r="C16" s="0" t="n">
        <f aca="false">B7</f>
        <v>37.8</v>
      </c>
      <c r="D16" s="0" t="n">
        <f aca="false">L7</f>
        <v>29.44</v>
      </c>
      <c r="E16" s="2" t="n">
        <f aca="false">D16/$C16</f>
        <v>0.778835978835979</v>
      </c>
      <c r="F16" s="0" t="n">
        <f aca="false">R7</f>
        <v>5.18</v>
      </c>
      <c r="G16" s="2" t="n">
        <f aca="false">F16/$C16</f>
        <v>0.137037037037037</v>
      </c>
      <c r="H16" s="0" t="n">
        <f aca="false">T7</f>
        <v>2.19</v>
      </c>
      <c r="I16" s="2" t="n">
        <f aca="false">H16/$C16</f>
        <v>0.0579365079365079</v>
      </c>
      <c r="J16" s="3" t="n">
        <f aca="false">C16-D16-F16-H16</f>
        <v>0.99</v>
      </c>
      <c r="K16" s="2" t="n">
        <f aca="false">J16/$C16</f>
        <v>0.0261904761904762</v>
      </c>
    </row>
    <row r="18" customFormat="false" ht="12.8" hidden="false" customHeight="false" outlineLevel="0" collapsed="false">
      <c r="C18" s="0" t="s">
        <v>21</v>
      </c>
      <c r="D18" s="0" t="s">
        <v>0</v>
      </c>
      <c r="E18" s="0" t="s">
        <v>1</v>
      </c>
      <c r="F18" s="0" t="s">
        <v>19</v>
      </c>
      <c r="G18" s="0" t="s">
        <v>2</v>
      </c>
    </row>
    <row r="19" customFormat="false" ht="12.8" hidden="false" customHeight="false" outlineLevel="0" collapsed="false">
      <c r="C19" s="0" t="n">
        <v>1.22</v>
      </c>
      <c r="D19" s="0" t="n">
        <v>1.01</v>
      </c>
      <c r="E19" s="0" t="n">
        <v>0.16</v>
      </c>
      <c r="F19" s="0" t="n">
        <v>0.04</v>
      </c>
      <c r="G19" s="0" t="n">
        <v>0.00999999999999996</v>
      </c>
    </row>
    <row r="20" customFormat="false" ht="12.8" hidden="false" customHeight="false" outlineLevel="0" collapsed="false">
      <c r="C20" s="0" t="n">
        <v>8.3</v>
      </c>
      <c r="D20" s="0" t="n">
        <v>6.61</v>
      </c>
      <c r="E20" s="0" t="n">
        <v>1.21</v>
      </c>
      <c r="F20" s="0" t="n">
        <v>0.44</v>
      </c>
      <c r="G20" s="0" t="n">
        <v>0.0400000000000004</v>
      </c>
    </row>
    <row r="21" customFormat="false" ht="12.8" hidden="false" customHeight="false" outlineLevel="0" collapsed="false">
      <c r="C21" s="0" t="n">
        <v>16.3</v>
      </c>
      <c r="D21" s="0" t="n">
        <v>12.22</v>
      </c>
      <c r="E21" s="0" t="n">
        <v>2.34</v>
      </c>
      <c r="F21" s="0" t="n">
        <v>0.91</v>
      </c>
      <c r="G21" s="0" t="n">
        <v>0.830000000000002</v>
      </c>
    </row>
    <row r="22" customFormat="false" ht="12.8" hidden="false" customHeight="false" outlineLevel="0" collapsed="false">
      <c r="C22" s="0" t="n">
        <v>32.44</v>
      </c>
      <c r="D22" s="0" t="n">
        <v>25.59</v>
      </c>
      <c r="E22" s="0" t="n">
        <v>4.76</v>
      </c>
      <c r="F22" s="0" t="n">
        <v>1.83</v>
      </c>
      <c r="G22" s="0" t="n">
        <v>0.259999999999998</v>
      </c>
    </row>
    <row r="23" customFormat="false" ht="12.8" hidden="false" customHeight="false" outlineLevel="0" collapsed="false">
      <c r="C23" s="0" t="n">
        <v>37.8</v>
      </c>
      <c r="D23" s="0" t="n">
        <v>29.44</v>
      </c>
      <c r="E23" s="0" t="n">
        <v>5.18</v>
      </c>
      <c r="F23" s="0" t="n">
        <v>2.19</v>
      </c>
      <c r="G23" s="0" t="n">
        <v>0.99</v>
      </c>
    </row>
  </sheetData>
  <mergeCells count="7">
    <mergeCell ref="F1:L1"/>
    <mergeCell ref="N1:R1"/>
    <mergeCell ref="T1:U1"/>
    <mergeCell ref="D11:E11"/>
    <mergeCell ref="F11:G11"/>
    <mergeCell ref="H11:I11"/>
    <mergeCell ref="J11:K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46" activeCellId="0" sqref="G46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5.28"/>
    <col collapsed="false" customWidth="false" hidden="false" outlineLevel="0" max="6" min="6" style="0" width="11.52"/>
    <col collapsed="false" customWidth="true" hidden="false" outlineLevel="0" max="7" min="7" style="0" width="15.74"/>
    <col collapsed="false" customWidth="false" hidden="false" outlineLevel="0" max="8" min="8" style="0" width="11.52"/>
    <col collapsed="false" customWidth="true" hidden="false" outlineLevel="0" max="9" min="9" style="0" width="15.74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4"/>
      <c r="B1" s="5" t="s">
        <v>22</v>
      </c>
      <c r="C1" s="5"/>
      <c r="D1" s="5" t="s">
        <v>23</v>
      </c>
      <c r="E1" s="5"/>
      <c r="F1" s="5" t="s">
        <v>24</v>
      </c>
      <c r="G1" s="5"/>
      <c r="H1" s="5" t="s">
        <v>25</v>
      </c>
      <c r="I1" s="5"/>
    </row>
    <row r="2" customFormat="false" ht="12.8" hidden="false" customHeight="false" outlineLevel="0" collapsed="false">
      <c r="A2" s="6" t="s">
        <v>3</v>
      </c>
      <c r="B2" s="7" t="s">
        <v>26</v>
      </c>
      <c r="C2" s="8" t="s">
        <v>27</v>
      </c>
      <c r="D2" s="7" t="s">
        <v>26</v>
      </c>
      <c r="E2" s="8" t="s">
        <v>28</v>
      </c>
      <c r="F2" s="7" t="s">
        <v>26</v>
      </c>
      <c r="G2" s="8" t="s">
        <v>28</v>
      </c>
      <c r="H2" s="7" t="s">
        <v>26</v>
      </c>
      <c r="I2" s="8" t="s">
        <v>28</v>
      </c>
    </row>
    <row r="3" customFormat="false" ht="12.8" hidden="false" customHeight="false" outlineLevel="0" collapsed="false">
      <c r="A3" s="9" t="n">
        <v>16</v>
      </c>
      <c r="B3" s="10" t="n">
        <v>1.85</v>
      </c>
      <c r="C3" s="11" t="n">
        <v>1</v>
      </c>
      <c r="D3" s="12" t="n">
        <f aca="false">'cpu non opt'!B9</f>
        <v>5.95</v>
      </c>
      <c r="E3" s="11" t="n">
        <f aca="false">D3/B3</f>
        <v>3.21621621621622</v>
      </c>
      <c r="F3" s="12" t="n">
        <f aca="false">'cpu opt'!B3</f>
        <v>1.41</v>
      </c>
      <c r="G3" s="11" t="n">
        <f aca="false">F3/B3</f>
        <v>0.762162162162162</v>
      </c>
      <c r="H3" s="12" t="n">
        <f aca="false">'cpu fft'!B3</f>
        <v>2.05</v>
      </c>
      <c r="I3" s="11" t="n">
        <f aca="false">H3/B3</f>
        <v>1.10810810810811</v>
      </c>
    </row>
    <row r="4" customFormat="false" ht="12.8" hidden="false" customHeight="false" outlineLevel="0" collapsed="false">
      <c r="A4" s="13" t="n">
        <v>17</v>
      </c>
      <c r="B4" s="14" t="n">
        <v>2.56</v>
      </c>
      <c r="C4" s="15" t="n">
        <v>1</v>
      </c>
      <c r="D4" s="16" t="n">
        <f aca="false">'cpu non opt'!B10</f>
        <v>7.23</v>
      </c>
      <c r="E4" s="15" t="n">
        <f aca="false">D4/B4</f>
        <v>2.82421875</v>
      </c>
      <c r="F4" s="16" t="n">
        <f aca="false">'cpu opt'!B4</f>
        <v>2.4</v>
      </c>
      <c r="G4" s="15" t="n">
        <f aca="false">F4/B4</f>
        <v>0.9375</v>
      </c>
      <c r="H4" s="16" t="n">
        <f aca="false">'cpu fft'!B4</f>
        <v>2.41</v>
      </c>
      <c r="I4" s="15" t="n">
        <f aca="false">H4/B4</f>
        <v>0.94140625</v>
      </c>
    </row>
    <row r="5" customFormat="false" ht="12.8" hidden="false" customHeight="false" outlineLevel="0" collapsed="false">
      <c r="A5" s="9" t="n">
        <v>18</v>
      </c>
      <c r="B5" s="10" t="n">
        <v>4.29</v>
      </c>
      <c r="C5" s="11" t="n">
        <v>1</v>
      </c>
      <c r="D5" s="12" t="n">
        <f aca="false">'cpu non opt'!B11</f>
        <v>8.48</v>
      </c>
      <c r="E5" s="11" t="n">
        <f aca="false">D5/B5</f>
        <v>1.97668997668998</v>
      </c>
      <c r="F5" s="12" t="n">
        <f aca="false">'cpu opt'!B5</f>
        <v>4.95</v>
      </c>
      <c r="G5" s="11" t="n">
        <f aca="false">F5/B5</f>
        <v>1.15384615384615</v>
      </c>
      <c r="H5" s="12" t="n">
        <f aca="false">'cpu fft'!B5</f>
        <v>4.79</v>
      </c>
      <c r="I5" s="11" t="n">
        <f aca="false">H5/B5</f>
        <v>1.11655011655012</v>
      </c>
    </row>
    <row r="6" customFormat="false" ht="12.8" hidden="false" customHeight="false" outlineLevel="0" collapsed="false">
      <c r="A6" s="13" t="n">
        <v>19</v>
      </c>
      <c r="B6" s="14" t="n">
        <v>7.49</v>
      </c>
      <c r="C6" s="15" t="n">
        <v>1</v>
      </c>
      <c r="D6" s="16" t="n">
        <f aca="false">'cpu non opt'!B12</f>
        <v>16.18</v>
      </c>
      <c r="E6" s="15" t="n">
        <f aca="false">D6/B6</f>
        <v>2.16021361815754</v>
      </c>
      <c r="F6" s="16" t="n">
        <f aca="false">'cpu opt'!B6</f>
        <v>9.294</v>
      </c>
      <c r="G6" s="15" t="n">
        <f aca="false">F6/B6</f>
        <v>1.24085447263017</v>
      </c>
      <c r="H6" s="16" t="n">
        <f aca="false">'cpu fft'!B6</f>
        <v>8.85</v>
      </c>
      <c r="I6" s="15" t="n">
        <f aca="false">H6/B6</f>
        <v>1.18157543391188</v>
      </c>
    </row>
    <row r="7" customFormat="false" ht="12.8" hidden="false" customHeight="false" outlineLevel="0" collapsed="false">
      <c r="A7" s="9" t="n">
        <v>20</v>
      </c>
      <c r="B7" s="10" t="n">
        <v>13.07</v>
      </c>
      <c r="C7" s="11" t="n">
        <v>1</v>
      </c>
      <c r="D7" s="12" t="n">
        <f aca="false">'cpu non opt'!B13</f>
        <v>21.85</v>
      </c>
      <c r="E7" s="11" t="n">
        <f aca="false">D7/B7</f>
        <v>1.67176740627391</v>
      </c>
      <c r="F7" s="12" t="n">
        <f aca="false">'cpu opt'!B7</f>
        <v>15.96</v>
      </c>
      <c r="G7" s="11" t="n">
        <f aca="false">F7/B7</f>
        <v>1.22111706197399</v>
      </c>
      <c r="H7" s="12" t="n">
        <f aca="false">'cpu fft'!B7</f>
        <v>13.18</v>
      </c>
      <c r="I7" s="11" t="n">
        <f aca="false">H7/B7</f>
        <v>1.00841622035195</v>
      </c>
    </row>
    <row r="8" customFormat="false" ht="12.8" hidden="false" customHeight="false" outlineLevel="0" collapsed="false">
      <c r="A8" s="13" t="n">
        <v>21</v>
      </c>
      <c r="B8" s="14" t="n">
        <v>24.4</v>
      </c>
      <c r="C8" s="15" t="n">
        <v>1</v>
      </c>
      <c r="D8" s="16" t="n">
        <f aca="false">'cpu non opt'!B14</f>
        <v>39.13</v>
      </c>
      <c r="E8" s="15" t="n">
        <f aca="false">D8/B8</f>
        <v>1.60368852459016</v>
      </c>
      <c r="F8" s="16" t="n">
        <f aca="false">'cpu opt'!B8</f>
        <v>31.17</v>
      </c>
      <c r="G8" s="15" t="n">
        <f aca="false">F8/B8</f>
        <v>1.27745901639344</v>
      </c>
      <c r="H8" s="16" t="n">
        <f aca="false">'cpu fft'!B8</f>
        <v>22.73</v>
      </c>
      <c r="I8" s="15" t="n">
        <f aca="false">H8/B8</f>
        <v>0.93155737704918</v>
      </c>
    </row>
    <row r="9" customFormat="false" ht="12.8" hidden="false" customHeight="false" outlineLevel="0" collapsed="false">
      <c r="A9" s="9" t="n">
        <v>22</v>
      </c>
      <c r="B9" s="10" t="n">
        <v>49.56</v>
      </c>
      <c r="C9" s="11" t="n">
        <v>1</v>
      </c>
      <c r="D9" s="12" t="n">
        <f aca="false">'cpu non opt'!B15</f>
        <v>71</v>
      </c>
      <c r="E9" s="11" t="n">
        <f aca="false">D9/B9</f>
        <v>1.43260694108152</v>
      </c>
      <c r="F9" s="12" t="n">
        <f aca="false">'cpu opt'!B9</f>
        <v>55.817</v>
      </c>
      <c r="G9" s="11" t="n">
        <f aca="false">F9/B9</f>
        <v>1.12625100887813</v>
      </c>
      <c r="H9" s="12" t="n">
        <f aca="false">'cpu fft'!B9</f>
        <v>42.09</v>
      </c>
      <c r="I9" s="11" t="n">
        <f aca="false">H9/B9</f>
        <v>0.849273607748184</v>
      </c>
    </row>
    <row r="10" customFormat="false" ht="12.8" hidden="false" customHeight="false" outlineLevel="0" collapsed="false">
      <c r="A10" s="17" t="n">
        <v>23</v>
      </c>
      <c r="B10" s="14" t="n">
        <v>95.51</v>
      </c>
      <c r="C10" s="15" t="n">
        <v>1</v>
      </c>
      <c r="D10" s="16" t="n">
        <f aca="false">'cpu non opt'!B16</f>
        <v>138.46</v>
      </c>
      <c r="E10" s="15" t="n">
        <f aca="false">D10/B10</f>
        <v>1.44969113181866</v>
      </c>
      <c r="F10" s="16" t="n">
        <f aca="false">'cpu opt'!B10</f>
        <v>112.9</v>
      </c>
      <c r="G10" s="15" t="n">
        <f aca="false">F10/B10</f>
        <v>1.18207517537431</v>
      </c>
      <c r="H10" s="16" t="n">
        <f aca="false">'cpu fft'!B10</f>
        <v>82.94</v>
      </c>
      <c r="I10" s="15" t="n">
        <f aca="false">H10/B10</f>
        <v>0.868390744424667</v>
      </c>
    </row>
    <row r="11" customFormat="false" ht="12.8" hidden="false" customHeight="false" outlineLevel="0" collapsed="false">
      <c r="A11" s="9" t="n">
        <v>24</v>
      </c>
      <c r="B11" s="10" t="n">
        <v>175.54</v>
      </c>
      <c r="C11" s="11" t="n">
        <v>1</v>
      </c>
      <c r="D11" s="12" t="n">
        <f aca="false">'cpu non opt'!B17</f>
        <v>270</v>
      </c>
      <c r="E11" s="11" t="n">
        <f aca="false">D11/B11</f>
        <v>1.53811097185827</v>
      </c>
      <c r="F11" s="12" t="n">
        <f aca="false">'cpu opt'!B11</f>
        <v>243</v>
      </c>
      <c r="G11" s="11" t="n">
        <f aca="false">F11/B11</f>
        <v>1.38429987467244</v>
      </c>
      <c r="H11" s="12" t="n">
        <f aca="false">'cpu fft'!B11</f>
        <v>165.6</v>
      </c>
      <c r="I11" s="11" t="n">
        <f aca="false">H11/B11</f>
        <v>0.943374729406403</v>
      </c>
    </row>
    <row r="12" customFormat="false" ht="12.8" hidden="false" customHeight="false" outlineLevel="0" collapsed="false">
      <c r="A12" s="13" t="n">
        <v>25</v>
      </c>
      <c r="B12" s="18" t="n">
        <f aca="false">2*B11</f>
        <v>351.08</v>
      </c>
      <c r="C12" s="15" t="n">
        <v>1</v>
      </c>
      <c r="D12" s="16" t="n">
        <f aca="false">'cpu non opt'!B18</f>
        <v>498.27</v>
      </c>
      <c r="E12" s="15" t="n">
        <f aca="false">D12/B12</f>
        <v>1.41924917397744</v>
      </c>
      <c r="F12" s="16" t="n">
        <f aca="false">'cpu opt'!B12</f>
        <v>456.28</v>
      </c>
      <c r="G12" s="15" t="n">
        <f aca="false">F12/B12</f>
        <v>1.2996468041472</v>
      </c>
      <c r="H12" s="16" t="n">
        <f aca="false">'cpu fft'!B12</f>
        <v>332.54</v>
      </c>
      <c r="I12" s="15" t="n">
        <f aca="false">H12/B12</f>
        <v>0.947191523299533</v>
      </c>
    </row>
    <row r="13" customFormat="false" ht="12.8" hidden="false" customHeight="false" outlineLevel="0" collapsed="false">
      <c r="A13" s="9" t="n">
        <v>26</v>
      </c>
      <c r="B13" s="19" t="n">
        <f aca="false">2*B12</f>
        <v>702.16</v>
      </c>
      <c r="C13" s="11" t="n">
        <v>1</v>
      </c>
      <c r="D13" s="12" t="n">
        <f aca="false">'cpu non opt'!B19</f>
        <v>1108</v>
      </c>
      <c r="E13" s="11" t="n">
        <f aca="false">D13/B13</f>
        <v>1.57798792298052</v>
      </c>
      <c r="F13" s="12" t="n">
        <f aca="false">'cpu opt'!B13</f>
        <v>1108</v>
      </c>
      <c r="G13" s="11" t="n">
        <f aca="false">F13/B13</f>
        <v>1.57798792298052</v>
      </c>
      <c r="H13" s="12" t="n">
        <f aca="false">'cpu fft'!B13</f>
        <v>0</v>
      </c>
      <c r="I13" s="11" t="n">
        <f aca="false">H13/B13</f>
        <v>0</v>
      </c>
    </row>
    <row r="14" customFormat="false" ht="12.8" hidden="false" customHeight="false" outlineLevel="0" collapsed="false">
      <c r="A14" s="20" t="n">
        <v>27</v>
      </c>
      <c r="B14" s="21" t="n">
        <f aca="false">2*B13</f>
        <v>1404.32</v>
      </c>
      <c r="C14" s="15" t="n">
        <v>1</v>
      </c>
      <c r="D14" s="22"/>
      <c r="E14" s="23" t="e">
        <f aca="false">ROUND(LOG(D14,2),2)</f>
        <v>#VALUE!</v>
      </c>
      <c r="F14" s="22"/>
      <c r="G14" s="23" t="e">
        <f aca="false">ROUND(LOG(F14,2),2)</f>
        <v>#VALUE!</v>
      </c>
      <c r="H14" s="16" t="n">
        <f aca="false">'cpu fft'!B14</f>
        <v>0</v>
      </c>
      <c r="I14" s="23" t="e">
        <f aca="false">ROUND(LOG(H14,2),2)</f>
        <v>#VALUE!</v>
      </c>
    </row>
  </sheetData>
  <mergeCells count="4">
    <mergeCell ref="B1:C1"/>
    <mergeCell ref="D1:E1"/>
    <mergeCell ref="F1:G1"/>
    <mergeCell ref="H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B18" activeCellId="0" sqref="B18"/>
    </sheetView>
  </sheetViews>
  <sheetFormatPr defaultRowHeight="12.8" zeroHeight="false" outlineLevelRow="0" outlineLevelCol="0"/>
  <cols>
    <col collapsed="false" customWidth="true" hidden="false" outlineLevel="0" max="1" min="1" style="0" width="12.5"/>
    <col collapsed="false" customWidth="false" hidden="false" outlineLevel="0" max="3" min="2" style="0" width="11.52"/>
    <col collapsed="false" customWidth="true" hidden="false" outlineLevel="0" max="5" min="4" style="0" width="14.03"/>
    <col collapsed="false" customWidth="false" hidden="false" outlineLevel="0" max="24" min="6" style="0" width="11.52"/>
    <col collapsed="false" customWidth="true" hidden="false" outlineLevel="0" max="26" min="25" style="0" width="11.11"/>
    <col collapsed="false" customWidth="true" hidden="false" outlineLevel="0" max="27" min="27" style="0" width="11.94"/>
    <col collapsed="false" customWidth="true" hidden="false" outlineLevel="0" max="28" min="28" style="0" width="14.16"/>
    <col collapsed="false" customWidth="true" hidden="false" outlineLevel="0" max="29" min="29" style="0" width="17.21"/>
    <col collapsed="false" customWidth="false" hidden="false" outlineLevel="0" max="1025" min="30" style="0" width="11.52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29</v>
      </c>
      <c r="I1" s="5"/>
      <c r="J1" s="24" t="s">
        <v>30</v>
      </c>
      <c r="K1" s="25" t="s">
        <v>31</v>
      </c>
      <c r="L1" s="5" t="s">
        <v>32</v>
      </c>
      <c r="M1" s="5"/>
      <c r="N1" s="5"/>
      <c r="O1" s="5" t="s">
        <v>33</v>
      </c>
      <c r="P1" s="5"/>
      <c r="Q1" s="5"/>
      <c r="R1" s="5" t="s">
        <v>0</v>
      </c>
      <c r="S1" s="5"/>
      <c r="T1" s="5"/>
      <c r="U1" s="5" t="s">
        <v>34</v>
      </c>
      <c r="V1" s="5"/>
      <c r="W1" s="5"/>
      <c r="Y1" s="0" t="s">
        <v>35</v>
      </c>
      <c r="Z1" s="0" t="s">
        <v>36</v>
      </c>
      <c r="AA1" s="0" t="s">
        <v>37</v>
      </c>
    </row>
    <row r="2" customFormat="false" ht="22.35" hidden="false" customHeight="true" outlineLevel="0" collapsed="false">
      <c r="A2" s="6" t="s">
        <v>3</v>
      </c>
      <c r="B2" s="7" t="s">
        <v>26</v>
      </c>
      <c r="C2" s="8" t="s">
        <v>38</v>
      </c>
      <c r="D2" s="7" t="s">
        <v>26</v>
      </c>
      <c r="E2" s="8" t="s">
        <v>38</v>
      </c>
      <c r="F2" s="7" t="s">
        <v>26</v>
      </c>
      <c r="G2" s="8" t="s">
        <v>38</v>
      </c>
      <c r="H2" s="7" t="s">
        <v>39</v>
      </c>
      <c r="I2" s="26" t="s">
        <v>40</v>
      </c>
      <c r="J2" s="27" t="n">
        <v>128</v>
      </c>
      <c r="K2" s="28" t="s">
        <v>26</v>
      </c>
      <c r="L2" s="7" t="s">
        <v>26</v>
      </c>
      <c r="M2" s="27" t="s">
        <v>38</v>
      </c>
      <c r="N2" s="26" t="s">
        <v>41</v>
      </c>
      <c r="O2" s="7" t="s">
        <v>26</v>
      </c>
      <c r="P2" s="27" t="s">
        <v>38</v>
      </c>
      <c r="Q2" s="26" t="s">
        <v>41</v>
      </c>
      <c r="R2" s="7" t="s">
        <v>26</v>
      </c>
      <c r="S2" s="27" t="s">
        <v>38</v>
      </c>
      <c r="T2" s="26" t="s">
        <v>41</v>
      </c>
      <c r="U2" s="7" t="s">
        <v>26</v>
      </c>
      <c r="V2" s="27" t="s">
        <v>38</v>
      </c>
      <c r="W2" s="26" t="s">
        <v>41</v>
      </c>
      <c r="AC2" s="0" t="s">
        <v>42</v>
      </c>
      <c r="AD2" s="0" t="s">
        <v>43</v>
      </c>
    </row>
    <row r="3" customFormat="false" ht="12.8" hidden="false" customHeight="false" outlineLevel="0" collapsed="false">
      <c r="A3" s="9" t="n">
        <v>10</v>
      </c>
      <c r="B3" s="12" t="n">
        <v>2.35</v>
      </c>
      <c r="C3" s="29" t="n">
        <f aca="false">ROUND(LOG(B3,2),2)</f>
        <v>1.23</v>
      </c>
      <c r="D3" s="12"/>
      <c r="E3" s="29"/>
      <c r="F3" s="10"/>
      <c r="G3" s="30"/>
      <c r="H3" s="12" t="n">
        <v>1.4</v>
      </c>
      <c r="I3" s="29" t="n">
        <f aca="false">ROUND(H3*$J$2/100,2)</f>
        <v>1.79</v>
      </c>
      <c r="J3" s="31"/>
      <c r="K3" s="9" t="n">
        <v>19.36</v>
      </c>
      <c r="L3" s="12" t="n">
        <v>1.38</v>
      </c>
      <c r="M3" s="31" t="n">
        <f aca="false">ROUND(LOG(L3,2),2)</f>
        <v>0.46</v>
      </c>
      <c r="N3" s="29" t="n">
        <f aca="false">ROUND(100*L3/$B3,2)</f>
        <v>58.72</v>
      </c>
      <c r="O3" s="12" t="n">
        <v>0.0006</v>
      </c>
      <c r="P3" s="31" t="n">
        <f aca="false">ROUND(LOG(O3,2),2)</f>
        <v>-10.7</v>
      </c>
      <c r="Q3" s="29" t="n">
        <f aca="false">ROUND(100*O3/$B3,2)</f>
        <v>0.03</v>
      </c>
      <c r="R3" s="12" t="n">
        <v>0.9352</v>
      </c>
      <c r="S3" s="31" t="n">
        <f aca="false">ROUND(LOG(R3,2),2)</f>
        <v>-0.1</v>
      </c>
      <c r="T3" s="29" t="n">
        <f aca="false">ROUND(100*R3/$B3,2)</f>
        <v>39.8</v>
      </c>
      <c r="U3" s="12" t="n">
        <v>0.0081</v>
      </c>
      <c r="V3" s="31" t="n">
        <f aca="false">ROUND(LOG(U3,2),2)</f>
        <v>-6.95</v>
      </c>
      <c r="W3" s="29" t="n">
        <f aca="false">ROUND(100*U3/$B3,2)</f>
        <v>0.34</v>
      </c>
      <c r="Y3" s="0" t="n">
        <f aca="false">B3</f>
        <v>2.35</v>
      </c>
      <c r="Z3" s="0" t="n">
        <f aca="false">L3+O3+R3+U3</f>
        <v>2.3239</v>
      </c>
      <c r="AA3" s="0" t="n">
        <f aca="false">N3+Q3+T3+W3</f>
        <v>98.89</v>
      </c>
      <c r="AB3" s="0" t="n">
        <v>600</v>
      </c>
      <c r="AC3" s="0" t="n">
        <f aca="false">ROUND(LOG(600,2),2)</f>
        <v>9.23</v>
      </c>
      <c r="AD3" s="0" t="n">
        <f aca="false">ROUND(LOG(300,2),2)</f>
        <v>8.23</v>
      </c>
    </row>
    <row r="4" customFormat="false" ht="12.8" hidden="false" customHeight="false" outlineLevel="0" collapsed="false">
      <c r="A4" s="13" t="n">
        <v>11</v>
      </c>
      <c r="B4" s="16" t="n">
        <v>2.33</v>
      </c>
      <c r="C4" s="32" t="n">
        <f aca="false">ROUND(LOG(B4,2),2)</f>
        <v>1.22</v>
      </c>
      <c r="D4" s="16"/>
      <c r="E4" s="32"/>
      <c r="F4" s="14"/>
      <c r="G4" s="33"/>
      <c r="H4" s="16" t="n">
        <v>1.6</v>
      </c>
      <c r="I4" s="32" t="n">
        <f aca="false">ROUND(H4*$J$2/100,2)</f>
        <v>2.05</v>
      </c>
      <c r="K4" s="13" t="n">
        <v>20.51</v>
      </c>
      <c r="L4" s="16" t="n">
        <v>1.24</v>
      </c>
      <c r="M4" s="0" t="n">
        <f aca="false">ROUND(LOG(L4,2),2)</f>
        <v>0.31</v>
      </c>
      <c r="N4" s="32" t="n">
        <f aca="false">ROUND(100*L4/$B4,2)</f>
        <v>53.22</v>
      </c>
      <c r="O4" s="16" t="n">
        <v>0.0009</v>
      </c>
      <c r="P4" s="0" t="n">
        <f aca="false">ROUND(LOG(O4,2),2)</f>
        <v>-10.12</v>
      </c>
      <c r="Q4" s="32" t="n">
        <f aca="false">ROUND(100*O4/$B4,2)</f>
        <v>0.04</v>
      </c>
      <c r="R4" s="16" t="n">
        <v>0.94</v>
      </c>
      <c r="S4" s="0" t="n">
        <f aca="false">ROUND(LOG(R4,2),2)</f>
        <v>-0.09</v>
      </c>
      <c r="T4" s="32" t="n">
        <f aca="false">ROUND(100*R4/$B4,2)</f>
        <v>40.34</v>
      </c>
      <c r="U4" s="16" t="n">
        <v>0.018</v>
      </c>
      <c r="V4" s="0" t="n">
        <f aca="false">ROUND(LOG(U4,2),2)</f>
        <v>-5.8</v>
      </c>
      <c r="W4" s="32" t="n">
        <f aca="false">ROUND(100*U4/$B4,2)</f>
        <v>0.77</v>
      </c>
      <c r="Y4" s="0" t="n">
        <f aca="false">B4</f>
        <v>2.33</v>
      </c>
      <c r="Z4" s="0" t="n">
        <f aca="false">L4+O4+R4+U4</f>
        <v>2.1989</v>
      </c>
      <c r="AA4" s="0" t="n">
        <f aca="false">N4+Q4+T4+W4</f>
        <v>94.37</v>
      </c>
      <c r="AB4" s="0" t="n">
        <v>600</v>
      </c>
      <c r="AC4" s="0" t="n">
        <f aca="false">ROUND(LOG(600,2),2)</f>
        <v>9.23</v>
      </c>
      <c r="AD4" s="0" t="n">
        <f aca="false">ROUND(LOG(300,2),2)</f>
        <v>8.23</v>
      </c>
    </row>
    <row r="5" customFormat="false" ht="12.8" hidden="false" customHeight="false" outlineLevel="0" collapsed="false">
      <c r="A5" s="9" t="n">
        <v>12</v>
      </c>
      <c r="B5" s="12" t="n">
        <v>2.2</v>
      </c>
      <c r="C5" s="29" t="n">
        <f aca="false">ROUND(LOG(B5,2),2)</f>
        <v>1.14</v>
      </c>
      <c r="D5" s="12"/>
      <c r="E5" s="29"/>
      <c r="F5" s="10"/>
      <c r="G5" s="30"/>
      <c r="H5" s="12" t="n">
        <v>1.8</v>
      </c>
      <c r="I5" s="29" t="n">
        <f aca="false">ROUND(H5*$J$2/100,2)</f>
        <v>2.3</v>
      </c>
      <c r="J5" s="31"/>
      <c r="K5" s="9" t="n">
        <v>20.38</v>
      </c>
      <c r="L5" s="12" t="n">
        <v>1.24</v>
      </c>
      <c r="M5" s="31" t="n">
        <f aca="false">ROUND(LOG(L5,2),2)</f>
        <v>0.31</v>
      </c>
      <c r="N5" s="29" t="n">
        <f aca="false">ROUND(100*L5/$B5,2)</f>
        <v>56.36</v>
      </c>
      <c r="O5" s="12" t="n">
        <v>0.001</v>
      </c>
      <c r="P5" s="31" t="n">
        <f aca="false">ROUND(LOG(O5,2),2)</f>
        <v>-9.97</v>
      </c>
      <c r="Q5" s="29" t="n">
        <f aca="false">ROUND(100*O5/$B5,2)</f>
        <v>0.05</v>
      </c>
      <c r="R5" s="12" t="n">
        <v>0.781</v>
      </c>
      <c r="S5" s="31" t="n">
        <f aca="false">ROUND(LOG(R5,2),2)</f>
        <v>-0.36</v>
      </c>
      <c r="T5" s="29" t="n">
        <f aca="false">ROUND(100*R5/$B5,2)</f>
        <v>35.5</v>
      </c>
      <c r="U5" s="12" t="n">
        <v>0.028</v>
      </c>
      <c r="V5" s="31" t="n">
        <f aca="false">ROUND(LOG(U5,2),2)</f>
        <v>-5.16</v>
      </c>
      <c r="W5" s="29" t="n">
        <f aca="false">ROUND(100*U5/$B5,2)</f>
        <v>1.27</v>
      </c>
      <c r="Y5" s="0" t="n">
        <f aca="false">B5</f>
        <v>2.2</v>
      </c>
      <c r="Z5" s="0" t="n">
        <f aca="false">L5+O5+R5+U5</f>
        <v>2.05</v>
      </c>
      <c r="AA5" s="0" t="n">
        <f aca="false">N5+Q5+T5+W5</f>
        <v>93.18</v>
      </c>
      <c r="AB5" s="0" t="n">
        <v>600</v>
      </c>
      <c r="AC5" s="0" t="n">
        <f aca="false">ROUND(LOG(600,2),2)</f>
        <v>9.23</v>
      </c>
      <c r="AD5" s="0" t="n">
        <f aca="false">ROUND(LOG(300,2),2)</f>
        <v>8.23</v>
      </c>
    </row>
    <row r="6" customFormat="false" ht="12.8" hidden="false" customHeight="false" outlineLevel="0" collapsed="false">
      <c r="A6" s="13" t="n">
        <v>13</v>
      </c>
      <c r="B6" s="16" t="n">
        <v>2.42</v>
      </c>
      <c r="C6" s="32" t="n">
        <f aca="false">ROUND(LOG(B6,2),2)</f>
        <v>1.28</v>
      </c>
      <c r="D6" s="16"/>
      <c r="E6" s="32"/>
      <c r="F6" s="14"/>
      <c r="G6" s="33"/>
      <c r="H6" s="16" t="n">
        <v>1.8</v>
      </c>
      <c r="I6" s="32" t="n">
        <f aca="false">ROUND(H6*$J$2/100,2)</f>
        <v>2.3</v>
      </c>
      <c r="K6" s="13" t="n">
        <v>20.51</v>
      </c>
      <c r="L6" s="16" t="n">
        <v>1.36</v>
      </c>
      <c r="M6" s="0" t="n">
        <f aca="false">ROUND(LOG(L6,2),2)</f>
        <v>0.44</v>
      </c>
      <c r="N6" s="32" t="n">
        <f aca="false">ROUND(100*L6/$B6,2)</f>
        <v>56.2</v>
      </c>
      <c r="O6" s="16" t="n">
        <v>0.002</v>
      </c>
      <c r="P6" s="0" t="n">
        <f aca="false">ROUND(LOG(O6,2),2)</f>
        <v>-8.97</v>
      </c>
      <c r="Q6" s="32" t="n">
        <f aca="false">ROUND(100*O6/$B6,2)</f>
        <v>0.08</v>
      </c>
      <c r="R6" s="16" t="n">
        <v>0.99</v>
      </c>
      <c r="S6" s="0" t="n">
        <f aca="false">ROUND(LOG(R6,2),2)</f>
        <v>-0.01</v>
      </c>
      <c r="T6" s="32" t="n">
        <f aca="false">ROUND(100*R6/$B6,2)</f>
        <v>40.91</v>
      </c>
      <c r="U6" s="16" t="n">
        <v>0.05</v>
      </c>
      <c r="V6" s="0" t="n">
        <f aca="false">ROUND(LOG(U6,2),2)</f>
        <v>-4.32</v>
      </c>
      <c r="W6" s="32" t="n">
        <f aca="false">ROUND(100*U6/$B6,2)</f>
        <v>2.07</v>
      </c>
      <c r="Y6" s="0" t="n">
        <f aca="false">B6</f>
        <v>2.42</v>
      </c>
      <c r="Z6" s="0" t="n">
        <f aca="false">L6+O6+R6+U6</f>
        <v>2.402</v>
      </c>
      <c r="AA6" s="0" t="n">
        <f aca="false">N6+Q6+T6+W6</f>
        <v>99.26</v>
      </c>
      <c r="AB6" s="0" t="n">
        <v>600</v>
      </c>
      <c r="AC6" s="0" t="n">
        <f aca="false">ROUND(LOG(600,2),2)</f>
        <v>9.23</v>
      </c>
      <c r="AD6" s="0" t="n">
        <f aca="false">ROUND(LOG(300,2),2)</f>
        <v>8.23</v>
      </c>
    </row>
    <row r="7" customFormat="false" ht="12.8" hidden="false" customHeight="false" outlineLevel="0" collapsed="false">
      <c r="A7" s="9" t="n">
        <v>14</v>
      </c>
      <c r="B7" s="12" t="n">
        <v>2.6</v>
      </c>
      <c r="C7" s="29" t="n">
        <f aca="false">ROUND(LOG(B7,2),2)</f>
        <v>1.38</v>
      </c>
      <c r="D7" s="12"/>
      <c r="E7" s="29"/>
      <c r="F7" s="10"/>
      <c r="G7" s="30"/>
      <c r="H7" s="12" t="n">
        <v>1.9</v>
      </c>
      <c r="I7" s="29" t="n">
        <f aca="false">ROUND(H7*$J$2/100,2)</f>
        <v>2.43</v>
      </c>
      <c r="J7" s="31"/>
      <c r="K7" s="9" t="n">
        <v>20.91</v>
      </c>
      <c r="L7" s="12" t="n">
        <v>1.4</v>
      </c>
      <c r="M7" s="31" t="n">
        <f aca="false">ROUND(LOG(L7,2),2)</f>
        <v>0.49</v>
      </c>
      <c r="N7" s="29" t="n">
        <f aca="false">ROUND(100*L7/$B7,2)</f>
        <v>53.85</v>
      </c>
      <c r="O7" s="12" t="n">
        <v>0.0034</v>
      </c>
      <c r="P7" s="31" t="n">
        <f aca="false">ROUND(LOG(O7,2),2)</f>
        <v>-8.2</v>
      </c>
      <c r="Q7" s="29" t="n">
        <f aca="false">ROUND(100*O7/$B7,2)</f>
        <v>0.13</v>
      </c>
      <c r="R7" s="12" t="n">
        <v>1.05</v>
      </c>
      <c r="S7" s="31" t="n">
        <f aca="false">ROUND(LOG(R7,2),2)</f>
        <v>0.07</v>
      </c>
      <c r="T7" s="29" t="n">
        <f aca="false">ROUND(100*R7/$B7,2)</f>
        <v>40.38</v>
      </c>
      <c r="U7" s="12" t="n">
        <v>0.099</v>
      </c>
      <c r="V7" s="31" t="n">
        <f aca="false">ROUND(LOG(U7,2),2)</f>
        <v>-3.34</v>
      </c>
      <c r="W7" s="29" t="n">
        <f aca="false">ROUND(100*U7/$B7,2)</f>
        <v>3.81</v>
      </c>
      <c r="Y7" s="0" t="n">
        <f aca="false">B7</f>
        <v>2.6</v>
      </c>
      <c r="Z7" s="0" t="n">
        <f aca="false">L7+O7+R7+U7</f>
        <v>2.5524</v>
      </c>
      <c r="AA7" s="0" t="n">
        <f aca="false">N7+Q7+T7+W7</f>
        <v>98.17</v>
      </c>
      <c r="AB7" s="0" t="n">
        <v>600</v>
      </c>
      <c r="AC7" s="0" t="n">
        <f aca="false">ROUND(LOG(600,2),2)</f>
        <v>9.23</v>
      </c>
      <c r="AD7" s="0" t="n">
        <f aca="false">ROUND(LOG(300,2),2)</f>
        <v>8.23</v>
      </c>
    </row>
    <row r="8" customFormat="false" ht="12.8" hidden="false" customHeight="false" outlineLevel="0" collapsed="false">
      <c r="A8" s="13" t="n">
        <v>15</v>
      </c>
      <c r="B8" s="16" t="n">
        <v>2.98</v>
      </c>
      <c r="C8" s="32" t="n">
        <f aca="false">ROUND(LOG(B8,2),2)</f>
        <v>1.58</v>
      </c>
      <c r="D8" s="16"/>
      <c r="E8" s="32"/>
      <c r="F8" s="14"/>
      <c r="G8" s="33"/>
      <c r="H8" s="16" t="n">
        <v>1.9</v>
      </c>
      <c r="I8" s="32" t="n">
        <f aca="false">ROUND(H8*$J$2/100,2)</f>
        <v>2.43</v>
      </c>
      <c r="K8" s="13" t="n">
        <v>19.7</v>
      </c>
      <c r="L8" s="16" t="n">
        <v>1.38</v>
      </c>
      <c r="M8" s="0" t="n">
        <f aca="false">ROUND(LOG(L8,2),2)</f>
        <v>0.46</v>
      </c>
      <c r="N8" s="32" t="n">
        <f aca="false">ROUND(100*L8/$B8,2)</f>
        <v>46.31</v>
      </c>
      <c r="O8" s="16" t="n">
        <v>0.009</v>
      </c>
      <c r="P8" s="0" t="n">
        <f aca="false">ROUND(LOG(O8,2),2)</f>
        <v>-6.8</v>
      </c>
      <c r="Q8" s="32" t="n">
        <f aca="false">ROUND(100*O8/$B8,2)</f>
        <v>0.3</v>
      </c>
      <c r="R8" s="16" t="n">
        <v>1.3</v>
      </c>
      <c r="S8" s="0" t="n">
        <f aca="false">ROUND(LOG(R8,2),2)</f>
        <v>0.38</v>
      </c>
      <c r="T8" s="32" t="n">
        <f aca="false">ROUND(100*R8/$B8,2)</f>
        <v>43.62</v>
      </c>
      <c r="U8" s="16" t="n">
        <v>0.17</v>
      </c>
      <c r="V8" s="0" t="n">
        <f aca="false">ROUND(LOG(U8,2),2)</f>
        <v>-2.56</v>
      </c>
      <c r="W8" s="32" t="n">
        <f aca="false">ROUND(100*U8/$B8,2)</f>
        <v>5.7</v>
      </c>
      <c r="Y8" s="0" t="n">
        <f aca="false">B8</f>
        <v>2.98</v>
      </c>
      <c r="Z8" s="0" t="n">
        <f aca="false">L8+O8+R8+U8</f>
        <v>2.859</v>
      </c>
      <c r="AA8" s="0" t="n">
        <f aca="false">N8+Q8+T8+W8</f>
        <v>95.93</v>
      </c>
      <c r="AB8" s="0" t="n">
        <v>600</v>
      </c>
      <c r="AC8" s="0" t="n">
        <f aca="false">ROUND(LOG(600,2),2)</f>
        <v>9.23</v>
      </c>
      <c r="AD8" s="0" t="n">
        <f aca="false">ROUND(LOG(300,2),2)</f>
        <v>8.23</v>
      </c>
    </row>
    <row r="9" customFormat="false" ht="12.8" hidden="false" customHeight="false" outlineLevel="0" collapsed="false">
      <c r="A9" s="9" t="n">
        <v>16</v>
      </c>
      <c r="B9" s="12" t="n">
        <v>5.95</v>
      </c>
      <c r="C9" s="29" t="n">
        <f aca="false">ROUND(LOG(B9,2),2)</f>
        <v>2.57</v>
      </c>
      <c r="D9" s="12" t="n">
        <f aca="false">ROUND(POWER(2,E9),2)</f>
        <v>13</v>
      </c>
      <c r="E9" s="29" t="n">
        <v>3.7</v>
      </c>
      <c r="F9" s="10" t="n">
        <v>1.85</v>
      </c>
      <c r="G9" s="29" t="n">
        <f aca="false">ROUND(LOG(F9,2),2)</f>
        <v>0.89</v>
      </c>
      <c r="H9" s="12" t="n">
        <v>1.9</v>
      </c>
      <c r="I9" s="29" t="n">
        <f aca="false">ROUND(H9*$J$2/100,2)</f>
        <v>2.43</v>
      </c>
      <c r="J9" s="31"/>
      <c r="K9" s="9" t="n">
        <v>74.48</v>
      </c>
      <c r="L9" s="12" t="n">
        <v>1.53</v>
      </c>
      <c r="M9" s="31" t="n">
        <f aca="false">ROUND(LOG(L9,2),2)</f>
        <v>0.61</v>
      </c>
      <c r="N9" s="29" t="n">
        <f aca="false">ROUND(100*L9/$B9,2)</f>
        <v>25.71</v>
      </c>
      <c r="O9" s="12" t="n">
        <v>0.015</v>
      </c>
      <c r="P9" s="31" t="n">
        <f aca="false">ROUND(LOG(O9,2),2)</f>
        <v>-6.06</v>
      </c>
      <c r="Q9" s="29" t="n">
        <f aca="false">ROUND(100*O9/$B9,2)</f>
        <v>0.25</v>
      </c>
      <c r="R9" s="12" t="n">
        <v>3.84</v>
      </c>
      <c r="S9" s="31" t="n">
        <f aca="false">ROUND(LOG(R9,2),2)</f>
        <v>1.94</v>
      </c>
      <c r="T9" s="29" t="n">
        <f aca="false">ROUND(100*R9/$B9,2)</f>
        <v>64.54</v>
      </c>
      <c r="U9" s="12" t="n">
        <v>0.54</v>
      </c>
      <c r="V9" s="31" t="n">
        <f aca="false">ROUND(LOG(U9,2),2)</f>
        <v>-0.89</v>
      </c>
      <c r="W9" s="29" t="n">
        <f aca="false">ROUND(100*U9/$B9,2)</f>
        <v>9.08</v>
      </c>
      <c r="Y9" s="0" t="n">
        <f aca="false">B9</f>
        <v>5.95</v>
      </c>
      <c r="Z9" s="0" t="n">
        <f aca="false">L9+O9+R9+U9</f>
        <v>5.925</v>
      </c>
      <c r="AA9" s="0" t="n">
        <f aca="false">N9+Q9+T9+W9</f>
        <v>99.58</v>
      </c>
      <c r="AB9" s="0" t="n">
        <v>600</v>
      </c>
      <c r="AC9" s="0" t="n">
        <f aca="false">ROUND(LOG(600,2),2)</f>
        <v>9.23</v>
      </c>
      <c r="AD9" s="0" t="n">
        <f aca="false">ROUND(LOG(300,2),2)</f>
        <v>8.23</v>
      </c>
    </row>
    <row r="10" customFormat="false" ht="12.8" hidden="false" customHeight="false" outlineLevel="0" collapsed="false">
      <c r="A10" s="13" t="n">
        <v>17</v>
      </c>
      <c r="B10" s="16" t="n">
        <v>7.23</v>
      </c>
      <c r="C10" s="32" t="n">
        <f aca="false">ROUND(LOG(B10,2),2)</f>
        <v>2.85</v>
      </c>
      <c r="D10" s="16" t="n">
        <f aca="false">ROUND(POWER(2,E10),2)</f>
        <v>17.15</v>
      </c>
      <c r="E10" s="32" t="n">
        <v>4.1</v>
      </c>
      <c r="F10" s="14" t="n">
        <v>2.56</v>
      </c>
      <c r="G10" s="32" t="n">
        <f aca="false">ROUND(LOG(F10,2),2)</f>
        <v>1.36</v>
      </c>
      <c r="H10" s="16" t="n">
        <v>2</v>
      </c>
      <c r="I10" s="32" t="n">
        <f aca="false">ROUND(H10*$J$2/100,2)</f>
        <v>2.56</v>
      </c>
      <c r="K10" s="13" t="n">
        <v>74.6</v>
      </c>
      <c r="L10" s="16" t="n">
        <v>1.5</v>
      </c>
      <c r="M10" s="0" t="n">
        <f aca="false">ROUND(LOG(L10,2),2)</f>
        <v>0.58</v>
      </c>
      <c r="N10" s="32" t="n">
        <f aca="false">ROUND(100*L10/$B10,2)</f>
        <v>20.75</v>
      </c>
      <c r="O10" s="16" t="n">
        <v>0.02</v>
      </c>
      <c r="P10" s="0" t="n">
        <f aca="false">ROUND(LOG(O10,2),2)</f>
        <v>-5.64</v>
      </c>
      <c r="Q10" s="32" t="n">
        <f aca="false">ROUND(100*O10/$B10,2)</f>
        <v>0.28</v>
      </c>
      <c r="R10" s="16" t="n">
        <v>4.84</v>
      </c>
      <c r="S10" s="0" t="n">
        <f aca="false">ROUND(LOG(R10,2),2)</f>
        <v>2.28</v>
      </c>
      <c r="T10" s="32" t="n">
        <f aca="false">ROUND(100*R10/$B10,2)</f>
        <v>66.94</v>
      </c>
      <c r="U10" s="16" t="n">
        <v>0.86</v>
      </c>
      <c r="V10" s="0" t="n">
        <f aca="false">ROUND(LOG(U10,2),2)</f>
        <v>-0.22</v>
      </c>
      <c r="W10" s="32" t="n">
        <f aca="false">ROUND(100*U10/$B10,2)</f>
        <v>11.89</v>
      </c>
      <c r="Y10" s="0" t="n">
        <f aca="false">B10</f>
        <v>7.23</v>
      </c>
      <c r="Z10" s="0" t="n">
        <f aca="false">L10+O10+R10+U10</f>
        <v>7.22</v>
      </c>
      <c r="AA10" s="0" t="n">
        <f aca="false">N10+Q10+T10+W10</f>
        <v>99.86</v>
      </c>
      <c r="AB10" s="0" t="n">
        <v>600</v>
      </c>
      <c r="AC10" s="0" t="n">
        <f aca="false">ROUND(LOG(600,2),2)</f>
        <v>9.23</v>
      </c>
      <c r="AD10" s="0" t="n">
        <f aca="false">ROUND(LOG(300,2),2)</f>
        <v>8.23</v>
      </c>
    </row>
    <row r="11" customFormat="false" ht="12.8" hidden="false" customHeight="false" outlineLevel="0" collapsed="false">
      <c r="A11" s="9" t="n">
        <v>18</v>
      </c>
      <c r="B11" s="12" t="n">
        <v>8.48</v>
      </c>
      <c r="C11" s="29" t="n">
        <f aca="false">ROUND(LOG(B11,2),2)</f>
        <v>3.08</v>
      </c>
      <c r="D11" s="12" t="n">
        <f aca="false">ROUND(POWER(2,E11),2)</f>
        <v>25.99</v>
      </c>
      <c r="E11" s="29" t="n">
        <v>4.7</v>
      </c>
      <c r="F11" s="10" t="n">
        <v>4.29</v>
      </c>
      <c r="G11" s="29" t="n">
        <f aca="false">ROUND(LOG(F11,2),2)</f>
        <v>2.1</v>
      </c>
      <c r="H11" s="12" t="n">
        <v>2.1</v>
      </c>
      <c r="I11" s="29" t="n">
        <f aca="false">ROUND(H11*$J$2/100,2)</f>
        <v>2.69</v>
      </c>
      <c r="J11" s="31"/>
      <c r="K11" s="9" t="n">
        <v>74.68</v>
      </c>
      <c r="L11" s="12" t="n">
        <v>1.36</v>
      </c>
      <c r="M11" s="31" t="n">
        <f aca="false">ROUND(LOG(L11,2),2)</f>
        <v>0.44</v>
      </c>
      <c r="N11" s="29" t="n">
        <f aca="false">ROUND(100*L11/$B11,2)</f>
        <v>16.04</v>
      </c>
      <c r="O11" s="12" t="n">
        <v>0.021</v>
      </c>
      <c r="P11" s="31" t="n">
        <f aca="false">ROUND(LOG(O11,2),2)</f>
        <v>-5.57</v>
      </c>
      <c r="Q11" s="29" t="n">
        <f aca="false">ROUND(100*O11/$B11,2)</f>
        <v>0.25</v>
      </c>
      <c r="R11" s="12" t="n">
        <v>4.45</v>
      </c>
      <c r="S11" s="31" t="n">
        <f aca="false">ROUND(LOG(R11,2),2)</f>
        <v>2.15</v>
      </c>
      <c r="T11" s="29" t="n">
        <f aca="false">ROUND(100*R11/$B11,2)</f>
        <v>52.48</v>
      </c>
      <c r="U11" s="12" t="n">
        <v>2.52</v>
      </c>
      <c r="V11" s="31" t="n">
        <f aca="false">ROUND(LOG(U11,2),2)</f>
        <v>1.33</v>
      </c>
      <c r="W11" s="29" t="n">
        <f aca="false">ROUND(100*U11/$B11,2)</f>
        <v>29.72</v>
      </c>
      <c r="Y11" s="0" t="n">
        <f aca="false">B11</f>
        <v>8.48</v>
      </c>
      <c r="Z11" s="0" t="n">
        <f aca="false">L11+O11+R11+U11</f>
        <v>8.351</v>
      </c>
      <c r="AA11" s="0" t="n">
        <f aca="false">N11+Q11+T11+W11</f>
        <v>98.49</v>
      </c>
      <c r="AB11" s="0" t="n">
        <v>600</v>
      </c>
      <c r="AC11" s="0" t="n">
        <f aca="false">ROUND(LOG(600,2),2)</f>
        <v>9.23</v>
      </c>
      <c r="AD11" s="0" t="n">
        <f aca="false">ROUND(LOG(300,2),2)</f>
        <v>8.23</v>
      </c>
    </row>
    <row r="12" customFormat="false" ht="12.8" hidden="false" customHeight="false" outlineLevel="0" collapsed="false">
      <c r="A12" s="13" t="n">
        <v>19</v>
      </c>
      <c r="B12" s="16" t="n">
        <v>16.18</v>
      </c>
      <c r="C12" s="32" t="n">
        <f aca="false">ROUND(LOG(B12,2),2)</f>
        <v>4.02</v>
      </c>
      <c r="D12" s="16" t="n">
        <f aca="false">ROUND(POWER(2,E12),2)</f>
        <v>42.22</v>
      </c>
      <c r="E12" s="32" t="n">
        <v>5.4</v>
      </c>
      <c r="F12" s="14" t="n">
        <v>7.49</v>
      </c>
      <c r="G12" s="32" t="n">
        <f aca="false">ROUND(LOG(F12,2),2)</f>
        <v>2.9</v>
      </c>
      <c r="H12" s="16" t="n">
        <v>2.6</v>
      </c>
      <c r="I12" s="32" t="n">
        <f aca="false">ROUND(H12*$J$2/100,2)</f>
        <v>3.33</v>
      </c>
      <c r="K12" s="13" t="n">
        <v>83.19</v>
      </c>
      <c r="L12" s="16" t="n">
        <v>1.5</v>
      </c>
      <c r="M12" s="0" t="n">
        <f aca="false">ROUND(LOG(L12,2),2)</f>
        <v>0.58</v>
      </c>
      <c r="N12" s="32" t="n">
        <f aca="false">ROUND(100*L12/$B12,2)</f>
        <v>9.27</v>
      </c>
      <c r="O12" s="16" t="n">
        <v>0.1</v>
      </c>
      <c r="P12" s="0" t="n">
        <f aca="false">ROUND(LOG(O12,2),2)</f>
        <v>-3.32</v>
      </c>
      <c r="Q12" s="32" t="n">
        <f aca="false">ROUND(100*O12/$B12,2)</f>
        <v>0.62</v>
      </c>
      <c r="R12" s="16" t="n">
        <v>10.39</v>
      </c>
      <c r="S12" s="0" t="n">
        <f aca="false">ROUND(LOG(R12,2),2)</f>
        <v>3.38</v>
      </c>
      <c r="T12" s="32" t="n">
        <f aca="false">ROUND(100*R12/$B12,2)</f>
        <v>64.22</v>
      </c>
      <c r="U12" s="16" t="n">
        <v>4.18</v>
      </c>
      <c r="V12" s="0" t="n">
        <f aca="false">ROUND(LOG(U12,2),2)</f>
        <v>2.06</v>
      </c>
      <c r="W12" s="32" t="n">
        <f aca="false">ROUND(100*U12/$B12,2)</f>
        <v>25.83</v>
      </c>
      <c r="Y12" s="0" t="n">
        <f aca="false">B12</f>
        <v>16.18</v>
      </c>
      <c r="Z12" s="0" t="n">
        <f aca="false">L12+O12+R12+U12</f>
        <v>16.17</v>
      </c>
      <c r="AA12" s="0" t="n">
        <f aca="false">N12+Q12+T12+W12</f>
        <v>99.94</v>
      </c>
      <c r="AB12" s="0" t="n">
        <v>600</v>
      </c>
      <c r="AC12" s="0" t="n">
        <f aca="false">ROUND(LOG(600,2),2)</f>
        <v>9.23</v>
      </c>
      <c r="AD12" s="0" t="n">
        <f aca="false">ROUND(LOG(300,2),2)</f>
        <v>8.23</v>
      </c>
    </row>
    <row r="13" customFormat="false" ht="12.8" hidden="false" customHeight="false" outlineLevel="0" collapsed="false">
      <c r="A13" s="9" t="n">
        <v>20</v>
      </c>
      <c r="B13" s="12" t="n">
        <v>21.85</v>
      </c>
      <c r="C13" s="29" t="n">
        <f aca="false">ROUND(LOG(B13,2),2)</f>
        <v>4.45</v>
      </c>
      <c r="D13" s="12" t="n">
        <f aca="false">ROUND(POWER(2,E13),2)</f>
        <v>64</v>
      </c>
      <c r="E13" s="29" t="n">
        <v>6</v>
      </c>
      <c r="F13" s="10" t="n">
        <v>13.07</v>
      </c>
      <c r="G13" s="29" t="n">
        <f aca="false">ROUND(LOG(F13,2),2)</f>
        <v>3.71</v>
      </c>
      <c r="H13" s="12" t="n">
        <v>3</v>
      </c>
      <c r="I13" s="29" t="n">
        <f aca="false">ROUND(H13*$J$2/100,2)</f>
        <v>3.84</v>
      </c>
      <c r="J13" s="31"/>
      <c r="K13" s="9" t="n">
        <v>88.76</v>
      </c>
      <c r="L13" s="12" t="n">
        <v>1.53</v>
      </c>
      <c r="M13" s="31" t="n">
        <f aca="false">ROUND(LOG(L13,2),2)</f>
        <v>0.61</v>
      </c>
      <c r="N13" s="29" t="n">
        <f aca="false">ROUND(100*L13/$B13,2)</f>
        <v>7</v>
      </c>
      <c r="O13" s="12" t="n">
        <v>0.113</v>
      </c>
      <c r="P13" s="31" t="n">
        <f aca="false">ROUND(LOG(O13,2),2)</f>
        <v>-3.15</v>
      </c>
      <c r="Q13" s="29" t="n">
        <f aca="false">ROUND(100*O13/$B13,2)</f>
        <v>0.52</v>
      </c>
      <c r="R13" s="12" t="n">
        <v>16.23</v>
      </c>
      <c r="S13" s="31" t="n">
        <f aca="false">ROUND(LOG(R13,2),2)</f>
        <v>4.02</v>
      </c>
      <c r="T13" s="29" t="n">
        <f aca="false">ROUND(100*R13/$B13,2)</f>
        <v>74.28</v>
      </c>
      <c r="U13" s="12" t="n">
        <v>3.98</v>
      </c>
      <c r="V13" s="31" t="n">
        <f aca="false">ROUND(LOG(U13,2),2)</f>
        <v>1.99</v>
      </c>
      <c r="W13" s="29" t="n">
        <f aca="false">ROUND(100*U13/$B13,2)</f>
        <v>18.22</v>
      </c>
      <c r="Y13" s="0" t="n">
        <f aca="false">B13</f>
        <v>21.85</v>
      </c>
      <c r="Z13" s="0" t="n">
        <f aca="false">L13+O13+R13+U13</f>
        <v>21.853</v>
      </c>
      <c r="AA13" s="0" t="n">
        <f aca="false">N13+Q13+T13+W13</f>
        <v>100.02</v>
      </c>
      <c r="AB13" s="0" t="n">
        <v>600</v>
      </c>
      <c r="AC13" s="0" t="n">
        <f aca="false">ROUND(LOG(600,2),2)</f>
        <v>9.23</v>
      </c>
      <c r="AD13" s="0" t="n">
        <f aca="false">ROUND(LOG(300,2),2)</f>
        <v>8.23</v>
      </c>
    </row>
    <row r="14" customFormat="false" ht="12.8" hidden="false" customHeight="false" outlineLevel="0" collapsed="false">
      <c r="A14" s="13" t="n">
        <v>21</v>
      </c>
      <c r="B14" s="16" t="n">
        <v>39.13</v>
      </c>
      <c r="C14" s="32" t="n">
        <f aca="false">ROUND(LOG(B14,2),2)</f>
        <v>5.29</v>
      </c>
      <c r="D14" s="16" t="n">
        <f aca="false">ROUND(POWER(2,E14),2)</f>
        <v>84.45</v>
      </c>
      <c r="E14" s="32" t="n">
        <v>6.4</v>
      </c>
      <c r="F14" s="14" t="n">
        <v>24.4</v>
      </c>
      <c r="G14" s="32" t="n">
        <f aca="false">ROUND(LOG(F14,2),2)</f>
        <v>4.61</v>
      </c>
      <c r="H14" s="16" t="n">
        <v>3.9</v>
      </c>
      <c r="I14" s="32" t="n">
        <f aca="false">ROUND(H14*$J$2/100,2)</f>
        <v>4.99</v>
      </c>
      <c r="K14" s="13" t="n">
        <v>89.28</v>
      </c>
      <c r="L14" s="16" t="n">
        <v>1.52</v>
      </c>
      <c r="M14" s="0" t="n">
        <f aca="false">ROUND(LOG(L14,2),2)</f>
        <v>0.6</v>
      </c>
      <c r="N14" s="32" t="n">
        <f aca="false">ROUND(100*L14/$B14,2)</f>
        <v>3.88</v>
      </c>
      <c r="O14" s="16" t="n">
        <v>0.21</v>
      </c>
      <c r="P14" s="0" t="n">
        <f aca="false">ROUND(LOG(O14,2),2)</f>
        <v>-2.25</v>
      </c>
      <c r="Q14" s="32" t="n">
        <f aca="false">ROUND(100*O14/$B14,2)</f>
        <v>0.54</v>
      </c>
      <c r="R14" s="16" t="n">
        <v>26.79</v>
      </c>
      <c r="S14" s="0" t="n">
        <f aca="false">ROUND(LOG(R14,2),2)</f>
        <v>4.74</v>
      </c>
      <c r="T14" s="32" t="n">
        <f aca="false">ROUND(100*R14/$B14,2)</f>
        <v>68.46</v>
      </c>
      <c r="U14" s="16" t="n">
        <v>10.6</v>
      </c>
      <c r="V14" s="0" t="n">
        <f aca="false">ROUND(LOG(U14,2),2)</f>
        <v>3.41</v>
      </c>
      <c r="W14" s="32" t="n">
        <f aca="false">ROUND(100*U14/$B14,2)</f>
        <v>27.09</v>
      </c>
      <c r="Y14" s="0" t="n">
        <f aca="false">B14</f>
        <v>39.13</v>
      </c>
      <c r="Z14" s="0" t="n">
        <f aca="false">L14+O14+R14+U14</f>
        <v>39.12</v>
      </c>
      <c r="AA14" s="0" t="n">
        <f aca="false">N14+Q14+T14+W14</f>
        <v>99.97</v>
      </c>
      <c r="AB14" s="0" t="n">
        <v>600</v>
      </c>
      <c r="AC14" s="0" t="n">
        <f aca="false">ROUND(LOG(600,2),2)</f>
        <v>9.23</v>
      </c>
      <c r="AD14" s="0" t="n">
        <f aca="false">ROUND(LOG(300,2),2)</f>
        <v>8.23</v>
      </c>
    </row>
    <row r="15" customFormat="false" ht="12.8" hidden="false" customHeight="false" outlineLevel="0" collapsed="false">
      <c r="A15" s="9" t="n">
        <v>22</v>
      </c>
      <c r="B15" s="12" t="n">
        <v>71</v>
      </c>
      <c r="C15" s="29" t="n">
        <f aca="false">ROUND(LOG(B15,2),2)</f>
        <v>6.15</v>
      </c>
      <c r="D15" s="12" t="n">
        <f aca="false">ROUND(POWER(2,E15),2)</f>
        <v>128</v>
      </c>
      <c r="E15" s="29" t="n">
        <v>7</v>
      </c>
      <c r="F15" s="10" t="n">
        <v>49.56</v>
      </c>
      <c r="G15" s="29" t="n">
        <f aca="false">ROUND(LOG(F15,2),2)</f>
        <v>5.63</v>
      </c>
      <c r="H15" s="12" t="n">
        <v>6.4</v>
      </c>
      <c r="I15" s="29" t="n">
        <f aca="false">ROUND(H15*$J$2/100,2)</f>
        <v>8.19</v>
      </c>
      <c r="J15" s="31"/>
      <c r="K15" s="9" t="n">
        <v>101</v>
      </c>
      <c r="L15" s="12" t="n">
        <v>1.52</v>
      </c>
      <c r="M15" s="31" t="n">
        <f aca="false">ROUND(LOG(L15,2),2)</f>
        <v>0.6</v>
      </c>
      <c r="N15" s="29" t="n">
        <f aca="false">ROUND(100*L15/$B15,2)</f>
        <v>2.14</v>
      </c>
      <c r="O15" s="12" t="n">
        <v>0.38</v>
      </c>
      <c r="P15" s="31" t="n">
        <f aca="false">ROUND(LOG(O15,2),2)</f>
        <v>-1.4</v>
      </c>
      <c r="Q15" s="29" t="n">
        <f aca="false">ROUND(100*O15/$B15,2)</f>
        <v>0.54</v>
      </c>
      <c r="R15" s="12" t="n">
        <v>49.67</v>
      </c>
      <c r="S15" s="31" t="n">
        <f aca="false">ROUND(LOG(R15,2),2)</f>
        <v>5.63</v>
      </c>
      <c r="T15" s="29" t="n">
        <f aca="false">ROUND(100*R15/$B15,2)</f>
        <v>69.96</v>
      </c>
      <c r="U15" s="12" t="n">
        <v>19.43</v>
      </c>
      <c r="V15" s="31" t="n">
        <f aca="false">ROUND(LOG(U15,2),2)</f>
        <v>4.28</v>
      </c>
      <c r="W15" s="29" t="n">
        <f aca="false">ROUND(100*U15/$B15,2)</f>
        <v>27.37</v>
      </c>
      <c r="Y15" s="0" t="n">
        <f aca="false">B15</f>
        <v>71</v>
      </c>
      <c r="Z15" s="0" t="n">
        <f aca="false">L15+O15+R15+U15</f>
        <v>71</v>
      </c>
      <c r="AA15" s="0" t="n">
        <f aca="false">N15+Q15+T15+W15</f>
        <v>100.01</v>
      </c>
      <c r="AB15" s="0" t="n">
        <v>600</v>
      </c>
      <c r="AC15" s="0" t="n">
        <f aca="false">ROUND(LOG(600,2),2)</f>
        <v>9.23</v>
      </c>
      <c r="AD15" s="0" t="n">
        <f aca="false">ROUND(LOG(300,2),2)</f>
        <v>8.23</v>
      </c>
    </row>
    <row r="16" customFormat="false" ht="12.8" hidden="false" customHeight="false" outlineLevel="0" collapsed="false">
      <c r="A16" s="13" t="n">
        <v>23</v>
      </c>
      <c r="B16" s="16" t="n">
        <v>138.46</v>
      </c>
      <c r="C16" s="32" t="n">
        <f aca="false">ROUND(LOG(B16,2),2)</f>
        <v>7.11</v>
      </c>
      <c r="D16" s="16" t="n">
        <f aca="false">ROUND(POWER(2,E16),2)</f>
        <v>222.86</v>
      </c>
      <c r="E16" s="32" t="n">
        <v>7.8</v>
      </c>
      <c r="F16" s="14" t="n">
        <v>95.51</v>
      </c>
      <c r="G16" s="32" t="n">
        <f aca="false">ROUND(LOG(F16,2),2)</f>
        <v>6.58</v>
      </c>
      <c r="H16" s="16" t="n">
        <v>8.6</v>
      </c>
      <c r="I16" s="32" t="n">
        <f aca="false">ROUND(H16*$J$2/100,2)</f>
        <v>11.01</v>
      </c>
      <c r="K16" s="13" t="n">
        <v>126</v>
      </c>
      <c r="L16" s="16" t="n">
        <v>1.52</v>
      </c>
      <c r="M16" s="0" t="n">
        <f aca="false">ROUND(LOG(L16,2),2)</f>
        <v>0.6</v>
      </c>
      <c r="N16" s="32" t="n">
        <f aca="false">ROUND(100*L16/$B16,2)</f>
        <v>1.1</v>
      </c>
      <c r="O16" s="16" t="n">
        <v>0.74</v>
      </c>
      <c r="P16" s="0" t="n">
        <f aca="false">ROUND(LOG(O16,2),2)</f>
        <v>-0.43</v>
      </c>
      <c r="Q16" s="32" t="n">
        <f aca="false">ROUND(100*O16/$B16,2)</f>
        <v>0.53</v>
      </c>
      <c r="R16" s="16" t="n">
        <v>98.57</v>
      </c>
      <c r="S16" s="0" t="n">
        <f aca="false">ROUND(LOG(R16,2),2)</f>
        <v>6.62</v>
      </c>
      <c r="T16" s="32" t="n">
        <f aca="false">ROUND(100*R16/$B16,2)</f>
        <v>71.19</v>
      </c>
      <c r="U16" s="16" t="n">
        <v>37.63</v>
      </c>
      <c r="V16" s="0" t="n">
        <f aca="false">ROUND(LOG(U16,2),2)</f>
        <v>5.23</v>
      </c>
      <c r="W16" s="32" t="n">
        <f aca="false">ROUND(100*U16/$B16,2)</f>
        <v>27.18</v>
      </c>
      <c r="Y16" s="0" t="n">
        <f aca="false">B16</f>
        <v>138.46</v>
      </c>
      <c r="Z16" s="0" t="n">
        <f aca="false">L16+O16+R16+U16</f>
        <v>138.46</v>
      </c>
      <c r="AA16" s="0" t="n">
        <f aca="false">N16+Q16+T16+W16</f>
        <v>100</v>
      </c>
      <c r="AB16" s="0" t="n">
        <v>600</v>
      </c>
      <c r="AC16" s="0" t="n">
        <f aca="false">ROUND(LOG(600,2),2)</f>
        <v>9.23</v>
      </c>
      <c r="AD16" s="0" t="n">
        <f aca="false">ROUND(LOG(300,2),2)</f>
        <v>8.23</v>
      </c>
    </row>
    <row r="17" customFormat="false" ht="12.8" hidden="false" customHeight="false" outlineLevel="0" collapsed="false">
      <c r="A17" s="9" t="n">
        <v>24</v>
      </c>
      <c r="B17" s="12" t="n">
        <v>270</v>
      </c>
      <c r="C17" s="29" t="n">
        <f aca="false">ROUND(LOG(B17,2),2)</f>
        <v>8.08</v>
      </c>
      <c r="D17" s="12" t="n">
        <f aca="false">ROUND(POWER(2,E17),2)</f>
        <v>445.72</v>
      </c>
      <c r="E17" s="29" t="n">
        <v>8.8</v>
      </c>
      <c r="F17" s="10" t="n">
        <v>175.54</v>
      </c>
      <c r="G17" s="29" t="n">
        <f aca="false">ROUND(LOG(F17,2),2)</f>
        <v>7.46</v>
      </c>
      <c r="H17" s="12" t="n">
        <v>13.9</v>
      </c>
      <c r="I17" s="29" t="n">
        <f aca="false">ROUND(H17*$J$2/100,2)</f>
        <v>17.79</v>
      </c>
      <c r="J17" s="31"/>
      <c r="K17" s="9" t="n">
        <v>206</v>
      </c>
      <c r="L17" s="12" t="n">
        <v>1.39</v>
      </c>
      <c r="M17" s="31" t="n">
        <f aca="false">ROUND(LOG(L17,2),2)</f>
        <v>0.48</v>
      </c>
      <c r="N17" s="29" t="n">
        <f aca="false">ROUND(100*L17/$B17,2)</f>
        <v>0.51</v>
      </c>
      <c r="O17" s="12" t="n">
        <v>1.53</v>
      </c>
      <c r="P17" s="31" t="n">
        <f aca="false">ROUND(LOG(O17,2),2)</f>
        <v>0.61</v>
      </c>
      <c r="Q17" s="29" t="n">
        <f aca="false">ROUND(100*O17/$B17,2)</f>
        <v>0.57</v>
      </c>
      <c r="R17" s="12" t="n">
        <v>194.56</v>
      </c>
      <c r="S17" s="31" t="n">
        <f aca="false">ROUND(LOG(R17,2),2)</f>
        <v>7.6</v>
      </c>
      <c r="T17" s="29" t="n">
        <f aca="false">ROUND(100*R17/$B17,2)</f>
        <v>72.06</v>
      </c>
      <c r="U17" s="12" t="n">
        <v>73.09</v>
      </c>
      <c r="V17" s="31" t="n">
        <f aca="false">ROUND(LOG(U17,2),2)</f>
        <v>6.19</v>
      </c>
      <c r="W17" s="29" t="n">
        <f aca="false">ROUND(100*U17/$B17,2)</f>
        <v>27.07</v>
      </c>
      <c r="Y17" s="0" t="n">
        <f aca="false">B17</f>
        <v>270</v>
      </c>
      <c r="Z17" s="0" t="n">
        <f aca="false">L17+O17+R17+U17</f>
        <v>270.57</v>
      </c>
      <c r="AA17" s="0" t="n">
        <f aca="false">N17+Q17+T17+W17</f>
        <v>100.21</v>
      </c>
      <c r="AB17" s="0" t="n">
        <v>600</v>
      </c>
      <c r="AC17" s="0" t="n">
        <f aca="false">ROUND(LOG(600,2),2)</f>
        <v>9.23</v>
      </c>
      <c r="AD17" s="0" t="n">
        <f aca="false">ROUND(LOG(300,2),2)</f>
        <v>8.23</v>
      </c>
    </row>
    <row r="18" customFormat="false" ht="12.8" hidden="false" customHeight="false" outlineLevel="0" collapsed="false">
      <c r="A18" s="13" t="n">
        <v>25</v>
      </c>
      <c r="B18" s="16" t="n">
        <v>498.27</v>
      </c>
      <c r="C18" s="32" t="n">
        <f aca="false">ROUND(LOG(B18,2),2)</f>
        <v>8.96</v>
      </c>
      <c r="D18" s="16" t="n">
        <f aca="false">ROUND(POWER(2,E18),2)</f>
        <v>891.44</v>
      </c>
      <c r="E18" s="32" t="n">
        <v>9.8</v>
      </c>
      <c r="F18" s="14"/>
      <c r="G18" s="33"/>
      <c r="H18" s="16" t="n">
        <v>30.2</v>
      </c>
      <c r="I18" s="32" t="n">
        <f aca="false">ROUND(H18*$J$2/100,2)</f>
        <v>38.66</v>
      </c>
      <c r="K18" s="13" t="n">
        <v>362</v>
      </c>
      <c r="L18" s="16" t="n">
        <v>1.38</v>
      </c>
      <c r="M18" s="0" t="n">
        <f aca="false">ROUND(LOG(L18,2),2)</f>
        <v>0.46</v>
      </c>
      <c r="N18" s="32" t="n">
        <f aca="false">ROUND(100*L18/$B18,2)</f>
        <v>0.28</v>
      </c>
      <c r="O18" s="16" t="n">
        <v>2.82</v>
      </c>
      <c r="P18" s="0" t="n">
        <f aca="false">ROUND(LOG(O18,2),2)</f>
        <v>1.5</v>
      </c>
      <c r="Q18" s="32" t="n">
        <f aca="false">ROUND(100*O18/$B18,2)</f>
        <v>0.57</v>
      </c>
      <c r="R18" s="16" t="n">
        <v>377.17</v>
      </c>
      <c r="S18" s="0" t="n">
        <f aca="false">ROUND(LOG(R18,2),2)</f>
        <v>8.56</v>
      </c>
      <c r="T18" s="32" t="n">
        <f aca="false">ROUND(100*R18/$B18,2)</f>
        <v>75.7</v>
      </c>
      <c r="U18" s="34" t="n">
        <v>116.9</v>
      </c>
      <c r="V18" s="0" t="n">
        <f aca="false">ROUND(LOG(U18,2),2)</f>
        <v>6.87</v>
      </c>
      <c r="W18" s="32" t="n">
        <f aca="false">ROUND(100*U18/$B18,2)</f>
        <v>23.46</v>
      </c>
      <c r="Y18" s="0" t="n">
        <f aca="false">B18</f>
        <v>498.27</v>
      </c>
      <c r="Z18" s="0" t="n">
        <f aca="false">L18+O18+R18+U18</f>
        <v>498.27</v>
      </c>
      <c r="AA18" s="0" t="n">
        <f aca="false">N18+Q18+T18+W18</f>
        <v>100.01</v>
      </c>
      <c r="AB18" s="0" t="n">
        <v>600</v>
      </c>
      <c r="AC18" s="0" t="n">
        <f aca="false">ROUND(LOG(600,2),2)</f>
        <v>9.23</v>
      </c>
      <c r="AD18" s="0" t="n">
        <f aca="false">ROUND(LOG(300,2),2)</f>
        <v>8.23</v>
      </c>
    </row>
    <row r="19" customFormat="false" ht="12.8" hidden="false" customHeight="false" outlineLevel="0" collapsed="false">
      <c r="A19" s="9" t="n">
        <v>26</v>
      </c>
      <c r="B19" s="12" t="n">
        <v>1108</v>
      </c>
      <c r="C19" s="29" t="n">
        <f aca="false">ROUND(LOG(B19,2),2)</f>
        <v>10.11</v>
      </c>
      <c r="D19" s="12" t="n">
        <f aca="false">ROUND(POWER(2,E19),2)</f>
        <v>1782.89</v>
      </c>
      <c r="E19" s="29" t="n">
        <v>10.8</v>
      </c>
      <c r="F19" s="10"/>
      <c r="G19" s="30"/>
      <c r="H19" s="12"/>
      <c r="I19" s="29" t="n">
        <f aca="false">ROUND(H19*$J$2/100,2)</f>
        <v>0</v>
      </c>
      <c r="J19" s="31"/>
      <c r="K19" s="9" t="n">
        <v>1044</v>
      </c>
      <c r="L19" s="12" t="n">
        <v>1.34</v>
      </c>
      <c r="M19" s="31" t="n">
        <f aca="false">ROUND(LOG(L19,2),2)</f>
        <v>0.42</v>
      </c>
      <c r="N19" s="29" t="n">
        <f aca="false">ROUND(100*L19/$B19,2)</f>
        <v>0.12</v>
      </c>
      <c r="O19" s="12" t="n">
        <v>6.17</v>
      </c>
      <c r="P19" s="31" t="n">
        <f aca="false">ROUND(LOG(O19,2),2)</f>
        <v>2.63</v>
      </c>
      <c r="Q19" s="29" t="n">
        <f aca="false">ROUND(100*O19/$B19,2)</f>
        <v>0.56</v>
      </c>
      <c r="R19" s="12" t="n">
        <v>760.1</v>
      </c>
      <c r="S19" s="31" t="n">
        <f aca="false">ROUND(LOG(R19,2),2)</f>
        <v>9.57</v>
      </c>
      <c r="T19" s="29" t="n">
        <f aca="false">ROUND(100*R19/$B19,2)</f>
        <v>68.6</v>
      </c>
      <c r="U19" s="12" t="n">
        <v>341.15</v>
      </c>
      <c r="V19" s="31" t="n">
        <f aca="false">ROUND(LOG(U19,2),2)</f>
        <v>8.41</v>
      </c>
      <c r="W19" s="29" t="n">
        <f aca="false">ROUND(100*U19/$B19,2)</f>
        <v>30.79</v>
      </c>
      <c r="Y19" s="0" t="n">
        <f aca="false">B19</f>
        <v>1108</v>
      </c>
      <c r="Z19" s="0" t="n">
        <f aca="false">L19+O19+R19+U19</f>
        <v>1108.76</v>
      </c>
      <c r="AA19" s="0" t="n">
        <f aca="false">N19+Q19+T19+W19</f>
        <v>100.07</v>
      </c>
      <c r="AB19" s="0" t="n">
        <v>600</v>
      </c>
      <c r="AC19" s="0" t="n">
        <f aca="false">ROUND(LOG(600,2),2)</f>
        <v>9.23</v>
      </c>
      <c r="AD19" s="0" t="n">
        <f aca="false">ROUND(LOG(300,2),2)</f>
        <v>8.23</v>
      </c>
    </row>
    <row r="20" customFormat="false" ht="12.8" hidden="false" customHeight="false" outlineLevel="0" collapsed="false">
      <c r="A20" s="20" t="n">
        <v>27</v>
      </c>
      <c r="B20" s="22"/>
      <c r="C20" s="23" t="e">
        <f aca="false">ROUND(LOG(B20,2),2)</f>
        <v>#VALUE!</v>
      </c>
      <c r="D20" s="22" t="n">
        <f aca="false">ROUND(POWER(2,E20),2)</f>
        <v>3565.78</v>
      </c>
      <c r="E20" s="23" t="n">
        <v>11.8</v>
      </c>
      <c r="F20" s="35"/>
      <c r="G20" s="36"/>
      <c r="H20" s="22"/>
      <c r="I20" s="23"/>
      <c r="K20" s="20"/>
      <c r="L20" s="22"/>
      <c r="M20" s="37" t="e">
        <f aca="false">ROUND(LOG(L20,2),2)</f>
        <v>#VALUE!</v>
      </c>
      <c r="N20" s="23" t="e">
        <f aca="false">ROUND(100*L20/$B20,2)</f>
        <v>#DIV/0!</v>
      </c>
      <c r="O20" s="22"/>
      <c r="P20" s="37" t="e">
        <f aca="false">ROUND(LOG(O20,2),2)</f>
        <v>#VALUE!</v>
      </c>
      <c r="Q20" s="23"/>
      <c r="R20" s="22"/>
      <c r="S20" s="37" t="e">
        <f aca="false">ROUND(LOG(R20,2),2)</f>
        <v>#VALUE!</v>
      </c>
      <c r="T20" s="23"/>
      <c r="U20" s="22"/>
      <c r="V20" s="37" t="e">
        <f aca="false">ROUND(LOG(U20,2),2)</f>
        <v>#VALUE!</v>
      </c>
      <c r="W20" s="23"/>
      <c r="Y20" s="0" t="n">
        <f aca="false">B20</f>
        <v>0</v>
      </c>
      <c r="Z20" s="0" t="n">
        <f aca="false">L20+O20+R20+U20</f>
        <v>0</v>
      </c>
      <c r="AA20" s="0" t="e">
        <f aca="false">N20+Q20+T20+W20</f>
        <v>#DIV/0!</v>
      </c>
      <c r="AB20" s="0" t="n">
        <v>600</v>
      </c>
      <c r="AC20" s="0" t="n">
        <f aca="false">ROUND(LOG(600,2),2)</f>
        <v>9.23</v>
      </c>
      <c r="AD20" s="0" t="n">
        <f aca="false">ROUND(LOG(300,2),2)</f>
        <v>8.23</v>
      </c>
    </row>
  </sheetData>
  <mergeCells count="8">
    <mergeCell ref="B1:C1"/>
    <mergeCell ref="D1:E1"/>
    <mergeCell ref="F1:G1"/>
    <mergeCell ref="H1:I1"/>
    <mergeCell ref="L1:N1"/>
    <mergeCell ref="O1:Q1"/>
    <mergeCell ref="R1:T1"/>
    <mergeCell ref="U1:W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B12" activeCellId="0" sqref="B12"/>
    </sheetView>
  </sheetViews>
  <sheetFormatPr defaultRowHeight="12.8" zeroHeight="false" outlineLevelRow="0" outlineLevelCol="0"/>
  <cols>
    <col collapsed="false" customWidth="true" hidden="false" outlineLevel="0" max="1" min="1" style="0" width="12.5"/>
    <col collapsed="false" customWidth="false" hidden="false" outlineLevel="0" max="3" min="2" style="0" width="11.52"/>
    <col collapsed="false" customWidth="true" hidden="false" outlineLevel="0" max="5" min="4" style="0" width="14.03"/>
    <col collapsed="false" customWidth="false" hidden="false" outlineLevel="0" max="27" min="6" style="0" width="11.52"/>
    <col collapsed="false" customWidth="true" hidden="false" outlineLevel="0" max="29" min="28" style="0" width="11.11"/>
    <col collapsed="false" customWidth="true" hidden="false" outlineLevel="0" max="30" min="30" style="0" width="11.94"/>
    <col collapsed="false" customWidth="true" hidden="false" outlineLevel="0" max="31" min="31" style="0" width="14.16"/>
    <col collapsed="false" customWidth="true" hidden="false" outlineLevel="0" max="32" min="32" style="0" width="17.21"/>
    <col collapsed="false" customWidth="false" hidden="false" outlineLevel="0" max="1025" min="33" style="0" width="11.52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29</v>
      </c>
      <c r="I1" s="5"/>
      <c r="J1" s="24" t="s">
        <v>30</v>
      </c>
      <c r="K1" s="25" t="s">
        <v>31</v>
      </c>
      <c r="L1" s="5" t="s">
        <v>32</v>
      </c>
      <c r="M1" s="5"/>
      <c r="N1" s="5"/>
      <c r="O1" s="5" t="s">
        <v>33</v>
      </c>
      <c r="P1" s="5"/>
      <c r="Q1" s="5"/>
      <c r="R1" s="5" t="s">
        <v>0</v>
      </c>
      <c r="S1" s="5"/>
      <c r="T1" s="5"/>
      <c r="U1" s="5" t="s">
        <v>44</v>
      </c>
      <c r="V1" s="5"/>
      <c r="W1" s="5"/>
      <c r="X1" s="5" t="s">
        <v>34</v>
      </c>
      <c r="Y1" s="5"/>
      <c r="Z1" s="5"/>
      <c r="AB1" s="0" t="s">
        <v>35</v>
      </c>
      <c r="AC1" s="0" t="s">
        <v>36</v>
      </c>
      <c r="AD1" s="0" t="s">
        <v>37</v>
      </c>
    </row>
    <row r="2" customFormat="false" ht="22.35" hidden="false" customHeight="true" outlineLevel="0" collapsed="false">
      <c r="A2" s="6" t="s">
        <v>3</v>
      </c>
      <c r="B2" s="7" t="s">
        <v>26</v>
      </c>
      <c r="C2" s="8" t="s">
        <v>38</v>
      </c>
      <c r="D2" s="7" t="s">
        <v>26</v>
      </c>
      <c r="E2" s="8" t="s">
        <v>38</v>
      </c>
      <c r="F2" s="7" t="s">
        <v>26</v>
      </c>
      <c r="G2" s="8" t="s">
        <v>38</v>
      </c>
      <c r="H2" s="7" t="s">
        <v>39</v>
      </c>
      <c r="I2" s="26" t="s">
        <v>40</v>
      </c>
      <c r="J2" s="27" t="n">
        <v>128</v>
      </c>
      <c r="K2" s="28" t="s">
        <v>26</v>
      </c>
      <c r="L2" s="7" t="s">
        <v>26</v>
      </c>
      <c r="M2" s="27" t="s">
        <v>38</v>
      </c>
      <c r="N2" s="26" t="s">
        <v>41</v>
      </c>
      <c r="O2" s="7" t="s">
        <v>26</v>
      </c>
      <c r="P2" s="27" t="s">
        <v>38</v>
      </c>
      <c r="Q2" s="26" t="s">
        <v>41</v>
      </c>
      <c r="R2" s="7" t="s">
        <v>26</v>
      </c>
      <c r="S2" s="27" t="s">
        <v>38</v>
      </c>
      <c r="T2" s="26" t="s">
        <v>41</v>
      </c>
      <c r="U2" s="7" t="s">
        <v>26</v>
      </c>
      <c r="V2" s="27" t="s">
        <v>38</v>
      </c>
      <c r="W2" s="26" t="s">
        <v>41</v>
      </c>
      <c r="X2" s="7" t="s">
        <v>26</v>
      </c>
      <c r="Y2" s="27" t="s">
        <v>38</v>
      </c>
      <c r="Z2" s="26" t="s">
        <v>41</v>
      </c>
      <c r="AF2" s="0" t="s">
        <v>42</v>
      </c>
      <c r="AG2" s="0" t="s">
        <v>43</v>
      </c>
    </row>
    <row r="3" customFormat="false" ht="12.8" hidden="false" customHeight="false" outlineLevel="0" collapsed="false">
      <c r="A3" s="9" t="n">
        <v>16</v>
      </c>
      <c r="B3" s="12" t="n">
        <v>1.41</v>
      </c>
      <c r="C3" s="29" t="n">
        <f aca="false">ROUND(LOG(B3,2),2)</f>
        <v>0.5</v>
      </c>
      <c r="D3" s="12" t="n">
        <f aca="false">ROUND(POWER(2,E3),2)</f>
        <v>13</v>
      </c>
      <c r="E3" s="29" t="n">
        <v>3.7</v>
      </c>
      <c r="F3" s="10" t="n">
        <v>1.85</v>
      </c>
      <c r="G3" s="29" t="n">
        <f aca="false">ROUND(LOG(F3,2),2)</f>
        <v>0.89</v>
      </c>
      <c r="H3" s="12" t="n">
        <v>1.9</v>
      </c>
      <c r="I3" s="29" t="n">
        <f aca="false">ROUND(H3*$J$2/100,2)</f>
        <v>2.43</v>
      </c>
      <c r="J3" s="31"/>
      <c r="K3" s="9" t="n">
        <v>74.48</v>
      </c>
      <c r="L3" s="12" t="n">
        <v>0.0022</v>
      </c>
      <c r="M3" s="31" t="n">
        <f aca="false">ROUND(LOG(L3,2),2)</f>
        <v>-8.83</v>
      </c>
      <c r="N3" s="29" t="n">
        <f aca="false">ROUND(100*L3/$B3,2)</f>
        <v>0.16</v>
      </c>
      <c r="O3" s="12" t="n">
        <v>0.0135</v>
      </c>
      <c r="P3" s="31" t="n">
        <f aca="false">ROUND(LOG(O3,2),2)</f>
        <v>-6.21</v>
      </c>
      <c r="Q3" s="29" t="n">
        <f aca="false">ROUND(100*O3/$B3,2)</f>
        <v>0.96</v>
      </c>
      <c r="R3" s="12" t="n">
        <v>1.264</v>
      </c>
      <c r="S3" s="31" t="n">
        <f aca="false">ROUND(LOG(R3,2),2)</f>
        <v>0.34</v>
      </c>
      <c r="T3" s="29" t="n">
        <f aca="false">ROUND(100*R3/$B3,2)</f>
        <v>89.65</v>
      </c>
      <c r="U3" s="12" t="n">
        <v>0.084</v>
      </c>
      <c r="V3" s="31" t="n">
        <f aca="false">ROUND(LOG(U3,2),2)</f>
        <v>-3.57</v>
      </c>
      <c r="W3" s="29" t="n">
        <f aca="false">ROUND(100*U3/$B3,2)</f>
        <v>5.96</v>
      </c>
      <c r="X3" s="12" t="n">
        <v>0.107</v>
      </c>
      <c r="Y3" s="31" t="n">
        <f aca="false">ROUND(LOG(X3,2),2)</f>
        <v>-3.22</v>
      </c>
      <c r="Z3" s="29" t="n">
        <f aca="false">ROUND(100*X3/$B3,2)</f>
        <v>7.59</v>
      </c>
      <c r="AB3" s="0" t="n">
        <f aca="false">B3</f>
        <v>1.41</v>
      </c>
      <c r="AC3" s="0" t="n">
        <f aca="false">L3+O3+R3+X3</f>
        <v>1.3867</v>
      </c>
      <c r="AD3" s="0" t="n">
        <f aca="false">N3+Q3+T3+Z3</f>
        <v>98.36</v>
      </c>
      <c r="AE3" s="0" t="n">
        <v>600</v>
      </c>
      <c r="AF3" s="0" t="n">
        <f aca="false">ROUND(LOG(600,2),2)</f>
        <v>9.23</v>
      </c>
      <c r="AG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 t="n">
        <v>2.4</v>
      </c>
      <c r="C4" s="32" t="n">
        <f aca="false">ROUND(LOG(B4,2),2)</f>
        <v>1.26</v>
      </c>
      <c r="D4" s="16" t="n">
        <f aca="false">ROUND(POWER(2,E4),2)</f>
        <v>17.15</v>
      </c>
      <c r="E4" s="32" t="n">
        <v>4.1</v>
      </c>
      <c r="F4" s="14" t="n">
        <v>2.56</v>
      </c>
      <c r="G4" s="32" t="n">
        <f aca="false">ROUND(LOG(F4,2),2)</f>
        <v>1.36</v>
      </c>
      <c r="H4" s="16" t="n">
        <v>2</v>
      </c>
      <c r="I4" s="32" t="n">
        <f aca="false">ROUND(H4*$J$2/100,2)</f>
        <v>2.56</v>
      </c>
      <c r="K4" s="13" t="n">
        <v>74.6</v>
      </c>
      <c r="L4" s="16" t="n">
        <v>0.0016</v>
      </c>
      <c r="M4" s="0" t="n">
        <f aca="false">ROUND(LOG(L4,2),2)</f>
        <v>-9.29</v>
      </c>
      <c r="N4" s="32" t="n">
        <f aca="false">ROUND(100*L4/$B4,2)</f>
        <v>0.07</v>
      </c>
      <c r="O4" s="16" t="n">
        <v>0.0138</v>
      </c>
      <c r="P4" s="0" t="n">
        <f aca="false">ROUND(LOG(O4,2),2)</f>
        <v>-6.18</v>
      </c>
      <c r="Q4" s="32" t="n">
        <f aca="false">ROUND(100*O4/$B4,2)</f>
        <v>0.58</v>
      </c>
      <c r="R4" s="16" t="n">
        <v>2.213</v>
      </c>
      <c r="S4" s="0" t="n">
        <f aca="false">ROUND(LOG(R4,2),2)</f>
        <v>1.15</v>
      </c>
      <c r="T4" s="32" t="n">
        <f aca="false">ROUND(100*R4/$B4,2)</f>
        <v>92.21</v>
      </c>
      <c r="U4" s="16" t="n">
        <v>0.158</v>
      </c>
      <c r="V4" s="0" t="n">
        <f aca="false">ROUND(LOG(U4,2),2)</f>
        <v>-2.66</v>
      </c>
      <c r="W4" s="32" t="n">
        <f aca="false">ROUND(100*U4/$B4,2)</f>
        <v>6.58</v>
      </c>
      <c r="X4" s="16" t="n">
        <v>0.158</v>
      </c>
      <c r="Y4" s="0" t="n">
        <f aca="false">ROUND(LOG(X4,2),2)</f>
        <v>-2.66</v>
      </c>
      <c r="Z4" s="32" t="n">
        <f aca="false">ROUND(100*X4/$B4,2)</f>
        <v>6.58</v>
      </c>
      <c r="AB4" s="0" t="n">
        <f aca="false">B4</f>
        <v>2.4</v>
      </c>
      <c r="AC4" s="0" t="n">
        <f aca="false">L4+O4+R4+X4</f>
        <v>2.3864</v>
      </c>
      <c r="AD4" s="0" t="n">
        <f aca="false">N4+Q4+T4+Z4</f>
        <v>99.44</v>
      </c>
      <c r="AE4" s="0" t="n">
        <v>600</v>
      </c>
      <c r="AF4" s="0" t="n">
        <f aca="false">ROUND(LOG(600,2),2)</f>
        <v>9.23</v>
      </c>
      <c r="AG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 t="n">
        <v>4.95</v>
      </c>
      <c r="C5" s="29" t="n">
        <f aca="false">ROUND(LOG(B5,2),2)</f>
        <v>2.31</v>
      </c>
      <c r="D5" s="12" t="n">
        <f aca="false">ROUND(POWER(2,E5),2)</f>
        <v>25.99</v>
      </c>
      <c r="E5" s="29" t="n">
        <v>4.7</v>
      </c>
      <c r="F5" s="10" t="n">
        <v>4.29</v>
      </c>
      <c r="G5" s="29" t="n">
        <f aca="false">ROUND(LOG(F5,2),2)</f>
        <v>2.1</v>
      </c>
      <c r="H5" s="12" t="n">
        <v>2.1</v>
      </c>
      <c r="I5" s="29" t="n">
        <f aca="false">ROUND(H5*$J$2/100,2)</f>
        <v>2.69</v>
      </c>
      <c r="J5" s="31"/>
      <c r="K5" s="9" t="n">
        <v>74.68</v>
      </c>
      <c r="L5" s="12" t="n">
        <v>0.0018</v>
      </c>
      <c r="M5" s="31" t="n">
        <f aca="false">ROUND(LOG(L5,2),2)</f>
        <v>-9.12</v>
      </c>
      <c r="N5" s="29" t="n">
        <f aca="false">ROUND(100*L5/$B5,2)</f>
        <v>0.04</v>
      </c>
      <c r="O5" s="12" t="n">
        <v>0.023</v>
      </c>
      <c r="P5" s="31" t="n">
        <f aca="false">ROUND(LOG(O5,2),2)</f>
        <v>-5.44</v>
      </c>
      <c r="Q5" s="29" t="n">
        <f aca="false">ROUND(100*O5/$B5,2)</f>
        <v>0.46</v>
      </c>
      <c r="R5" s="12" t="n">
        <v>4.51</v>
      </c>
      <c r="S5" s="31" t="n">
        <f aca="false">ROUND(LOG(R5,2),2)</f>
        <v>2.17</v>
      </c>
      <c r="T5" s="29" t="n">
        <f aca="false">ROUND(100*R5/$B5,2)</f>
        <v>91.11</v>
      </c>
      <c r="U5" s="12" t="n">
        <v>0.492</v>
      </c>
      <c r="V5" s="31" t="n">
        <f aca="false">ROUND(LOG(U5,2),2)</f>
        <v>-1.02</v>
      </c>
      <c r="W5" s="29" t="n">
        <f aca="false">ROUND(100*U5/$B5,2)</f>
        <v>9.94</v>
      </c>
      <c r="X5" s="12" t="n">
        <v>0.4</v>
      </c>
      <c r="Y5" s="31" t="n">
        <f aca="false">ROUND(LOG(X5,2),2)</f>
        <v>-1.32</v>
      </c>
      <c r="Z5" s="29" t="n">
        <f aca="false">ROUND(100*X5/$B5,2)</f>
        <v>8.08</v>
      </c>
      <c r="AB5" s="0" t="n">
        <f aca="false">B5</f>
        <v>4.95</v>
      </c>
      <c r="AC5" s="0" t="n">
        <f aca="false">L5+O5+R5+X5</f>
        <v>4.9348</v>
      </c>
      <c r="AD5" s="0" t="n">
        <f aca="false">N5+Q5+T5+Z5</f>
        <v>99.69</v>
      </c>
      <c r="AE5" s="0" t="n">
        <v>600</v>
      </c>
      <c r="AF5" s="0" t="n">
        <f aca="false">ROUND(LOG(600,2),2)</f>
        <v>9.23</v>
      </c>
      <c r="AG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 t="n">
        <v>9.294</v>
      </c>
      <c r="C6" s="32" t="n">
        <f aca="false">ROUND(LOG(B6,2),2)</f>
        <v>3.22</v>
      </c>
      <c r="D6" s="16" t="n">
        <f aca="false">ROUND(POWER(2,E6),2)</f>
        <v>42.22</v>
      </c>
      <c r="E6" s="32" t="n">
        <v>5.4</v>
      </c>
      <c r="F6" s="14" t="n">
        <v>7.49</v>
      </c>
      <c r="G6" s="32" t="n">
        <f aca="false">ROUND(LOG(F6,2),2)</f>
        <v>2.9</v>
      </c>
      <c r="H6" s="16" t="n">
        <v>2.6</v>
      </c>
      <c r="I6" s="32" t="n">
        <f aca="false">ROUND(H6*$J$2/100,2)</f>
        <v>3.33</v>
      </c>
      <c r="K6" s="13" t="n">
        <v>83.19</v>
      </c>
      <c r="L6" s="16" t="n">
        <v>0.002</v>
      </c>
      <c r="M6" s="0" t="n">
        <f aca="false">ROUND(LOG(L6,2),2)</f>
        <v>-8.97</v>
      </c>
      <c r="N6" s="32" t="n">
        <f aca="false">ROUND(100*L6/$B6,2)</f>
        <v>0.02</v>
      </c>
      <c r="O6" s="16" t="n">
        <v>0.049</v>
      </c>
      <c r="P6" s="0" t="n">
        <f aca="false">ROUND(LOG(O6,2),2)</f>
        <v>-4.35</v>
      </c>
      <c r="Q6" s="32" t="n">
        <f aca="false">ROUND(100*O6/$B6,2)</f>
        <v>0.53</v>
      </c>
      <c r="R6" s="16" t="n">
        <v>7.79</v>
      </c>
      <c r="S6" s="0" t="n">
        <f aca="false">ROUND(LOG(R6,2),2)</f>
        <v>2.96</v>
      </c>
      <c r="T6" s="32" t="n">
        <f aca="false">ROUND(100*R6/$B6,2)</f>
        <v>83.82</v>
      </c>
      <c r="U6" s="16" t="n">
        <v>1.05</v>
      </c>
      <c r="V6" s="0" t="n">
        <f aca="false">ROUND(LOG(U6,2),2)</f>
        <v>0.07</v>
      </c>
      <c r="W6" s="32" t="n">
        <f aca="false">ROUND(100*U6/$B6,2)</f>
        <v>11.3</v>
      </c>
      <c r="X6" s="16" t="n">
        <v>1.43</v>
      </c>
      <c r="Y6" s="0" t="n">
        <f aca="false">ROUND(LOG(X6,2),2)</f>
        <v>0.52</v>
      </c>
      <c r="Z6" s="32" t="n">
        <f aca="false">ROUND(100*X6/$B6,2)</f>
        <v>15.39</v>
      </c>
      <c r="AB6" s="0" t="n">
        <f aca="false">B6</f>
        <v>9.294</v>
      </c>
      <c r="AC6" s="0" t="n">
        <f aca="false">L6+O6+R6+X6</f>
        <v>9.271</v>
      </c>
      <c r="AD6" s="0" t="n">
        <f aca="false">N6+Q6+T6+Z6</f>
        <v>99.76</v>
      </c>
      <c r="AE6" s="0" t="n">
        <v>600</v>
      </c>
      <c r="AF6" s="0" t="n">
        <f aca="false">ROUND(LOG(600,2),2)</f>
        <v>9.23</v>
      </c>
      <c r="AG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 t="n">
        <v>15.96</v>
      </c>
      <c r="C7" s="29" t="n">
        <f aca="false">ROUND(LOG(B7,2),2)</f>
        <v>4</v>
      </c>
      <c r="D7" s="12" t="n">
        <f aca="false">ROUND(POWER(2,E7),2)</f>
        <v>64</v>
      </c>
      <c r="E7" s="29" t="n">
        <v>6</v>
      </c>
      <c r="F7" s="10" t="n">
        <v>13.07</v>
      </c>
      <c r="G7" s="29" t="n">
        <f aca="false">ROUND(LOG(F7,2),2)</f>
        <v>3.71</v>
      </c>
      <c r="H7" s="12" t="n">
        <v>3</v>
      </c>
      <c r="I7" s="29" t="n">
        <f aca="false">ROUND(H7*$J$2/100,2)</f>
        <v>3.84</v>
      </c>
      <c r="J7" s="31"/>
      <c r="K7" s="9" t="n">
        <v>88.76</v>
      </c>
      <c r="L7" s="12" t="n">
        <v>0.0025</v>
      </c>
      <c r="M7" s="31" t="n">
        <f aca="false">ROUND(LOG(L7,2),2)</f>
        <v>-8.64</v>
      </c>
      <c r="N7" s="29" t="n">
        <f aca="false">ROUND(100*L7/$B7,2)</f>
        <v>0.02</v>
      </c>
      <c r="O7" s="12" t="n">
        <v>0.096</v>
      </c>
      <c r="P7" s="31" t="n">
        <f aca="false">ROUND(LOG(O7,2),2)</f>
        <v>-3.38</v>
      </c>
      <c r="Q7" s="29" t="n">
        <f aca="false">ROUND(100*O7/$B7,2)</f>
        <v>0.6</v>
      </c>
      <c r="R7" s="12" t="n">
        <v>12.5</v>
      </c>
      <c r="S7" s="31" t="n">
        <f aca="false">ROUND(LOG(R7,2),2)</f>
        <v>3.64</v>
      </c>
      <c r="T7" s="29" t="n">
        <f aca="false">ROUND(100*R7/$B7,2)</f>
        <v>78.32</v>
      </c>
      <c r="U7" s="12" t="n">
        <v>2.28</v>
      </c>
      <c r="V7" s="31" t="n">
        <f aca="false">ROUND(LOG(U7,2),2)</f>
        <v>1.19</v>
      </c>
      <c r="W7" s="29" t="n">
        <f aca="false">ROUND(100*U7/$B7,2)</f>
        <v>14.29</v>
      </c>
      <c r="X7" s="12" t="n">
        <v>3.34</v>
      </c>
      <c r="Y7" s="31" t="n">
        <f aca="false">ROUND(LOG(X7,2),2)</f>
        <v>1.74</v>
      </c>
      <c r="Z7" s="29" t="n">
        <f aca="false">ROUND(100*X7/$B7,2)</f>
        <v>20.93</v>
      </c>
      <c r="AB7" s="0" t="n">
        <f aca="false">B7</f>
        <v>15.96</v>
      </c>
      <c r="AC7" s="0" t="n">
        <f aca="false">L7+O7+R7+X7</f>
        <v>15.9385</v>
      </c>
      <c r="AD7" s="0" t="n">
        <f aca="false">N7+Q7+T7+Z7</f>
        <v>99.87</v>
      </c>
      <c r="AE7" s="0" t="n">
        <v>600</v>
      </c>
      <c r="AF7" s="0" t="n">
        <f aca="false">ROUND(LOG(600,2),2)</f>
        <v>9.23</v>
      </c>
      <c r="AG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 t="n">
        <v>31.17</v>
      </c>
      <c r="C8" s="32" t="n">
        <f aca="false">ROUND(LOG(B8,2),2)</f>
        <v>4.96</v>
      </c>
      <c r="D8" s="16" t="n">
        <f aca="false">ROUND(POWER(2,E8),2)</f>
        <v>84.45</v>
      </c>
      <c r="E8" s="32" t="n">
        <v>6.4</v>
      </c>
      <c r="F8" s="14" t="n">
        <v>24.4</v>
      </c>
      <c r="G8" s="32" t="n">
        <f aca="false">ROUND(LOG(F8,2),2)</f>
        <v>4.61</v>
      </c>
      <c r="H8" s="16" t="n">
        <v>3.9</v>
      </c>
      <c r="I8" s="32" t="n">
        <f aca="false">ROUND(H8*$J$2/100,2)</f>
        <v>4.99</v>
      </c>
      <c r="K8" s="13" t="n">
        <v>89.28</v>
      </c>
      <c r="L8" s="16" t="n">
        <v>0.0019</v>
      </c>
      <c r="M8" s="0" t="n">
        <f aca="false">ROUND(LOG(L8,2),2)</f>
        <v>-9.04</v>
      </c>
      <c r="N8" s="32" t="n">
        <f aca="false">ROUND(100*L8/$B8,2)</f>
        <v>0.01</v>
      </c>
      <c r="O8" s="16" t="n">
        <v>0.17</v>
      </c>
      <c r="P8" s="0" t="n">
        <f aca="false">ROUND(LOG(O8,2),2)</f>
        <v>-2.56</v>
      </c>
      <c r="Q8" s="32" t="n">
        <f aca="false">ROUND(100*O8/$B8,2)</f>
        <v>0.55</v>
      </c>
      <c r="R8" s="16" t="n">
        <v>21.03</v>
      </c>
      <c r="S8" s="0" t="n">
        <f aca="false">ROUND(LOG(R8,2),2)</f>
        <v>4.39</v>
      </c>
      <c r="T8" s="32" t="n">
        <f aca="false">ROUND(100*R8/$B8,2)</f>
        <v>67.47</v>
      </c>
      <c r="U8" s="16" t="n">
        <v>4.66</v>
      </c>
      <c r="V8" s="0" t="n">
        <f aca="false">ROUND(LOG(U8,2),2)</f>
        <v>2.22</v>
      </c>
      <c r="W8" s="32" t="n">
        <f aca="false">ROUND(100*U8/$B8,2)</f>
        <v>14.95</v>
      </c>
      <c r="X8" s="16" t="n">
        <v>9.93</v>
      </c>
      <c r="Y8" s="0" t="n">
        <f aca="false">ROUND(LOG(X8,2),2)</f>
        <v>3.31</v>
      </c>
      <c r="Z8" s="32" t="n">
        <f aca="false">ROUND(100*X8/$B8,2)</f>
        <v>31.86</v>
      </c>
      <c r="AB8" s="0" t="n">
        <f aca="false">B8</f>
        <v>31.17</v>
      </c>
      <c r="AC8" s="0" t="n">
        <f aca="false">L8+O8+R8+X8</f>
        <v>31.1319</v>
      </c>
      <c r="AD8" s="0" t="n">
        <f aca="false">N8+Q8+T8+Z8</f>
        <v>99.89</v>
      </c>
      <c r="AE8" s="0" t="n">
        <v>600</v>
      </c>
      <c r="AF8" s="0" t="n">
        <f aca="false">ROUND(LOG(600,2),2)</f>
        <v>9.23</v>
      </c>
      <c r="AG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55.817</v>
      </c>
      <c r="C9" s="29" t="n">
        <f aca="false">ROUND(LOG(B9,2),2)</f>
        <v>5.8</v>
      </c>
      <c r="D9" s="12" t="n">
        <f aca="false">ROUND(POWER(2,E9),2)</f>
        <v>128</v>
      </c>
      <c r="E9" s="29" t="n">
        <v>7</v>
      </c>
      <c r="F9" s="10" t="n">
        <v>49.56</v>
      </c>
      <c r="G9" s="29" t="n">
        <f aca="false">ROUND(LOG(F9,2),2)</f>
        <v>5.63</v>
      </c>
      <c r="H9" s="12" t="n">
        <v>6.4</v>
      </c>
      <c r="I9" s="29" t="n">
        <f aca="false">ROUND(H9*$J$2/100,2)</f>
        <v>8.19</v>
      </c>
      <c r="J9" s="31"/>
      <c r="K9" s="9" t="n">
        <v>101</v>
      </c>
      <c r="L9" s="12" t="n">
        <v>0.002</v>
      </c>
      <c r="M9" s="31" t="n">
        <f aca="false">ROUND(LOG(L9,2),2)</f>
        <v>-8.97</v>
      </c>
      <c r="N9" s="29" t="n">
        <f aca="false">ROUND(100*L9/$B9,2)</f>
        <v>0</v>
      </c>
      <c r="O9" s="12" t="n">
        <v>0.315</v>
      </c>
      <c r="P9" s="31" t="n">
        <f aca="false">ROUND(LOG(O9,2),2)</f>
        <v>-1.67</v>
      </c>
      <c r="Q9" s="29" t="n">
        <f aca="false">ROUND(100*O9/$B9,2)</f>
        <v>0.56</v>
      </c>
      <c r="R9" s="12" t="n">
        <v>40.54</v>
      </c>
      <c r="S9" s="31" t="n">
        <f aca="false">ROUND(LOG(R9,2),2)</f>
        <v>5.34</v>
      </c>
      <c r="T9" s="29" t="n">
        <f aca="false">ROUND(100*R9/$B9,2)</f>
        <v>72.63</v>
      </c>
      <c r="U9" s="12" t="n">
        <v>9.75</v>
      </c>
      <c r="V9" s="31" t="n">
        <f aca="false">ROUND(LOG(U9,2),2)</f>
        <v>3.29</v>
      </c>
      <c r="W9" s="29" t="n">
        <f aca="false">ROUND(100*U9/$B9,2)</f>
        <v>17.47</v>
      </c>
      <c r="X9" s="12" t="n">
        <v>14.91</v>
      </c>
      <c r="Y9" s="31" t="n">
        <f aca="false">ROUND(LOG(X9,2),2)</f>
        <v>3.9</v>
      </c>
      <c r="Z9" s="29" t="n">
        <f aca="false">ROUND(100*X9/$B9,2)</f>
        <v>26.71</v>
      </c>
      <c r="AB9" s="0" t="n">
        <f aca="false">B9</f>
        <v>55.817</v>
      </c>
      <c r="AC9" s="0" t="n">
        <f aca="false">L9+O9+R9+X9</f>
        <v>55.767</v>
      </c>
      <c r="AD9" s="0" t="n">
        <f aca="false">N9+Q9+T9+Z9</f>
        <v>99.9</v>
      </c>
      <c r="AE9" s="0" t="n">
        <v>600</v>
      </c>
      <c r="AF9" s="0" t="n">
        <f aca="false">ROUND(LOG(600,2),2)</f>
        <v>9.23</v>
      </c>
      <c r="AG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112.9</v>
      </c>
      <c r="C10" s="32" t="n">
        <f aca="false">ROUND(LOG(B10,2),2)</f>
        <v>6.82</v>
      </c>
      <c r="D10" s="16" t="n">
        <f aca="false">ROUND(POWER(2,E10),2)</f>
        <v>222.86</v>
      </c>
      <c r="E10" s="32" t="n">
        <v>7.8</v>
      </c>
      <c r="F10" s="14" t="n">
        <v>95.51</v>
      </c>
      <c r="G10" s="32" t="n">
        <f aca="false">ROUND(LOG(F10,2),2)</f>
        <v>6.58</v>
      </c>
      <c r="H10" s="16" t="n">
        <v>8.6</v>
      </c>
      <c r="I10" s="32" t="n">
        <f aca="false">ROUND(H10*$J$2/100,2)</f>
        <v>11.01</v>
      </c>
      <c r="K10" s="13" t="n">
        <v>126</v>
      </c>
      <c r="L10" s="16" t="n">
        <v>0.0047</v>
      </c>
      <c r="M10" s="0" t="n">
        <f aca="false">ROUND(LOG(L10,2),2)</f>
        <v>-7.73</v>
      </c>
      <c r="N10" s="32" t="n">
        <f aca="false">ROUND(100*L10/$B10,2)</f>
        <v>0</v>
      </c>
      <c r="O10" s="16" t="n">
        <v>0.76</v>
      </c>
      <c r="P10" s="0" t="n">
        <f aca="false">ROUND(LOG(O10,2),2)</f>
        <v>-0.4</v>
      </c>
      <c r="Q10" s="32" t="n">
        <f aca="false">ROUND(100*O10/$B10,2)</f>
        <v>0.67</v>
      </c>
      <c r="R10" s="16" t="n">
        <v>81.36</v>
      </c>
      <c r="S10" s="0" t="n">
        <f aca="false">ROUND(LOG(R10,2),2)</f>
        <v>6.35</v>
      </c>
      <c r="T10" s="32" t="n">
        <f aca="false">ROUND(100*R10/$B10,2)</f>
        <v>72.06</v>
      </c>
      <c r="U10" s="16" t="n">
        <v>19.3</v>
      </c>
      <c r="V10" s="0" t="n">
        <f aca="false">ROUND(LOG(U10,2),2)</f>
        <v>4.27</v>
      </c>
      <c r="W10" s="32" t="n">
        <f aca="false">ROUND(100*U10/$B10,2)</f>
        <v>17.09</v>
      </c>
      <c r="X10" s="16" t="n">
        <v>30.68</v>
      </c>
      <c r="Y10" s="0" t="n">
        <f aca="false">ROUND(LOG(X10,2),2)</f>
        <v>4.94</v>
      </c>
      <c r="Z10" s="32" t="n">
        <f aca="false">ROUND(100*X10/$B10,2)</f>
        <v>27.17</v>
      </c>
      <c r="AB10" s="0" t="n">
        <f aca="false">B10</f>
        <v>112.9</v>
      </c>
      <c r="AC10" s="0" t="n">
        <f aca="false">L10+O10+R10+X10</f>
        <v>112.8047</v>
      </c>
      <c r="AD10" s="0" t="n">
        <f aca="false">N10+Q10+T10+Z10</f>
        <v>99.9</v>
      </c>
      <c r="AE10" s="0" t="n">
        <v>600</v>
      </c>
      <c r="AF10" s="0" t="n">
        <f aca="false">ROUND(LOG(600,2),2)</f>
        <v>9.23</v>
      </c>
      <c r="AG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243</v>
      </c>
      <c r="C11" s="29" t="n">
        <f aca="false">ROUND(LOG(B11,2),2)</f>
        <v>7.92</v>
      </c>
      <c r="D11" s="12" t="n">
        <f aca="false">ROUND(POWER(2,E11),2)</f>
        <v>445.72</v>
      </c>
      <c r="E11" s="29" t="n">
        <v>8.8</v>
      </c>
      <c r="F11" s="10" t="n">
        <v>175.54</v>
      </c>
      <c r="G11" s="29" t="n">
        <f aca="false">ROUND(LOG(F11,2),2)</f>
        <v>7.46</v>
      </c>
      <c r="H11" s="12" t="n">
        <v>13.9</v>
      </c>
      <c r="I11" s="29" t="n">
        <f aca="false">ROUND(H11*$J$2/100,2)</f>
        <v>17.79</v>
      </c>
      <c r="J11" s="31"/>
      <c r="K11" s="9" t="n">
        <v>206</v>
      </c>
      <c r="L11" s="12" t="n">
        <v>0.0019</v>
      </c>
      <c r="M11" s="31" t="n">
        <f aca="false">ROUND(LOG(L11,2),2)</f>
        <v>-9.04</v>
      </c>
      <c r="N11" s="29" t="n">
        <f aca="false">ROUND(100*L11/$B11,2)</f>
        <v>0</v>
      </c>
      <c r="O11" s="12" t="n">
        <v>1.45</v>
      </c>
      <c r="P11" s="31" t="n">
        <f aca="false">ROUND(LOG(O11,2),2)</f>
        <v>0.54</v>
      </c>
      <c r="Q11" s="29" t="n">
        <f aca="false">ROUND(100*O11/$B11,2)</f>
        <v>0.6</v>
      </c>
      <c r="R11" s="12" t="n">
        <v>163.43</v>
      </c>
      <c r="S11" s="31" t="n">
        <f aca="false">ROUND(LOG(R11,2),2)</f>
        <v>7.35</v>
      </c>
      <c r="T11" s="29" t="n">
        <f aca="false">ROUND(100*R11/$B11,2)</f>
        <v>67.26</v>
      </c>
      <c r="U11" s="12" t="n">
        <v>38</v>
      </c>
      <c r="V11" s="31" t="n">
        <f aca="false">ROUND(LOG(U11,2),2)</f>
        <v>5.25</v>
      </c>
      <c r="W11" s="29" t="n">
        <f aca="false">ROUND(100*U11/$B11,2)</f>
        <v>15.64</v>
      </c>
      <c r="X11" s="12" t="n">
        <v>78.3</v>
      </c>
      <c r="Y11" s="31" t="n">
        <f aca="false">ROUND(LOG(X11,2),2)</f>
        <v>6.29</v>
      </c>
      <c r="Z11" s="29" t="n">
        <f aca="false">ROUND(100*X11/$B11,2)</f>
        <v>32.22</v>
      </c>
      <c r="AB11" s="0" t="n">
        <f aca="false">B11</f>
        <v>243</v>
      </c>
      <c r="AC11" s="0" t="n">
        <f aca="false">L11+O11+R11+X11</f>
        <v>243.1819</v>
      </c>
      <c r="AD11" s="0" t="n">
        <f aca="false">N11+Q11+T11+Z11</f>
        <v>100.08</v>
      </c>
      <c r="AE11" s="0" t="n">
        <v>600</v>
      </c>
      <c r="AF11" s="0" t="n">
        <f aca="false">ROUND(LOG(600,2),2)</f>
        <v>9.23</v>
      </c>
      <c r="AG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456.28</v>
      </c>
      <c r="C12" s="32" t="n">
        <f aca="false">ROUND(LOG(B12,2),2)</f>
        <v>8.83</v>
      </c>
      <c r="D12" s="16" t="n">
        <f aca="false">ROUND(POWER(2,E12),2)</f>
        <v>891.44</v>
      </c>
      <c r="E12" s="32" t="n">
        <v>9.8</v>
      </c>
      <c r="F12" s="14"/>
      <c r="G12" s="33"/>
      <c r="H12" s="16" t="n">
        <v>30.2</v>
      </c>
      <c r="I12" s="32" t="n">
        <f aca="false">ROUND(H12*$J$2/100,2)</f>
        <v>38.66</v>
      </c>
      <c r="K12" s="13" t="n">
        <v>362</v>
      </c>
      <c r="L12" s="16" t="n">
        <v>0.0018</v>
      </c>
      <c r="M12" s="0" t="n">
        <f aca="false">ROUND(LOG(L12,2),2)</f>
        <v>-9.12</v>
      </c>
      <c r="N12" s="32" t="n">
        <f aca="false">ROUND(100*L12/$B12,2)</f>
        <v>0</v>
      </c>
      <c r="O12" s="16" t="n">
        <v>3.3</v>
      </c>
      <c r="P12" s="0" t="n">
        <f aca="false">ROUND(LOG(O12,2),2)</f>
        <v>1.72</v>
      </c>
      <c r="Q12" s="32" t="n">
        <f aca="false">ROUND(100*O12/$B12,2)</f>
        <v>0.72</v>
      </c>
      <c r="R12" s="16" t="n">
        <v>327.75</v>
      </c>
      <c r="S12" s="0" t="n">
        <f aca="false">ROUND(LOG(R12,2),2)</f>
        <v>8.36</v>
      </c>
      <c r="T12" s="32" t="n">
        <f aca="false">ROUND(100*R12/$B12,2)</f>
        <v>71.83</v>
      </c>
      <c r="U12" s="16" t="n">
        <v>79.63</v>
      </c>
      <c r="V12" s="0" t="n">
        <f aca="false">ROUND(LOG(U12,2),2)</f>
        <v>6.32</v>
      </c>
      <c r="W12" s="32" t="n">
        <f aca="false">ROUND(100*U12/$B12,2)</f>
        <v>17.45</v>
      </c>
      <c r="X12" s="16" t="n">
        <v>124.95</v>
      </c>
      <c r="Y12" s="0" t="n">
        <f aca="false">ROUND(LOG(X12,2),2)</f>
        <v>6.97</v>
      </c>
      <c r="Z12" s="32" t="n">
        <f aca="false">ROUND(100*X12/$B12,2)</f>
        <v>27.38</v>
      </c>
      <c r="AB12" s="0" t="n">
        <f aca="false">B12</f>
        <v>456.28</v>
      </c>
      <c r="AC12" s="0" t="n">
        <f aca="false">L12+O12+R12+X12</f>
        <v>456.0018</v>
      </c>
      <c r="AD12" s="0" t="n">
        <f aca="false">N12+Q12+T12+Z12</f>
        <v>99.93</v>
      </c>
      <c r="AE12" s="0" t="n">
        <v>600</v>
      </c>
      <c r="AF12" s="0" t="n">
        <f aca="false">ROUND(LOG(600,2),2)</f>
        <v>9.23</v>
      </c>
      <c r="AG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 t="n">
        <v>1108</v>
      </c>
      <c r="C13" s="29" t="n">
        <f aca="false">ROUND(LOG(B13,2),2)</f>
        <v>10.11</v>
      </c>
      <c r="D13" s="12" t="n">
        <f aca="false">ROUND(POWER(2,E13),2)</f>
        <v>1782.89</v>
      </c>
      <c r="E13" s="29" t="n">
        <v>10.8</v>
      </c>
      <c r="F13" s="10"/>
      <c r="G13" s="30"/>
      <c r="H13" s="12"/>
      <c r="I13" s="29" t="n">
        <f aca="false">ROUND(H13*$J$2/100,2)</f>
        <v>0</v>
      </c>
      <c r="J13" s="31"/>
      <c r="K13" s="9" t="n">
        <v>1044</v>
      </c>
      <c r="L13" s="12" t="n">
        <v>1.34</v>
      </c>
      <c r="M13" s="31" t="n">
        <f aca="false">ROUND(LOG(L13,2),2)</f>
        <v>0.42</v>
      </c>
      <c r="N13" s="29" t="n">
        <f aca="false">ROUND(100*L13/$B13,2)</f>
        <v>0.12</v>
      </c>
      <c r="O13" s="12" t="n">
        <v>6.17</v>
      </c>
      <c r="P13" s="31" t="n">
        <f aca="false">ROUND(LOG(O13,2),2)</f>
        <v>2.63</v>
      </c>
      <c r="Q13" s="29" t="n">
        <f aca="false">ROUND(100*O13/$B13,2)</f>
        <v>0.56</v>
      </c>
      <c r="R13" s="12" t="n">
        <v>760.1</v>
      </c>
      <c r="S13" s="31" t="n">
        <f aca="false">ROUND(LOG(R13,2),2)</f>
        <v>9.57</v>
      </c>
      <c r="T13" s="29" t="n">
        <f aca="false">ROUND(100*R13/$B13,2)</f>
        <v>68.6</v>
      </c>
      <c r="U13" s="12" t="n">
        <v>341.15</v>
      </c>
      <c r="V13" s="31" t="n">
        <f aca="false">ROUND(LOG(U13,2),2)</f>
        <v>8.41</v>
      </c>
      <c r="W13" s="29" t="n">
        <f aca="false">ROUND(100*U13/$B13,2)</f>
        <v>30.79</v>
      </c>
      <c r="X13" s="12" t="n">
        <v>341.15</v>
      </c>
      <c r="Y13" s="31" t="n">
        <f aca="false">ROUND(LOG(X13,2),2)</f>
        <v>8.41</v>
      </c>
      <c r="Z13" s="29" t="n">
        <f aca="false">ROUND(100*X13/$B13,2)</f>
        <v>30.79</v>
      </c>
      <c r="AB13" s="0" t="n">
        <f aca="false">B13</f>
        <v>1108</v>
      </c>
      <c r="AC13" s="0" t="n">
        <f aca="false">L13+O13+R13+X13</f>
        <v>1108.76</v>
      </c>
      <c r="AD13" s="0" t="n">
        <f aca="false">N13+Q13+T13+Z13</f>
        <v>100.07</v>
      </c>
      <c r="AE13" s="0" t="n">
        <v>600</v>
      </c>
      <c r="AF13" s="0" t="n">
        <f aca="false">ROUND(LOG(600,2),2)</f>
        <v>9.23</v>
      </c>
      <c r="AG13" s="0" t="n">
        <f aca="false">ROUND(LOG(300,2),2)</f>
        <v>8.23</v>
      </c>
    </row>
    <row r="14" customFormat="false" ht="12.8" hidden="false" customHeight="false" outlineLevel="0" collapsed="false">
      <c r="A14" s="20" t="n">
        <v>27</v>
      </c>
      <c r="B14" s="22"/>
      <c r="C14" s="23" t="e">
        <f aca="false">ROUND(LOG(B14,2),2)</f>
        <v>#VALUE!</v>
      </c>
      <c r="D14" s="22" t="n">
        <f aca="false">ROUND(POWER(2,E14),2)</f>
        <v>3565.78</v>
      </c>
      <c r="E14" s="23" t="n">
        <v>11.8</v>
      </c>
      <c r="F14" s="35"/>
      <c r="G14" s="36"/>
      <c r="H14" s="22"/>
      <c r="I14" s="23"/>
      <c r="K14" s="20"/>
      <c r="L14" s="22"/>
      <c r="M14" s="37" t="e">
        <f aca="false">ROUND(LOG(L14,2),2)</f>
        <v>#VALUE!</v>
      </c>
      <c r="N14" s="23" t="e">
        <f aca="false">ROUND(100*L14/$B14,2)</f>
        <v>#DIV/0!</v>
      </c>
      <c r="O14" s="22"/>
      <c r="P14" s="37" t="e">
        <f aca="false">ROUND(LOG(O14,2),2)</f>
        <v>#VALUE!</v>
      </c>
      <c r="Q14" s="23"/>
      <c r="R14" s="22"/>
      <c r="S14" s="37" t="e">
        <f aca="false">ROUND(LOG(R14,2),2)</f>
        <v>#VALUE!</v>
      </c>
      <c r="T14" s="23"/>
      <c r="U14" s="22"/>
      <c r="V14" s="37" t="e">
        <f aca="false">ROUND(LOG(U14,2),2)</f>
        <v>#VALUE!</v>
      </c>
      <c r="W14" s="23"/>
      <c r="X14" s="22"/>
      <c r="Y14" s="37" t="e">
        <f aca="false">ROUND(LOG(X14,2),2)</f>
        <v>#VALUE!</v>
      </c>
      <c r="Z14" s="23"/>
      <c r="AB14" s="0" t="n">
        <f aca="false">B14</f>
        <v>0</v>
      </c>
      <c r="AC14" s="0" t="n">
        <f aca="false">L14+O14+R14+X14</f>
        <v>0</v>
      </c>
      <c r="AD14" s="0" t="e">
        <f aca="false">N14+Q14+T14+Z14</f>
        <v>#DIV/0!</v>
      </c>
      <c r="AE14" s="0" t="n">
        <v>600</v>
      </c>
      <c r="AF14" s="0" t="n">
        <f aca="false">ROUND(LOG(600,2),2)</f>
        <v>9.23</v>
      </c>
      <c r="AG14" s="0" t="n">
        <f aca="false">ROUND(LOG(300,2),2)</f>
        <v>8.23</v>
      </c>
    </row>
  </sheetData>
  <mergeCells count="9">
    <mergeCell ref="B1:C1"/>
    <mergeCell ref="D1:E1"/>
    <mergeCell ref="F1:G1"/>
    <mergeCell ref="H1:I1"/>
    <mergeCell ref="L1:N1"/>
    <mergeCell ref="O1:Q1"/>
    <mergeCell ref="R1:T1"/>
    <mergeCell ref="U1:W1"/>
    <mergeCell ref="X1: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M1" activePane="topRight" state="frozen"/>
      <selection pane="topLeft" activeCell="A1" activeCellId="0" sqref="A1"/>
      <selection pane="topRight" activeCell="X4" activeCellId="0" sqref="X4"/>
    </sheetView>
  </sheetViews>
  <sheetFormatPr defaultRowHeight="12.8" zeroHeight="false" outlineLevelRow="0" outlineLevelCol="0"/>
  <cols>
    <col collapsed="false" customWidth="true" hidden="false" outlineLevel="0" max="1" min="1" style="0" width="12.5"/>
    <col collapsed="false" customWidth="false" hidden="false" outlineLevel="0" max="3" min="2" style="0" width="11.52"/>
    <col collapsed="false" customWidth="true" hidden="false" outlineLevel="0" max="5" min="4" style="0" width="14.03"/>
    <col collapsed="false" customWidth="false" hidden="false" outlineLevel="0" max="27" min="6" style="0" width="11.52"/>
    <col collapsed="false" customWidth="true" hidden="false" outlineLevel="0" max="29" min="28" style="0" width="11.11"/>
    <col collapsed="false" customWidth="true" hidden="false" outlineLevel="0" max="30" min="30" style="0" width="11.94"/>
    <col collapsed="false" customWidth="true" hidden="false" outlineLevel="0" max="31" min="31" style="0" width="14.16"/>
    <col collapsed="false" customWidth="true" hidden="false" outlineLevel="0" max="32" min="32" style="0" width="17.21"/>
    <col collapsed="false" customWidth="false" hidden="false" outlineLevel="0" max="1025" min="33" style="0" width="11.52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29</v>
      </c>
      <c r="I1" s="5"/>
      <c r="J1" s="24" t="s">
        <v>30</v>
      </c>
      <c r="K1" s="25" t="s">
        <v>31</v>
      </c>
      <c r="L1" s="5" t="s">
        <v>32</v>
      </c>
      <c r="M1" s="5"/>
      <c r="N1" s="5"/>
      <c r="O1" s="5" t="s">
        <v>33</v>
      </c>
      <c r="P1" s="5"/>
      <c r="Q1" s="5"/>
      <c r="R1" s="5" t="s">
        <v>0</v>
      </c>
      <c r="S1" s="5"/>
      <c r="T1" s="5"/>
      <c r="U1" s="5" t="s">
        <v>44</v>
      </c>
      <c r="V1" s="5"/>
      <c r="W1" s="5"/>
      <c r="X1" s="5" t="s">
        <v>34</v>
      </c>
      <c r="Y1" s="5"/>
      <c r="Z1" s="5"/>
      <c r="AB1" s="0" t="s">
        <v>35</v>
      </c>
      <c r="AC1" s="0" t="s">
        <v>36</v>
      </c>
      <c r="AD1" s="0" t="s">
        <v>37</v>
      </c>
    </row>
    <row r="2" customFormat="false" ht="22.35" hidden="false" customHeight="true" outlineLevel="0" collapsed="false">
      <c r="A2" s="6" t="s">
        <v>3</v>
      </c>
      <c r="B2" s="7" t="s">
        <v>26</v>
      </c>
      <c r="C2" s="8" t="s">
        <v>38</v>
      </c>
      <c r="D2" s="7" t="s">
        <v>26</v>
      </c>
      <c r="E2" s="8" t="s">
        <v>38</v>
      </c>
      <c r="F2" s="7" t="s">
        <v>26</v>
      </c>
      <c r="G2" s="8" t="s">
        <v>38</v>
      </c>
      <c r="H2" s="7" t="s">
        <v>39</v>
      </c>
      <c r="I2" s="26" t="s">
        <v>40</v>
      </c>
      <c r="J2" s="27" t="n">
        <v>128</v>
      </c>
      <c r="K2" s="28" t="s">
        <v>26</v>
      </c>
      <c r="L2" s="7" t="s">
        <v>26</v>
      </c>
      <c r="M2" s="27" t="s">
        <v>38</v>
      </c>
      <c r="N2" s="26" t="s">
        <v>41</v>
      </c>
      <c r="O2" s="7" t="s">
        <v>26</v>
      </c>
      <c r="P2" s="27" t="s">
        <v>38</v>
      </c>
      <c r="Q2" s="26" t="s">
        <v>41</v>
      </c>
      <c r="R2" s="7" t="s">
        <v>26</v>
      </c>
      <c r="S2" s="27" t="s">
        <v>38</v>
      </c>
      <c r="T2" s="26" t="s">
        <v>41</v>
      </c>
      <c r="U2" s="7" t="s">
        <v>26</v>
      </c>
      <c r="V2" s="27" t="s">
        <v>38</v>
      </c>
      <c r="W2" s="26" t="s">
        <v>41</v>
      </c>
      <c r="X2" s="7" t="s">
        <v>26</v>
      </c>
      <c r="Y2" s="27" t="s">
        <v>38</v>
      </c>
      <c r="Z2" s="26" t="s">
        <v>41</v>
      </c>
      <c r="AF2" s="0" t="s">
        <v>42</v>
      </c>
      <c r="AG2" s="0" t="s">
        <v>43</v>
      </c>
    </row>
    <row r="3" customFormat="false" ht="12.8" hidden="false" customHeight="false" outlineLevel="0" collapsed="false">
      <c r="A3" s="9" t="n">
        <v>16</v>
      </c>
      <c r="B3" s="12" t="n">
        <v>2.05</v>
      </c>
      <c r="C3" s="29" t="n">
        <f aca="false">ROUND(LOG(B3,2),2)</f>
        <v>1.04</v>
      </c>
      <c r="D3" s="12" t="n">
        <f aca="false">ROUND(POWER(2,E3),2)</f>
        <v>13</v>
      </c>
      <c r="E3" s="29" t="n">
        <v>3.7</v>
      </c>
      <c r="F3" s="10" t="n">
        <v>1.85</v>
      </c>
      <c r="G3" s="29" t="n">
        <f aca="false">ROUND(LOG(F3,2),2)</f>
        <v>0.89</v>
      </c>
      <c r="H3" s="12" t="n">
        <v>1.9</v>
      </c>
      <c r="I3" s="29" t="n">
        <f aca="false">ROUND(H3*$J$2/100,2)</f>
        <v>2.43</v>
      </c>
      <c r="J3" s="31"/>
      <c r="K3" s="9" t="n">
        <v>74.48</v>
      </c>
      <c r="L3" s="12" t="n">
        <v>0.0012</v>
      </c>
      <c r="M3" s="31" t="n">
        <f aca="false">ROUND(LOG(L3,2),2)</f>
        <v>-9.7</v>
      </c>
      <c r="N3" s="29" t="n">
        <f aca="false">ROUND(100*L3/$B3,2)</f>
        <v>0.06</v>
      </c>
      <c r="O3" s="12" t="n">
        <v>0.057</v>
      </c>
      <c r="P3" s="31" t="n">
        <f aca="false">ROUND(LOG(O3,2),2)</f>
        <v>-4.13</v>
      </c>
      <c r="Q3" s="29" t="n">
        <f aca="false">ROUND(100*O3/$B3,2)</f>
        <v>2.78</v>
      </c>
      <c r="R3" s="12" t="n">
        <v>1.52</v>
      </c>
      <c r="S3" s="31" t="n">
        <f aca="false">ROUND(LOG(R3,2),2)</f>
        <v>0.6</v>
      </c>
      <c r="T3" s="29" t="n">
        <f aca="false">ROUND(100*R3/$B3,2)</f>
        <v>74.15</v>
      </c>
      <c r="U3" s="12" t="n">
        <v>0.12</v>
      </c>
      <c r="V3" s="31" t="n">
        <f aca="false">ROUND(LOG(U3,2),2)</f>
        <v>-3.06</v>
      </c>
      <c r="W3" s="29" t="n">
        <f aca="false">ROUND(100*U3/$B3,2)</f>
        <v>5.85</v>
      </c>
      <c r="X3" s="12" t="n">
        <v>1.48</v>
      </c>
      <c r="Y3" s="31" t="n">
        <f aca="false">ROUND(LOG(X3,2),2)</f>
        <v>0.57</v>
      </c>
      <c r="Z3" s="29" t="n">
        <f aca="false">ROUND(100*X3/$B3,2)</f>
        <v>72.2</v>
      </c>
      <c r="AB3" s="0" t="n">
        <f aca="false">B3</f>
        <v>2.05</v>
      </c>
      <c r="AC3" s="0" t="n">
        <f aca="false">L3+O3+R3</f>
        <v>1.5782</v>
      </c>
      <c r="AD3" s="0" t="n">
        <f aca="false">N3+Q3+T3</f>
        <v>76.99</v>
      </c>
      <c r="AE3" s="0" t="n">
        <v>600</v>
      </c>
      <c r="AF3" s="0" t="n">
        <f aca="false">ROUND(LOG(600,2),2)</f>
        <v>9.23</v>
      </c>
      <c r="AG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 t="n">
        <v>2.41</v>
      </c>
      <c r="C4" s="32" t="n">
        <f aca="false">ROUND(LOG(B4,2),2)</f>
        <v>1.27</v>
      </c>
      <c r="D4" s="16" t="n">
        <f aca="false">ROUND(POWER(2,E4),2)</f>
        <v>17.15</v>
      </c>
      <c r="E4" s="32" t="n">
        <v>4.1</v>
      </c>
      <c r="F4" s="14" t="n">
        <v>2.56</v>
      </c>
      <c r="G4" s="32" t="n">
        <f aca="false">ROUND(LOG(F4,2),2)</f>
        <v>1.36</v>
      </c>
      <c r="H4" s="16" t="n">
        <v>2</v>
      </c>
      <c r="I4" s="32" t="n">
        <f aca="false">ROUND(H4*$J$2/100,2)</f>
        <v>2.56</v>
      </c>
      <c r="K4" s="13" t="n">
        <v>74.6</v>
      </c>
      <c r="L4" s="16" t="n">
        <v>0.0049</v>
      </c>
      <c r="M4" s="0" t="n">
        <f aca="false">ROUND(LOG(L4,2),2)</f>
        <v>-7.67</v>
      </c>
      <c r="N4" s="32" t="n">
        <f aca="false">ROUND(100*L4/$B4,2)</f>
        <v>0.2</v>
      </c>
      <c r="O4" s="16" t="n">
        <v>0.098</v>
      </c>
      <c r="P4" s="0" t="n">
        <f aca="false">ROUND(LOG(O4,2),2)</f>
        <v>-3.35</v>
      </c>
      <c r="Q4" s="32" t="n">
        <f aca="false">ROUND(100*O4/$B4,2)</f>
        <v>4.07</v>
      </c>
      <c r="R4" s="16" t="n">
        <v>2.08</v>
      </c>
      <c r="S4" s="0" t="n">
        <f aca="false">ROUND(LOG(R4,2),2)</f>
        <v>1.06</v>
      </c>
      <c r="T4" s="32" t="n">
        <f aca="false">ROUND(100*R4/$B4,2)</f>
        <v>86.31</v>
      </c>
      <c r="U4" s="16" t="n">
        <v>0.22</v>
      </c>
      <c r="V4" s="0" t="n">
        <f aca="false">ROUND(LOG(U4,2),2)</f>
        <v>-2.18</v>
      </c>
      <c r="W4" s="32" t="n">
        <f aca="false">ROUND(100*U4/$B4,2)</f>
        <v>9.13</v>
      </c>
      <c r="X4" s="16" t="n">
        <v>0.97</v>
      </c>
      <c r="Y4" s="0" t="n">
        <f aca="false">ROUND(LOG(X4,2),2)</f>
        <v>-0.04</v>
      </c>
      <c r="Z4" s="32" t="n">
        <f aca="false">ROUND(100*X4/$B4,2)</f>
        <v>40.25</v>
      </c>
      <c r="AB4" s="0" t="n">
        <f aca="false">B4</f>
        <v>2.41</v>
      </c>
      <c r="AC4" s="0" t="n">
        <f aca="false">L4+O4+R4</f>
        <v>2.1829</v>
      </c>
      <c r="AD4" s="0" t="n">
        <f aca="false">N4+Q4+T4</f>
        <v>90.58</v>
      </c>
      <c r="AE4" s="0" t="n">
        <v>600</v>
      </c>
      <c r="AF4" s="0" t="n">
        <f aca="false">ROUND(LOG(600,2),2)</f>
        <v>9.23</v>
      </c>
      <c r="AG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 t="n">
        <v>4.79</v>
      </c>
      <c r="C5" s="29" t="n">
        <f aca="false">ROUND(LOG(B5,2),2)</f>
        <v>2.26</v>
      </c>
      <c r="D5" s="12" t="n">
        <f aca="false">ROUND(POWER(2,E5),2)</f>
        <v>25.99</v>
      </c>
      <c r="E5" s="29" t="n">
        <v>4.7</v>
      </c>
      <c r="F5" s="10" t="n">
        <v>4.29</v>
      </c>
      <c r="G5" s="29" t="n">
        <f aca="false">ROUND(LOG(F5,2),2)</f>
        <v>2.1</v>
      </c>
      <c r="H5" s="12" t="n">
        <v>2.1</v>
      </c>
      <c r="I5" s="29" t="n">
        <f aca="false">ROUND(H5*$J$2/100,2)</f>
        <v>2.69</v>
      </c>
      <c r="J5" s="31"/>
      <c r="K5" s="9" t="n">
        <v>74.68</v>
      </c>
      <c r="L5" s="12" t="n">
        <v>0.0019</v>
      </c>
      <c r="M5" s="31" t="n">
        <f aca="false">ROUND(LOG(L5,2),2)</f>
        <v>-9.04</v>
      </c>
      <c r="N5" s="29" t="n">
        <f aca="false">ROUND(100*L5/$B5,2)</f>
        <v>0.04</v>
      </c>
      <c r="O5" s="12" t="n">
        <v>0.2</v>
      </c>
      <c r="P5" s="31" t="n">
        <f aca="false">ROUND(LOG(O5,2),2)</f>
        <v>-2.32</v>
      </c>
      <c r="Q5" s="29" t="n">
        <f aca="false">ROUND(100*O5/$B5,2)</f>
        <v>4.18</v>
      </c>
      <c r="R5" s="12" t="n">
        <v>4.36</v>
      </c>
      <c r="S5" s="31" t="n">
        <f aca="false">ROUND(LOG(R5,2),2)</f>
        <v>2.12</v>
      </c>
      <c r="T5" s="29" t="n">
        <f aca="false">ROUND(100*R5/$B5,2)</f>
        <v>91.02</v>
      </c>
      <c r="U5" s="12" t="n">
        <v>0.5</v>
      </c>
      <c r="V5" s="31" t="n">
        <f aca="false">ROUND(LOG(U5,2),2)</f>
        <v>-1</v>
      </c>
      <c r="W5" s="29" t="n">
        <f aca="false">ROUND(100*U5/$B5,2)</f>
        <v>10.44</v>
      </c>
      <c r="X5" s="12" t="n">
        <v>0.93</v>
      </c>
      <c r="Y5" s="31" t="n">
        <f aca="false">ROUND(LOG(X5,2),2)</f>
        <v>-0.1</v>
      </c>
      <c r="Z5" s="29" t="n">
        <f aca="false">ROUND(100*X5/$B5,2)</f>
        <v>19.42</v>
      </c>
      <c r="AB5" s="0" t="n">
        <f aca="false">B5</f>
        <v>4.79</v>
      </c>
      <c r="AC5" s="0" t="n">
        <f aca="false">L5+O5+R5</f>
        <v>4.5619</v>
      </c>
      <c r="AD5" s="0" t="n">
        <f aca="false">N5+Q5+T5</f>
        <v>95.24</v>
      </c>
      <c r="AE5" s="0" t="n">
        <v>600</v>
      </c>
      <c r="AF5" s="0" t="n">
        <f aca="false">ROUND(LOG(600,2),2)</f>
        <v>9.23</v>
      </c>
      <c r="AG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 t="n">
        <v>8.85</v>
      </c>
      <c r="C6" s="32" t="n">
        <f aca="false">ROUND(LOG(B6,2),2)</f>
        <v>3.15</v>
      </c>
      <c r="D6" s="16" t="n">
        <f aca="false">ROUND(POWER(2,E6),2)</f>
        <v>42.22</v>
      </c>
      <c r="E6" s="32" t="n">
        <v>5.4</v>
      </c>
      <c r="F6" s="14" t="n">
        <v>7.49</v>
      </c>
      <c r="G6" s="32" t="n">
        <f aca="false">ROUND(LOG(F6,2),2)</f>
        <v>2.9</v>
      </c>
      <c r="H6" s="16" t="n">
        <v>2.6</v>
      </c>
      <c r="I6" s="32" t="n">
        <f aca="false">ROUND(H6*$J$2/100,2)</f>
        <v>3.33</v>
      </c>
      <c r="K6" s="13" t="n">
        <v>83.19</v>
      </c>
      <c r="L6" s="16" t="n">
        <v>0.0007</v>
      </c>
      <c r="M6" s="0" t="n">
        <f aca="false">ROUND(LOG(L6,2),2)</f>
        <v>-10.48</v>
      </c>
      <c r="N6" s="32" t="n">
        <f aca="false">ROUND(100*L6/$B6,2)</f>
        <v>0.01</v>
      </c>
      <c r="O6" s="16" t="n">
        <v>0.36</v>
      </c>
      <c r="P6" s="0" t="n">
        <f aca="false">ROUND(LOG(O6,2),2)</f>
        <v>-1.47</v>
      </c>
      <c r="Q6" s="32" t="n">
        <f aca="false">ROUND(100*O6/$B6,2)</f>
        <v>4.07</v>
      </c>
      <c r="R6" s="16" t="n">
        <v>8.26</v>
      </c>
      <c r="S6" s="0" t="n">
        <f aca="false">ROUND(LOG(R6,2),2)</f>
        <v>3.05</v>
      </c>
      <c r="T6" s="32" t="n">
        <f aca="false">ROUND(100*R6/$B6,2)</f>
        <v>93.33</v>
      </c>
      <c r="U6" s="16" t="n">
        <v>1.15</v>
      </c>
      <c r="V6" s="0" t="n">
        <f aca="false">ROUND(LOG(U6,2),2)</f>
        <v>0.2</v>
      </c>
      <c r="W6" s="32" t="n">
        <f aca="false">ROUND(100*U6/$B6,2)</f>
        <v>12.99</v>
      </c>
      <c r="X6" s="16" t="n">
        <v>2.11</v>
      </c>
      <c r="Y6" s="0" t="n">
        <f aca="false">ROUND(LOG(X6,2),2)</f>
        <v>1.08</v>
      </c>
      <c r="Z6" s="32" t="n">
        <f aca="false">ROUND(100*X6/$B6,2)</f>
        <v>23.84</v>
      </c>
      <c r="AB6" s="0" t="n">
        <f aca="false">B6</f>
        <v>8.85</v>
      </c>
      <c r="AC6" s="0" t="n">
        <f aca="false">L6+O6+R6</f>
        <v>8.6207</v>
      </c>
      <c r="AD6" s="0" t="n">
        <f aca="false">N6+Q6+T6</f>
        <v>97.41</v>
      </c>
      <c r="AE6" s="0" t="n">
        <v>600</v>
      </c>
      <c r="AF6" s="0" t="n">
        <f aca="false">ROUND(LOG(600,2),2)</f>
        <v>9.23</v>
      </c>
      <c r="AG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 t="n">
        <v>13.18</v>
      </c>
      <c r="C7" s="29" t="n">
        <f aca="false">ROUND(LOG(B7,2),2)</f>
        <v>3.72</v>
      </c>
      <c r="D7" s="12" t="n">
        <f aca="false">ROUND(POWER(2,E7),2)</f>
        <v>64</v>
      </c>
      <c r="E7" s="29" t="n">
        <v>6</v>
      </c>
      <c r="F7" s="10" t="n">
        <v>13.07</v>
      </c>
      <c r="G7" s="29" t="n">
        <f aca="false">ROUND(LOG(F7,2),2)</f>
        <v>3.71</v>
      </c>
      <c r="H7" s="12" t="n">
        <v>3</v>
      </c>
      <c r="I7" s="29" t="n">
        <f aca="false">ROUND(H7*$J$2/100,2)</f>
        <v>3.84</v>
      </c>
      <c r="J7" s="31"/>
      <c r="K7" s="9" t="n">
        <v>88.76</v>
      </c>
      <c r="L7" s="12" t="n">
        <v>0.0016</v>
      </c>
      <c r="M7" s="31" t="n">
        <f aca="false">ROUND(LOG(L7,2),2)</f>
        <v>-9.29</v>
      </c>
      <c r="N7" s="29" t="n">
        <f aca="false">ROUND(100*L7/$B7,2)</f>
        <v>0.01</v>
      </c>
      <c r="O7" s="12" t="n">
        <v>0.69</v>
      </c>
      <c r="P7" s="31" t="n">
        <f aca="false">ROUND(LOG(O7,2),2)</f>
        <v>-0.54</v>
      </c>
      <c r="Q7" s="29" t="n">
        <f aca="false">ROUND(100*O7/$B7,2)</f>
        <v>5.24</v>
      </c>
      <c r="R7" s="12" t="n">
        <v>12.27</v>
      </c>
      <c r="S7" s="31" t="n">
        <f aca="false">ROUND(LOG(R7,2),2)</f>
        <v>3.62</v>
      </c>
      <c r="T7" s="29" t="n">
        <f aca="false">ROUND(100*R7/$B7,2)</f>
        <v>93.1</v>
      </c>
      <c r="U7" s="12" t="n">
        <v>2.18</v>
      </c>
      <c r="V7" s="31" t="n">
        <f aca="false">ROUND(LOG(U7,2),2)</f>
        <v>1.12</v>
      </c>
      <c r="W7" s="29" t="n">
        <f aca="false">ROUND(100*U7/$B7,2)</f>
        <v>16.54</v>
      </c>
      <c r="X7" s="12" t="n">
        <v>2.38</v>
      </c>
      <c r="Y7" s="31" t="n">
        <f aca="false">ROUND(LOG(X7,2),2)</f>
        <v>1.25</v>
      </c>
      <c r="Z7" s="29" t="n">
        <f aca="false">ROUND(100*X7/$B7,2)</f>
        <v>18.06</v>
      </c>
      <c r="AB7" s="0" t="n">
        <f aca="false">B7</f>
        <v>13.18</v>
      </c>
      <c r="AC7" s="0" t="n">
        <f aca="false">L7+O7+R7</f>
        <v>12.9616</v>
      </c>
      <c r="AD7" s="0" t="n">
        <f aca="false">N7+Q7+T7</f>
        <v>98.35</v>
      </c>
      <c r="AE7" s="0" t="n">
        <v>600</v>
      </c>
      <c r="AF7" s="0" t="n">
        <f aca="false">ROUND(LOG(600,2),2)</f>
        <v>9.23</v>
      </c>
      <c r="AG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 t="n">
        <v>22.73</v>
      </c>
      <c r="C8" s="32" t="n">
        <f aca="false">ROUND(LOG(B8,2),2)</f>
        <v>4.51</v>
      </c>
      <c r="D8" s="16" t="n">
        <f aca="false">ROUND(POWER(2,E8),2)</f>
        <v>84.45</v>
      </c>
      <c r="E8" s="32" t="n">
        <v>6.4</v>
      </c>
      <c r="F8" s="14" t="n">
        <v>24.4</v>
      </c>
      <c r="G8" s="32" t="n">
        <f aca="false">ROUND(LOG(F8,2),2)</f>
        <v>4.61</v>
      </c>
      <c r="H8" s="16" t="n">
        <v>3.9</v>
      </c>
      <c r="I8" s="32" t="n">
        <f aca="false">ROUND(H8*$J$2/100,2)</f>
        <v>4.99</v>
      </c>
      <c r="K8" s="13" t="n">
        <v>89.28</v>
      </c>
      <c r="L8" s="16" t="n">
        <v>0.0052</v>
      </c>
      <c r="M8" s="0" t="n">
        <f aca="false">ROUND(LOG(L8,2),2)</f>
        <v>-7.59</v>
      </c>
      <c r="N8" s="32" t="n">
        <f aca="false">ROUND(100*L8/$B8,2)</f>
        <v>0.02</v>
      </c>
      <c r="O8" s="16" t="n">
        <v>1.41</v>
      </c>
      <c r="P8" s="0" t="n">
        <f aca="false">ROUND(LOG(O8,2),2)</f>
        <v>0.5</v>
      </c>
      <c r="Q8" s="32" t="n">
        <f aca="false">ROUND(100*O8/$B8,2)</f>
        <v>6.2</v>
      </c>
      <c r="R8" s="16" t="n">
        <v>21.11</v>
      </c>
      <c r="S8" s="0" t="n">
        <f aca="false">ROUND(LOG(R8,2),2)</f>
        <v>4.4</v>
      </c>
      <c r="T8" s="32" t="n">
        <f aca="false">ROUND(100*R8/$B8,2)</f>
        <v>92.87</v>
      </c>
      <c r="U8" s="16" t="n">
        <v>4.7</v>
      </c>
      <c r="V8" s="0" t="n">
        <f aca="false">ROUND(LOG(U8,2),2)</f>
        <v>2.23</v>
      </c>
      <c r="W8" s="32" t="n">
        <f aca="false">ROUND(100*U8/$B8,2)</f>
        <v>20.68</v>
      </c>
      <c r="X8" s="16" t="n">
        <v>3.96</v>
      </c>
      <c r="Y8" s="0" t="n">
        <f aca="false">ROUND(LOG(X8,2),2)</f>
        <v>1.99</v>
      </c>
      <c r="Z8" s="32" t="n">
        <f aca="false">ROUND(100*X8/$B8,2)</f>
        <v>17.42</v>
      </c>
      <c r="AB8" s="0" t="n">
        <f aca="false">B8</f>
        <v>22.73</v>
      </c>
      <c r="AC8" s="0" t="n">
        <f aca="false">L8+O8+R8</f>
        <v>22.5252</v>
      </c>
      <c r="AD8" s="0" t="n">
        <f aca="false">N8+Q8+T8</f>
        <v>99.09</v>
      </c>
      <c r="AE8" s="0" t="n">
        <v>600</v>
      </c>
      <c r="AF8" s="0" t="n">
        <f aca="false">ROUND(LOG(600,2),2)</f>
        <v>9.23</v>
      </c>
      <c r="AG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42.09</v>
      </c>
      <c r="C9" s="29" t="n">
        <f aca="false">ROUND(LOG(B9,2),2)</f>
        <v>5.4</v>
      </c>
      <c r="D9" s="12" t="n">
        <f aca="false">ROUND(POWER(2,E9),2)</f>
        <v>128</v>
      </c>
      <c r="E9" s="29" t="n">
        <v>7</v>
      </c>
      <c r="F9" s="10" t="n">
        <v>49.56</v>
      </c>
      <c r="G9" s="29" t="n">
        <f aca="false">ROUND(LOG(F9,2),2)</f>
        <v>5.63</v>
      </c>
      <c r="H9" s="12" t="n">
        <v>6.4</v>
      </c>
      <c r="I9" s="29" t="n">
        <f aca="false">ROUND(H9*$J$2/100,2)</f>
        <v>8.19</v>
      </c>
      <c r="J9" s="31"/>
      <c r="K9" s="9" t="n">
        <v>101</v>
      </c>
      <c r="L9" s="12" t="n">
        <v>0.0023</v>
      </c>
      <c r="M9" s="31" t="n">
        <f aca="false">ROUND(LOG(L9,2),2)</f>
        <v>-8.76</v>
      </c>
      <c r="N9" s="29" t="n">
        <f aca="false">ROUND(100*L9/$B9,2)</f>
        <v>0.01</v>
      </c>
      <c r="O9" s="12" t="n">
        <v>0.4</v>
      </c>
      <c r="P9" s="31" t="n">
        <f aca="false">ROUND(LOG(O9,2),2)</f>
        <v>-1.32</v>
      </c>
      <c r="Q9" s="29" t="n">
        <f aca="false">ROUND(100*O9/$B9,2)</f>
        <v>0.95</v>
      </c>
      <c r="R9" s="12" t="n">
        <v>41.41</v>
      </c>
      <c r="S9" s="31" t="n">
        <f aca="false">ROUND(LOG(R9,2),2)</f>
        <v>5.37</v>
      </c>
      <c r="T9" s="29" t="n">
        <f aca="false">ROUND(100*R9/$B9,2)</f>
        <v>98.38</v>
      </c>
      <c r="U9" s="12" t="n">
        <v>9.58</v>
      </c>
      <c r="V9" s="31" t="n">
        <f aca="false">ROUND(LOG(U9,2),2)</f>
        <v>3.26</v>
      </c>
      <c r="W9" s="29" t="n">
        <f aca="false">ROUND(100*U9/$B9,2)</f>
        <v>22.76</v>
      </c>
      <c r="X9" s="12" t="n">
        <v>7.15</v>
      </c>
      <c r="Y9" s="31" t="n">
        <f aca="false">ROUND(LOG(X9,2),2)</f>
        <v>2.84</v>
      </c>
      <c r="Z9" s="29" t="n">
        <f aca="false">ROUND(100*X9/$B9,2)</f>
        <v>16.99</v>
      </c>
      <c r="AB9" s="0" t="n">
        <f aca="false">B9</f>
        <v>42.09</v>
      </c>
      <c r="AC9" s="0" t="n">
        <f aca="false">L9+O9+R9</f>
        <v>41.8123</v>
      </c>
      <c r="AD9" s="0" t="n">
        <f aca="false">N9+Q9+T9</f>
        <v>99.34</v>
      </c>
      <c r="AE9" s="0" t="n">
        <v>600</v>
      </c>
      <c r="AF9" s="0" t="n">
        <f aca="false">ROUND(LOG(600,2),2)</f>
        <v>9.23</v>
      </c>
      <c r="AG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82.94</v>
      </c>
      <c r="C10" s="32" t="n">
        <f aca="false">ROUND(LOG(B10,2),2)</f>
        <v>6.37</v>
      </c>
      <c r="D10" s="16" t="n">
        <f aca="false">ROUND(POWER(2,E10),2)</f>
        <v>222.86</v>
      </c>
      <c r="E10" s="32" t="n">
        <v>7.8</v>
      </c>
      <c r="F10" s="14" t="n">
        <v>95.51</v>
      </c>
      <c r="G10" s="32" t="n">
        <f aca="false">ROUND(LOG(F10,2),2)</f>
        <v>6.58</v>
      </c>
      <c r="H10" s="16" t="n">
        <v>8.6</v>
      </c>
      <c r="I10" s="32" t="n">
        <f aca="false">ROUND(H10*$J$2/100,2)</f>
        <v>11.01</v>
      </c>
      <c r="K10" s="13" t="n">
        <v>126</v>
      </c>
      <c r="L10" s="16" t="n">
        <v>0.0038</v>
      </c>
      <c r="M10" s="0" t="n">
        <f aca="false">ROUND(LOG(L10,2),2)</f>
        <v>-8.04</v>
      </c>
      <c r="N10" s="32" t="n">
        <f aca="false">ROUND(100*L10/$B10,2)</f>
        <v>0</v>
      </c>
      <c r="O10" s="16" t="n">
        <v>0.774</v>
      </c>
      <c r="P10" s="0" t="n">
        <f aca="false">ROUND(LOG(O10,2),2)</f>
        <v>-0.37</v>
      </c>
      <c r="Q10" s="32" t="n">
        <f aca="false">ROUND(100*O10/$B10,2)</f>
        <v>0.93</v>
      </c>
      <c r="R10" s="16" t="n">
        <v>81.76</v>
      </c>
      <c r="S10" s="0" t="n">
        <f aca="false">ROUND(LOG(R10,2),2)</f>
        <v>6.35</v>
      </c>
      <c r="T10" s="32" t="n">
        <f aca="false">ROUND(100*R10/$B10,2)</f>
        <v>98.58</v>
      </c>
      <c r="U10" s="16" t="n">
        <v>19.17</v>
      </c>
      <c r="V10" s="0" t="n">
        <f aca="false">ROUND(LOG(U10,2),2)</f>
        <v>4.26</v>
      </c>
      <c r="W10" s="32" t="n">
        <f aca="false">ROUND(100*U10/$B10,2)</f>
        <v>23.11</v>
      </c>
      <c r="X10" s="16" t="n">
        <v>14.07</v>
      </c>
      <c r="Y10" s="0" t="n">
        <f aca="false">ROUND(LOG(X10,2),2)</f>
        <v>3.81</v>
      </c>
      <c r="Z10" s="32" t="n">
        <f aca="false">ROUND(100*X10/$B10,2)</f>
        <v>16.96</v>
      </c>
      <c r="AB10" s="0" t="n">
        <f aca="false">B10</f>
        <v>82.94</v>
      </c>
      <c r="AC10" s="0" t="n">
        <f aca="false">L10+O10+R10</f>
        <v>82.5378</v>
      </c>
      <c r="AD10" s="0" t="n">
        <f aca="false">N10+Q10+T10</f>
        <v>99.51</v>
      </c>
      <c r="AE10" s="0" t="n">
        <v>600</v>
      </c>
      <c r="AF10" s="0" t="n">
        <f aca="false">ROUND(LOG(600,2),2)</f>
        <v>9.23</v>
      </c>
      <c r="AG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165.6</v>
      </c>
      <c r="C11" s="29" t="n">
        <f aca="false">ROUND(LOG(B11,2),2)</f>
        <v>7.37</v>
      </c>
      <c r="D11" s="12" t="n">
        <f aca="false">ROUND(POWER(2,E11),2)</f>
        <v>445.72</v>
      </c>
      <c r="E11" s="29" t="n">
        <v>8.8</v>
      </c>
      <c r="F11" s="10" t="n">
        <v>175.54</v>
      </c>
      <c r="G11" s="29" t="n">
        <f aca="false">ROUND(LOG(F11,2),2)</f>
        <v>7.46</v>
      </c>
      <c r="H11" s="12" t="n">
        <v>13.9</v>
      </c>
      <c r="I11" s="29" t="n">
        <f aca="false">ROUND(H11*$J$2/100,2)</f>
        <v>17.79</v>
      </c>
      <c r="J11" s="31"/>
      <c r="K11" s="9" t="n">
        <v>206</v>
      </c>
      <c r="L11" s="12" t="n">
        <v>0.0012</v>
      </c>
      <c r="M11" s="31" t="n">
        <f aca="false">ROUND(LOG(L11,2),2)</f>
        <v>-9.7</v>
      </c>
      <c r="N11" s="29" t="n">
        <f aca="false">ROUND(100*L11/$B11,2)</f>
        <v>0</v>
      </c>
      <c r="O11" s="12" t="n">
        <v>1.52</v>
      </c>
      <c r="P11" s="31" t="n">
        <f aca="false">ROUND(LOG(O11,2),2)</f>
        <v>0.6</v>
      </c>
      <c r="Q11" s="29" t="n">
        <f aca="false">ROUND(100*O11/$B11,2)</f>
        <v>0.92</v>
      </c>
      <c r="R11" s="12" t="n">
        <v>163.26</v>
      </c>
      <c r="S11" s="31" t="n">
        <f aca="false">ROUND(LOG(R11,2),2)</f>
        <v>7.35</v>
      </c>
      <c r="T11" s="29" t="n">
        <f aca="false">ROUND(100*R11/$B11,2)</f>
        <v>98.59</v>
      </c>
      <c r="U11" s="12" t="n">
        <v>37.87</v>
      </c>
      <c r="V11" s="31" t="n">
        <f aca="false">ROUND(LOG(U11,2),2)</f>
        <v>5.24</v>
      </c>
      <c r="W11" s="29" t="n">
        <f aca="false">ROUND(100*U11/$B11,2)</f>
        <v>22.87</v>
      </c>
      <c r="X11" s="12" t="n">
        <v>28.48</v>
      </c>
      <c r="Y11" s="31" t="n">
        <f aca="false">ROUND(LOG(X11,2),2)</f>
        <v>4.83</v>
      </c>
      <c r="Z11" s="29" t="n">
        <f aca="false">ROUND(100*X11/$B11,2)</f>
        <v>17.2</v>
      </c>
      <c r="AB11" s="0" t="n">
        <f aca="false">B11</f>
        <v>165.6</v>
      </c>
      <c r="AC11" s="0" t="n">
        <f aca="false">L11+O11+R11</f>
        <v>164.7812</v>
      </c>
      <c r="AD11" s="0" t="n">
        <f aca="false">N11+Q11+T11</f>
        <v>99.51</v>
      </c>
      <c r="AE11" s="0" t="n">
        <v>600</v>
      </c>
      <c r="AF11" s="0" t="n">
        <f aca="false">ROUND(LOG(600,2),2)</f>
        <v>9.23</v>
      </c>
      <c r="AG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332.54</v>
      </c>
      <c r="C12" s="32" t="n">
        <f aca="false">ROUND(LOG(B12,2),2)</f>
        <v>8.38</v>
      </c>
      <c r="D12" s="16" t="n">
        <f aca="false">ROUND(POWER(2,E12),2)</f>
        <v>891.44</v>
      </c>
      <c r="E12" s="32" t="n">
        <v>9.8</v>
      </c>
      <c r="F12" s="14"/>
      <c r="G12" s="33"/>
      <c r="H12" s="16" t="n">
        <v>30.2</v>
      </c>
      <c r="I12" s="32" t="n">
        <f aca="false">ROUND(H12*$J$2/100,2)</f>
        <v>38.66</v>
      </c>
      <c r="K12" s="13" t="n">
        <v>362</v>
      </c>
      <c r="L12" s="16" t="n">
        <v>0.0014</v>
      </c>
      <c r="M12" s="0" t="n">
        <f aca="false">ROUND(LOG(L12,2),2)</f>
        <v>-9.48</v>
      </c>
      <c r="N12" s="32" t="n">
        <f aca="false">ROUND(100*L12/$B12,2)</f>
        <v>0</v>
      </c>
      <c r="O12" s="16" t="n">
        <v>3.44</v>
      </c>
      <c r="P12" s="0" t="n">
        <f aca="false">ROUND(LOG(O12,2),2)</f>
        <v>1.78</v>
      </c>
      <c r="Q12" s="32" t="n">
        <f aca="false">ROUND(100*O12/$B12,2)</f>
        <v>1.03</v>
      </c>
      <c r="R12" s="16" t="n">
        <v>327.71</v>
      </c>
      <c r="S12" s="0" t="n">
        <f aca="false">ROUND(LOG(R12,2),2)</f>
        <v>8.36</v>
      </c>
      <c r="T12" s="32" t="n">
        <f aca="false">ROUND(100*R12/$B12,2)</f>
        <v>98.55</v>
      </c>
      <c r="U12" s="16" t="n">
        <v>76.3</v>
      </c>
      <c r="V12" s="0" t="n">
        <f aca="false">ROUND(LOG(U12,2),2)</f>
        <v>6.25</v>
      </c>
      <c r="W12" s="32" t="n">
        <f aca="false">ROUND(100*U12/$B12,2)</f>
        <v>22.94</v>
      </c>
      <c r="X12" s="16" t="n">
        <v>50.71</v>
      </c>
      <c r="Y12" s="0" t="n">
        <f aca="false">ROUND(LOG(X12,2),2)</f>
        <v>5.66</v>
      </c>
      <c r="Z12" s="32" t="n">
        <f aca="false">ROUND(100*X12/$B12,2)</f>
        <v>15.25</v>
      </c>
      <c r="AB12" s="0" t="n">
        <f aca="false">B12</f>
        <v>332.54</v>
      </c>
      <c r="AC12" s="0" t="n">
        <f aca="false">L12+O12+R12</f>
        <v>331.1514</v>
      </c>
      <c r="AD12" s="0" t="n">
        <f aca="false">N12+Q12+T12</f>
        <v>99.58</v>
      </c>
      <c r="AE12" s="0" t="n">
        <v>600</v>
      </c>
      <c r="AF12" s="0" t="n">
        <f aca="false">ROUND(LOG(600,2),2)</f>
        <v>9.23</v>
      </c>
      <c r="AG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/>
      <c r="C13" s="29"/>
      <c r="D13" s="12" t="n">
        <f aca="false">ROUND(POWER(2,E13),2)</f>
        <v>1782.89</v>
      </c>
      <c r="E13" s="29" t="n">
        <v>10.8</v>
      </c>
      <c r="F13" s="10"/>
      <c r="G13" s="30"/>
      <c r="H13" s="12"/>
      <c r="I13" s="29" t="n">
        <f aca="false">ROUND(H13*$J$2/100,2)</f>
        <v>0</v>
      </c>
      <c r="J13" s="31"/>
      <c r="K13" s="9" t="n">
        <v>1044</v>
      </c>
      <c r="L13" s="12"/>
      <c r="M13" s="31" t="e">
        <f aca="false">ROUND(LOG(L13,2),2)</f>
        <v>#VALUE!</v>
      </c>
      <c r="N13" s="29" t="e">
        <f aca="false">ROUND(100*L13/$B13,2)</f>
        <v>#DIV/0!</v>
      </c>
      <c r="O13" s="12"/>
      <c r="P13" s="31" t="e">
        <f aca="false">ROUND(LOG(O13,2),2)</f>
        <v>#VALUE!</v>
      </c>
      <c r="Q13" s="29" t="e">
        <f aca="false">ROUND(100*O13/$B13,2)</f>
        <v>#DIV/0!</v>
      </c>
      <c r="R13" s="12"/>
      <c r="S13" s="31" t="e">
        <f aca="false">ROUND(LOG(R13,2),2)</f>
        <v>#VALUE!</v>
      </c>
      <c r="T13" s="29" t="e">
        <f aca="false">ROUND(100*R13/$B13,2)</f>
        <v>#DIV/0!</v>
      </c>
      <c r="U13" s="12"/>
      <c r="V13" s="31" t="e">
        <f aca="false">ROUND(LOG(U13,2),2)</f>
        <v>#VALUE!</v>
      </c>
      <c r="W13" s="29" t="e">
        <f aca="false">ROUND(100*U13/$B13,2)</f>
        <v>#DIV/0!</v>
      </c>
      <c r="X13" s="12"/>
      <c r="Y13" s="31" t="e">
        <f aca="false">ROUND(LOG(X13,2),2)</f>
        <v>#VALUE!</v>
      </c>
      <c r="Z13" s="29" t="e">
        <f aca="false">ROUND(100*X13/$B13,2)</f>
        <v>#DIV/0!</v>
      </c>
      <c r="AB13" s="0" t="n">
        <f aca="false">B13</f>
        <v>0</v>
      </c>
      <c r="AC13" s="0" t="n">
        <f aca="false">L13+O13+R13</f>
        <v>0</v>
      </c>
      <c r="AD13" s="0" t="e">
        <f aca="false">N13+Q13+T13</f>
        <v>#DIV/0!</v>
      </c>
      <c r="AE13" s="0" t="n">
        <v>600</v>
      </c>
      <c r="AF13" s="0" t="n">
        <f aca="false">ROUND(LOG(600,2),2)</f>
        <v>9.23</v>
      </c>
      <c r="AG13" s="0" t="n">
        <f aca="false">ROUND(LOG(300,2),2)</f>
        <v>8.23</v>
      </c>
    </row>
    <row r="14" customFormat="false" ht="12.8" hidden="false" customHeight="false" outlineLevel="0" collapsed="false">
      <c r="A14" s="20" t="n">
        <v>27</v>
      </c>
      <c r="B14" s="22"/>
      <c r="C14" s="23" t="e">
        <f aca="false">ROUND(LOG(B14,2),2)</f>
        <v>#VALUE!</v>
      </c>
      <c r="D14" s="22" t="n">
        <f aca="false">ROUND(POWER(2,E14),2)</f>
        <v>3565.78</v>
      </c>
      <c r="E14" s="23" t="n">
        <v>11.8</v>
      </c>
      <c r="F14" s="35"/>
      <c r="G14" s="36"/>
      <c r="H14" s="22"/>
      <c r="I14" s="23"/>
      <c r="K14" s="20"/>
      <c r="L14" s="22"/>
      <c r="M14" s="37" t="e">
        <f aca="false">ROUND(LOG(L14,2),2)</f>
        <v>#VALUE!</v>
      </c>
      <c r="N14" s="23" t="e">
        <f aca="false">ROUND(100*L14/$B14,2)</f>
        <v>#DIV/0!</v>
      </c>
      <c r="O14" s="22"/>
      <c r="P14" s="37" t="e">
        <f aca="false">ROUND(LOG(O14,2),2)</f>
        <v>#VALUE!</v>
      </c>
      <c r="Q14" s="23"/>
      <c r="R14" s="22"/>
      <c r="S14" s="37" t="e">
        <f aca="false">ROUND(LOG(R14,2),2)</f>
        <v>#VALUE!</v>
      </c>
      <c r="T14" s="23"/>
      <c r="U14" s="22"/>
      <c r="V14" s="37" t="e">
        <f aca="false">ROUND(LOG(U14,2),2)</f>
        <v>#VALUE!</v>
      </c>
      <c r="W14" s="23"/>
      <c r="X14" s="22"/>
      <c r="Y14" s="37" t="e">
        <f aca="false">ROUND(LOG(X14,2),2)</f>
        <v>#VALUE!</v>
      </c>
      <c r="Z14" s="23"/>
      <c r="AB14" s="0" t="n">
        <f aca="false">B14</f>
        <v>0</v>
      </c>
      <c r="AC14" s="0" t="n">
        <f aca="false">L14+O14+R14+X14</f>
        <v>0</v>
      </c>
      <c r="AD14" s="0" t="e">
        <f aca="false">N14+Q14+T14+Z14</f>
        <v>#DIV/0!</v>
      </c>
      <c r="AE14" s="0" t="n">
        <v>600</v>
      </c>
      <c r="AF14" s="0" t="n">
        <f aca="false">ROUND(LOG(600,2),2)</f>
        <v>9.23</v>
      </c>
      <c r="AG14" s="0" t="n">
        <f aca="false">ROUND(LOG(300,2),2)</f>
        <v>8.23</v>
      </c>
    </row>
  </sheetData>
  <mergeCells count="9">
    <mergeCell ref="B1:C1"/>
    <mergeCell ref="D1:E1"/>
    <mergeCell ref="F1:G1"/>
    <mergeCell ref="H1:I1"/>
    <mergeCell ref="L1:N1"/>
    <mergeCell ref="O1:Q1"/>
    <mergeCell ref="R1:T1"/>
    <mergeCell ref="U1:W1"/>
    <mergeCell ref="X1: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6810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2019-08-01T15:47:09Z</dcterms:created>
  <dc:creator/>
  <dc:description/>
  <dc:language>en-US</dc:language>
  <cp:lastModifiedBy/>
  <dcterms:modified xsi:type="dcterms:W3CDTF">2019-11-21T18:49:53Z</dcterms:modified>
  <cp:revision>48</cp:revision>
  <dc:subject/>
  <dc:title/>
</cp:coreProperties>
</file>