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pivotCache/pivotCacheDefinition2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yectos Python\Proyecto Jimena\TGB_Calidad_v2\"/>
    </mc:Choice>
  </mc:AlternateContent>
  <xr:revisionPtr revIDLastSave="0" documentId="13_ncr:1_{51AE338A-01B3-4117-A7E4-ED8B23CBFF63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040" xr2:uid="{86EAD21F-0B67-45A2-8029-AB795337AF09}"/>
  </bookViews>
  <sheets>
    <sheet name="01_INICIO" sheetId="1" r:id="rId1"/>
    <sheet name="POLITICA DE CALIDAD" sheetId="18" state="veryHidden" r:id="rId2"/>
    <sheet name="07_DASHBOARD" sheetId="9" state="veryHidden" r:id="rId3"/>
    <sheet name="02_ENTRADA" sheetId="2" state="veryHidden" r:id="rId4"/>
    <sheet name="AUX_MESES" sheetId="8" state="veryHidden" r:id="rId5"/>
    <sheet name="03_RESULTADOS" sheetId="3" state="veryHidden" r:id="rId6"/>
    <sheet name="04_INDICADORES" sheetId="4" state="veryHidden" r:id="rId7"/>
    <sheet name="05_CONFIGURACION" sheetId="5" state="veryHidden" r:id="rId8"/>
    <sheet name="06_AUDITORIA" sheetId="6" state="veryHidden" r:id="rId9"/>
    <sheet name="HISTORICO" sheetId="7" state="veryHidden" r:id="rId10"/>
    <sheet name="08_OBJETIVOS" sheetId="11" state="veryHidden" r:id="rId11"/>
    <sheet name="09_OBJETIVO_1" sheetId="13" state="veryHidden" r:id="rId12"/>
    <sheet name="10_OBJETIVO_2" sheetId="14" state="veryHidden" r:id="rId13"/>
    <sheet name="11_OBJETIVO_3" sheetId="15" state="veryHidden" r:id="rId14"/>
    <sheet name="12_OBJETIVO_4" sheetId="16" state="veryHidden" r:id="rId15"/>
    <sheet name="13_OBJETIVO_5" sheetId="17" state="veryHidden" r:id="rId16"/>
  </sheets>
  <definedNames>
    <definedName name="_xlnm._FilterDatabase" localSheetId="7" hidden="1">'05_CONFIGURACION'!$A$5:$D$33</definedName>
    <definedName name="_xlnm._FilterDatabase" localSheetId="9" hidden="1">HISTORICO!$A$1:$M$1</definedName>
    <definedName name="_xlnm.Print_Area" localSheetId="8">'06_AUDITORIA'!$A$1:$E$27</definedName>
    <definedName name="_xlnm.Print_Area" localSheetId="2">'07_DASHBOARD'!$A$1:$Q$24</definedName>
    <definedName name="_xlnm.Print_Area" localSheetId="10">'08_OBJETIVOS'!$A$1:$Q$15</definedName>
    <definedName name="_xlnm.Print_Area" localSheetId="11">'09_OBJETIVO_1'!$A$1:$Q$19</definedName>
    <definedName name="_xlnm.Print_Area" localSheetId="12">'10_OBJETIVO_2'!$A$1:$Q$17</definedName>
    <definedName name="_xlnm.Print_Area" localSheetId="13">'11_OBJETIVO_3'!$A$1:$Q$18</definedName>
    <definedName name="_xlnm.Print_Area" localSheetId="14">'12_OBJETIVO_4'!$A$1:$Q$19</definedName>
    <definedName name="_xlnm.Print_Area" localSheetId="15">'13_OBJETIVO_5'!$A$1:$Q$17</definedName>
    <definedName name="SegmentaciónDeDatos_Año">#N/A</definedName>
    <definedName name="SegmentaciónDeDatos_Indicador">#N/A</definedName>
    <definedName name="SegmentaciónDeDatos_Mes">#N/A</definedName>
    <definedName name="SegmentaciónDeDatos_Nombre_objetivo">#N/A</definedName>
  </definedNames>
  <calcPr calcId="191029"/>
  <extLst>
    <ext xmlns:x14="http://schemas.microsoft.com/office/spreadsheetml/2009/9/main" uri="{876F7934-8845-4945-9796-88D515C7AA90}">
      <x14:pivotCaches>
        <pivotCache cacheId="0" r:id="rId17"/>
      </x14:pivotCaches>
    </ex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" r:id="rId22"/>
      </x15:pivotCaches>
    </ext>
    <ext xmlns:x15="http://schemas.microsoft.com/office/spreadsheetml/2010/11/main" uri="{983426D0-5260-488c-9760-48F4B6AC55F4}">
      <x15:pivotTableReferences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istorico_6a2d2697-0610-4313-a74d-5ee757d9d386" name="Historico" connection="Consulta - Historico"/>
          <x15:modelTable id="Dim_indicador_dad026fd-f21b-4b08-984a-c5960b52f63b" name="Dim_indicador" connection="Consulta - Dim_indicador"/>
          <x15:modelTable id="Objetivos_30078628-71d8-475c-aefc-b74bdb252ebf" name="Objetivos" connection="Consulta - Objetivos"/>
          <x15:modelTable id="Dim_periodo_fcf4a89f-5189-496f-b2a1-b965df5c1cd1" name="Dim_periodo" connection="Consulta - Dim_periodo(1)"/>
        </x15:modelTables>
        <x15:modelRelationships>
          <x15:modelRelationship fromTable="Historico" fromColumn="Clave_periodo" toTable="Dim_periodo" toColumn="Clave_periodo"/>
          <x15:modelRelationship fromTable="Historico" fromColumn="Indicador" toTable="Dim_indicador" toColumn="Indicador"/>
          <x15:modelRelationship fromTable="Dim_indicador" fromColumn="Objetivo" toTable="Objetivos" toColumn="Objetiv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" i="17" l="1"/>
  <c r="G4" i="16"/>
  <c r="G4" i="15"/>
  <c r="G4" i="14"/>
  <c r="G4" i="13"/>
  <c r="H4" i="11"/>
  <c r="D9" i="11" s="1"/>
  <c r="D11" i="11" l="1"/>
  <c r="D10" i="11"/>
  <c r="D7" i="11"/>
  <c r="D8" i="11"/>
  <c r="E8" i="1"/>
  <c r="G9" i="17"/>
  <c r="F9" i="17"/>
  <c r="H9" i="17" s="1"/>
  <c r="G8" i="17"/>
  <c r="F8" i="17"/>
  <c r="H8" i="17" s="1"/>
  <c r="D8" i="17"/>
  <c r="G7" i="17"/>
  <c r="F7" i="17"/>
  <c r="H7" i="17" s="1"/>
  <c r="D7" i="17"/>
  <c r="G16" i="16"/>
  <c r="F16" i="16"/>
  <c r="G15" i="16"/>
  <c r="F15" i="16"/>
  <c r="H15" i="16" s="1"/>
  <c r="D15" i="16"/>
  <c r="G14" i="16"/>
  <c r="F14" i="16"/>
  <c r="H14" i="16" s="1"/>
  <c r="D14" i="16"/>
  <c r="G13" i="16"/>
  <c r="F13" i="16"/>
  <c r="H13" i="16" s="1"/>
  <c r="D13" i="16"/>
  <c r="G12" i="16"/>
  <c r="F12" i="16"/>
  <c r="H12" i="16" s="1"/>
  <c r="D12" i="16"/>
  <c r="G11" i="16"/>
  <c r="F11" i="16"/>
  <c r="H11" i="16" s="1"/>
  <c r="D11" i="16"/>
  <c r="G10" i="16"/>
  <c r="F10" i="16"/>
  <c r="H10" i="16" s="1"/>
  <c r="D10" i="16"/>
  <c r="G9" i="16"/>
  <c r="F9" i="16"/>
  <c r="H9" i="16" s="1"/>
  <c r="D9" i="16"/>
  <c r="G8" i="16"/>
  <c r="F8" i="16"/>
  <c r="H8" i="16" s="1"/>
  <c r="D8" i="16"/>
  <c r="G7" i="16"/>
  <c r="F7" i="16"/>
  <c r="H7" i="16" s="1"/>
  <c r="D7" i="16"/>
  <c r="G8" i="15"/>
  <c r="F8" i="15"/>
  <c r="G7" i="15"/>
  <c r="F7" i="15"/>
  <c r="H7" i="15" s="1"/>
  <c r="D7" i="15"/>
  <c r="D8" i="15" s="1"/>
  <c r="G14" i="14"/>
  <c r="F14" i="14"/>
  <c r="H14" i="14" s="1"/>
  <c r="G13" i="14"/>
  <c r="F13" i="14"/>
  <c r="H13" i="14" s="1"/>
  <c r="G12" i="14"/>
  <c r="F12" i="14"/>
  <c r="H12" i="14" s="1"/>
  <c r="G11" i="14"/>
  <c r="F11" i="14"/>
  <c r="H11" i="14" s="1"/>
  <c r="G10" i="14"/>
  <c r="F10" i="14"/>
  <c r="H10" i="14" s="1"/>
  <c r="G9" i="14"/>
  <c r="F9" i="14"/>
  <c r="H9" i="14" s="1"/>
  <c r="G8" i="14"/>
  <c r="F8" i="14"/>
  <c r="H8" i="14" s="1"/>
  <c r="G7" i="14"/>
  <c r="F7" i="14"/>
  <c r="H7" i="14" s="1"/>
  <c r="H12" i="11"/>
  <c r="G12" i="11"/>
  <c r="I12" i="11" s="1"/>
  <c r="E12" i="11"/>
  <c r="H11" i="11"/>
  <c r="G11" i="11"/>
  <c r="I11" i="11" s="1"/>
  <c r="H10" i="11"/>
  <c r="G10" i="11"/>
  <c r="I10" i="11" s="1"/>
  <c r="H9" i="11"/>
  <c r="G9" i="11"/>
  <c r="I9" i="11" s="1"/>
  <c r="H8" i="11"/>
  <c r="G8" i="11"/>
  <c r="I8" i="11" s="1"/>
  <c r="H7" i="11"/>
  <c r="G7" i="11"/>
  <c r="I7" i="11" s="1"/>
  <c r="D12" i="11" l="1"/>
  <c r="E16" i="16"/>
  <c r="H16" i="16" s="1"/>
  <c r="D16" i="16"/>
  <c r="D9" i="17"/>
  <c r="D14" i="14"/>
  <c r="X11" i="9" l="1"/>
  <c r="W11" i="9"/>
  <c r="V11" i="9"/>
  <c r="X10" i="9"/>
  <c r="W10" i="9"/>
  <c r="V10" i="9"/>
  <c r="X9" i="9"/>
  <c r="W9" i="9"/>
  <c r="V9" i="9"/>
  <c r="X2" i="9"/>
  <c r="W2" i="9"/>
  <c r="V2" i="9"/>
  <c r="X1" i="9"/>
  <c r="W1" i="9"/>
  <c r="V1" i="9"/>
  <c r="I28" i="1"/>
  <c r="E6" i="1"/>
  <c r="H2" i="2"/>
  <c r="E7" i="1" s="1"/>
  <c r="G11" i="5"/>
  <c r="F12" i="13"/>
  <c r="H12" i="13" s="1"/>
  <c r="G12" i="13"/>
  <c r="F13" i="13"/>
  <c r="H13" i="13" s="1"/>
  <c r="G13" i="13"/>
  <c r="F10" i="13"/>
  <c r="H10" i="13" s="1"/>
  <c r="G10" i="13"/>
  <c r="F7" i="13"/>
  <c r="H7" i="13" s="1"/>
  <c r="F11" i="13"/>
  <c r="H11" i="13" s="1"/>
  <c r="G7" i="13"/>
  <c r="G11" i="13"/>
  <c r="F16" i="13"/>
  <c r="H16" i="13" s="1"/>
  <c r="G16" i="13"/>
  <c r="F8" i="13"/>
  <c r="H8" i="13" s="1"/>
  <c r="G8" i="13"/>
  <c r="F9" i="13"/>
  <c r="H9" i="13" s="1"/>
  <c r="G9" i="13"/>
  <c r="F14" i="13"/>
  <c r="H14" i="13" s="1"/>
  <c r="G14" i="13"/>
  <c r="F15" i="13"/>
  <c r="H15" i="13" s="1"/>
  <c r="G15" i="13"/>
  <c r="D16" i="1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97F7CE-6A5B-4B77-B568-DC7DFABE4F81}" name="Consulta - Dim_indicador" description="Conexión a la consulta 'Dim_indicador' en el libro." type="100" refreshedVersion="8" minRefreshableVersion="5">
    <extLst>
      <ext xmlns:x15="http://schemas.microsoft.com/office/spreadsheetml/2010/11/main" uri="{DE250136-89BD-433C-8126-D09CA5730AF9}">
        <x15:connection id="e81cd886-cea6-40d6-bd4d-fcac8a257b10"/>
      </ext>
    </extLst>
  </connection>
  <connection id="2" xr16:uid="{D418731F-D11F-4739-AB0F-F0F07FB4E641}" name="Consulta - Dim_periodo(1)" description="Conexión a la consulta 'Dim_periodo' en el libro." type="100" refreshedVersion="8" minRefreshableVersion="5">
    <extLst>
      <ext xmlns:x15="http://schemas.microsoft.com/office/spreadsheetml/2010/11/main" uri="{DE250136-89BD-433C-8126-D09CA5730AF9}">
        <x15:connection id="acca5cd8-1ded-475b-a51a-a366e76f1e12"/>
      </ext>
    </extLst>
  </connection>
  <connection id="3" xr16:uid="{537DF01F-1C1B-46E4-AE4B-EF42207D0B3A}" name="Consulta - Historico" description="Conexión a la consulta 'Historico' en el libro." type="100" refreshedVersion="8" minRefreshableVersion="5">
    <extLst>
      <ext xmlns:x15="http://schemas.microsoft.com/office/spreadsheetml/2010/11/main" uri="{DE250136-89BD-433C-8126-D09CA5730AF9}">
        <x15:connection id="7908c0ea-63fd-44c0-80e1-557ceed0def7"/>
      </ext>
    </extLst>
  </connection>
  <connection id="4" xr16:uid="{97C76B01-F03E-4278-A2C1-B721029D6649}" name="Consulta - Objetivos" description="Conexión a la consulta 'Objetivos' en el libro." type="100" refreshedVersion="8" minRefreshableVersion="5">
    <extLst>
      <ext xmlns:x15="http://schemas.microsoft.com/office/spreadsheetml/2010/11/main" uri="{DE250136-89BD-433C-8126-D09CA5730AF9}">
        <x15:connection id="69423aa7-e30b-48ca-b5d9-5006e0beea05"/>
      </ext>
    </extLst>
  </connection>
  <connection id="5" xr16:uid="{296715D2-F007-4064-856A-CDA348DAB958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<sst xmlns="http://schemas.openxmlformats.org/spreadsheetml/2006/main" count="1440" uniqueCount="259">
  <si>
    <t>Código</t>
  </si>
  <si>
    <t>Objetivo</t>
  </si>
  <si>
    <t>Indicador</t>
  </si>
  <si>
    <t>Unidad</t>
  </si>
  <si>
    <t>Meta</t>
  </si>
  <si>
    <t>Real</t>
  </si>
  <si>
    <t>Estado</t>
  </si>
  <si>
    <t>%</t>
  </si>
  <si>
    <t>NIVEL DE SERVICIO AL CLIENTE (COMERCIAL)</t>
  </si>
  <si>
    <t>DISPONIBILIDAD MP</t>
  </si>
  <si>
    <t>LEAD TIME (DÍAS)</t>
  </si>
  <si>
    <t>Tipo</t>
  </si>
  <si>
    <t>Peso</t>
  </si>
  <si>
    <t>Criterio</t>
  </si>
  <si>
    <t>P</t>
  </si>
  <si>
    <t>Mayor es mejor</t>
  </si>
  <si>
    <t>Cumplimiento</t>
  </si>
  <si>
    <t>Resultado Ponderado</t>
  </si>
  <si>
    <t>N</t>
  </si>
  <si>
    <t>Menor es mejor</t>
  </si>
  <si>
    <t>Dirección</t>
  </si>
  <si>
    <t>Definición</t>
  </si>
  <si>
    <t>Fórmula Cumplimiento</t>
  </si>
  <si>
    <t>Tope</t>
  </si>
  <si>
    <t>Frecuencia</t>
  </si>
  <si>
    <t>Fuente Actual</t>
  </si>
  <si>
    <t>Acumulado</t>
  </si>
  <si>
    <t>Proporción/porcentaje de pedidos o servicio atendido según criterio comercial</t>
  </si>
  <si>
    <t>Resultado real del nivel de servicio del período</t>
  </si>
  <si>
    <t>Nivel de servicio objetivo del período</t>
  </si>
  <si>
    <t>real/meta</t>
  </si>
  <si>
    <t>mensual</t>
  </si>
  <si>
    <t>Hoja 1 | Fila 7</t>
  </si>
  <si>
    <t>PENDIENTE_NEGOCIO</t>
  </si>
  <si>
    <t>Porcentaje de disponibilidad de materia prima</t>
  </si>
  <si>
    <t>Disponibilidad real de MP</t>
  </si>
  <si>
    <t>Disponibilidad objetivo de MP</t>
  </si>
  <si>
    <t>Hoja 1 | Fila 8</t>
  </si>
  <si>
    <t>Ship to Commit (STC)</t>
  </si>
  <si>
    <t>Porcentaje de compromisos de despacho cumplidos</t>
  </si>
  <si>
    <t>STC real del período</t>
  </si>
  <si>
    <t>STC objetivo del período</t>
  </si>
  <si>
    <t>Hoja 1 | Fila 9</t>
  </si>
  <si>
    <t>días</t>
  </si>
  <si>
    <t>Tiempo transcurrido del proceso medido en días</t>
  </si>
  <si>
    <t>Lead Time real promedio/medido</t>
  </si>
  <si>
    <t>Lead Time máximo u objetivo permitido</t>
  </si>
  <si>
    <t>meta/real</t>
  </si>
  <si>
    <t>Hoja 1 | Fila 10</t>
  </si>
  <si>
    <t>EVALUACIÓN DE PROVEEDORES MP</t>
  </si>
  <si>
    <t>Resultado de evaluación de proveedores de materia prima</t>
  </si>
  <si>
    <t>Evaluación real</t>
  </si>
  <si>
    <t>Evaluación objetivo</t>
  </si>
  <si>
    <t>Hoja 1 | Fila 11</t>
  </si>
  <si>
    <t>PRODUCTIVIDAD</t>
  </si>
  <si>
    <t>Productividad obtenida frente al estándar/meta</t>
  </si>
  <si>
    <t>Productividad real</t>
  </si>
  <si>
    <t>Productividad objetivo</t>
  </si>
  <si>
    <t>Hoja 1 | Fila 12</t>
  </si>
  <si>
    <t>DEVOLUCIONES</t>
  </si>
  <si>
    <t>Nivel de devoluciones frente a la base definida por negocio</t>
  </si>
  <si>
    <t>Devoluciones reales</t>
  </si>
  <si>
    <t>Máximo de devoluciones aceptable</t>
  </si>
  <si>
    <t>Hoja 1 | Fila 13</t>
  </si>
  <si>
    <t>PRODUCTO NO CONFORME (RETENIDOS)</t>
  </si>
  <si>
    <t>Proporción de producto no conforme/retenciones</t>
  </si>
  <si>
    <t>Producto no conforme real</t>
  </si>
  <si>
    <t>Máximo aceptable</t>
  </si>
  <si>
    <t>Hoja 1 | Fila 14</t>
  </si>
  <si>
    <t>RESPUESTA QUEJAS Y RECLAMOS</t>
  </si>
  <si>
    <t>Mayor cumplimiento es mejor</t>
  </si>
  <si>
    <t>Porcentaje de atención de quejas/reclamos dentro del criterio definido</t>
  </si>
  <si>
    <t>Cumplimiento real</t>
  </si>
  <si>
    <t>Cumplimiento objetivo</t>
  </si>
  <si>
    <t>Hoja 1 | Fila 15</t>
  </si>
  <si>
    <t>PRESUPUESTO (COMERCIAL)</t>
  </si>
  <si>
    <t>Cumplimiento de la ejecución/recaudo presupuestado según definición comercial</t>
  </si>
  <si>
    <t>Hoja 2 | Fila 7</t>
  </si>
  <si>
    <t>CARTERA (COMERCIAL)</t>
  </si>
  <si>
    <t>Cumplimiento del objetivo de cartera/recaudo</t>
  </si>
  <si>
    <t>Hoja 2 | Fila 8</t>
  </si>
  <si>
    <t>CUMPLIMIENTO CRONOGRAMA DESARROLLOS</t>
  </si>
  <si>
    <t>Porcentaje de hitos/desarrollos cumplidos frente al cronograma</t>
  </si>
  <si>
    <t>Hoja 2 | Fila 9</t>
  </si>
  <si>
    <t>CUMPLIMIENTO CRONOGRAMA MTTO MOLDES</t>
  </si>
  <si>
    <t>Porcentaje de actividades de mantenimiento de moldes cumplidas</t>
  </si>
  <si>
    <t>Hoja 2 | Fila 10</t>
  </si>
  <si>
    <t>COSTO DE ENERGÍA (MTTO)</t>
  </si>
  <si>
    <t>costo/unidad</t>
  </si>
  <si>
    <t>Menor costo es mejor</t>
  </si>
  <si>
    <t>Costo de energía asociado a la operación/mantenimiento según base definida</t>
  </si>
  <si>
    <t>Costo real por unidad</t>
  </si>
  <si>
    <t>Costo objetivo por unidad</t>
  </si>
  <si>
    <t>Hoja 2 | Fila 11</t>
  </si>
  <si>
    <t>DISPONIBILIDAD DE EQUIPOS (MTTO)</t>
  </si>
  <si>
    <t>Mayor disponibilidad es mejor</t>
  </si>
  <si>
    <t>Disponibilidad operativa de equipos</t>
  </si>
  <si>
    <t>Disponibilidad real</t>
  </si>
  <si>
    <t>Disponibilidad objetivo</t>
  </si>
  <si>
    <t>Hoja 2 | Fila 12</t>
  </si>
  <si>
    <t>MARGEN BRUTO ACUMULADO</t>
  </si>
  <si>
    <t>Mayor margen es mejor</t>
  </si>
  <si>
    <t>Margen bruto acumulado según definición financiera</t>
  </si>
  <si>
    <t>Margen real acumulado</t>
  </si>
  <si>
    <t>Margen objetivo</t>
  </si>
  <si>
    <t>Hoja 2 | Fila 13</t>
  </si>
  <si>
    <t>CUMPLIMIENTO PROGRAMA DE CAPACITACIÓN</t>
  </si>
  <si>
    <t>Porcentaje del programa de capacitación ejecutado</t>
  </si>
  <si>
    <t>Hoja 3 | Fila 7</t>
  </si>
  <si>
    <t>PRECIO PEAD</t>
  </si>
  <si>
    <t>$/unidad</t>
  </si>
  <si>
    <t>Menor precio/costo es mejor</t>
  </si>
  <si>
    <t>Precio/costo de PEAD según base de compras definida</t>
  </si>
  <si>
    <t>Precio real</t>
  </si>
  <si>
    <t>Precio objetivo</t>
  </si>
  <si>
    <t>Hoja 4 | Fila 7</t>
  </si>
  <si>
    <t>PRECIO PET</t>
  </si>
  <si>
    <t>Precio/costo de PET según base de compras definida</t>
  </si>
  <si>
    <t>Hoja 4 | Fila 8</t>
  </si>
  <si>
    <t>PRECIO PP</t>
  </si>
  <si>
    <t>Precio/costo de PP según base de compras definida</t>
  </si>
  <si>
    <t>Hoja 4 | Fila 9</t>
  </si>
  <si>
    <t>FLETES</t>
  </si>
  <si>
    <t>Costo de flete según base logística definida</t>
  </si>
  <si>
    <t>Flete real</t>
  </si>
  <si>
    <t>Flete objetivo</t>
  </si>
  <si>
    <t>Hoja 4 | Fila 10</t>
  </si>
  <si>
    <t>EXACTITUD EN EL INVENTARIO</t>
  </si>
  <si>
    <t>Mayor exactitud es mejor</t>
  </si>
  <si>
    <t>Exactitud entre inventario físico y sistema</t>
  </si>
  <si>
    <t>Exactitud real</t>
  </si>
  <si>
    <t>Exactitud objetivo</t>
  </si>
  <si>
    <t>Hoja 4 | Fila 11</t>
  </si>
  <si>
    <t>DESPERDICIO TOTAL</t>
  </si>
  <si>
    <t>Menor desperdicio es mejor</t>
  </si>
  <si>
    <t>Porcentaje de desperdicio sobre la base productiva definida</t>
  </si>
  <si>
    <t>Desperdicio real</t>
  </si>
  <si>
    <t>Máximo de desperdicio aceptable</t>
  </si>
  <si>
    <t>Hoja 4 | Fila 12</t>
  </si>
  <si>
    <t>COSTO X KILO MANO DE OBRA</t>
  </si>
  <si>
    <t>$/kg</t>
  </si>
  <si>
    <t>Menor costo por kilo es mejor</t>
  </si>
  <si>
    <t>Costo de mano de obra por kilogramo producido</t>
  </si>
  <si>
    <t>Costo real/kg</t>
  </si>
  <si>
    <t>Costo objetivo/kg</t>
  </si>
  <si>
    <t>Hoja 4 | Fila 13</t>
  </si>
  <si>
    <t>COSTO X KILO INSUMOS</t>
  </si>
  <si>
    <t>Costo de insumos por kilogramo producido</t>
  </si>
  <si>
    <t>Hoja 4 | Fila 14</t>
  </si>
  <si>
    <t>CUMPLIMIENTO MTTO PREVENTIVO (MTTO)</t>
  </si>
  <si>
    <t>Porcentaje del mantenimiento preventivo ejecutado según programa</t>
  </si>
  <si>
    <t>Hoja 4 | Fila 15</t>
  </si>
  <si>
    <t>AUSENTISMO GENERAL</t>
  </si>
  <si>
    <t>Menor ausentismo es mejor</t>
  </si>
  <si>
    <t>Porcentaje de ausentismo general según base laboral definida</t>
  </si>
  <si>
    <t>Ausentismo real</t>
  </si>
  <si>
    <t>Máximo de ausentismo aceptable</t>
  </si>
  <si>
    <t>Hoja 5 | Fila 7</t>
  </si>
  <si>
    <t>AUSENTISMO SPS</t>
  </si>
  <si>
    <t>Porcentaje de ausentismo SPS según base definida</t>
  </si>
  <si>
    <t>Hoja 5 | Fila 8</t>
  </si>
  <si>
    <t>Peso Objetivo</t>
  </si>
  <si>
    <t>TOTAL</t>
  </si>
  <si>
    <t>Año</t>
  </si>
  <si>
    <t>Mes</t>
  </si>
  <si>
    <t>Fecha Proceso</t>
  </si>
  <si>
    <t>OK</t>
  </si>
  <si>
    <t>Modo</t>
  </si>
  <si>
    <t>Entrada de indicadores</t>
  </si>
  <si>
    <t>Edite solo Meta y Real. Los demás campos se validan contra el maestro.</t>
  </si>
  <si>
    <t>Resultados del período</t>
  </si>
  <si>
    <t>Período</t>
  </si>
  <si>
    <t>Resultado total</t>
  </si>
  <si>
    <t>Valores calculados por el motor Python</t>
  </si>
  <si>
    <t>El motor registra aquí cada ejecución completada correctamente.</t>
  </si>
  <si>
    <t>Fecha de proceso</t>
  </si>
  <si>
    <t>Detalle</t>
  </si>
  <si>
    <t>Activo</t>
  </si>
  <si>
    <t>SI</t>
  </si>
  <si>
    <t>NORMAL</t>
  </si>
  <si>
    <t>Año:</t>
  </si>
  <si>
    <t>Mes:</t>
  </si>
  <si>
    <t>Modo:</t>
  </si>
  <si>
    <t>Número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</si>
  <si>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</si>
  <si>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</si>
  <si>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</si>
  <si>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</si>
  <si>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</si>
  <si>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</si>
  <si>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</si>
  <si>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</si>
  <si>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</si>
  <si>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</si>
  <si>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</si>
  <si>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</si>
  <si>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Número2</t>
  </si>
  <si>
    <t>ESTADO DEL SISTEMA</t>
  </si>
  <si>
    <t>PROCESAR: 28 indicadores procesados.</t>
  </si>
  <si>
    <t>2026-02</t>
  </si>
  <si>
    <t>PROCESAR: 26 indicadores procesados.</t>
  </si>
  <si>
    <t>Ago</t>
  </si>
  <si>
    <t>Sep</t>
  </si>
  <si>
    <t>Oct</t>
  </si>
  <si>
    <t>Nov</t>
  </si>
  <si>
    <t>Dic</t>
  </si>
  <si>
    <t>AÑO</t>
  </si>
  <si>
    <t>OBJETIVO</t>
  </si>
  <si>
    <t>MANTENER UN ALTO NIVEL DE SATISFACCIÓN DE LOS CLIENTES.</t>
  </si>
  <si>
    <t>CUMPLIR CON EL CRECIMIENTO PROYECTADO Y CON LOS NIVELES DE RENTABILIDAD PRESUPUESTADOS.</t>
  </si>
  <si>
    <t xml:space="preserve"> PROMOVER PROGRAMAS DE FORMACIÓN QUE FORTALEZCAN LAS COMPETENCIAS DEL PERSONAL.</t>
  </si>
  <si>
    <t>PROMOVER Y ASEGURAR EL USO ADEACUADO DE LOS RECURSOS MEDIANTE EL MEJORAMIENTO CONTINUO DE LOS PROCESOS.</t>
  </si>
  <si>
    <t>GARANTIZAR EL CUIDADO DE NUESTRO PERSONAL MEDIANTE EL CUMPLIMIENTO DE LAS NORMAS DE SEGURIDAD.</t>
  </si>
  <si>
    <t># Objetivo</t>
  </si>
  <si>
    <t>TABLERO DE MANDO - OBJETIVOS DE CALIDAD</t>
  </si>
  <si>
    <t>MES (1-12)</t>
  </si>
  <si>
    <t>N.º</t>
  </si>
  <si>
    <t>PESO</t>
  </si>
  <si>
    <t>CUMPLIMIENTO MENSUAL</t>
  </si>
  <si>
    <t>ACUMULADO EN EL AÑO</t>
  </si>
  <si>
    <t>ESTADO</t>
  </si>
  <si>
    <t>RESULTADO TOTAL PONDERADO</t>
  </si>
  <si>
    <t>Acumulado anual: enero hasta el mes seleccionado. Los resultados se calculan con el peso y el resultado ponderado de HISTORICO.</t>
  </si>
  <si>
    <t>SISTEMA DE GESTION DE CALIDAD | RESULTADO MENSUAL Y ACUMULADO DEL AÑO</t>
  </si>
  <si>
    <t>TABLERO DE MANDO - INDICADORES DEL OBJETIVO 1</t>
  </si>
  <si>
    <t>MANTENER UN ALTO NIVEL DE SATISFACCIÓN DE LOS CLIENTES. | RESULTADO MENSUAL Y ACUMULADO DEL AÑO</t>
  </si>
  <si>
    <t>CÓDIGO</t>
  </si>
  <si>
    <t>INDICADOR</t>
  </si>
  <si>
    <t>RESUMEN DEL OBJETIVO</t>
  </si>
  <si>
    <t>TABLERO DE MANDO - INDICADORES DEL OBJETIVO 2</t>
  </si>
  <si>
    <t>CUMPLIR CON EL CRECIMIENTO PROYECTADO Y CON LOS NIVELES DE RENTABILIDAD PRESUPUESTADOS. | RESULTADO MENSUAL Y ACUMULADO DEL AÑO</t>
  </si>
  <si>
    <t>TABLERO DE MANDO - INDICADORES DEL OBJETIVO 3</t>
  </si>
  <si>
    <t xml:space="preserve"> PROMOVER PROGRAMAS DE FORMACIÓN QUE FORTALEZCAN LAS COMPETENCIAS DEL PERSONAL. | RESULTADO MENSUAL Y ACUMULADO DEL AÑO</t>
  </si>
  <si>
    <t>TABLERO DE MANDO - INDICADORES DEL OBJETIVO 4</t>
  </si>
  <si>
    <t>TABLERO DE MANDO - INDICADORES DEL OBJETIVO 5</t>
  </si>
  <si>
    <t xml:space="preserve">TBG CALIDAD </t>
  </si>
  <si>
    <t>SISTEMA DE GESTIÓN DE INDICADORES</t>
  </si>
  <si>
    <t>FUENTE: HISTORICO  |  Seleccione Nombre de Obetivo, Mes o Indicador.</t>
  </si>
  <si>
    <t>META</t>
  </si>
  <si>
    <t>CUMPLE</t>
  </si>
  <si>
    <t>2026-03</t>
  </si>
  <si>
    <t>PROCESAR: 25 indicadores procesados.</t>
  </si>
  <si>
    <t>2026-04</t>
  </si>
  <si>
    <t>2026-05</t>
  </si>
  <si>
    <t>2026-06</t>
  </si>
  <si>
    <t>2026-07</t>
  </si>
  <si>
    <t>2026-08</t>
  </si>
  <si>
    <t xml:space="preserve">MES </t>
  </si>
  <si>
    <t xml:space="preserve">                  TBG CALIDAD -  INDICADORES</t>
  </si>
  <si>
    <t xml:space="preserve">                  TBG CALIDAD -  CONFIGURACION</t>
  </si>
  <si>
    <t xml:space="preserve">                            Auditoría de ejecuciones</t>
  </si>
  <si>
    <t>PROMOVER Y ASEGURAR EL USO ADEACUADO DE LOS RECURSOS MEDIANTE EL MEJORAMIENTO 
CONTINUO DE LOS PROCESOS. | RESULTADO MENSUAL Y ACUMULADO DEL AÑO</t>
  </si>
  <si>
    <t>GARANTIZAR EL CUIDADO DE NUESTRO PERSONAL
 MEDIANTE EL CUMPLIMIENTO DE LAS NORMAS DE SEGURIDAD. | RESULTADO MENSUAL Y ACUMULADO DEL AÑO</t>
  </si>
  <si>
    <t>N0</t>
  </si>
  <si>
    <t>PROCESAR: 27 indicadores procesados.</t>
  </si>
  <si>
    <t>PROCESAR: 23 indicadores procesados.</t>
  </si>
  <si>
    <t>PROCESAR: 18 indicadores procesados.</t>
  </si>
  <si>
    <t>CANTIDAD OBJETIVOS</t>
  </si>
  <si>
    <t>2026-10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</si>
</sst>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\ hh:mm:ss"/>
    <numFmt numFmtId="165" formatCode="#,000"/>
    <numFmt numFmtId="166" formatCode="#,000%"/>
    <numFmt numFmtId="167" formatCode="yyyy\-mm\-dd\ hh:mm"/>
    <numFmt numFmtId="168" formatCode="[$-F800]dddd\,\ mmmm\ dd\,\ yyyy"/>
    <numFmt numFmtId="169" formatCode="0.0%"/>
  </numFmts>
  <fonts count="4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1"/>
      <color rgb="FF666666"/>
      <name val="Arial"/>
      <family val="2"/>
    </font>
    <font>
      <i/>
      <sz val="11"/>
      <color rgb="FF666666"/>
      <name val="Aptos Narrow"/>
      <family val="2"/>
      <scheme val="minor"/>
    </font>
    <font>
      <u/>
      <sz val="11"/>
      <color theme="1"/>
      <name val="Arial"/>
      <family val="2"/>
    </font>
    <font>
      <b/>
      <sz val="18"/>
      <color rgb="FFFFFFFF"/>
      <name val="Arial"/>
      <family val="2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theme="0"/>
      <name val="Arial"/>
      <family val="2"/>
    </font>
    <font>
      <i/>
      <sz val="11"/>
      <color theme="0"/>
      <name val="Aptos Narrow"/>
      <family val="2"/>
      <scheme val="minor"/>
    </font>
    <font>
      <sz val="11"/>
      <color theme="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4"/>
      <color theme="1" tint="0.249977111117893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0"/>
      <color theme="1"/>
      <name val="Aptos"/>
      <family val="2"/>
    </font>
    <font>
      <b/>
      <sz val="20"/>
      <color rgb="FFFFFFFF"/>
      <name val="Aptos Display"/>
      <family val="2"/>
    </font>
    <font>
      <i/>
      <sz val="9"/>
      <color rgb="FF374B69"/>
      <name val="Aptos"/>
      <family val="2"/>
    </font>
    <font>
      <sz val="10"/>
      <color rgb="FF1F2937"/>
      <name val="Aptos"/>
      <family val="2"/>
    </font>
    <font>
      <b/>
      <sz val="10"/>
      <color rgb="FFFFFFFF"/>
      <name val="Aptos"/>
      <family val="2"/>
    </font>
    <font>
      <b/>
      <sz val="10"/>
      <color rgb="FF1F2937"/>
      <name val="Aptos"/>
      <family val="2"/>
    </font>
    <font>
      <b/>
      <sz val="10"/>
      <color rgb="FF072A68"/>
      <name val="Aptos"/>
      <family val="2"/>
    </font>
    <font>
      <i/>
      <sz val="9"/>
      <color rgb="FF64748B"/>
      <name val="Aptos"/>
      <family val="2"/>
    </font>
    <font>
      <u/>
      <sz val="11"/>
      <color theme="10"/>
      <name val="Aptos Narrow"/>
      <family val="2"/>
      <scheme val="minor"/>
    </font>
    <font>
      <b/>
      <sz val="19"/>
      <name val="Aptos Display"/>
      <family val="2"/>
    </font>
    <font>
      <b/>
      <sz val="11"/>
      <name val="Aptos"/>
      <family val="2"/>
    </font>
    <font>
      <b/>
      <sz val="22"/>
      <name val="Aptos Display"/>
      <family val="2"/>
    </font>
    <font>
      <b/>
      <sz val="16"/>
      <name val="Aptos"/>
      <family val="2"/>
    </font>
    <font>
      <b/>
      <sz val="18"/>
      <name val="Aptos Display"/>
      <family val="2"/>
    </font>
    <font>
      <b/>
      <sz val="10"/>
      <name val="Aptos"/>
      <family val="2"/>
    </font>
    <font>
      <b/>
      <sz val="11"/>
      <color rgb="FF072A68"/>
      <name val="Aptos"/>
      <family val="2"/>
    </font>
    <font>
      <b/>
      <sz val="22"/>
      <color rgb="FFFFFFFF"/>
      <name val="Arial"/>
      <family val="2"/>
    </font>
    <font>
      <sz val="22"/>
      <color theme="1"/>
      <name val="Aptos Narrow"/>
      <family val="2"/>
      <scheme val="minor"/>
    </font>
    <font>
      <b/>
      <sz val="11"/>
      <color rgb="FFFFFFFF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F8F2EA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092D72"/>
        <bgColor indexed="64"/>
      </patternFill>
    </fill>
    <fill>
      <patternFill patternType="solid">
        <fgColor rgb="FFE1EBF9"/>
        <bgColor indexed="64"/>
      </patternFill>
    </fill>
    <fill>
      <patternFill patternType="solid">
        <fgColor rgb="FF072A68"/>
        <bgColor indexed="64"/>
      </patternFill>
    </fill>
    <fill>
      <patternFill patternType="solid">
        <fgColor rgb="FFEBF3FF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63B70"/>
        <bgColor indexed="64"/>
      </patternFill>
    </fill>
    <fill>
      <patternFill patternType="solid">
        <fgColor rgb="FF002A7E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rgb="FFBECFE7"/>
      </left>
      <right style="thin">
        <color rgb="FFBECFE7"/>
      </right>
      <top style="thin">
        <color rgb="FFBECFE7"/>
      </top>
      <bottom style="thin">
        <color rgb="FFBECFE7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72A68"/>
      </left>
      <right style="thin">
        <color rgb="FF072A68"/>
      </right>
      <top style="thin">
        <color rgb="FF072A68"/>
      </top>
      <bottom style="thin">
        <color rgb="FF94A3B8"/>
      </bottom>
      <diagonal/>
    </border>
    <border>
      <left style="thin">
        <color rgb="FFCBD5E1"/>
      </left>
      <right/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33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1" fillId="0" borderId="0" xfId="0" applyFont="1"/>
    <xf numFmtId="4" fontId="0" fillId="0" borderId="0" xfId="0" applyNumberFormat="1"/>
    <xf numFmtId="0" fontId="2" fillId="0" borderId="0" xfId="0" applyFont="1" applyAlignment="1">
      <alignment vertical="center"/>
    </xf>
    <xf numFmtId="2" fontId="1" fillId="0" borderId="0" xfId="0" applyNumberFormat="1" applyFont="1"/>
    <xf numFmtId="4" fontId="1" fillId="0" borderId="0" xfId="0" applyNumberFormat="1" applyFont="1"/>
    <xf numFmtId="0" fontId="1" fillId="5" borderId="0" xfId="0" applyFont="1" applyFill="1"/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vertical="center" wrapText="1"/>
    </xf>
    <xf numFmtId="166" fontId="2" fillId="0" borderId="0" xfId="0" applyNumberFormat="1" applyFont="1" applyAlignment="1">
      <alignment vertical="center"/>
    </xf>
    <xf numFmtId="49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4" fontId="2" fillId="0" borderId="0" xfId="0" applyNumberFormat="1" applyFont="1" applyAlignment="1">
      <alignment vertical="center"/>
    </xf>
    <xf numFmtId="10" fontId="1" fillId="4" borderId="0" xfId="0" applyNumberFormat="1" applyFont="1" applyFill="1"/>
    <xf numFmtId="169" fontId="2" fillId="2" borderId="0" xfId="0" applyNumberFormat="1" applyFont="1" applyFill="1" applyAlignment="1">
      <alignment horizontal="center" vertical="center" wrapText="1"/>
    </xf>
    <xf numFmtId="1" fontId="2" fillId="2" borderId="0" xfId="0" applyNumberFormat="1" applyFont="1" applyFill="1" applyAlignment="1">
      <alignment horizontal="center" vertical="center" wrapText="1"/>
    </xf>
    <xf numFmtId="1" fontId="2" fillId="2" borderId="0" xfId="0" applyNumberFormat="1" applyFont="1" applyFill="1" applyAlignment="1">
      <alignment horizontal="center" vertical="center"/>
    </xf>
    <xf numFmtId="9" fontId="2" fillId="0" borderId="0" xfId="0" applyNumberFormat="1" applyFont="1" applyAlignment="1">
      <alignment horizontal="right" vertical="center" wrapText="1"/>
    </xf>
    <xf numFmtId="9" fontId="2" fillId="0" borderId="0" xfId="0" applyNumberFormat="1" applyFont="1" applyAlignment="1">
      <alignment vertical="center"/>
    </xf>
    <xf numFmtId="9" fontId="7" fillId="0" borderId="0" xfId="0" applyNumberFormat="1" applyFont="1" applyAlignment="1">
      <alignment vertical="center"/>
    </xf>
    <xf numFmtId="0" fontId="4" fillId="14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 wrapText="1"/>
    </xf>
    <xf numFmtId="2" fontId="4" fillId="14" borderId="0" xfId="0" applyNumberFormat="1" applyFont="1" applyFill="1" applyAlignment="1">
      <alignment horizontal="center" vertical="center" wrapText="1"/>
    </xf>
    <xf numFmtId="4" fontId="4" fillId="14" borderId="0" xfId="0" applyNumberFormat="1" applyFont="1" applyFill="1" applyAlignment="1">
      <alignment horizontal="center" vertical="center" wrapText="1"/>
    </xf>
    <xf numFmtId="0" fontId="25" fillId="0" borderId="0" xfId="0" applyFont="1" applyBorder="1" applyProtection="1"/>
    <xf numFmtId="0" fontId="25" fillId="6" borderId="0" xfId="0" applyFont="1" applyFill="1" applyProtection="1"/>
    <xf numFmtId="0" fontId="25" fillId="0" borderId="0" xfId="0" applyFont="1" applyProtection="1"/>
    <xf numFmtId="0" fontId="23" fillId="0" borderId="0" xfId="0" applyFont="1" applyProtection="1"/>
    <xf numFmtId="0" fontId="13" fillId="0" borderId="0" xfId="0" applyFont="1" applyAlignment="1" applyProtection="1">
      <alignment horizontal="center" vertical="center"/>
    </xf>
    <xf numFmtId="0" fontId="12" fillId="15" borderId="1" xfId="0" applyFont="1" applyFill="1" applyBorder="1" applyAlignment="1" applyProtection="1">
      <alignment vertical="center"/>
    </xf>
    <xf numFmtId="0" fontId="24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23" fillId="0" borderId="0" xfId="0" applyFont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0" fontId="4" fillId="15" borderId="0" xfId="0" applyFont="1" applyFill="1" applyAlignment="1" applyProtection="1">
      <alignment horizontal="center" vertical="center" wrapText="1"/>
    </xf>
    <xf numFmtId="0" fontId="2" fillId="3" borderId="0" xfId="0" applyFont="1" applyFill="1" applyAlignment="1" applyProtection="1">
      <alignment horizontal="center" vertical="center" wrapText="1"/>
    </xf>
    <xf numFmtId="0" fontId="2" fillId="3" borderId="0" xfId="0" applyFont="1" applyFill="1" applyAlignment="1" applyProtection="1">
      <alignment horizontal="left" vertical="center" wrapText="1"/>
    </xf>
    <xf numFmtId="0" fontId="2" fillId="4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vertical="center"/>
    </xf>
    <xf numFmtId="165" fontId="2" fillId="2" borderId="0" xfId="0" applyNumberFormat="1" applyFont="1" applyFill="1" applyAlignment="1" applyProtection="1">
      <alignment vertical="center"/>
    </xf>
    <xf numFmtId="0" fontId="14" fillId="15" borderId="1" xfId="0" applyFont="1" applyFill="1" applyBorder="1" applyAlignment="1" applyProtection="1">
      <alignment horizontal="left" vertical="center"/>
      <protection locked="0"/>
    </xf>
    <xf numFmtId="0" fontId="12" fillId="15" borderId="1" xfId="0" applyFont="1" applyFill="1" applyBorder="1" applyAlignment="1" applyProtection="1">
      <alignment vertical="center"/>
      <protection locked="0"/>
    </xf>
    <xf numFmtId="10" fontId="2" fillId="2" borderId="0" xfId="0" applyNumberFormat="1" applyFont="1" applyFill="1" applyAlignment="1" applyProtection="1">
      <alignment horizontal="center" vertical="center" wrapText="1"/>
      <protection locked="0"/>
    </xf>
    <xf numFmtId="0" fontId="2" fillId="4" borderId="0" xfId="0" applyFont="1" applyFill="1" applyAlignment="1" applyProtection="1">
      <alignment vertical="center" wrapText="1"/>
      <protection locked="0"/>
    </xf>
    <xf numFmtId="169" fontId="2" fillId="2" borderId="0" xfId="0" applyNumberFormat="1" applyFont="1" applyFill="1" applyAlignment="1" applyProtection="1">
      <alignment horizontal="center" vertical="center" wrapText="1"/>
      <protection locked="0"/>
    </xf>
    <xf numFmtId="1" fontId="2" fillId="2" borderId="0" xfId="0" applyNumberFormat="1" applyFont="1" applyFill="1" applyAlignment="1" applyProtection="1">
      <alignment horizontal="center" vertical="center" wrapText="1"/>
      <protection locked="0"/>
    </xf>
    <xf numFmtId="0" fontId="2" fillId="4" borderId="0" xfId="0" applyFont="1" applyFill="1" applyAlignment="1" applyProtection="1">
      <alignment vertical="center"/>
      <protection locked="0"/>
    </xf>
    <xf numFmtId="1" fontId="2" fillId="2" borderId="0" xfId="0" applyNumberFormat="1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 applyProtection="1">
      <alignment horizontal="center" vertical="center"/>
    </xf>
    <xf numFmtId="164" fontId="2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</xf>
    <xf numFmtId="167" fontId="2" fillId="0" borderId="0" xfId="0" applyNumberFormat="1" applyFont="1" applyAlignment="1" applyProtection="1">
      <alignment vertical="center"/>
    </xf>
    <xf numFmtId="0" fontId="28" fillId="0" borderId="0" xfId="0" applyFont="1" applyProtection="1"/>
    <xf numFmtId="0" fontId="29" fillId="15" borderId="3" xfId="0" applyFont="1" applyFill="1" applyBorder="1" applyAlignment="1" applyProtection="1">
      <alignment horizontal="center" vertical="center"/>
    </xf>
    <xf numFmtId="0" fontId="31" fillId="10" borderId="3" xfId="0" applyFont="1" applyFill="1" applyBorder="1" applyAlignment="1" applyProtection="1">
      <alignment horizontal="center" vertical="center"/>
    </xf>
    <xf numFmtId="0" fontId="29" fillId="15" borderId="5" xfId="0" applyFont="1" applyFill="1" applyBorder="1" applyAlignment="1" applyProtection="1">
      <alignment horizontal="center" vertical="center" wrapText="1"/>
    </xf>
    <xf numFmtId="0" fontId="30" fillId="11" borderId="3" xfId="0" applyFont="1" applyFill="1" applyBorder="1" applyAlignment="1" applyProtection="1">
      <alignment horizontal="left" vertical="center" wrapText="1" indent="1"/>
    </xf>
    <xf numFmtId="9" fontId="28" fillId="13" borderId="3" xfId="0" applyNumberFormat="1" applyFont="1" applyFill="1" applyBorder="1" applyAlignment="1" applyProtection="1">
      <alignment horizontal="center" vertical="center"/>
    </xf>
    <xf numFmtId="169" fontId="28" fillId="13" borderId="3" xfId="0" applyNumberFormat="1" applyFont="1" applyFill="1" applyBorder="1" applyAlignment="1" applyProtection="1">
      <alignment horizontal="center" vertical="center"/>
    </xf>
    <xf numFmtId="169" fontId="31" fillId="12" borderId="3" xfId="0" applyNumberFormat="1" applyFont="1" applyFill="1" applyBorder="1" applyAlignment="1" applyProtection="1">
      <alignment horizontal="center" vertical="center"/>
    </xf>
    <xf numFmtId="0" fontId="30" fillId="11" borderId="3" xfId="0" applyFont="1" applyFill="1" applyBorder="1" applyAlignment="1" applyProtection="1">
      <alignment horizontal="center" vertical="center"/>
    </xf>
    <xf numFmtId="0" fontId="29" fillId="15" borderId="6" xfId="0" applyFont="1" applyFill="1" applyBorder="1" applyAlignment="1" applyProtection="1">
      <alignment horizontal="center" vertical="center"/>
    </xf>
    <xf numFmtId="10" fontId="29" fillId="15" borderId="6" xfId="0" applyNumberFormat="1" applyFont="1" applyFill="1" applyBorder="1" applyAlignment="1" applyProtection="1">
      <alignment horizontal="center" vertical="center"/>
    </xf>
    <xf numFmtId="0" fontId="40" fillId="10" borderId="3" xfId="0" applyFont="1" applyFill="1" applyBorder="1" applyAlignment="1" applyProtection="1">
      <alignment horizontal="center" vertical="center"/>
      <protection locked="0"/>
    </xf>
    <xf numFmtId="0" fontId="33" fillId="15" borderId="3" xfId="2" applyFill="1" applyBorder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vertical="center"/>
    </xf>
    <xf numFmtId="0" fontId="29" fillId="9" borderId="3" xfId="0" applyFont="1" applyFill="1" applyBorder="1" applyAlignment="1" applyProtection="1">
      <alignment horizontal="center" vertical="center"/>
    </xf>
    <xf numFmtId="0" fontId="29" fillId="15" borderId="4" xfId="0" applyFont="1" applyFill="1" applyBorder="1" applyAlignment="1" applyProtection="1">
      <alignment horizontal="center" vertical="center" wrapText="1"/>
    </xf>
    <xf numFmtId="0" fontId="30" fillId="11" borderId="3" xfId="0" applyFont="1" applyFill="1" applyBorder="1" applyAlignment="1" applyProtection="1">
      <alignment vertical="center" wrapText="1"/>
    </xf>
    <xf numFmtId="10" fontId="28" fillId="13" borderId="3" xfId="0" applyNumberFormat="1" applyFont="1" applyFill="1" applyBorder="1" applyAlignment="1" applyProtection="1">
      <alignment horizontal="center" vertical="center"/>
    </xf>
    <xf numFmtId="10" fontId="30" fillId="12" borderId="3" xfId="0" applyNumberFormat="1" applyFont="1" applyFill="1" applyBorder="1" applyAlignment="1" applyProtection="1">
      <alignment horizontal="center" vertical="center"/>
    </xf>
    <xf numFmtId="0" fontId="28" fillId="13" borderId="3" xfId="0" applyFont="1" applyFill="1" applyBorder="1" applyAlignment="1" applyProtection="1">
      <alignment horizontal="center" vertical="center" wrapText="1"/>
    </xf>
    <xf numFmtId="0" fontId="29" fillId="9" borderId="6" xfId="0" applyFont="1" applyFill="1" applyBorder="1" applyAlignment="1" applyProtection="1">
      <alignment horizontal="center" vertical="center"/>
    </xf>
    <xf numFmtId="10" fontId="29" fillId="9" borderId="6" xfId="0" applyNumberFormat="1" applyFont="1" applyFill="1" applyBorder="1" applyAlignment="1" applyProtection="1">
      <alignment horizontal="center" vertical="center"/>
    </xf>
    <xf numFmtId="0" fontId="29" fillId="9" borderId="6" xfId="0" applyFont="1" applyFill="1" applyBorder="1" applyAlignment="1" applyProtection="1">
      <alignment horizontal="center" vertical="center" wrapText="1"/>
    </xf>
    <xf numFmtId="10" fontId="28" fillId="16" borderId="3" xfId="0" applyNumberFormat="1" applyFont="1" applyFill="1" applyBorder="1" applyAlignment="1" applyProtection="1">
      <alignment horizontal="center" vertical="center"/>
    </xf>
    <xf numFmtId="0" fontId="28" fillId="16" borderId="3" xfId="0" applyFont="1" applyFill="1" applyBorder="1" applyAlignment="1" applyProtection="1">
      <alignment horizontal="center" vertical="center"/>
    </xf>
    <xf numFmtId="0" fontId="29" fillId="15" borderId="6" xfId="0" applyFont="1" applyFill="1" applyBorder="1" applyAlignment="1" applyProtection="1">
      <alignment horizontal="center" vertical="center" wrapText="1"/>
    </xf>
    <xf numFmtId="0" fontId="28" fillId="13" borderId="3" xfId="0" applyFont="1" applyFill="1" applyBorder="1" applyAlignment="1" applyProtection="1">
      <alignment horizontal="center" vertical="center"/>
    </xf>
    <xf numFmtId="0" fontId="28" fillId="16" borderId="3" xfId="0" applyFont="1" applyFill="1" applyBorder="1" applyAlignment="1" applyProtection="1">
      <alignment horizontal="center" vertical="center" wrapText="1"/>
    </xf>
    <xf numFmtId="0" fontId="1" fillId="14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49" fontId="1" fillId="14" borderId="0" xfId="0" applyNumberFormat="1" applyFont="1" applyFill="1" applyAlignment="1" applyProtection="1">
      <alignment horizontal="center" vertical="center" wrapText="1"/>
    </xf>
    <xf numFmtId="2" fontId="1" fillId="14" borderId="0" xfId="0" applyNumberFormat="1" applyFont="1" applyFill="1" applyAlignment="1" applyProtection="1">
      <alignment horizontal="center" vertical="center" wrapText="1"/>
    </xf>
    <xf numFmtId="10" fontId="1" fillId="14" borderId="0" xfId="0" applyNumberFormat="1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1" fontId="0" fillId="0" borderId="0" xfId="0" applyNumberFormat="1" applyProtection="1"/>
    <xf numFmtId="49" fontId="0" fillId="0" borderId="0" xfId="0" applyNumberFormat="1" applyProtection="1"/>
    <xf numFmtId="2" fontId="0" fillId="0" borderId="0" xfId="0" applyNumberFormat="1" applyProtection="1"/>
    <xf numFmtId="10" fontId="0" fillId="0" borderId="0" xfId="0" applyNumberFormat="1" applyProtection="1"/>
    <xf numFmtId="164" fontId="0" fillId="0" borderId="0" xfId="0" applyNumberFormat="1" applyProtection="1"/>
    <xf numFmtId="0" fontId="8" fillId="0" borderId="0" xfId="0" applyFont="1" applyFill="1" applyAlignment="1" applyProtection="1">
      <alignment vertical="center" wrapText="1"/>
    </xf>
    <xf numFmtId="0" fontId="2" fillId="0" borderId="0" xfId="0" applyFont="1" applyAlignment="1" applyProtection="1">
      <alignment horizontal="left" vertical="center"/>
    </xf>
    <xf numFmtId="0" fontId="15" fillId="0" borderId="0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horizontal="center" vertical="center"/>
    </xf>
    <xf numFmtId="0" fontId="18" fillId="0" borderId="0" xfId="0" applyFont="1" applyFill="1" applyAlignment="1" applyProtection="1">
      <alignment vertical="center"/>
    </xf>
    <xf numFmtId="1" fontId="15" fillId="0" borderId="0" xfId="0" applyNumberFormat="1" applyFont="1" applyFill="1" applyBorder="1" applyAlignment="1" applyProtection="1">
      <alignment horizontal="center" vertical="center"/>
    </xf>
    <xf numFmtId="0" fontId="19" fillId="0" borderId="0" xfId="0" applyFont="1" applyFill="1" applyAlignment="1" applyProtection="1">
      <alignment vertical="center"/>
    </xf>
    <xf numFmtId="0" fontId="1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vertical="center"/>
    </xf>
    <xf numFmtId="0" fontId="9" fillId="0" borderId="0" xfId="0" applyFont="1" applyProtection="1"/>
    <xf numFmtId="168" fontId="21" fillId="0" borderId="0" xfId="0" applyNumberFormat="1" applyFont="1" applyAlignment="1" applyProtection="1">
      <alignment vertical="center"/>
    </xf>
    <xf numFmtId="9" fontId="0" fillId="0" borderId="0" xfId="1" applyFont="1" applyProtection="1"/>
    <xf numFmtId="168" fontId="0" fillId="0" borderId="0" xfId="0" applyNumberFormat="1" applyProtection="1"/>
    <xf numFmtId="9" fontId="22" fillId="0" borderId="0" xfId="0" applyNumberFormat="1" applyFont="1" applyProtection="1"/>
    <xf numFmtId="0" fontId="34" fillId="0" borderId="0" xfId="0" applyFont="1" applyFill="1" applyAlignment="1" applyProtection="1">
      <alignment vertical="center"/>
    </xf>
    <xf numFmtId="0" fontId="35" fillId="0" borderId="0" xfId="0" applyFont="1" applyFill="1" applyAlignment="1" applyProtection="1">
      <alignment vertical="center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right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9" fontId="1" fillId="0" borderId="0" xfId="0" applyNumberFormat="1" applyFont="1" applyAlignment="1" applyProtection="1">
      <alignment horizontal="right" vertical="center" wrapText="1"/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9" fontId="0" fillId="0" borderId="0" xfId="0" applyNumberFormat="1" applyAlignment="1" applyProtection="1">
      <alignment horizontal="right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righ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9" fontId="0" fillId="0" borderId="0" xfId="0" applyNumberFormat="1" applyProtection="1">
      <protection locked="0"/>
    </xf>
    <xf numFmtId="0" fontId="1" fillId="14" borderId="0" xfId="0" applyFont="1" applyFill="1" applyAlignment="1" applyProtection="1">
      <alignment vertical="center" wrapText="1"/>
      <protection locked="0"/>
    </xf>
    <xf numFmtId="0" fontId="30" fillId="11" borderId="3" xfId="0" applyFont="1" applyFill="1" applyBorder="1" applyAlignment="1" applyProtection="1">
      <alignment horizontal="center" vertical="center" wrapText="1"/>
    </xf>
    <xf numFmtId="0" fontId="43" fillId="15" borderId="6" xfId="0" applyFont="1" applyFill="1" applyBorder="1" applyAlignment="1" applyProtection="1">
      <alignment horizontal="center" vertical="center"/>
    </xf>
    <xf numFmtId="9" fontId="43" fillId="15" borderId="6" xfId="0" applyNumberFormat="1" applyFont="1" applyFill="1" applyBorder="1" applyAlignment="1" applyProtection="1">
      <alignment horizontal="center" vertical="center"/>
    </xf>
    <xf numFmtId="10" fontId="43" fillId="15" borderId="6" xfId="0" applyNumberFormat="1" applyFont="1" applyFill="1" applyBorder="1" applyAlignment="1" applyProtection="1">
      <alignment horizontal="center" vertical="center"/>
    </xf>
    <xf numFmtId="0" fontId="15" fillId="15" borderId="1" xfId="0" applyFont="1" applyFill="1" applyBorder="1" applyAlignment="1" applyProtection="1">
      <alignment horizontal="right" vertical="center"/>
    </xf>
    <xf numFmtId="0" fontId="0" fillId="0" borderId="0" xfId="0" applyProtection="1"/>
    <xf numFmtId="0" fontId="0" fillId="0" borderId="0" xfId="0" applyProtection="1"/>
    <xf numFmtId="0" fontId="36" fillId="0" borderId="0" xfId="0" applyFont="1" applyFill="1" applyAlignment="1" applyProtection="1">
      <alignment horizontal="center" vertical="center"/>
    </xf>
    <xf numFmtId="0" fontId="37" fillId="0" borderId="0" xfId="0" applyFont="1" applyFill="1" applyAlignment="1" applyProtection="1">
      <alignment horizontal="center" vertical="center"/>
    </xf>
    <xf numFmtId="0" fontId="20" fillId="0" borderId="0" xfId="0" applyFont="1" applyAlignment="1" applyProtection="1">
      <alignment horizontal="center" vertical="center"/>
    </xf>
    <xf numFmtId="169" fontId="20" fillId="0" borderId="0" xfId="1" applyNumberFormat="1" applyFont="1" applyAlignment="1" applyProtection="1">
      <alignment horizontal="center" vertical="center"/>
    </xf>
    <xf numFmtId="168" fontId="13" fillId="0" borderId="0" xfId="0" applyNumberFormat="1" applyFont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/>
    </xf>
    <xf numFmtId="0" fontId="34" fillId="0" borderId="0" xfId="0" applyFont="1" applyAlignment="1" applyProtection="1">
      <alignment horizontal="center" vertical="center"/>
    </xf>
    <xf numFmtId="0" fontId="35" fillId="0" borderId="0" xfId="0" applyFont="1" applyAlignment="1" applyProtection="1">
      <alignment horizontal="center" vertical="center"/>
    </xf>
    <xf numFmtId="0" fontId="27" fillId="8" borderId="2" xfId="0" applyFont="1" applyFill="1" applyBorder="1" applyAlignment="1" applyProtection="1">
      <alignment horizontal="center" vertical="center" wrapText="1"/>
    </xf>
    <xf numFmtId="0" fontId="8" fillId="15" borderId="0" xfId="0" applyFont="1" applyFill="1" applyAlignment="1" applyProtection="1">
      <alignment horizontal="right" vertical="center"/>
    </xf>
    <xf numFmtId="0" fontId="16" fillId="15" borderId="0" xfId="0" applyFont="1" applyFill="1" applyAlignment="1" applyProtection="1">
      <alignment horizontal="right"/>
    </xf>
    <xf numFmtId="0" fontId="15" fillId="15" borderId="1" xfId="0" applyFont="1" applyFill="1" applyBorder="1" applyAlignment="1" applyProtection="1">
      <alignment horizontal="right" vertical="center"/>
    </xf>
    <xf numFmtId="0" fontId="3" fillId="14" borderId="0" xfId="0" applyFont="1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26" fillId="7" borderId="0" xfId="0" applyFont="1" applyFill="1" applyBorder="1" applyAlignment="1" applyProtection="1">
      <alignment horizontal="left" vertical="center" wrapText="1"/>
      <protection locked="0"/>
    </xf>
    <xf numFmtId="0" fontId="41" fillId="14" borderId="0" xfId="0" applyFont="1" applyFill="1" applyAlignment="1" applyProtection="1">
      <alignment horizontal="left" vertical="center"/>
    </xf>
    <xf numFmtId="0" fontId="42" fillId="14" borderId="0" xfId="0" applyFont="1" applyFill="1" applyAlignment="1" applyProtection="1">
      <alignment horizontal="left" vertical="center"/>
    </xf>
    <xf numFmtId="0" fontId="6" fillId="0" borderId="0" xfId="0" applyFont="1" applyProtection="1"/>
    <xf numFmtId="0" fontId="0" fillId="0" borderId="0" xfId="0" applyProtection="1"/>
    <xf numFmtId="0" fontId="32" fillId="0" borderId="0" xfId="0" applyFont="1" applyAlignment="1" applyProtection="1">
      <alignment wrapText="1"/>
    </xf>
    <xf numFmtId="0" fontId="28" fillId="0" borderId="0" xfId="0" applyFont="1" applyAlignment="1" applyProtection="1">
      <alignment wrapText="1"/>
    </xf>
    <xf numFmtId="0" fontId="31" fillId="10" borderId="7" xfId="0" applyFont="1" applyFill="1" applyBorder="1" applyAlignment="1" applyProtection="1">
      <alignment horizontal="center" vertical="center"/>
      <protection locked="0"/>
    </xf>
    <xf numFmtId="0" fontId="31" fillId="10" borderId="8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4" fillId="0" borderId="0" xfId="0" applyFont="1" applyFill="1" applyAlignment="1" applyProtection="1">
      <alignment horizontal="center" vertical="center"/>
    </xf>
    <xf numFmtId="0" fontId="35" fillId="0" borderId="0" xfId="0" applyFont="1" applyFill="1" applyAlignment="1" applyProtection="1">
      <alignment horizontal="center" vertical="center"/>
    </xf>
    <xf numFmtId="0" fontId="38" fillId="0" borderId="0" xfId="0" applyFont="1" applyFill="1" applyAlignment="1" applyProtection="1">
      <alignment horizontal="center" vertical="center"/>
    </xf>
    <xf numFmtId="0" fontId="39" fillId="0" borderId="0" xfId="0" applyFont="1" applyFill="1" applyAlignment="1" applyProtection="1">
      <alignment horizontal="center" vertical="center" wrapText="1"/>
    </xf>
  </cellXfs>
  <cellStyles count="3">
    <cellStyle name="Hipervínculo" xfId="2" builtinId="8"/>
    <cellStyle name="Normal" xfId="0" builtinId="0"/>
    <cellStyle name="Porcentaje" xfId="1" builtinId="5"/>
  </cellStyles>
  <dxfs count="55">
    <dxf>
      <numFmt numFmtId="30" formatCode="@"/>
      <protection locked="1" hidden="0"/>
    </dxf>
    <dxf>
      <numFmt numFmtId="164" formatCode="dd/mm/yyyy\ hh:mm:ss"/>
      <protection locked="1" hidden="0"/>
    </dxf>
    <dxf>
      <numFmt numFmtId="14" formatCode="0.00%"/>
      <protection locked="1" hidden="0"/>
    </dxf>
    <dxf>
      <numFmt numFmtId="14" formatCode="0.00%"/>
      <protection locked="1" hidden="0"/>
    </dxf>
    <dxf>
      <numFmt numFmtId="14" formatCode="0.00%"/>
      <protection locked="1" hidden="0"/>
    </dxf>
    <dxf>
      <numFmt numFmtId="2" formatCode="0.00"/>
      <protection locked="1" hidden="0"/>
    </dxf>
    <dxf>
      <numFmt numFmtId="2" formatCode="0.00"/>
      <protection locked="1" hidden="0"/>
    </dxf>
    <dxf>
      <numFmt numFmtId="30" formatCode="@"/>
      <protection locked="1" hidden="0"/>
    </dxf>
    <dxf>
      <numFmt numFmtId="2" formatCode="0.00"/>
      <protection locked="1" hidden="0"/>
    </dxf>
    <dxf>
      <numFmt numFmtId="30" formatCode="@"/>
      <protection locked="1" hidden="0"/>
    </dxf>
    <dxf>
      <numFmt numFmtId="1" formatCode="0"/>
      <protection locked="1" hidden="0"/>
    </dxf>
    <dxf>
      <numFmt numFmtId="1" formatCode="0"/>
      <protection locked="1" hidden="0"/>
    </dxf>
    <dxf>
      <numFmt numFmtId="1" formatCode="0"/>
      <protection locked="1" hidden="0"/>
    </dxf>
    <dxf>
      <numFmt numFmtId="14" formatCode="0.00%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indexed="64"/>
          <bgColor rgb="FF063B7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dd/mm/yyyy\ hh:mm:ss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indexed="64"/>
          <bgColor rgb="FF063B70"/>
        </patternFill>
      </fill>
      <alignment horizontal="center" vertical="center" textRotation="0" wrapText="0" indent="0" justifyLastLine="0" shrinkToFit="0" readingOrder="0"/>
      <protection locked="1" hidden="0"/>
    </dxf>
    <dxf>
      <protection locked="0" hidden="0"/>
    </dxf>
    <dxf>
      <numFmt numFmtId="13" formatCode="0%"/>
      <alignment horizontal="right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protection locked="0" hidden="0"/>
    </dxf>
    <dxf>
      <numFmt numFmtId="13" formatCode="0%"/>
      <alignment horizontal="right" vertical="center" textRotation="0" wrapText="1" indent="0" justifyLastLine="0" shrinkToFit="0" readingOrder="0"/>
      <protection locked="0" hidden="0"/>
    </dxf>
    <dxf>
      <alignment horizontal="right" vertical="center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063B70"/>
        </patternFill>
      </fill>
      <alignment horizontal="general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002A7E"/>
      <color rgb="FF55B8D8"/>
      <color rgb="FF063B70"/>
      <color rgb="FFFFFFFF"/>
      <color rgb="FF8799A8"/>
      <color rgb="FF0788C9"/>
      <color rgb="FF0038FF"/>
      <color rgb="FF004D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21" Type="http://schemas.microsoft.com/office/2007/relationships/slicerCache" Target="slicerCaches/slicerCache4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Table" Target="pivotTables/pivotTabl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microsoft.com/office/2007/relationships/slicerCache" Target="slicerCaches/slicerCache3.xml"/><Relationship Id="rId41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rgbClr val="002A7E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5B8D8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A7E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1391862955032118E-3"/>
              <c:y val="3.79146919431277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5B8D8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2811551340638253E-17"/>
              <c:y val="1.13744075829383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220354415012892E-2"/>
          <c:y val="3.1355151696085382E-2"/>
          <c:w val="0.88740541907636272"/>
          <c:h val="0.86622502518938682"/>
        </c:manualLayout>
      </c:layout>
      <c:barChart>
        <c:barDir val="bar"/>
        <c:grouping val="clustered"/>
        <c:varyColors val="0"/>
        <c:ser>
          <c:idx val="0"/>
          <c:order val="0"/>
          <c:tx>
            <c:v>Cumplimiento_Acumulado</c:v>
          </c:tx>
          <c:spPr>
            <a:solidFill>
              <a:srgbClr val="002A7E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A54-47C4-A2D2-D6D458954337}"/>
              </c:ext>
            </c:extLst>
          </c:dPt>
          <c:dLbls>
            <c:dLbl>
              <c:idx val="3"/>
              <c:layout>
                <c:manualLayout>
                  <c:x val="-5.1391862955032118E-3"/>
                  <c:y val="3.7914691943127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54-47C4-A2D2-D6D4589543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8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</c:strLit>
          </c:cat>
          <c:val>
            <c:numLit>
              <c:formatCode>0.00\ %;\-0.00\ %;0.00\ %</c:formatCode>
              <c:ptCount val="8"/>
              <c:pt idx="0">
                <c:v>0.93465700641585203</c:v>
              </c:pt>
              <c:pt idx="1">
                <c:v>0.92509691699900609</c:v>
              </c:pt>
              <c:pt idx="2">
                <c:v>0.92205200007315724</c:v>
              </c:pt>
              <c:pt idx="3">
                <c:v>0.91882048688603735</c:v>
              </c:pt>
              <c:pt idx="4">
                <c:v>0.91612578936975575</c:v>
              </c:pt>
              <c:pt idx="5">
                <c:v>0.91715514414927357</c:v>
              </c:pt>
              <c:pt idx="6">
                <c:v>0.91299208524653841</c:v>
              </c:pt>
              <c:pt idx="7">
                <c:v>0.90933969512708179</c:v>
              </c:pt>
            </c:numLit>
          </c:val>
          <c:extLst>
            <c:ext xmlns:c16="http://schemas.microsoft.com/office/drawing/2014/chart" uri="{C3380CC4-5D6E-409C-BE32-E72D297353CC}">
              <c16:uniqueId val="{00000002-C914-417B-8AA2-443D595D8321}"/>
            </c:ext>
          </c:extLst>
        </c:ser>
        <c:ser>
          <c:idx val="1"/>
          <c:order val="1"/>
          <c:tx>
            <c:v>Cumplimiento_Mensual</c:v>
          </c:tx>
          <c:spPr>
            <a:solidFill>
              <a:srgbClr val="55B8D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A54-47C4-A2D2-D6D458954337}"/>
              </c:ext>
            </c:extLst>
          </c:dPt>
          <c:dLbls>
            <c:dLbl>
              <c:idx val="3"/>
              <c:layout>
                <c:manualLayout>
                  <c:x val="-6.2811551340638253E-17"/>
                  <c:y val="1.13744075829383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54-47C4-A2D2-D6D4589543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8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  <c:pt idx="6">
                <c:v>julio</c:v>
              </c:pt>
              <c:pt idx="7">
                <c:v>agosto</c:v>
              </c:pt>
            </c:strLit>
          </c:cat>
          <c:val>
            <c:numLit>
              <c:formatCode>0.00\ %;\-0.00\ %;0.00\ %</c:formatCode>
              <c:ptCount val="8"/>
              <c:pt idx="0">
                <c:v>0.93465700641585203</c:v>
              </c:pt>
              <c:pt idx="1">
                <c:v>0.9152411547135979</c:v>
              </c:pt>
              <c:pt idx="2">
                <c:v>0.91567063162217588</c:v>
              </c:pt>
              <c:pt idx="3">
                <c:v>0.90881654712591109</c:v>
              </c:pt>
              <c:pt idx="4">
                <c:v>0.90508899635094331</c:v>
              </c:pt>
              <c:pt idx="5">
                <c:v>0.92257339623047119</c:v>
              </c:pt>
              <c:pt idx="6">
                <c:v>0.88507510201643158</c:v>
              </c:pt>
              <c:pt idx="7">
                <c:v>0.87516375900930954</c:v>
              </c:pt>
            </c:numLit>
          </c:val>
          <c:extLst>
            <c:ext xmlns:c16="http://schemas.microsoft.com/office/drawing/2014/chart" uri="{C3380CC4-5D6E-409C-BE32-E72D297353CC}">
              <c16:uniqueId val="{00000003-C914-417B-8AA2-443D595D8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418916607"/>
        <c:axId val="418900287"/>
      </c:barChart>
      <c:catAx>
        <c:axId val="418916607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8900287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418900287"/>
        <c:scaling>
          <c:orientation val="minMax"/>
        </c:scaling>
        <c:delete val="1"/>
        <c:axPos val="t"/>
        <c:numFmt formatCode="0%" sourceLinked="0"/>
        <c:majorTickMark val="none"/>
        <c:minorTickMark val="none"/>
        <c:tickLblPos val="nextTo"/>
        <c:crossAx val="41891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643285167512518"/>
          <c:y val="0.88660372429749601"/>
          <c:w val="0.19207202954020469"/>
          <c:h val="0.113396275702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extLst>
    <c:ext xmlns:c15="http://schemas.microsoft.com/office/drawing/2012/chart" uri="{723BEF56-08C2-4564-9609-F4CBC75E7E54}">
      <c15:pivotSource>
        <c15:name>[TBG_Calidad.xlsm]PivotChartTable1</c15:name>
        <c15:fmtId val="0"/>
      </c15:pivotSource>
      <c15:pivotOptions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>
                    <a:lumMod val="75000"/>
                    <a:lumOff val="25000"/>
                  </a:schemeClr>
                </a:solidFill>
              </a:rPr>
              <a:t>CUMPLIMIENTO POR OBJETIVO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Mensual</c:v>
          </c:tx>
          <c:spPr>
            <a:solidFill>
              <a:srgbClr val="063B7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63B7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B6B-43F6-BC20-E45CB479FF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'08_OBJETIVOS'!$B$7:$B$11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'08_OBJETIVOS'!$G$7:$G$11</c:f>
              <c:numCache>
                <c:formatCode>0.0%</c:formatCode>
                <c:ptCount val="5"/>
                <c:pt idx="0">
                  <c:v>0.98898898898898913</c:v>
                </c:pt>
                <c:pt idx="1">
                  <c:v>1</c:v>
                </c:pt>
                <c:pt idx="2">
                  <c:v>1</c:v>
                </c:pt>
                <c:pt idx="3">
                  <c:v>0.8889435686766739</c:v>
                </c:pt>
                <c:pt idx="4">
                  <c:v>0.7321428571428571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6B-43F6-BC20-E45CB479FF09}"/>
            </c:ext>
          </c:extLst>
        </c:ser>
        <c:ser>
          <c:idx val="1"/>
          <c:order val="1"/>
          <c:tx>
            <c:v>Acumulado anual</c:v>
          </c:tx>
          <c:spPr>
            <a:solidFill>
              <a:srgbClr val="55B8D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'08_OBJETIVOS'!$B$7:$B$11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'08_OBJETIVOS'!$H$7:$H$11</c:f>
              <c:numCache>
                <c:formatCode>0.0%</c:formatCode>
                <c:ptCount val="5"/>
                <c:pt idx="0">
                  <c:v>0.98974633614071417</c:v>
                </c:pt>
                <c:pt idx="1">
                  <c:v>0.99817875726966621</c:v>
                </c:pt>
                <c:pt idx="2">
                  <c:v>1</c:v>
                </c:pt>
                <c:pt idx="3">
                  <c:v>0.94179778782246171</c:v>
                </c:pt>
                <c:pt idx="4">
                  <c:v>0.57383800084814107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6B-43F6-BC20-E45CB479F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3755824"/>
        <c:axId val="163758704"/>
      </c:barChart>
      <c:catAx>
        <c:axId val="163755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3758704"/>
        <c:crosses val="autoZero"/>
        <c:auto val="1"/>
        <c:lblAlgn val="ctr"/>
        <c:lblOffset val="100"/>
        <c:noMultiLvlLbl val="0"/>
      </c:catAx>
      <c:valAx>
        <c:axId val="163758704"/>
        <c:scaling>
          <c:orientation val="minMax"/>
          <c:max val="1.2"/>
          <c:min val="0"/>
        </c:scaling>
        <c:delete val="1"/>
        <c:axPos val="t"/>
        <c:numFmt formatCode="0%" sourceLinked="0"/>
        <c:majorTickMark val="none"/>
        <c:minorTickMark val="none"/>
        <c:tickLblPos val="nextTo"/>
        <c:crossAx val="16375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>
                    <a:lumMod val="75000"/>
                    <a:lumOff val="25000"/>
                  </a:schemeClr>
                </a:solidFill>
              </a:rPr>
              <a:t>CUMPLIMIENTO DE INDICADORES - OBJETIVO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4.6017565112053301E-2"/>
          <c:y val="0.11336212005757344"/>
          <c:w val="0.9020593579648698"/>
          <c:h val="0.78950492478762735"/>
        </c:manualLayout>
      </c:layout>
      <c:barChart>
        <c:barDir val="bar"/>
        <c:grouping val="clustered"/>
        <c:varyColors val="0"/>
        <c:ser>
          <c:idx val="0"/>
          <c:order val="0"/>
          <c:tx>
            <c:v>Mensual</c:v>
          </c:tx>
          <c:spPr>
            <a:solidFill>
              <a:srgbClr val="002A7E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'09_OBJETIVO_1'!$B$7:$B$15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f>'09_OBJETIVO_1'!$F$7:$F$15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0.93023255813953498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DA-41F7-9B96-8EFAAE1E99FF}"/>
            </c:ext>
          </c:extLst>
        </c:ser>
        <c:ser>
          <c:idx val="1"/>
          <c:order val="1"/>
          <c:tx>
            <c:v>Acumulado anual</c:v>
          </c:tx>
          <c:spPr>
            <a:solidFill>
              <a:srgbClr val="55B8D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'09_OBJETIVO_1'!$B$7:$B$15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f>'09_OBJETIVO_1'!$G$7:$G$15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0.96511627906976749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DA-41F7-9B96-8EFAAE1E9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35302352"/>
        <c:axId val="335299952"/>
      </c:barChart>
      <c:catAx>
        <c:axId val="3353023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5299952"/>
        <c:crosses val="autoZero"/>
        <c:auto val="1"/>
        <c:lblAlgn val="ctr"/>
        <c:lblOffset val="100"/>
        <c:noMultiLvlLbl val="0"/>
      </c:catAx>
      <c:valAx>
        <c:axId val="335299952"/>
        <c:scaling>
          <c:orientation val="minMax"/>
        </c:scaling>
        <c:delete val="1"/>
        <c:axPos val="t"/>
        <c:numFmt formatCode="0%" sourceLinked="0"/>
        <c:majorTickMark val="none"/>
        <c:minorTickMark val="none"/>
        <c:tickLblPos val="nextTo"/>
        <c:crossAx val="33530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>
                    <a:lumMod val="75000"/>
                    <a:lumOff val="25000"/>
                  </a:schemeClr>
                </a:solidFill>
              </a:rPr>
              <a:t>CUMPLIMIENTO DE INDICADORES - OBJETIVO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Mensual</c:v>
          </c:tx>
          <c:spPr>
            <a:solidFill>
              <a:srgbClr val="002A7E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'10_OBJETIVO_2'!$B$7:$B$13</c:f>
              <c:numCache>
                <c:formatCode>General</c:formatCode>
                <c:ptCount val="7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cat>
          <c:val>
            <c:numRef>
              <c:f>'10_OBJETIVO_2'!$F$7:$F$13</c:f>
              <c:numCache>
                <c:formatCode>0.00%</c:formatCode>
                <c:ptCount val="7"/>
                <c:pt idx="0">
                  <c:v>1</c:v>
                </c:pt>
                <c:pt idx="1">
                  <c:v>0.98989898989898994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99-4974-B4D3-051124ABCD9B}"/>
            </c:ext>
          </c:extLst>
        </c:ser>
        <c:ser>
          <c:idx val="1"/>
          <c:order val="1"/>
          <c:tx>
            <c:v>Acumulado anual</c:v>
          </c:tx>
          <c:spPr>
            <a:solidFill>
              <a:srgbClr val="55B8D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'10_OBJETIVO_2'!$B$7:$B$13</c:f>
              <c:numCache>
                <c:formatCode>General</c:formatCode>
                <c:ptCount val="7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cat>
          <c:val>
            <c:numRef>
              <c:f>'10_OBJETIVO_2'!$G$7:$G$13</c:f>
              <c:numCache>
                <c:formatCode>0.00%</c:formatCode>
                <c:ptCount val="7"/>
                <c:pt idx="0">
                  <c:v>1</c:v>
                </c:pt>
                <c:pt idx="1">
                  <c:v>0.98989898989898994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99-4974-B4D3-051124ABC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306915200"/>
        <c:axId val="306915680"/>
      </c:barChart>
      <c:catAx>
        <c:axId val="3069152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6915680"/>
        <c:crosses val="autoZero"/>
        <c:auto val="1"/>
        <c:lblAlgn val="ctr"/>
        <c:lblOffset val="100"/>
        <c:noMultiLvlLbl val="0"/>
      </c:catAx>
      <c:valAx>
        <c:axId val="306915680"/>
        <c:scaling>
          <c:orientation val="minMax"/>
        </c:scaling>
        <c:delete val="1"/>
        <c:axPos val="t"/>
        <c:numFmt formatCode="0%" sourceLinked="0"/>
        <c:majorTickMark val="none"/>
        <c:minorTickMark val="none"/>
        <c:tickLblPos val="nextTo"/>
        <c:crossAx val="30691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>
                    <a:lumMod val="75000"/>
                    <a:lumOff val="25000"/>
                  </a:schemeClr>
                </a:solidFill>
              </a:rPr>
              <a:t>CUMPLIMIENTO DE INDICADORES - OBJETIVO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Mensual</c:v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2A7E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F11D-4FD0-8F4D-E896A86726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'11_OBJETIVO_3'!$B$7</c:f>
              <c:numCache>
                <c:formatCode>General</c:formatCode>
                <c:ptCount val="1"/>
                <c:pt idx="0">
                  <c:v>20</c:v>
                </c:pt>
              </c:numCache>
            </c:numRef>
          </c:cat>
          <c:val>
            <c:numRef>
              <c:f>'11_OBJETIVO_3'!$F$7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B-4FC6-B571-B5C07B64BAD0}"/>
            </c:ext>
          </c:extLst>
        </c:ser>
        <c:ser>
          <c:idx val="1"/>
          <c:order val="1"/>
          <c:tx>
            <c:v>Acumulado anual</c:v>
          </c:tx>
          <c:spPr>
            <a:solidFill>
              <a:srgbClr val="55B8D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'11_OBJETIVO_3'!$B$7</c:f>
              <c:numCache>
                <c:formatCode>General</c:formatCode>
                <c:ptCount val="1"/>
                <c:pt idx="0">
                  <c:v>20</c:v>
                </c:pt>
              </c:numCache>
            </c:numRef>
          </c:cat>
          <c:val>
            <c:numRef>
              <c:f>'11_OBJETIVO_3'!$G$7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AB-4FC6-B571-B5C07B64B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338666960"/>
        <c:axId val="338667920"/>
      </c:barChart>
      <c:catAx>
        <c:axId val="3386669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8667920"/>
        <c:crosses val="autoZero"/>
        <c:auto val="1"/>
        <c:lblAlgn val="ctr"/>
        <c:lblOffset val="100"/>
        <c:noMultiLvlLbl val="0"/>
      </c:catAx>
      <c:valAx>
        <c:axId val="338667920"/>
        <c:scaling>
          <c:orientation val="minMax"/>
        </c:scaling>
        <c:delete val="1"/>
        <c:axPos val="t"/>
        <c:numFmt formatCode="0%" sourceLinked="0"/>
        <c:majorTickMark val="none"/>
        <c:minorTickMark val="none"/>
        <c:tickLblPos val="nextTo"/>
        <c:crossAx val="33866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>
                    <a:lumMod val="75000"/>
                    <a:lumOff val="25000"/>
                  </a:schemeClr>
                </a:solidFill>
              </a:rPr>
              <a:t>CUMPLIMIENTO DE INDICADORES - OBJETIVO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Mensual</c:v>
          </c:tx>
          <c:spPr>
            <a:solidFill>
              <a:srgbClr val="002A7E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'12_OBJETIVO_4'!$B$7:$B$15</c:f>
              <c:numCache>
                <c:formatCode>General</c:formatCode>
                <c:ptCount val="9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</c:numCache>
            </c:numRef>
          </c:cat>
          <c:val>
            <c:numRef>
              <c:f>'12_OBJETIVO_4'!$F$7:$F$15</c:f>
              <c:numCache>
                <c:formatCode>0.00%</c:formatCode>
                <c:ptCount val="9"/>
                <c:pt idx="0">
                  <c:v>0.7482403898213319</c:v>
                </c:pt>
                <c:pt idx="1">
                  <c:v>0.79415330728815847</c:v>
                </c:pt>
                <c:pt idx="2">
                  <c:v>0.9729980145598941</c:v>
                </c:pt>
                <c:pt idx="3">
                  <c:v>0.83811098860712974</c:v>
                </c:pt>
                <c:pt idx="4">
                  <c:v>1</c:v>
                </c:pt>
                <c:pt idx="5">
                  <c:v>0.69230769230769229</c:v>
                </c:pt>
                <c:pt idx="6">
                  <c:v>0.81190965092402467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2-4015-BD23-D531451D0C62}"/>
            </c:ext>
          </c:extLst>
        </c:ser>
        <c:ser>
          <c:idx val="1"/>
          <c:order val="1"/>
          <c:tx>
            <c:v>Acumulado anual</c:v>
          </c:tx>
          <c:spPr>
            <a:solidFill>
              <a:srgbClr val="55B8D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'12_OBJETIVO_4'!$B$7:$B$15</c:f>
              <c:numCache>
                <c:formatCode>General</c:formatCode>
                <c:ptCount val="9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</c:numCache>
            </c:numRef>
          </c:cat>
          <c:val>
            <c:numRef>
              <c:f>'12_OBJETIVO_4'!$G$7:$G$15</c:f>
              <c:numCache>
                <c:formatCode>0.00%</c:formatCode>
                <c:ptCount val="9"/>
                <c:pt idx="0">
                  <c:v>0.92333946060467376</c:v>
                </c:pt>
                <c:pt idx="1">
                  <c:v>0.91162366816206775</c:v>
                </c:pt>
                <c:pt idx="2">
                  <c:v>0.97234113945827949</c:v>
                </c:pt>
                <c:pt idx="3">
                  <c:v>0.92163845462695571</c:v>
                </c:pt>
                <c:pt idx="4">
                  <c:v>1</c:v>
                </c:pt>
                <c:pt idx="5">
                  <c:v>0.77043716418716413</c:v>
                </c:pt>
                <c:pt idx="6">
                  <c:v>0.91196067285435867</c:v>
                </c:pt>
                <c:pt idx="7">
                  <c:v>1</c:v>
                </c:pt>
                <c:pt idx="8">
                  <c:v>0.97648809523809532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42-4015-BD23-D531451D0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306916160"/>
        <c:axId val="342092128"/>
      </c:barChart>
      <c:catAx>
        <c:axId val="3069161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42092128"/>
        <c:crosses val="autoZero"/>
        <c:auto val="1"/>
        <c:lblAlgn val="ctr"/>
        <c:lblOffset val="100"/>
        <c:noMultiLvlLbl val="0"/>
      </c:catAx>
      <c:valAx>
        <c:axId val="342092128"/>
        <c:scaling>
          <c:orientation val="minMax"/>
        </c:scaling>
        <c:delete val="1"/>
        <c:axPos val="t"/>
        <c:numFmt formatCode="0%" sourceLinked="0"/>
        <c:majorTickMark val="none"/>
        <c:minorTickMark val="none"/>
        <c:tickLblPos val="nextTo"/>
        <c:crossAx val="30691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>
                    <a:lumMod val="75000"/>
                    <a:lumOff val="25000"/>
                  </a:schemeClr>
                </a:solidFill>
              </a:rPr>
              <a:t>CUMPLIMIENTO DE INDICADORES - OBJETIVO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Mensual</c:v>
          </c:tx>
          <c:spPr>
            <a:solidFill>
              <a:srgbClr val="002A7E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'13_OBJETIVO_5'!$B$7:$B$8</c:f>
              <c:numCache>
                <c:formatCode>General</c:formatCode>
                <c:ptCount val="2"/>
                <c:pt idx="0">
                  <c:v>38</c:v>
                </c:pt>
                <c:pt idx="1">
                  <c:v>39</c:v>
                </c:pt>
              </c:numCache>
            </c:numRef>
          </c:cat>
          <c:val>
            <c:numRef>
              <c:f>'13_OBJETIVO_5'!$F$7:$F$8</c:f>
              <c:numCache>
                <c:formatCode>0.00%</c:formatCode>
                <c:ptCount val="2"/>
                <c:pt idx="0">
                  <c:v>0.71428571428571419</c:v>
                </c:pt>
                <c:pt idx="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2-4545-9A8C-C933AC97ABE2}"/>
            </c:ext>
          </c:extLst>
        </c:ser>
        <c:ser>
          <c:idx val="1"/>
          <c:order val="1"/>
          <c:tx>
            <c:v>Acumulado anual</c:v>
          </c:tx>
          <c:spPr>
            <a:solidFill>
              <a:srgbClr val="55B8D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'13_OBJETIVO_5'!$B$7:$B$8</c:f>
              <c:numCache>
                <c:formatCode>General</c:formatCode>
                <c:ptCount val="2"/>
                <c:pt idx="0">
                  <c:v>38</c:v>
                </c:pt>
                <c:pt idx="1">
                  <c:v>39</c:v>
                </c:pt>
              </c:numCache>
            </c:numRef>
          </c:cat>
          <c:val>
            <c:numRef>
              <c:f>'13_OBJETIVO_5'!$G$7:$G$8</c:f>
              <c:numCache>
                <c:formatCode>0.00%</c:formatCode>
                <c:ptCount val="2"/>
                <c:pt idx="0">
                  <c:v>0.56167825625717405</c:v>
                </c:pt>
                <c:pt idx="1">
                  <c:v>0.58599774543910854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2-4545-9A8C-C933AC97A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42093568"/>
        <c:axId val="342090688"/>
      </c:barChart>
      <c:catAx>
        <c:axId val="3420935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42090688"/>
        <c:crosses val="autoZero"/>
        <c:auto val="1"/>
        <c:lblAlgn val="ctr"/>
        <c:lblOffset val="100"/>
        <c:noMultiLvlLbl val="0"/>
      </c:catAx>
      <c:valAx>
        <c:axId val="342090688"/>
        <c:scaling>
          <c:orientation val="minMax"/>
        </c:scaling>
        <c:delete val="1"/>
        <c:axPos val="t"/>
        <c:numFmt formatCode="0%" sourceLinked="0"/>
        <c:majorTickMark val="none"/>
        <c:minorTickMark val="none"/>
        <c:tickLblPos val="nextTo"/>
        <c:crossAx val="34209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9.png"/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4762</xdr:colOff>
      <xdr:row>27</xdr:row>
      <xdr:rowOff>23812</xdr:rowOff>
    </xdr:from>
    <xdr:to>
      <xdr:col>8</xdr:col>
      <xdr:colOff>366712</xdr:colOff>
      <xdr:row>30</xdr:row>
      <xdr:rowOff>138112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4CD65F6-757B-5ECD-BF19-C928E7538DE4}"/>
            </a:ext>
          </a:extLst>
        </xdr:cNvPr>
        <xdr:cNvGrpSpPr>
          <a:grpSpLocks noChangeAspect="1"/>
        </xdr:cNvGrpSpPr>
      </xdr:nvGrpSpPr>
      <xdr:grpSpPr>
        <a:xfrm>
          <a:off x="4129087" y="5195887"/>
          <a:ext cx="2457450" cy="685800"/>
          <a:chOff x="8453437" y="1547812"/>
          <a:chExt cx="2457450" cy="685800"/>
        </a:xfrm>
      </xdr:grpSpPr>
      <xdr:sp macro="" textlink="$I$28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916259CD-DAE4-40AD-B941-9586567E3C3E}"/>
              </a:ext>
            </a:extLst>
          </xdr:cNvPr>
          <xdr:cNvSpPr/>
        </xdr:nvSpPr>
        <xdr:spPr>
          <a:xfrm>
            <a:off x="8453437" y="1547812"/>
            <a:ext cx="2457450" cy="68580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 i="0" u="none" strike="noStrike">
                <a:solidFill>
                  <a:srgbClr val="002A7E"/>
                </a:solidFill>
                <a:latin typeface="+mn-lt"/>
              </a:rPr>
              <a:t>ÚLTIMA EJECUCIÓN</a:t>
            </a:r>
            <a:endParaRPr lang="es-CO" sz="1100" b="1">
              <a:solidFill>
                <a:srgbClr val="002A7E"/>
              </a:solidFill>
            </a:endParaRPr>
          </a:p>
        </xdr:txBody>
      </xdr:sp>
      <xdr:sp macro="" textlink="$I$28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A1F78C97-9384-4A8A-9011-B54B711B6D75}"/>
              </a:ext>
            </a:extLst>
          </xdr:cNvPr>
          <xdr:cNvSpPr/>
        </xdr:nvSpPr>
        <xdr:spPr>
          <a:xfrm>
            <a:off x="8453437" y="1547812"/>
            <a:ext cx="2457450" cy="685800"/>
          </a:xfrm>
          <a:prstGeom prst="round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75B7CEA9-DD18-483C-9B2C-5ACD8B85EE02}" type="TxLink">
              <a:rPr lang="en-US" sz="1100" b="0" i="0" u="none" strike="noStrike">
                <a:solidFill>
                  <a:srgbClr val="404040"/>
                </a:solidFill>
                <a:latin typeface="Aptos Narrow"/>
              </a:rPr>
              <a:pPr algn="ctr"/>
              <a:t>martes, 20 de octubre de 2026</a:t>
            </a:fld>
            <a:endParaRPr lang="es-CO" sz="1100" b="1">
              <a:solidFill>
                <a:srgbClr val="002A7E"/>
              </a:solidFill>
            </a:endParaRPr>
          </a:p>
        </xdr:txBody>
      </xdr:sp>
    </xdr:grpSp>
    <xdr:clientData/>
  </xdr:twoCellAnchor>
  <xdr:twoCellAnchor editAs="absolute">
    <xdr:from>
      <xdr:col>10</xdr:col>
      <xdr:colOff>647701</xdr:colOff>
      <xdr:row>0</xdr:row>
      <xdr:rowOff>38099</xdr:rowOff>
    </xdr:from>
    <xdr:to>
      <xdr:col>15</xdr:col>
      <xdr:colOff>381000</xdr:colOff>
      <xdr:row>31</xdr:row>
      <xdr:rowOff>171449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A72CE808-6C42-8226-B253-DC5B168571BC}"/>
            </a:ext>
          </a:extLst>
        </xdr:cNvPr>
        <xdr:cNvSpPr>
          <a:spLocks noChangeAspect="1"/>
        </xdr:cNvSpPr>
      </xdr:nvSpPr>
      <xdr:spPr>
        <a:xfrm>
          <a:off x="8562976" y="38099"/>
          <a:ext cx="3971924" cy="6067425"/>
        </a:xfrm>
        <a:prstGeom prst="roundRect">
          <a:avLst/>
        </a:prstGeom>
        <a:solidFill>
          <a:sysClr val="window" lastClr="FFFFFF">
            <a:alpha val="40000"/>
          </a:sys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GUÍA BÁSICA DE USUARIO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TBG CALIDAD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Sistema de Gestión de Indicadores</a:t>
          </a:r>
          <a:endParaRPr lang="es-CO" sz="100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1. Recomendaciones de uso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Utiliza los botones de la pantalla principal para navegar entre los módulos.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Ingresa únicamente información verificada y correspondiente al período seleccionado.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Revisa los campos antes de ejecutar el procesamiento de los indicadores.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Consulta los resultados y compara el cumplimiento frente a las metas establecidas.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Revisa las desviaciones identificadas para gestionar las acciones correspondientes.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No modifiques la configuración del sistema sin autorización.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Guarda la información antes de cerrar el archivo.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2. Flujo de trabajo recomendado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Ingresar al sistema:</a:t>
          </a:r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 acceder desde la pantalla principal.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Registrar información:</a:t>
          </a:r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 utilizar el módulo Entrada de Datos.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Procesar y revisar:</a:t>
          </a:r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 verificar los resultados de los indicadores.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Consultar resultados:</a:t>
          </a:r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 revisar los módulos Indicadores y Dashboard.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Evaluar cumplimiento:</a:t>
          </a:r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 consultar Objetivos e identificar desviaciones.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Consultar soportes:</a:t>
          </a:r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 utilizar Auditoría y Registros según sea necesario.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Cerrar el sistema:</a:t>
          </a:r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 guardar los cambios y salir de manera segura.</a:t>
          </a:r>
        </a:p>
        <a:p>
          <a:r>
            <a:rPr lang="es-CO" sz="1000" b="1">
              <a:solidFill>
                <a:schemeClr val="tx1">
                  <a:lumMod val="65000"/>
                  <a:lumOff val="35000"/>
                </a:schemeClr>
              </a:solidFill>
            </a:rPr>
            <a:t>5. Consideraciones importantes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El sistema presenta información para apoyar el seguimiento de la gestión de calidad. La confiabilidad de los resultados depende de la exactitud de los datos registrados y de la correcta configuración de los indicadores.</a:t>
          </a:r>
        </a:p>
        <a:p>
          <a:r>
            <a:rPr lang="es-CO" sz="1000">
              <a:solidFill>
                <a:schemeClr val="tx1">
                  <a:lumMod val="65000"/>
                  <a:lumOff val="35000"/>
                </a:schemeClr>
              </a:solidFill>
            </a:rPr>
            <a:t>Cuando se presenten errores o resultados inesperados, informa al responsable del sistema antes de modificar su configuración.</a:t>
          </a:r>
        </a:p>
        <a:p>
          <a:pPr algn="l"/>
          <a:endParaRPr lang="es-CO" sz="1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76200</xdr:colOff>
      <xdr:row>5</xdr:row>
      <xdr:rowOff>66675</xdr:rowOff>
    </xdr:from>
    <xdr:to>
      <xdr:col>3</xdr:col>
      <xdr:colOff>838200</xdr:colOff>
      <xdr:row>12</xdr:row>
      <xdr:rowOff>47625</xdr:rowOff>
    </xdr:to>
    <xdr:pic macro="[0]!Ir_Politica">
      <xdr:nvPicPr>
        <xdr:cNvPr id="19" name="Imagen 18">
          <a:extLst>
            <a:ext uri="{FF2B5EF4-FFF2-40B4-BE49-F238E27FC236}">
              <a16:creationId xmlns:a16="http://schemas.microsoft.com/office/drawing/2014/main" id="{F3A54F16-0A40-465D-9245-D15650A4DF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7" t="2305" r="73652" b="52243"/>
        <a:stretch/>
      </xdr:blipFill>
      <xdr:spPr>
        <a:xfrm>
          <a:off x="561975" y="1047750"/>
          <a:ext cx="1609725" cy="13144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4</xdr:col>
      <xdr:colOff>295275</xdr:colOff>
      <xdr:row>5</xdr:row>
      <xdr:rowOff>66675</xdr:rowOff>
    </xdr:from>
    <xdr:to>
      <xdr:col>5</xdr:col>
      <xdr:colOff>819150</xdr:colOff>
      <xdr:row>12</xdr:row>
      <xdr:rowOff>47625</xdr:rowOff>
    </xdr:to>
    <xdr:pic macro="[0]!Ir_DashBoard">
      <xdr:nvPicPr>
        <xdr:cNvPr id="20" name="Imagen 19">
          <a:extLst>
            <a:ext uri="{FF2B5EF4-FFF2-40B4-BE49-F238E27FC236}">
              <a16:creationId xmlns:a16="http://schemas.microsoft.com/office/drawing/2014/main" id="{826531D1-BEFA-45DB-99FB-5E92553F8F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6" t="2305" r="50980" b="52243"/>
        <a:stretch/>
      </xdr:blipFill>
      <xdr:spPr>
        <a:xfrm>
          <a:off x="2476500" y="1047750"/>
          <a:ext cx="1619250" cy="13144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6</xdr:col>
      <xdr:colOff>428625</xdr:colOff>
      <xdr:row>5</xdr:row>
      <xdr:rowOff>85725</xdr:rowOff>
    </xdr:from>
    <xdr:to>
      <xdr:col>7</xdr:col>
      <xdr:colOff>1200149</xdr:colOff>
      <xdr:row>12</xdr:row>
      <xdr:rowOff>66675</xdr:rowOff>
    </xdr:to>
    <xdr:pic macro="[0]!Ir_Entrada_Datos">
      <xdr:nvPicPr>
        <xdr:cNvPr id="21" name="Imagen 20">
          <a:extLst>
            <a:ext uri="{FF2B5EF4-FFF2-40B4-BE49-F238E27FC236}">
              <a16:creationId xmlns:a16="http://schemas.microsoft.com/office/drawing/2014/main" id="{28E42B87-78C5-4C03-882D-C6D63E40A1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859" t="2305" r="28307" b="52243"/>
        <a:stretch/>
      </xdr:blipFill>
      <xdr:spPr>
        <a:xfrm>
          <a:off x="4552950" y="1066800"/>
          <a:ext cx="1619249" cy="13144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6</xdr:col>
      <xdr:colOff>409575</xdr:colOff>
      <xdr:row>15</xdr:row>
      <xdr:rowOff>161925</xdr:rowOff>
    </xdr:from>
    <xdr:to>
      <xdr:col>7</xdr:col>
      <xdr:colOff>1190625</xdr:colOff>
      <xdr:row>22</xdr:row>
      <xdr:rowOff>142875</xdr:rowOff>
    </xdr:to>
    <xdr:pic macro="[0]!Ir_Indicadores">
      <xdr:nvPicPr>
        <xdr:cNvPr id="22" name="Imagen 21">
          <a:extLst>
            <a:ext uri="{FF2B5EF4-FFF2-40B4-BE49-F238E27FC236}">
              <a16:creationId xmlns:a16="http://schemas.microsoft.com/office/drawing/2014/main" id="{9E92C7BB-8BA5-4E78-9DA5-933F2D0D23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408" t="2305" r="5635" b="52243"/>
        <a:stretch/>
      </xdr:blipFill>
      <xdr:spPr>
        <a:xfrm>
          <a:off x="4533900" y="3048000"/>
          <a:ext cx="1628775" cy="13144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4</xdr:col>
      <xdr:colOff>247650</xdr:colOff>
      <xdr:row>16</xdr:row>
      <xdr:rowOff>9525</xdr:rowOff>
    </xdr:from>
    <xdr:to>
      <xdr:col>5</xdr:col>
      <xdr:colOff>781050</xdr:colOff>
      <xdr:row>22</xdr:row>
      <xdr:rowOff>114300</xdr:rowOff>
    </xdr:to>
    <xdr:pic macro="[0]!Ir_Configuracion">
      <xdr:nvPicPr>
        <xdr:cNvPr id="23" name="Imagen 22">
          <a:extLst>
            <a:ext uri="{FF2B5EF4-FFF2-40B4-BE49-F238E27FC236}">
              <a16:creationId xmlns:a16="http://schemas.microsoft.com/office/drawing/2014/main" id="{058724E8-1013-491C-A30A-130867217B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4" t="52038" r="73530" b="4815"/>
        <a:stretch/>
      </xdr:blipFill>
      <xdr:spPr>
        <a:xfrm>
          <a:off x="2428875" y="3086100"/>
          <a:ext cx="1628775" cy="124777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8</xdr:col>
      <xdr:colOff>419100</xdr:colOff>
      <xdr:row>5</xdr:row>
      <xdr:rowOff>114300</xdr:rowOff>
    </xdr:from>
    <xdr:to>
      <xdr:col>10</xdr:col>
      <xdr:colOff>323850</xdr:colOff>
      <xdr:row>12</xdr:row>
      <xdr:rowOff>28575</xdr:rowOff>
    </xdr:to>
    <xdr:pic macro="[0]!Ir_Auditoria">
      <xdr:nvPicPr>
        <xdr:cNvPr id="24" name="Imagen 23">
          <a:extLst>
            <a:ext uri="{FF2B5EF4-FFF2-40B4-BE49-F238E27FC236}">
              <a16:creationId xmlns:a16="http://schemas.microsoft.com/office/drawing/2014/main" id="{2C0E97D5-70B4-4AA3-84DD-75533CE1C7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85" t="52038" r="51226" b="4815"/>
        <a:stretch/>
      </xdr:blipFill>
      <xdr:spPr>
        <a:xfrm>
          <a:off x="6638925" y="1095375"/>
          <a:ext cx="1600200" cy="124777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8</xdr:col>
      <xdr:colOff>447675</xdr:colOff>
      <xdr:row>15</xdr:row>
      <xdr:rowOff>152400</xdr:rowOff>
    </xdr:from>
    <xdr:to>
      <xdr:col>10</xdr:col>
      <xdr:colOff>371475</xdr:colOff>
      <xdr:row>22</xdr:row>
      <xdr:rowOff>66675</xdr:rowOff>
    </xdr:to>
    <xdr:pic macro="[0]!Ir_Historico">
      <xdr:nvPicPr>
        <xdr:cNvPr id="25" name="Imagen 24">
          <a:extLst>
            <a:ext uri="{FF2B5EF4-FFF2-40B4-BE49-F238E27FC236}">
              <a16:creationId xmlns:a16="http://schemas.microsoft.com/office/drawing/2014/main" id="{1A5AE3DA-3714-48DB-973A-8C9DE139CA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735" t="52038" r="28431" b="4815"/>
        <a:stretch/>
      </xdr:blipFill>
      <xdr:spPr>
        <a:xfrm>
          <a:off x="6667500" y="3038475"/>
          <a:ext cx="1619250" cy="124777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2</xdr:col>
      <xdr:colOff>47625</xdr:colOff>
      <xdr:row>15</xdr:row>
      <xdr:rowOff>180975</xdr:rowOff>
    </xdr:from>
    <xdr:to>
      <xdr:col>3</xdr:col>
      <xdr:colOff>838200</xdr:colOff>
      <xdr:row>22</xdr:row>
      <xdr:rowOff>95250</xdr:rowOff>
    </xdr:to>
    <xdr:pic macro="[0]!Ir_Objetivos">
      <xdr:nvPicPr>
        <xdr:cNvPr id="26" name="Imagen 25">
          <a:extLst>
            <a:ext uri="{FF2B5EF4-FFF2-40B4-BE49-F238E27FC236}">
              <a16:creationId xmlns:a16="http://schemas.microsoft.com/office/drawing/2014/main" id="{D2ABD6AC-A24D-46E6-8647-8D81686A2D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285" t="52038" r="5636" b="4815"/>
        <a:stretch/>
      </xdr:blipFill>
      <xdr:spPr>
        <a:xfrm>
          <a:off x="533400" y="3067050"/>
          <a:ext cx="1638300" cy="124777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1</xdr:col>
      <xdr:colOff>142876</xdr:colOff>
      <xdr:row>1</xdr:row>
      <xdr:rowOff>28576</xdr:rowOff>
    </xdr:from>
    <xdr:to>
      <xdr:col>2</xdr:col>
      <xdr:colOff>544430</xdr:colOff>
      <xdr:row>4</xdr:row>
      <xdr:rowOff>28575</xdr:rowOff>
    </xdr:to>
    <xdr:pic macro="[0]!Guardar_y_Salir">
      <xdr:nvPicPr>
        <xdr:cNvPr id="2" name="Imagen 1">
          <a:extLst>
            <a:ext uri="{FF2B5EF4-FFF2-40B4-BE49-F238E27FC236}">
              <a16:creationId xmlns:a16="http://schemas.microsoft.com/office/drawing/2014/main" id="{985A538D-3B45-41C1-B6CB-0AF0C1CA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786" t="59316" r="1346" b="12743"/>
        <a:stretch/>
      </xdr:blipFill>
      <xdr:spPr>
        <a:xfrm>
          <a:off x="381001" y="114301"/>
          <a:ext cx="649204" cy="7048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123826</xdr:rowOff>
    </xdr:from>
    <xdr:to>
      <xdr:col>1</xdr:col>
      <xdr:colOff>270281</xdr:colOff>
      <xdr:row>3</xdr:row>
      <xdr:rowOff>161926</xdr:rowOff>
    </xdr:to>
    <xdr:pic macro="[0]!Ir_Inicio">
      <xdr:nvPicPr>
        <xdr:cNvPr id="2" name="Imagen 1">
          <a:extLst>
            <a:ext uri="{FF2B5EF4-FFF2-40B4-BE49-F238E27FC236}">
              <a16:creationId xmlns:a16="http://schemas.microsoft.com/office/drawing/2014/main" id="{74DF6E39-DD8F-46E8-90E7-5CE81D203C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76200" y="123826"/>
          <a:ext cx="670331" cy="8572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3</xdr:col>
      <xdr:colOff>0</xdr:colOff>
      <xdr:row>1</xdr:row>
      <xdr:rowOff>123826</xdr:rowOff>
    </xdr:from>
    <xdr:to>
      <xdr:col>14</xdr:col>
      <xdr:colOff>742950</xdr:colOff>
      <xdr:row>27</xdr:row>
      <xdr:rowOff>171450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48004B7-3CDE-E684-90C5-1EAE4F82EFC9}"/>
            </a:ext>
          </a:extLst>
        </xdr:cNvPr>
        <xdr:cNvSpPr>
          <a:spLocks noChangeAspect="1"/>
        </xdr:cNvSpPr>
      </xdr:nvSpPr>
      <xdr:spPr>
        <a:xfrm>
          <a:off x="2000250" y="314326"/>
          <a:ext cx="9124950" cy="5248274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400" b="1"/>
            <a:t>POLITICA DE CALIDAD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204787</xdr:colOff>
      <xdr:row>0</xdr:row>
      <xdr:rowOff>0</xdr:rowOff>
    </xdr:from>
    <xdr:to>
      <xdr:col>13</xdr:col>
      <xdr:colOff>300787</xdr:colOff>
      <xdr:row>9</xdr:row>
      <xdr:rowOff>11475</xdr:rowOff>
    </xdr:to>
    <xdr:grpSp>
      <xdr:nvGrpSpPr>
        <xdr:cNvPr id="10" name="Grupo 9" hidden="1">
          <a:extLst>
            <a:ext uri="{FF2B5EF4-FFF2-40B4-BE49-F238E27FC236}">
              <a16:creationId xmlns:a16="http://schemas.microsoft.com/office/drawing/2014/main" id="{2E71F0A0-4754-4788-A6AE-1A238E8B7AED}"/>
            </a:ext>
          </a:extLst>
        </xdr:cNvPr>
        <xdr:cNvGrpSpPr>
          <a:grpSpLocks noChangeAspect="1"/>
        </xdr:cNvGrpSpPr>
      </xdr:nvGrpSpPr>
      <xdr:grpSpPr>
        <a:xfrm>
          <a:off x="7796212" y="0"/>
          <a:ext cx="1658100" cy="2478450"/>
          <a:chOff x="395287" y="920250"/>
          <a:chExt cx="1620000" cy="720000"/>
        </a:xfrm>
      </xdr:grpSpPr>
      <xdr:sp macro="" textlink="#REF!">
        <xdr:nvSpPr>
          <xdr:cNvPr id="11" name="Rectángulo: esquinas redondeadas 10" hidden="1">
            <a:extLst>
              <a:ext uri="{FF2B5EF4-FFF2-40B4-BE49-F238E27FC236}">
                <a16:creationId xmlns:a16="http://schemas.microsoft.com/office/drawing/2014/main" id="{D20438A8-ACC8-AE21-F686-0708237B023C}"/>
              </a:ext>
            </a:extLst>
          </xdr:cNvPr>
          <xdr:cNvSpPr/>
        </xdr:nvSpPr>
        <xdr:spPr>
          <a:xfrm>
            <a:off x="395287" y="920250"/>
            <a:ext cx="1620000" cy="720000"/>
          </a:xfrm>
          <a:prstGeom prst="roundRect">
            <a:avLst/>
          </a:prstGeom>
          <a:solidFill>
            <a:schemeClr val="bg1"/>
          </a:solidFill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050" b="1" i="0" u="none" strike="noStrike">
                <a:solidFill>
                  <a:srgbClr val="002A7E"/>
                </a:solidFill>
                <a:latin typeface="Arial"/>
                <a:cs typeface="Arial"/>
              </a:rPr>
              <a:t>RESULTADO TOTAL</a:t>
            </a:r>
            <a:endParaRPr lang="es-CO" sz="1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#REF!">
        <xdr:nvSpPr>
          <xdr:cNvPr id="12" name="Rectángulo: esquinas redondeadas 11" hidden="1">
            <a:extLst>
              <a:ext uri="{FF2B5EF4-FFF2-40B4-BE49-F238E27FC236}">
                <a16:creationId xmlns:a16="http://schemas.microsoft.com/office/drawing/2014/main" id="{A4EB8037-6D1C-8743-2D85-BE813003AF9B}"/>
              </a:ext>
            </a:extLst>
          </xdr:cNvPr>
          <xdr:cNvSpPr/>
        </xdr:nvSpPr>
        <xdr:spPr>
          <a:xfrm>
            <a:off x="395287" y="920250"/>
            <a:ext cx="1620000" cy="720000"/>
          </a:xfrm>
          <a:prstGeom prst="roundRect">
            <a:avLst/>
          </a:prstGeom>
          <a:noFill/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b"/>
          <a:lstStyle/>
          <a:p>
            <a:pPr algn="ctr"/>
            <a:fld id="{808399F1-1A9C-4C1E-AD38-07A4DF4C2672}" type="TxLink">
              <a:rPr lang="en-US" sz="16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CO" sz="2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552450</xdr:colOff>
      <xdr:row>6</xdr:row>
      <xdr:rowOff>184150</xdr:rowOff>
    </xdr:from>
    <xdr:to>
      <xdr:col>16</xdr:col>
      <xdr:colOff>327025</xdr:colOff>
      <xdr:row>20</xdr:row>
      <xdr:rowOff>66675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2B83EC4-EA15-DD63-9F24-735C61B04CA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552450</xdr:colOff>
      <xdr:row>2</xdr:row>
      <xdr:rowOff>133350</xdr:rowOff>
    </xdr:from>
    <xdr:to>
      <xdr:col>16</xdr:col>
      <xdr:colOff>333375</xdr:colOff>
      <xdr:row>6</xdr:row>
      <xdr:rowOff>128474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Nombre_objetivo">
              <a:extLst>
                <a:ext uri="{FF2B5EF4-FFF2-40B4-BE49-F238E27FC236}">
                  <a16:creationId xmlns:a16="http://schemas.microsoft.com/office/drawing/2014/main" id="{28AB2484-A0BF-B676-8AD7-26F79B6263EB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_objeti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24350" y="866775"/>
              <a:ext cx="7419975" cy="985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466724</xdr:colOff>
      <xdr:row>2</xdr:row>
      <xdr:rowOff>142875</xdr:rowOff>
    </xdr:from>
    <xdr:to>
      <xdr:col>6</xdr:col>
      <xdr:colOff>466726</xdr:colOff>
      <xdr:row>6</xdr:row>
      <xdr:rowOff>128475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Mes">
              <a:extLst>
                <a:ext uri="{FF2B5EF4-FFF2-40B4-BE49-F238E27FC236}">
                  <a16:creationId xmlns:a16="http://schemas.microsoft.com/office/drawing/2014/main" id="{A9E2131E-20C4-9BAC-48A2-A4B341E8340B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0174" y="876300"/>
              <a:ext cx="2838452" cy="976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76200</xdr:colOff>
      <xdr:row>6</xdr:row>
      <xdr:rowOff>180975</xdr:rowOff>
    </xdr:from>
    <xdr:to>
      <xdr:col>6</xdr:col>
      <xdr:colOff>457201</xdr:colOff>
      <xdr:row>20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Indicador">
              <a:extLst>
                <a:ext uri="{FF2B5EF4-FFF2-40B4-BE49-F238E27FC236}">
                  <a16:creationId xmlns:a16="http://schemas.microsoft.com/office/drawing/2014/main" id="{2CB2A0F4-B27C-3C45-FE6B-A2868C41C9A4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5" y="1905000"/>
              <a:ext cx="3914776" cy="3371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133350</xdr:colOff>
      <xdr:row>0</xdr:row>
      <xdr:rowOff>28575</xdr:rowOff>
    </xdr:from>
    <xdr:to>
      <xdr:col>1</xdr:col>
      <xdr:colOff>416594</xdr:colOff>
      <xdr:row>1</xdr:row>
      <xdr:rowOff>381000</xdr:rowOff>
    </xdr:to>
    <xdr:pic macro="[0]!Ir_Inicio">
      <xdr:nvPicPr>
        <xdr:cNvPr id="2" name="Imagen 1">
          <a:extLst>
            <a:ext uri="{FF2B5EF4-FFF2-40B4-BE49-F238E27FC236}">
              <a16:creationId xmlns:a16="http://schemas.microsoft.com/office/drawing/2014/main" id="{5B05B0A3-5225-4988-9FE6-6C4B9DCDCC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133350" y="28575"/>
          <a:ext cx="521369" cy="6667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  <xdr:twoCellAnchor editAs="absolute">
    <xdr:from>
      <xdr:col>1</xdr:col>
      <xdr:colOff>95248</xdr:colOff>
      <xdr:row>2</xdr:row>
      <xdr:rowOff>142875</xdr:rowOff>
    </xdr:from>
    <xdr:to>
      <xdr:col>2</xdr:col>
      <xdr:colOff>390524</xdr:colOff>
      <xdr:row>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">
              <a:extLst>
                <a:ext uri="{FF2B5EF4-FFF2-40B4-BE49-F238E27FC236}">
                  <a16:creationId xmlns:a16="http://schemas.microsoft.com/office/drawing/2014/main" id="{005F1AEA-7BC6-D73D-51EE-E206D780946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3373" y="876300"/>
              <a:ext cx="990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123825</xdr:colOff>
      <xdr:row>0</xdr:row>
      <xdr:rowOff>28575</xdr:rowOff>
    </xdr:from>
    <xdr:to>
      <xdr:col>16</xdr:col>
      <xdr:colOff>714536</xdr:colOff>
      <xdr:row>1</xdr:row>
      <xdr:rowOff>326250</xdr:rowOff>
    </xdr:to>
    <xdr:pic macro="[0]!Exportar_Hoja_Activa_PDF">
      <xdr:nvPicPr>
        <xdr:cNvPr id="4" name="Imagen 3">
          <a:extLst>
            <a:ext uri="{FF2B5EF4-FFF2-40B4-BE49-F238E27FC236}">
              <a16:creationId xmlns:a16="http://schemas.microsoft.com/office/drawing/2014/main" id="{BEF480C3-4031-4C5D-9D3C-1B5974824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11534775" y="28575"/>
          <a:ext cx="590711" cy="612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  <xdr:twoCellAnchor editAs="absolute">
    <xdr:from>
      <xdr:col>15</xdr:col>
      <xdr:colOff>228600</xdr:colOff>
      <xdr:row>0</xdr:row>
      <xdr:rowOff>104775</xdr:rowOff>
    </xdr:from>
    <xdr:to>
      <xdr:col>15</xdr:col>
      <xdr:colOff>714375</xdr:colOff>
      <xdr:row>1</xdr:row>
      <xdr:rowOff>352424</xdr:rowOff>
    </xdr:to>
    <xdr:pic macro="[0]!Actualizar_Todo">
      <xdr:nvPicPr>
        <xdr:cNvPr id="5" name="Imagen 4">
          <a:extLst>
            <a:ext uri="{FF2B5EF4-FFF2-40B4-BE49-F238E27FC236}">
              <a16:creationId xmlns:a16="http://schemas.microsoft.com/office/drawing/2014/main" id="{3C6C098E-8E7F-416A-8B95-DD27F552BB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88" t="59119" r="58737" b="13406"/>
        <a:stretch/>
      </xdr:blipFill>
      <xdr:spPr>
        <a:xfrm>
          <a:off x="10887075" y="104775"/>
          <a:ext cx="485775" cy="56197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3</xdr:row>
          <xdr:rowOff>28575</xdr:rowOff>
        </xdr:from>
        <xdr:to>
          <xdr:col>6</xdr:col>
          <xdr:colOff>1000125</xdr:colOff>
          <xdr:row>3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▶ EJECUTAR PROCESO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123825</xdr:colOff>
      <xdr:row>0</xdr:row>
      <xdr:rowOff>57150</xdr:rowOff>
    </xdr:from>
    <xdr:to>
      <xdr:col>0</xdr:col>
      <xdr:colOff>645194</xdr:colOff>
      <xdr:row>3</xdr:row>
      <xdr:rowOff>9525</xdr:rowOff>
    </xdr:to>
    <xdr:pic macro="[0]!Ir_Inicio">
      <xdr:nvPicPr>
        <xdr:cNvPr id="2" name="Imagen 1">
          <a:extLst>
            <a:ext uri="{FF2B5EF4-FFF2-40B4-BE49-F238E27FC236}">
              <a16:creationId xmlns:a16="http://schemas.microsoft.com/office/drawing/2014/main" id="{7C51DDA3-0DC1-4837-A9CB-91E3B19BC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123825" y="57150"/>
          <a:ext cx="521369" cy="6667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40725</xdr:colOff>
      <xdr:row>0</xdr:row>
      <xdr:rowOff>114300</xdr:rowOff>
    </xdr:from>
    <xdr:to>
      <xdr:col>6</xdr:col>
      <xdr:colOff>276225</xdr:colOff>
      <xdr:row>1</xdr:row>
      <xdr:rowOff>257175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9D2871E7-0BEB-4873-9E56-AFD1A75B3A90}"/>
            </a:ext>
          </a:extLst>
        </xdr:cNvPr>
        <xdr:cNvSpPr/>
      </xdr:nvSpPr>
      <xdr:spPr>
        <a:xfrm>
          <a:off x="278850" y="114300"/>
          <a:ext cx="4521750" cy="628650"/>
        </a:xfrm>
        <a:prstGeom prst="roundRect">
          <a:avLst/>
        </a:prstGeom>
        <a:solidFill>
          <a:srgbClr val="002A7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📊</a:t>
          </a:r>
          <a:r>
            <a:rPr lang="es-CO" sz="105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600" b="1"/>
            <a:t>DASHBOARD - TABLERO DE CONTROL DE INDICADORES</a:t>
          </a:r>
        </a:p>
      </xdr:txBody>
    </xdr:sp>
    <xdr:clientData/>
  </xdr:twoCellAnchor>
  <xdr:twoCellAnchor>
    <xdr:from>
      <xdr:col>6</xdr:col>
      <xdr:colOff>442912</xdr:colOff>
      <xdr:row>0</xdr:row>
      <xdr:rowOff>110625</xdr:rowOff>
    </xdr:from>
    <xdr:to>
      <xdr:col>8</xdr:col>
      <xdr:colOff>538912</xdr:colOff>
      <xdr:row>2</xdr:row>
      <xdr:rowOff>1950</xdr:rowOff>
    </xdr:to>
    <xdr:grpSp>
      <xdr:nvGrpSpPr>
        <xdr:cNvPr id="3" name="Grupo 2" hidden="1">
          <a:extLst>
            <a:ext uri="{FF2B5EF4-FFF2-40B4-BE49-F238E27FC236}">
              <a16:creationId xmlns:a16="http://schemas.microsoft.com/office/drawing/2014/main" id="{2667400C-B615-4DD0-99B4-6E80CDD34470}"/>
            </a:ext>
          </a:extLst>
        </xdr:cNvPr>
        <xdr:cNvGrpSpPr/>
      </xdr:nvGrpSpPr>
      <xdr:grpSpPr>
        <a:xfrm>
          <a:off x="7815262" y="110625"/>
          <a:ext cx="7925550" cy="462825"/>
          <a:chOff x="395287" y="920250"/>
          <a:chExt cx="1620000" cy="720000"/>
        </a:xfrm>
      </xdr:grpSpPr>
      <xdr:sp macro="" textlink="B8">
        <xdr:nvSpPr>
          <xdr:cNvPr id="4" name="Rectángulo: esquinas redondeadas 3" hidden="1">
            <a:extLst>
              <a:ext uri="{FF2B5EF4-FFF2-40B4-BE49-F238E27FC236}">
                <a16:creationId xmlns:a16="http://schemas.microsoft.com/office/drawing/2014/main" id="{A915B5FF-A47D-32CF-74B9-03360BE7918F}"/>
              </a:ext>
            </a:extLst>
          </xdr:cNvPr>
          <xdr:cNvSpPr/>
        </xdr:nvSpPr>
        <xdr:spPr>
          <a:xfrm>
            <a:off x="395287" y="920250"/>
            <a:ext cx="1620000" cy="720000"/>
          </a:xfrm>
          <a:prstGeom prst="roundRect">
            <a:avLst/>
          </a:prstGeom>
          <a:solidFill>
            <a:schemeClr val="bg1"/>
          </a:solidFill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050" b="1" i="0" u="none" strike="noStrike">
                <a:solidFill>
                  <a:srgbClr val="002A7E"/>
                </a:solidFill>
                <a:latin typeface="Arial"/>
                <a:cs typeface="Arial"/>
              </a:rPr>
              <a:t>RESULTADO TOTAL</a:t>
            </a:r>
            <a:endParaRPr lang="es-CO" sz="1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B8">
        <xdr:nvSpPr>
          <xdr:cNvPr id="5" name="Rectángulo: esquinas redondeadas 4" hidden="1">
            <a:extLst>
              <a:ext uri="{FF2B5EF4-FFF2-40B4-BE49-F238E27FC236}">
                <a16:creationId xmlns:a16="http://schemas.microsoft.com/office/drawing/2014/main" id="{BF3EECB6-B6FE-2E04-CE00-DBD38D826437}"/>
              </a:ext>
            </a:extLst>
          </xdr:cNvPr>
          <xdr:cNvSpPr/>
        </xdr:nvSpPr>
        <xdr:spPr>
          <a:xfrm>
            <a:off x="395287" y="920250"/>
            <a:ext cx="1620000" cy="720000"/>
          </a:xfrm>
          <a:prstGeom prst="roundRect">
            <a:avLst/>
          </a:prstGeom>
          <a:noFill/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b"/>
          <a:lstStyle/>
          <a:p>
            <a:pPr algn="ctr"/>
            <a:fld id="{808399F1-1A9C-4C1E-AD38-07A4DF4C2672}" type="TxLink">
              <a:rPr lang="en-US" sz="16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Arial"/>
                <a:cs typeface="Arial"/>
              </a:rPr>
              <a:pPr algn="ctr"/>
              <a:t>1</a:t>
            </a:fld>
            <a:endParaRPr lang="es-CO" sz="2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638174</xdr:colOff>
      <xdr:row>0</xdr:row>
      <xdr:rowOff>101099</xdr:rowOff>
    </xdr:from>
    <xdr:to>
      <xdr:col>11</xdr:col>
      <xdr:colOff>180974</xdr:colOff>
      <xdr:row>2</xdr:row>
      <xdr:rowOff>1949</xdr:rowOff>
    </xdr:to>
    <xdr:grpSp>
      <xdr:nvGrpSpPr>
        <xdr:cNvPr id="6" name="Grupo 5" hidden="1">
          <a:extLst>
            <a:ext uri="{FF2B5EF4-FFF2-40B4-BE49-F238E27FC236}">
              <a16:creationId xmlns:a16="http://schemas.microsoft.com/office/drawing/2014/main" id="{5DF897C4-124C-469F-9249-BB91F23A6401}"/>
            </a:ext>
          </a:extLst>
        </xdr:cNvPr>
        <xdr:cNvGrpSpPr/>
      </xdr:nvGrpSpPr>
      <xdr:grpSpPr>
        <a:xfrm>
          <a:off x="15840074" y="101099"/>
          <a:ext cx="4038600" cy="472350"/>
          <a:chOff x="2047874" y="1510799"/>
          <a:chExt cx="1828800" cy="720000"/>
        </a:xfrm>
      </xdr:grpSpPr>
      <xdr:sp macro="" textlink="G8">
        <xdr:nvSpPr>
          <xdr:cNvPr id="7" name="Rectángulo: esquinas redondeadas 6" hidden="1">
            <a:extLst>
              <a:ext uri="{FF2B5EF4-FFF2-40B4-BE49-F238E27FC236}">
                <a16:creationId xmlns:a16="http://schemas.microsoft.com/office/drawing/2014/main" id="{34B7E89C-CCE3-F08C-A313-A770E3055D7D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/>
        </xdr:nvSpPr>
        <xdr:spPr>
          <a:xfrm>
            <a:off x="2047874" y="1510799"/>
            <a:ext cx="1828800" cy="720000"/>
          </a:xfrm>
          <a:prstGeom prst="roundRect">
            <a:avLst/>
          </a:prstGeom>
          <a:solidFill>
            <a:schemeClr val="bg1"/>
          </a:solidFill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en-US" sz="1100" b="1" i="0">
                <a:solidFill>
                  <a:srgbClr val="002A7E"/>
                </a:solidFill>
                <a:effectLst/>
                <a:latin typeface="+mn-lt"/>
                <a:ea typeface="+mn-ea"/>
                <a:cs typeface="+mn-cs"/>
              </a:rPr>
              <a:t>INDICADORES EVALUADOS</a:t>
            </a:r>
            <a:endParaRPr lang="en-US" sz="1200" b="1">
              <a:solidFill>
                <a:srgbClr val="002A7E"/>
              </a:solidFill>
              <a:cs typeface="Arial" panose="020B0604020202020204" pitchFamily="34" charset="0"/>
            </a:endParaRPr>
          </a:p>
        </xdr:txBody>
      </xdr:sp>
      <xdr:sp macro="" textlink="G8">
        <xdr:nvSpPr>
          <xdr:cNvPr id="8" name="Rectángulo: esquinas redondeadas 7" hidden="1">
            <a:extLst>
              <a:ext uri="{FF2B5EF4-FFF2-40B4-BE49-F238E27FC236}">
                <a16:creationId xmlns:a16="http://schemas.microsoft.com/office/drawing/2014/main" id="{B851C2F9-FB3E-59C4-8D06-4561581D52B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/>
        </xdr:nvSpPr>
        <xdr:spPr>
          <a:xfrm>
            <a:off x="2047874" y="1510799"/>
            <a:ext cx="1828800" cy="720000"/>
          </a:xfrm>
          <a:prstGeom prst="roundRect">
            <a:avLst/>
          </a:prstGeom>
          <a:noFill/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>
            <a:noAutofit/>
          </a:bodyPr>
          <a:lstStyle/>
          <a:p>
            <a:pPr algn="ctr"/>
            <a:fld id="{08BBEA4E-770B-4BEB-AB6F-D82DEBFA00FE}" type="TxLink">
              <a:rPr lang="en-US" sz="18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Aptos Narrow"/>
                <a:cs typeface="Arial" panose="020B0604020202020204" pitchFamily="34" charset="0"/>
              </a:rPr>
              <a:pPr algn="ctr"/>
              <a:t>Porcentaje de compromisos de despacho cumplidos</a:t>
            </a:fld>
            <a:endParaRPr lang="en-US" sz="2000" b="1">
              <a:solidFill>
                <a:schemeClr val="tx1">
                  <a:lumMod val="75000"/>
                  <a:lumOff val="25000"/>
                </a:schemeClr>
              </a:solidFill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57150</xdr:colOff>
      <xdr:row>0</xdr:row>
      <xdr:rowOff>133350</xdr:rowOff>
    </xdr:from>
    <xdr:to>
      <xdr:col>0</xdr:col>
      <xdr:colOff>578519</xdr:colOff>
      <xdr:row>2</xdr:row>
      <xdr:rowOff>228600</xdr:rowOff>
    </xdr:to>
    <xdr:pic macro="[0]!Ir_Inicio">
      <xdr:nvPicPr>
        <xdr:cNvPr id="10" name="Imagen 9">
          <a:extLst>
            <a:ext uri="{FF2B5EF4-FFF2-40B4-BE49-F238E27FC236}">
              <a16:creationId xmlns:a16="http://schemas.microsoft.com/office/drawing/2014/main" id="{90142737-3491-47AC-B344-CFD075540E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57150" y="133350"/>
          <a:ext cx="521369" cy="6667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40725</xdr:colOff>
      <xdr:row>0</xdr:row>
      <xdr:rowOff>114300</xdr:rowOff>
    </xdr:from>
    <xdr:to>
      <xdr:col>6</xdr:col>
      <xdr:colOff>276225</xdr:colOff>
      <xdr:row>1</xdr:row>
      <xdr:rowOff>257175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8067F1E8-2B8D-48D5-949B-AC4F2E008D5F}"/>
            </a:ext>
          </a:extLst>
        </xdr:cNvPr>
        <xdr:cNvSpPr/>
      </xdr:nvSpPr>
      <xdr:spPr>
        <a:xfrm>
          <a:off x="40725" y="114300"/>
          <a:ext cx="7607850" cy="428625"/>
        </a:xfrm>
        <a:prstGeom prst="roundRect">
          <a:avLst/>
        </a:prstGeom>
        <a:solidFill>
          <a:srgbClr val="002A7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📊</a:t>
          </a:r>
          <a:r>
            <a:rPr lang="es-CO" sz="105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600" b="1"/>
            <a:t>DASHBOARD - TABLERO DE CONTROL DE INDICADORES</a:t>
          </a:r>
        </a:p>
      </xdr:txBody>
    </xdr:sp>
    <xdr:clientData/>
  </xdr:twoCellAnchor>
  <xdr:twoCellAnchor>
    <xdr:from>
      <xdr:col>6</xdr:col>
      <xdr:colOff>442912</xdr:colOff>
      <xdr:row>0</xdr:row>
      <xdr:rowOff>110625</xdr:rowOff>
    </xdr:from>
    <xdr:to>
      <xdr:col>8</xdr:col>
      <xdr:colOff>538912</xdr:colOff>
      <xdr:row>2</xdr:row>
      <xdr:rowOff>1950</xdr:rowOff>
    </xdr:to>
    <xdr:grpSp>
      <xdr:nvGrpSpPr>
        <xdr:cNvPr id="3" name="Grupo 2" hidden="1">
          <a:extLst>
            <a:ext uri="{FF2B5EF4-FFF2-40B4-BE49-F238E27FC236}">
              <a16:creationId xmlns:a16="http://schemas.microsoft.com/office/drawing/2014/main" id="{D56281C5-0C9B-489E-9E0E-92274B0C9163}"/>
            </a:ext>
          </a:extLst>
        </xdr:cNvPr>
        <xdr:cNvGrpSpPr/>
      </xdr:nvGrpSpPr>
      <xdr:grpSpPr>
        <a:xfrm>
          <a:off x="5043487" y="110625"/>
          <a:ext cx="8573250" cy="443775"/>
          <a:chOff x="395287" y="920250"/>
          <a:chExt cx="1620000" cy="720000"/>
        </a:xfrm>
      </xdr:grpSpPr>
      <xdr:sp macro="" textlink="B8">
        <xdr:nvSpPr>
          <xdr:cNvPr id="4" name="Rectángulo: esquinas redondeadas 3" hidden="1">
            <a:extLst>
              <a:ext uri="{FF2B5EF4-FFF2-40B4-BE49-F238E27FC236}">
                <a16:creationId xmlns:a16="http://schemas.microsoft.com/office/drawing/2014/main" id="{B399C86B-6967-BF56-1308-8160B347D4D4}"/>
              </a:ext>
            </a:extLst>
          </xdr:cNvPr>
          <xdr:cNvSpPr/>
        </xdr:nvSpPr>
        <xdr:spPr>
          <a:xfrm>
            <a:off x="395287" y="920250"/>
            <a:ext cx="1620000" cy="720000"/>
          </a:xfrm>
          <a:prstGeom prst="roundRect">
            <a:avLst/>
          </a:prstGeom>
          <a:solidFill>
            <a:schemeClr val="bg1"/>
          </a:solidFill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050" b="1" i="0" u="none" strike="noStrike">
                <a:solidFill>
                  <a:srgbClr val="002A7E"/>
                </a:solidFill>
                <a:latin typeface="Arial"/>
                <a:cs typeface="Arial"/>
              </a:rPr>
              <a:t>RESULTADO TOTAL</a:t>
            </a:r>
            <a:endParaRPr lang="es-CO" sz="1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B8">
        <xdr:nvSpPr>
          <xdr:cNvPr id="5" name="Rectángulo: esquinas redondeadas 4" hidden="1">
            <a:extLst>
              <a:ext uri="{FF2B5EF4-FFF2-40B4-BE49-F238E27FC236}">
                <a16:creationId xmlns:a16="http://schemas.microsoft.com/office/drawing/2014/main" id="{91F63D5E-8F96-02C5-7660-C2105FBBA169}"/>
              </a:ext>
            </a:extLst>
          </xdr:cNvPr>
          <xdr:cNvSpPr/>
        </xdr:nvSpPr>
        <xdr:spPr>
          <a:xfrm>
            <a:off x="395287" y="920250"/>
            <a:ext cx="1620000" cy="720000"/>
          </a:xfrm>
          <a:prstGeom prst="roundRect">
            <a:avLst/>
          </a:prstGeom>
          <a:noFill/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b"/>
          <a:lstStyle/>
          <a:p>
            <a:pPr algn="ctr"/>
            <a:fld id="{808399F1-1A9C-4C1E-AD38-07A4DF4C2672}" type="TxLink">
              <a:rPr lang="en-US" sz="16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Arial"/>
                <a:cs typeface="Arial"/>
              </a:rPr>
              <a:pPr algn="ctr"/>
              <a:t>P</a:t>
            </a:fld>
            <a:endParaRPr lang="es-CO" sz="2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638174</xdr:colOff>
      <xdr:row>0</xdr:row>
      <xdr:rowOff>101099</xdr:rowOff>
    </xdr:from>
    <xdr:to>
      <xdr:col>11</xdr:col>
      <xdr:colOff>180974</xdr:colOff>
      <xdr:row>2</xdr:row>
      <xdr:rowOff>1949</xdr:rowOff>
    </xdr:to>
    <xdr:grpSp>
      <xdr:nvGrpSpPr>
        <xdr:cNvPr id="6" name="Grupo 5" hidden="1">
          <a:extLst>
            <a:ext uri="{FF2B5EF4-FFF2-40B4-BE49-F238E27FC236}">
              <a16:creationId xmlns:a16="http://schemas.microsoft.com/office/drawing/2014/main" id="{ECD56FDF-0AFE-49E0-AA79-41060AAF74B3}"/>
            </a:ext>
          </a:extLst>
        </xdr:cNvPr>
        <xdr:cNvGrpSpPr/>
      </xdr:nvGrpSpPr>
      <xdr:grpSpPr>
        <a:xfrm>
          <a:off x="13715999" y="101099"/>
          <a:ext cx="1828800" cy="453300"/>
          <a:chOff x="2047874" y="1510799"/>
          <a:chExt cx="1828800" cy="720000"/>
        </a:xfrm>
      </xdr:grpSpPr>
      <xdr:sp macro="" textlink="G8">
        <xdr:nvSpPr>
          <xdr:cNvPr id="7" name="Rectángulo: esquinas redondeadas 6" hidden="1">
            <a:extLst>
              <a:ext uri="{FF2B5EF4-FFF2-40B4-BE49-F238E27FC236}">
                <a16:creationId xmlns:a16="http://schemas.microsoft.com/office/drawing/2014/main" id="{4B33B0BC-60C4-75CB-C9A1-78CA4A06E6FB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/>
        </xdr:nvSpPr>
        <xdr:spPr>
          <a:xfrm>
            <a:off x="2047874" y="1510799"/>
            <a:ext cx="1828800" cy="720000"/>
          </a:xfrm>
          <a:prstGeom prst="roundRect">
            <a:avLst/>
          </a:prstGeom>
          <a:solidFill>
            <a:schemeClr val="bg1"/>
          </a:solidFill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en-US" sz="1100" b="1" i="0">
                <a:solidFill>
                  <a:srgbClr val="002A7E"/>
                </a:solidFill>
                <a:effectLst/>
                <a:latin typeface="+mn-lt"/>
                <a:ea typeface="+mn-ea"/>
                <a:cs typeface="+mn-cs"/>
              </a:rPr>
              <a:t>INDICADORES EVALUADOS</a:t>
            </a:r>
            <a:endParaRPr lang="en-US" sz="1200" b="1">
              <a:solidFill>
                <a:srgbClr val="002A7E"/>
              </a:solidFill>
              <a:cs typeface="Arial" panose="020B0604020202020204" pitchFamily="34" charset="0"/>
            </a:endParaRPr>
          </a:p>
        </xdr:txBody>
      </xdr:sp>
      <xdr:sp macro="" textlink="G8">
        <xdr:nvSpPr>
          <xdr:cNvPr id="8" name="Rectángulo: esquinas redondeadas 7" hidden="1">
            <a:extLst>
              <a:ext uri="{FF2B5EF4-FFF2-40B4-BE49-F238E27FC236}">
                <a16:creationId xmlns:a16="http://schemas.microsoft.com/office/drawing/2014/main" id="{6D49F464-1344-7684-C183-E449A589362D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/>
        </xdr:nvSpPr>
        <xdr:spPr>
          <a:xfrm>
            <a:off x="2047874" y="1510799"/>
            <a:ext cx="1828800" cy="720000"/>
          </a:xfrm>
          <a:prstGeom prst="roundRect">
            <a:avLst/>
          </a:prstGeom>
          <a:noFill/>
          <a:ln w="28575">
            <a:solidFill>
              <a:srgbClr val="002A7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>
            <a:noAutofit/>
          </a:bodyPr>
          <a:lstStyle/>
          <a:p>
            <a:pPr algn="ctr"/>
            <a:fld id="{08BBEA4E-770B-4BEB-AB6F-D82DEBFA00FE}" type="TxLink">
              <a:rPr lang="en-US" sz="18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Aptos Narrow"/>
                <a:cs typeface="Arial" panose="020B0604020202020204" pitchFamily="34" charset="0"/>
              </a:rPr>
              <a:pPr algn="ctr"/>
              <a:t>8%</a:t>
            </a:fld>
            <a:endParaRPr lang="en-US" sz="2000" b="1">
              <a:solidFill>
                <a:schemeClr val="tx1">
                  <a:lumMod val="75000"/>
                  <a:lumOff val="25000"/>
                </a:schemeClr>
              </a:solidFill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142875</xdr:colOff>
      <xdr:row>0</xdr:row>
      <xdr:rowOff>95250</xdr:rowOff>
    </xdr:from>
    <xdr:to>
      <xdr:col>1</xdr:col>
      <xdr:colOff>26069</xdr:colOff>
      <xdr:row>2</xdr:row>
      <xdr:rowOff>209550</xdr:rowOff>
    </xdr:to>
    <xdr:pic macro="[0]!Ir_Inicio">
      <xdr:nvPicPr>
        <xdr:cNvPr id="10" name="Imagen 9">
          <a:extLst>
            <a:ext uri="{FF2B5EF4-FFF2-40B4-BE49-F238E27FC236}">
              <a16:creationId xmlns:a16="http://schemas.microsoft.com/office/drawing/2014/main" id="{03F5401A-516A-4BB0-AA18-47D73275C9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142875" y="95250"/>
          <a:ext cx="521369" cy="6667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</xdr:row>
      <xdr:rowOff>57150</xdr:rowOff>
    </xdr:from>
    <xdr:to>
      <xdr:col>0</xdr:col>
      <xdr:colOff>683294</xdr:colOff>
      <xdr:row>1</xdr:row>
      <xdr:rowOff>723900</xdr:rowOff>
    </xdr:to>
    <xdr:pic macro="[0]!Ir_Inicio">
      <xdr:nvPicPr>
        <xdr:cNvPr id="2" name="Imagen 1">
          <a:extLst>
            <a:ext uri="{FF2B5EF4-FFF2-40B4-BE49-F238E27FC236}">
              <a16:creationId xmlns:a16="http://schemas.microsoft.com/office/drawing/2014/main" id="{FFECB5A7-6606-451C-A7C5-0C13C54780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161925" y="247650"/>
          <a:ext cx="521369" cy="6667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  <xdr:twoCellAnchor editAs="oneCell">
    <xdr:from>
      <xdr:col>5</xdr:col>
      <xdr:colOff>133349</xdr:colOff>
      <xdr:row>1</xdr:row>
      <xdr:rowOff>57150</xdr:rowOff>
    </xdr:from>
    <xdr:to>
      <xdr:col>5</xdr:col>
      <xdr:colOff>724060</xdr:colOff>
      <xdr:row>1</xdr:row>
      <xdr:rowOff>669150</xdr:rowOff>
    </xdr:to>
    <xdr:pic macro="[0]!Exportar_Hoja_Activa_PDF">
      <xdr:nvPicPr>
        <xdr:cNvPr id="6" name="Imagen 5">
          <a:extLst>
            <a:ext uri="{FF2B5EF4-FFF2-40B4-BE49-F238E27FC236}">
              <a16:creationId xmlns:a16="http://schemas.microsoft.com/office/drawing/2014/main" id="{654B054A-3AE2-F2CF-7ABB-27A55B45F9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8172449" y="247650"/>
          <a:ext cx="590711" cy="612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142875</xdr:colOff>
      <xdr:row>0</xdr:row>
      <xdr:rowOff>57150</xdr:rowOff>
    </xdr:from>
    <xdr:to>
      <xdr:col>13</xdr:col>
      <xdr:colOff>664244</xdr:colOff>
      <xdr:row>0</xdr:row>
      <xdr:rowOff>723900</xdr:rowOff>
    </xdr:to>
    <xdr:pic macro="[0]!Ir_Inicio">
      <xdr:nvPicPr>
        <xdr:cNvPr id="3" name="Imagen 2">
          <a:extLst>
            <a:ext uri="{FF2B5EF4-FFF2-40B4-BE49-F238E27FC236}">
              <a16:creationId xmlns:a16="http://schemas.microsoft.com/office/drawing/2014/main" id="{2AE5E9B9-224C-40F6-99D8-03918D25FF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11896725" y="57150"/>
          <a:ext cx="521369" cy="6667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3</xdr:row>
      <xdr:rowOff>1</xdr:rowOff>
    </xdr:from>
    <xdr:to>
      <xdr:col>16</xdr:col>
      <xdr:colOff>161925</xdr:colOff>
      <xdr:row>11</xdr:row>
      <xdr:rowOff>352425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6697A2-C0F3-68B3-B999-1E5864A09D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581025</xdr:colOff>
      <xdr:row>0</xdr:row>
      <xdr:rowOff>133350</xdr:rowOff>
    </xdr:from>
    <xdr:to>
      <xdr:col>14</xdr:col>
      <xdr:colOff>254669</xdr:colOff>
      <xdr:row>2</xdr:row>
      <xdr:rowOff>28575</xdr:rowOff>
    </xdr:to>
    <xdr:pic macro="[0]!Ir_Inicio">
      <xdr:nvPicPr>
        <xdr:cNvPr id="4" name="Imagen 3">
          <a:extLst>
            <a:ext uri="{FF2B5EF4-FFF2-40B4-BE49-F238E27FC236}">
              <a16:creationId xmlns:a16="http://schemas.microsoft.com/office/drawing/2014/main" id="{9CFA04FE-06B2-4470-91A2-B75202AEBF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" t="18139" r="86272" b="49263"/>
        <a:stretch/>
      </xdr:blipFill>
      <xdr:spPr>
        <a:xfrm>
          <a:off x="10410825" y="133350"/>
          <a:ext cx="521369" cy="6667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  <xdr:twoCellAnchor editAs="oneCell">
    <xdr:from>
      <xdr:col>14</xdr:col>
      <xdr:colOff>361950</xdr:colOff>
      <xdr:row>0</xdr:row>
      <xdr:rowOff>161925</xdr:rowOff>
    </xdr:from>
    <xdr:to>
      <xdr:col>15</xdr:col>
      <xdr:colOff>104936</xdr:colOff>
      <xdr:row>2</xdr:row>
      <xdr:rowOff>2400</xdr:rowOff>
    </xdr:to>
    <xdr:pic macro="[0]!Exportar_Hoja_Activa_PDF">
      <xdr:nvPicPr>
        <xdr:cNvPr id="5" name="Imagen 4">
          <a:extLst>
            <a:ext uri="{FF2B5EF4-FFF2-40B4-BE49-F238E27FC236}">
              <a16:creationId xmlns:a16="http://schemas.microsoft.com/office/drawing/2014/main" id="{5FB6F4DB-62E4-45CA-8A11-22D84A4E64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11039475" y="161925"/>
          <a:ext cx="590711" cy="612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2</xdr:row>
      <xdr:rowOff>76200</xdr:rowOff>
    </xdr:from>
    <xdr:to>
      <xdr:col>16</xdr:col>
      <xdr:colOff>552450</xdr:colOff>
      <xdr:row>15</xdr:row>
      <xdr:rowOff>314325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1624EC-656D-E400-BBDF-7B45E8C24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285753</xdr:colOff>
      <xdr:row>0</xdr:row>
      <xdr:rowOff>180975</xdr:rowOff>
    </xdr:from>
    <xdr:to>
      <xdr:col>15</xdr:col>
      <xdr:colOff>52503</xdr:colOff>
      <xdr:row>1</xdr:row>
      <xdr:rowOff>191775</xdr:rowOff>
    </xdr:to>
    <xdr:pic macro="[0]!Ir_Objetivos">
      <xdr:nvPicPr>
        <xdr:cNvPr id="3" name="Imagen 2">
          <a:extLst>
            <a:ext uri="{FF2B5EF4-FFF2-40B4-BE49-F238E27FC236}">
              <a16:creationId xmlns:a16="http://schemas.microsoft.com/office/drawing/2014/main" id="{47D525A5-390B-4D79-BFC0-A3AA67E331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285" t="52038" r="5636" b="4815"/>
        <a:stretch/>
      </xdr:blipFill>
      <xdr:spPr>
        <a:xfrm>
          <a:off x="11268078" y="180975"/>
          <a:ext cx="614475" cy="468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180975</xdr:colOff>
      <xdr:row>0</xdr:row>
      <xdr:rowOff>152400</xdr:rowOff>
    </xdr:from>
    <xdr:to>
      <xdr:col>15</xdr:col>
      <xdr:colOff>667442</xdr:colOff>
      <xdr:row>1</xdr:row>
      <xdr:rowOff>199200</xdr:rowOff>
    </xdr:to>
    <xdr:pic macro="[0]!Exportar_Hoja_Activa_PDF">
      <xdr:nvPicPr>
        <xdr:cNvPr id="5" name="Imagen 4">
          <a:extLst>
            <a:ext uri="{FF2B5EF4-FFF2-40B4-BE49-F238E27FC236}">
              <a16:creationId xmlns:a16="http://schemas.microsoft.com/office/drawing/2014/main" id="{26DA3E5D-52CF-494C-A58F-2B03B36CFF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12011025" y="152400"/>
          <a:ext cx="486467" cy="504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</xdr:row>
      <xdr:rowOff>9525</xdr:rowOff>
    </xdr:from>
    <xdr:to>
      <xdr:col>16</xdr:col>
      <xdr:colOff>708025</xdr:colOff>
      <xdr:row>13</xdr:row>
      <xdr:rowOff>352425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B92C300-C308-2CF2-24C2-0D713D005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685800</xdr:colOff>
      <xdr:row>0</xdr:row>
      <xdr:rowOff>171450</xdr:rowOff>
    </xdr:from>
    <xdr:to>
      <xdr:col>15</xdr:col>
      <xdr:colOff>452550</xdr:colOff>
      <xdr:row>1</xdr:row>
      <xdr:rowOff>182250</xdr:rowOff>
    </xdr:to>
    <xdr:pic macro="[0]!Ir_Objetivos">
      <xdr:nvPicPr>
        <xdr:cNvPr id="5" name="Imagen 4">
          <a:extLst>
            <a:ext uri="{FF2B5EF4-FFF2-40B4-BE49-F238E27FC236}">
              <a16:creationId xmlns:a16="http://schemas.microsoft.com/office/drawing/2014/main" id="{0135F481-D5A1-4EE6-991E-3703A0D05E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285" t="52038" r="5636" b="4815"/>
        <a:stretch/>
      </xdr:blipFill>
      <xdr:spPr>
        <a:xfrm>
          <a:off x="11382375" y="171450"/>
          <a:ext cx="614475" cy="468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581022</xdr:colOff>
      <xdr:row>0</xdr:row>
      <xdr:rowOff>142875</xdr:rowOff>
    </xdr:from>
    <xdr:to>
      <xdr:col>16</xdr:col>
      <xdr:colOff>219764</xdr:colOff>
      <xdr:row>1</xdr:row>
      <xdr:rowOff>189675</xdr:rowOff>
    </xdr:to>
    <xdr:pic macro="[0]!Exportar_Hoja_Activa_PDF">
      <xdr:nvPicPr>
        <xdr:cNvPr id="6" name="Imagen 5">
          <a:extLst>
            <a:ext uri="{FF2B5EF4-FFF2-40B4-BE49-F238E27FC236}">
              <a16:creationId xmlns:a16="http://schemas.microsoft.com/office/drawing/2014/main" id="{E390C7B3-C659-46B9-B243-BE624994C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12125322" y="142875"/>
          <a:ext cx="486467" cy="504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9525</xdr:rowOff>
    </xdr:from>
    <xdr:to>
      <xdr:col>16</xdr:col>
      <xdr:colOff>209550</xdr:colOff>
      <xdr:row>15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7EA787-D17B-2462-E215-C8D62D94C7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819150</xdr:colOff>
      <xdr:row>0</xdr:row>
      <xdr:rowOff>123825</xdr:rowOff>
    </xdr:from>
    <xdr:to>
      <xdr:col>15</xdr:col>
      <xdr:colOff>585900</xdr:colOff>
      <xdr:row>1</xdr:row>
      <xdr:rowOff>134625</xdr:rowOff>
    </xdr:to>
    <xdr:pic macro="[0]!Ir_Objetivos">
      <xdr:nvPicPr>
        <xdr:cNvPr id="5" name="Imagen 4">
          <a:extLst>
            <a:ext uri="{FF2B5EF4-FFF2-40B4-BE49-F238E27FC236}">
              <a16:creationId xmlns:a16="http://schemas.microsoft.com/office/drawing/2014/main" id="{C7E01981-1756-493C-902B-53DB3181EC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285" t="52038" r="5636" b="4815"/>
        <a:stretch/>
      </xdr:blipFill>
      <xdr:spPr>
        <a:xfrm>
          <a:off x="11277600" y="123825"/>
          <a:ext cx="614475" cy="468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714372</xdr:colOff>
      <xdr:row>0</xdr:row>
      <xdr:rowOff>95250</xdr:rowOff>
    </xdr:from>
    <xdr:to>
      <xdr:col>16</xdr:col>
      <xdr:colOff>353114</xdr:colOff>
      <xdr:row>1</xdr:row>
      <xdr:rowOff>142050</xdr:rowOff>
    </xdr:to>
    <xdr:pic macro="[0]!Exportar_Hoja_Activa_PDF">
      <xdr:nvPicPr>
        <xdr:cNvPr id="6" name="Imagen 5">
          <a:extLst>
            <a:ext uri="{FF2B5EF4-FFF2-40B4-BE49-F238E27FC236}">
              <a16:creationId xmlns:a16="http://schemas.microsoft.com/office/drawing/2014/main" id="{7C6DBE14-E599-416B-B7E9-6F557534E3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12020547" y="95250"/>
          <a:ext cx="486467" cy="504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4</xdr:row>
      <xdr:rowOff>95249</xdr:rowOff>
    </xdr:from>
    <xdr:to>
      <xdr:col>16</xdr:col>
      <xdr:colOff>536575</xdr:colOff>
      <xdr:row>15</xdr:row>
      <xdr:rowOff>380999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A58EB49-AE99-A821-D851-E3E9042B6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390525</xdr:colOff>
      <xdr:row>0</xdr:row>
      <xdr:rowOff>95250</xdr:rowOff>
    </xdr:from>
    <xdr:to>
      <xdr:col>15</xdr:col>
      <xdr:colOff>157275</xdr:colOff>
      <xdr:row>1</xdr:row>
      <xdr:rowOff>106050</xdr:rowOff>
    </xdr:to>
    <xdr:pic macro="[0]!Ir_Objetivos">
      <xdr:nvPicPr>
        <xdr:cNvPr id="5" name="Imagen 4">
          <a:extLst>
            <a:ext uri="{FF2B5EF4-FFF2-40B4-BE49-F238E27FC236}">
              <a16:creationId xmlns:a16="http://schemas.microsoft.com/office/drawing/2014/main" id="{D16DE6DC-E237-4111-BD1D-6BAB6EA1E4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285" t="52038" r="5636" b="4815"/>
        <a:stretch/>
      </xdr:blipFill>
      <xdr:spPr>
        <a:xfrm>
          <a:off x="11401425" y="95250"/>
          <a:ext cx="614475" cy="468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285747</xdr:colOff>
      <xdr:row>0</xdr:row>
      <xdr:rowOff>66675</xdr:rowOff>
    </xdr:from>
    <xdr:to>
      <xdr:col>15</xdr:col>
      <xdr:colOff>772214</xdr:colOff>
      <xdr:row>1</xdr:row>
      <xdr:rowOff>113475</xdr:rowOff>
    </xdr:to>
    <xdr:pic macro="[0]!Exportar_Hoja_Activa_PDF">
      <xdr:nvPicPr>
        <xdr:cNvPr id="6" name="Imagen 5">
          <a:extLst>
            <a:ext uri="{FF2B5EF4-FFF2-40B4-BE49-F238E27FC236}">
              <a16:creationId xmlns:a16="http://schemas.microsoft.com/office/drawing/2014/main" id="{C8A0B9A5-058D-43D3-9E48-524294189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12144372" y="66675"/>
          <a:ext cx="486467" cy="504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2</xdr:row>
      <xdr:rowOff>57150</xdr:rowOff>
    </xdr:from>
    <xdr:to>
      <xdr:col>15</xdr:col>
      <xdr:colOff>514350</xdr:colOff>
      <xdr:row>12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6D8B67F-03CF-19B0-5826-44DEE77DEC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695325</xdr:colOff>
      <xdr:row>0</xdr:row>
      <xdr:rowOff>76200</xdr:rowOff>
    </xdr:from>
    <xdr:to>
      <xdr:col>15</xdr:col>
      <xdr:colOff>462075</xdr:colOff>
      <xdr:row>1</xdr:row>
      <xdr:rowOff>87000</xdr:rowOff>
    </xdr:to>
    <xdr:pic macro="[0]!Ir_Objetivos">
      <xdr:nvPicPr>
        <xdr:cNvPr id="5" name="Imagen 4">
          <a:extLst>
            <a:ext uri="{FF2B5EF4-FFF2-40B4-BE49-F238E27FC236}">
              <a16:creationId xmlns:a16="http://schemas.microsoft.com/office/drawing/2014/main" id="{53FB6B81-979B-40D5-BEF5-6BF5BA53AB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285" t="52038" r="5636" b="4815"/>
        <a:stretch/>
      </xdr:blipFill>
      <xdr:spPr>
        <a:xfrm>
          <a:off x="11439525" y="76200"/>
          <a:ext cx="614475" cy="468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590547</xdr:colOff>
      <xdr:row>0</xdr:row>
      <xdr:rowOff>47625</xdr:rowOff>
    </xdr:from>
    <xdr:to>
      <xdr:col>16</xdr:col>
      <xdr:colOff>229289</xdr:colOff>
      <xdr:row>1</xdr:row>
      <xdr:rowOff>94425</xdr:rowOff>
    </xdr:to>
    <xdr:pic macro="[0]!Exportar_Hoja_Activa_PDF">
      <xdr:nvPicPr>
        <xdr:cNvPr id="6" name="Imagen 5">
          <a:extLst>
            <a:ext uri="{FF2B5EF4-FFF2-40B4-BE49-F238E27FC236}">
              <a16:creationId xmlns:a16="http://schemas.microsoft.com/office/drawing/2014/main" id="{07BB1E9D-9618-48F5-8BCB-0CA0F9F1F1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37" t="10325" r="14698" b="15462"/>
        <a:stretch/>
      </xdr:blipFill>
      <xdr:spPr>
        <a:xfrm>
          <a:off x="12182472" y="47625"/>
          <a:ext cx="486467" cy="5040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 fPrintsWithSheet="0"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Ruiz" refreshedDate="46311.520259837962" createdVersion="3" refreshedVersion="8" minRefreshableVersion="3" recordCount="0" supportSubquery="1" supportAdvancedDrill="1" xr:uid="{B266A09C-614A-496A-A5F6-90280A34E8AA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4">
    <cacheHierarchy uniqueName="[Dim_indicador].[Código]" caption="Código" attribute="1" defaultMemberUniqueName="[Dim_indicador].[Código].[All]" allUniqueName="[Dim_indicador].[Código].[All]" dimensionUniqueName="[Dim_indicador]" displayFolder="" count="0" memberValueDatatype="130" unbalanced="0"/>
    <cacheHierarchy uniqueName="[Dim_indicador].[Indicador]" caption="Indicador" attribute="1" defaultMemberUniqueName="[Dim_indicador].[Indicador].[All]" allUniqueName="[Dim_indicador].[Indicador].[All]" dimensionUniqueName="[Dim_indicador]" displayFolder="" count="2" memberValueDatatype="130" unbalanced="0"/>
    <cacheHierarchy uniqueName="[Dim_indicador].[Objetivo]" caption="Objetivo" attribute="1" defaultMemberUniqueName="[Dim_indicador].[Objetivo].[All]" allUniqueName="[Dim_indicador].[Objetivo].[All]" dimensionUniqueName="[Dim_indicador]" displayFolder="" count="0" memberValueDatatype="130" unbalanced="0"/>
    <cacheHierarchy uniqueName="[Dim_indicador].[Tipo]" caption="Tipo" attribute="1" defaultMemberUniqueName="[Dim_indicador].[Tipo].[All]" allUniqueName="[Dim_indicador].[Tipo].[All]" dimensionUniqueName="[Dim_indicador]" displayFolder="" count="0" memberValueDatatype="130" unbalanced="0"/>
    <cacheHierarchy uniqueName="[Dim_periodo].[Año]" caption="Año" attribute="1" defaultMemberUniqueName="[Dim_periodo].[Año].[All]" allUniqueName="[Dim_periodo].[Año].[All]" dimensionUniqueName="[Dim_periodo]" displayFolder="" count="2" memberValueDatatype="130" unbalanced="0"/>
    <cacheHierarchy uniqueName="[Dim_periodo].[#_Mes]" caption="#_Mes" attribute="1" defaultMemberUniqueName="[Dim_periodo].[#_Mes].[All]" allUniqueName="[Dim_periodo].[#_Mes].[All]" dimensionUniqueName="[Dim_periodo]" displayFolder="" count="0" memberValueDatatype="20" unbalanced="0"/>
    <cacheHierarchy uniqueName="[Dim_periodo].[Mes]" caption="Mes" attribute="1" defaultMemberUniqueName="[Dim_periodo].[Mes].[All]" allUniqueName="[Dim_periodo].[Mes].[All]" dimensionUniqueName="[Dim_periodo]" displayFolder="" count="2" memberValueDatatype="130" unbalanced="0"/>
    <cacheHierarchy uniqueName="[Dim_periodo].[Clave_periodo]" caption="Clave_periodo" attribute="1" defaultMemberUniqueName="[Dim_periodo].[Clave_periodo].[All]" allUniqueName="[Dim_periodo].[Clave_periodo].[All]" dimensionUniqueName="[Dim_periodo]" displayFolder="" count="0" memberValueDatatype="5" unbalanced="0"/>
    <cacheHierarchy uniqueName="[Historico].[Año]" caption="Año" attribute="1" defaultMemberUniqueName="[Historico].[Año].[All]" allUniqueName="[Historico].[Año].[All]" dimensionUniqueName="[Historico]" displayFolder="" count="0" memberValueDatatype="130" unbalanced="0"/>
    <cacheHierarchy uniqueName="[Historico].[Mes]" caption="Mes" attribute="1" defaultMemberUniqueName="[Historico].[Mes].[All]" allUniqueName="[Historico].[Mes].[All]" dimensionUniqueName="[Historico]" displayFolder="" count="0" memberValueDatatype="130" unbalanced="0"/>
    <cacheHierarchy uniqueName="[Historico].[Código]" caption="Código" attribute="1" defaultMemberUniqueName="[Historico].[Código].[All]" allUniqueName="[Historico].[Código].[All]" dimensionUniqueName="[Historico]" displayFolder="" count="0" memberValueDatatype="130" unbalanced="0"/>
    <cacheHierarchy uniqueName="[Historico].[Indicador]" caption="Indicador" attribute="1" defaultMemberUniqueName="[Historico].[Indicador].[All]" allUniqueName="[Historico].[Indicador].[All]" dimensionUniqueName="[Historico]" displayFolder="" count="0" memberValueDatatype="130" unbalanced="0"/>
    <cacheHierarchy uniqueName="[Historico].[Objetivo]" caption="Objetivo" attribute="1" defaultMemberUniqueName="[Historico].[Objetivo].[All]" allUniqueName="[Historico].[Objetivo].[All]" dimensionUniqueName="[Historico]" displayFolder="" count="0" memberValueDatatype="130" unbalanced="0"/>
    <cacheHierarchy uniqueName="[Historico].[Tipo]" caption="Tipo" attribute="1" defaultMemberUniqueName="[Historico].[Tipo].[All]" allUniqueName="[Historico].[Tipo].[All]" dimensionUniqueName="[Historico]" displayFolder="" count="0" memberValueDatatype="130" unbalanced="0"/>
    <cacheHierarchy uniqueName="[Historico].[Meta]" caption="Meta" attribute="1" defaultMemberUniqueName="[Historico].[Meta].[All]" allUniqueName="[Historico].[Meta].[All]" dimensionUniqueName="[Historico]" displayFolder="" count="0" memberValueDatatype="5" unbalanced="0"/>
    <cacheHierarchy uniqueName="[Historico].[Real]" caption="Real" attribute="1" defaultMemberUniqueName="[Historico].[Real].[All]" allUniqueName="[Historico].[Real].[All]" dimensionUniqueName="[Historico]" displayFolder="" count="0" memberValueDatatype="5" unbalanced="0"/>
    <cacheHierarchy uniqueName="[Historico].[Cumplimiento]" caption="Cumplimiento" attribute="1" defaultMemberUniqueName="[Historico].[Cumplimiento].[All]" allUniqueName="[Historico].[Cumplimiento].[All]" dimensionUniqueName="[Historico]" displayFolder="" count="0" memberValueDatatype="5" unbalanced="0"/>
    <cacheHierarchy uniqueName="[Historico].[Peso]" caption="Peso" attribute="1" defaultMemberUniqueName="[Historico].[Peso].[All]" allUniqueName="[Historico].[Peso].[All]" dimensionUniqueName="[Historico]" displayFolder="" count="0" memberValueDatatype="5" unbalanced="0"/>
    <cacheHierarchy uniqueName="[Historico].[Resultado Ponderado]" caption="Resultado Ponderado" attribute="1" defaultMemberUniqueName="[Historico].[Resultado Ponderado].[All]" allUniqueName="[Historico].[Resultado Ponderado].[All]" dimensionUniqueName="[Historico]" displayFolder="" count="0" memberValueDatatype="5" unbalanced="0"/>
    <cacheHierarchy uniqueName="[Historico].[Fecha Proceso]" caption="Fecha Proceso" attribute="1" defaultMemberUniqueName="[Historico].[Fecha Proceso].[All]" allUniqueName="[Historico].[Fecha Proceso].[All]" dimensionUniqueName="[Historico]" displayFolder="" count="0" memberValueDatatype="130" unbalanced="0"/>
    <cacheHierarchy uniqueName="[Historico].[Estado]" caption="Estado" attribute="1" defaultMemberUniqueName="[Historico].[Estado].[All]" allUniqueName="[Historico].[Estado].[All]" dimensionUniqueName="[Historico]" displayFolder="" count="0" memberValueDatatype="130" unbalanced="0"/>
    <cacheHierarchy uniqueName="[Historico].[Clave_periodo]" caption="Clave_periodo" attribute="1" defaultMemberUniqueName="[Historico].[Clave_periodo].[All]" allUniqueName="[Historico].[Clave_periodo].[All]" dimensionUniqueName="[Historico]" displayFolder="" count="0" memberValueDatatype="5" unbalanced="0"/>
    <cacheHierarchy uniqueName="[Objetivos].[Objetivo]" caption="Objetivo" attribute="1" defaultMemberUniqueName="[Objetivos].[Objetivo].[All]" allUniqueName="[Objetivos].[Objetivo].[All]" dimensionUniqueName="[Objetivos]" displayFolder="" count="0" memberValueDatatype="20" unbalanced="0"/>
    <cacheHierarchy uniqueName="[Objetivos].[Peso Objetivo]" caption="Peso Objetivo" attribute="1" defaultMemberUniqueName="[Objetivos].[Peso Objetivo].[All]" allUniqueName="[Objetivos].[Peso Objetivo].[All]" dimensionUniqueName="[Objetivos]" displayFolder="" count="0" memberValueDatatype="5" unbalanced="0"/>
    <cacheHierarchy uniqueName="[Objetivos].[Nombre_objetivo]" caption="Nombre_objetivo" attribute="1" defaultMemberUniqueName="[Objetivos].[Nombre_objetivo].[All]" allUniqueName="[Objetivos].[Nombre_objetivo].[All]" dimensionUniqueName="[Objetivos]" displayFolder="" count="2" memberValueDatatype="130" unbalanced="0"/>
    <cacheHierarchy uniqueName="[Measures].[Cumplimiento_Acumulado]" caption="Cumplimiento_Acumulado" measure="1" displayFolder="" measureGroup="Historico" count="0"/>
    <cacheHierarchy uniqueName="[Measures].[Cumplimiento_Mensual]" caption="Cumplimiento_Mensual" measure="1" displayFolder="" measureGroup="Historico" count="0"/>
    <cacheHierarchy uniqueName="[Measures].[__XL_Count Historico]" caption="__XL_Count Historico" measure="1" displayFolder="" measureGroup="Historico" count="0" hidden="1"/>
    <cacheHierarchy uniqueName="[Measures].[__XL_Count Dim_indicador]" caption="__XL_Count Dim_indicador" measure="1" displayFolder="" measureGroup="Dim_indicador" count="0" hidden="1"/>
    <cacheHierarchy uniqueName="[Measures].[__XL_Count Objetivos]" caption="__XL_Count Objetivos" measure="1" displayFolder="" measureGroup="Objetivos" count="0" hidden="1"/>
    <cacheHierarchy uniqueName="[Measures].[__XL_Count Dim_periodo]" caption="__XL_Count Dim_periodo" measure="1" displayFolder="" measureGroup="Dim_periodo" count="0" hidden="1"/>
    <cacheHierarchy uniqueName="[Measures].[__No measures defined]" caption="__No measures defined" measure="1" displayFolder="" count="0" hidden="1"/>
    <cacheHierarchy uniqueName="[Measures].[Recuento de Código]" caption="Recuento de Código" measure="1" displayFolder="" measureGroup="Historic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Indicador]" caption="Recuento de Indicador" measure="1" displayFolder="" measureGroup="Historic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40991128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Ruiz" refreshedDate="46315.717547337961" createdVersion="5" refreshedVersion="8" minRefreshableVersion="3" recordCount="0" supportSubquery="1" supportAdvancedDrill="1" xr:uid="{869EE9F2-5214-498A-A52A-282514AC194C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6">
    <cacheField name="[Dim_periodo].[Mes].[Mes]" caption="Mes" numFmtId="0" hierarchy="6" level="1">
      <sharedItems count="8">
        <s v="enero"/>
        <s v="febrero"/>
        <s v="marzo"/>
        <s v="abril"/>
        <s v="mayo"/>
        <s v="junio"/>
        <s v="julio"/>
        <s v="agosto"/>
      </sharedItems>
    </cacheField>
    <cacheField name="[Dim_periodo].[Año].[Año]" caption="Año" numFmtId="0" hierarchy="4" level="1">
      <sharedItems containsSemiMixedTypes="0" containsNonDate="0" containsString="0"/>
    </cacheField>
    <cacheField name="[Measures].[Cumplimiento_Acumulado]" caption="Cumplimiento_Acumulado" numFmtId="0" hierarchy="25" level="32767"/>
    <cacheField name="[Measures].[Cumplimiento_Mensual]" caption="Cumplimiento_Mensual" numFmtId="0" hierarchy="26" level="32767"/>
    <cacheField name="[Objetivos].[Nombre_objetivo].[Nombre_objetivo]" caption="Nombre_objetivo" numFmtId="0" hierarchy="24" level="1">
      <sharedItems containsSemiMixedTypes="0" containsNonDate="0" containsString="0"/>
    </cacheField>
    <cacheField name="[Dim_indicador].[Indicador].[Indicador]" caption="Indicador" numFmtId="0" hierarchy="1" level="1">
      <sharedItems containsSemiMixedTypes="0" containsNonDate="0" containsString="0"/>
    </cacheField>
  </cacheFields>
  <cacheHierarchies count="34">
    <cacheHierarchy uniqueName="[Dim_indicador].[Código]" caption="Código" attribute="1" defaultMemberUniqueName="[Dim_indicador].[Código].[All]" allUniqueName="[Dim_indicador].[Código].[All]" dimensionUniqueName="[Dim_indicador]" displayFolder="" count="0" memberValueDatatype="130" unbalanced="0"/>
    <cacheHierarchy uniqueName="[Dim_indicador].[Indicador]" caption="Indicador" attribute="1" defaultMemberUniqueName="[Dim_indicador].[Indicador].[All]" allUniqueName="[Dim_indicador].[Indicador].[All]" dimensionUniqueName="[Dim_indicador]" displayFolder="" count="2" memberValueDatatype="130" unbalanced="0">
      <fieldsUsage count="2">
        <fieldUsage x="-1"/>
        <fieldUsage x="5"/>
      </fieldsUsage>
    </cacheHierarchy>
    <cacheHierarchy uniqueName="[Dim_indicador].[Objetivo]" caption="Objetivo" attribute="1" defaultMemberUniqueName="[Dim_indicador].[Objetivo].[All]" allUniqueName="[Dim_indicador].[Objetivo].[All]" dimensionUniqueName="[Dim_indicador]" displayFolder="" count="0" memberValueDatatype="130" unbalanced="0"/>
    <cacheHierarchy uniqueName="[Dim_indicador].[Tipo]" caption="Tipo" attribute="1" defaultMemberUniqueName="[Dim_indicador].[Tipo].[All]" allUniqueName="[Dim_indicador].[Tipo].[All]" dimensionUniqueName="[Dim_indicador]" displayFolder="" count="0" memberValueDatatype="130" unbalanced="0"/>
    <cacheHierarchy uniqueName="[Dim_periodo].[Año]" caption="Año" attribute="1" defaultMemberUniqueName="[Dim_periodo].[Año].[All]" allUniqueName="[Dim_periodo].[Año].[All]" dimensionUniqueName="[Dim_periodo]" displayFolder="" count="2" memberValueDatatype="130" unbalanced="0">
      <fieldsUsage count="2">
        <fieldUsage x="-1"/>
        <fieldUsage x="1"/>
      </fieldsUsage>
    </cacheHierarchy>
    <cacheHierarchy uniqueName="[Dim_periodo].[#_Mes]" caption="#_Mes" attribute="1" defaultMemberUniqueName="[Dim_periodo].[#_Mes].[All]" allUniqueName="[Dim_periodo].[#_Mes].[All]" dimensionUniqueName="[Dim_periodo]" displayFolder="" count="0" memberValueDatatype="20" unbalanced="0"/>
    <cacheHierarchy uniqueName="[Dim_periodo].[Mes]" caption="Mes" attribute="1" defaultMemberUniqueName="[Dim_periodo].[Mes].[All]" allUniqueName="[Dim_periodo].[Mes].[All]" dimensionUniqueName="[Dim_periodo]" displayFolder="" count="2" memberValueDatatype="130" unbalanced="0">
      <fieldsUsage count="2">
        <fieldUsage x="-1"/>
        <fieldUsage x="0"/>
      </fieldsUsage>
    </cacheHierarchy>
    <cacheHierarchy uniqueName="[Dim_periodo].[Clave_periodo]" caption="Clave_periodo" attribute="1" defaultMemberUniqueName="[Dim_periodo].[Clave_periodo].[All]" allUniqueName="[Dim_periodo].[Clave_periodo].[All]" dimensionUniqueName="[Dim_periodo]" displayFolder="" count="0" memberValueDatatype="5" unbalanced="0"/>
    <cacheHierarchy uniqueName="[Historico].[Año]" caption="Año" attribute="1" defaultMemberUniqueName="[Historico].[Año].[All]" allUniqueName="[Historico].[Año].[All]" dimensionUniqueName="[Historico]" displayFolder="" count="0" memberValueDatatype="130" unbalanced="0"/>
    <cacheHierarchy uniqueName="[Historico].[Mes]" caption="Mes" attribute="1" defaultMemberUniqueName="[Historico].[Mes].[All]" allUniqueName="[Historico].[Mes].[All]" dimensionUniqueName="[Historico]" displayFolder="" count="0" memberValueDatatype="130" unbalanced="0"/>
    <cacheHierarchy uniqueName="[Historico].[Código]" caption="Código" attribute="1" defaultMemberUniqueName="[Historico].[Código].[All]" allUniqueName="[Historico].[Código].[All]" dimensionUniqueName="[Historico]" displayFolder="" count="0" memberValueDatatype="130" unbalanced="0"/>
    <cacheHierarchy uniqueName="[Historico].[Indicador]" caption="Indicador" attribute="1" defaultMemberUniqueName="[Historico].[Indicador].[All]" allUniqueName="[Historico].[Indicador].[All]" dimensionUniqueName="[Historico]" displayFolder="" count="0" memberValueDatatype="130" unbalanced="0"/>
    <cacheHierarchy uniqueName="[Historico].[Objetivo]" caption="Objetivo" attribute="1" defaultMemberUniqueName="[Historico].[Objetivo].[All]" allUniqueName="[Historico].[Objetivo].[All]" dimensionUniqueName="[Historico]" displayFolder="" count="0" memberValueDatatype="130" unbalanced="0"/>
    <cacheHierarchy uniqueName="[Historico].[Tipo]" caption="Tipo" attribute="1" defaultMemberUniqueName="[Historico].[Tipo].[All]" allUniqueName="[Historico].[Tipo].[All]" dimensionUniqueName="[Historico]" displayFolder="" count="0" memberValueDatatype="130" unbalanced="0"/>
    <cacheHierarchy uniqueName="[Historico].[Meta]" caption="Meta" attribute="1" defaultMemberUniqueName="[Historico].[Meta].[All]" allUniqueName="[Historico].[Meta].[All]" dimensionUniqueName="[Historico]" displayFolder="" count="0" memberValueDatatype="5" unbalanced="0"/>
    <cacheHierarchy uniqueName="[Historico].[Real]" caption="Real" attribute="1" defaultMemberUniqueName="[Historico].[Real].[All]" allUniqueName="[Historico].[Real].[All]" dimensionUniqueName="[Historico]" displayFolder="" count="0" memberValueDatatype="5" unbalanced="0"/>
    <cacheHierarchy uniqueName="[Historico].[Cumplimiento]" caption="Cumplimiento" attribute="1" defaultMemberUniqueName="[Historico].[Cumplimiento].[All]" allUniqueName="[Historico].[Cumplimiento].[All]" dimensionUniqueName="[Historico]" displayFolder="" count="0" memberValueDatatype="5" unbalanced="0"/>
    <cacheHierarchy uniqueName="[Historico].[Peso]" caption="Peso" attribute="1" defaultMemberUniqueName="[Historico].[Peso].[All]" allUniqueName="[Historico].[Peso].[All]" dimensionUniqueName="[Historico]" displayFolder="" count="0" memberValueDatatype="5" unbalanced="0"/>
    <cacheHierarchy uniqueName="[Historico].[Resultado Ponderado]" caption="Resultado Ponderado" attribute="1" defaultMemberUniqueName="[Historico].[Resultado Ponderado].[All]" allUniqueName="[Historico].[Resultado Ponderado].[All]" dimensionUniqueName="[Historico]" displayFolder="" count="0" memberValueDatatype="5" unbalanced="0"/>
    <cacheHierarchy uniqueName="[Historico].[Fecha Proceso]" caption="Fecha Proceso" attribute="1" defaultMemberUniqueName="[Historico].[Fecha Proceso].[All]" allUniqueName="[Historico].[Fecha Proceso].[All]" dimensionUniqueName="[Historico]" displayFolder="" count="0" memberValueDatatype="130" unbalanced="0"/>
    <cacheHierarchy uniqueName="[Historico].[Estado]" caption="Estado" attribute="1" defaultMemberUniqueName="[Historico].[Estado].[All]" allUniqueName="[Historico].[Estado].[All]" dimensionUniqueName="[Historico]" displayFolder="" count="0" memberValueDatatype="130" unbalanced="0"/>
    <cacheHierarchy uniqueName="[Historico].[Clave_periodo]" caption="Clave_periodo" attribute="1" defaultMemberUniqueName="[Historico].[Clave_periodo].[All]" allUniqueName="[Historico].[Clave_periodo].[All]" dimensionUniqueName="[Historico]" displayFolder="" count="0" memberValueDatatype="5" unbalanced="0"/>
    <cacheHierarchy uniqueName="[Objetivos].[Objetivo]" caption="Objetivo" attribute="1" defaultMemberUniqueName="[Objetivos].[Objetivo].[All]" allUniqueName="[Objetivos].[Objetivo].[All]" dimensionUniqueName="[Objetivos]" displayFolder="" count="0" memberValueDatatype="20" unbalanced="0"/>
    <cacheHierarchy uniqueName="[Objetivos].[Peso Objetivo]" caption="Peso Objetivo" attribute="1" defaultMemberUniqueName="[Objetivos].[Peso Objetivo].[All]" allUniqueName="[Objetivos].[Peso Objetivo].[All]" dimensionUniqueName="[Objetivos]" displayFolder="" count="0" memberValueDatatype="5" unbalanced="0"/>
    <cacheHierarchy uniqueName="[Objetivos].[Nombre_objetivo]" caption="Nombre_objetivo" attribute="1" defaultMemberUniqueName="[Objetivos].[Nombre_objetivo].[All]" allUniqueName="[Objetivos].[Nombre_objetivo].[All]" dimensionUniqueName="[Objetivos]" displayFolder="" count="2" memberValueDatatype="130" unbalanced="0">
      <fieldsUsage count="2">
        <fieldUsage x="-1"/>
        <fieldUsage x="4"/>
      </fieldsUsage>
    </cacheHierarchy>
    <cacheHierarchy uniqueName="[Measures].[Cumplimiento_Acumulado]" caption="Cumplimiento_Acumulado" measure="1" displayFolder="" measureGroup="Historico" count="0" oneField="1">
      <fieldsUsage count="1">
        <fieldUsage x="2"/>
      </fieldsUsage>
    </cacheHierarchy>
    <cacheHierarchy uniqueName="[Measures].[Cumplimiento_Mensual]" caption="Cumplimiento_Mensual" measure="1" displayFolder="" measureGroup="Historico" count="0" oneField="1">
      <fieldsUsage count="1">
        <fieldUsage x="3"/>
      </fieldsUsage>
    </cacheHierarchy>
    <cacheHierarchy uniqueName="[Measures].[__XL_Count Historico]" caption="__XL_Count Historico" measure="1" displayFolder="" measureGroup="Historico" count="0" hidden="1"/>
    <cacheHierarchy uniqueName="[Measures].[__XL_Count Dim_indicador]" caption="__XL_Count Dim_indicador" measure="1" displayFolder="" measureGroup="Dim_indicador" count="0" hidden="1"/>
    <cacheHierarchy uniqueName="[Measures].[__XL_Count Objetivos]" caption="__XL_Count Objetivos" measure="1" displayFolder="" measureGroup="Objetivos" count="0" hidden="1"/>
    <cacheHierarchy uniqueName="[Measures].[__XL_Count Dim_periodo]" caption="__XL_Count Dim_periodo" measure="1" displayFolder="" measureGroup="Dim_periodo" count="0" hidden="1"/>
    <cacheHierarchy uniqueName="[Measures].[__No measures defined]" caption="__No measures defined" measure="1" displayFolder="" count="0" hidden="1"/>
    <cacheHierarchy uniqueName="[Measures].[Recuento de Código]" caption="Recuento de Código" measure="1" displayFolder="" measureGroup="Historic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Indicador]" caption="Recuento de Indicador" measure="1" displayFolder="" measureGroup="Historic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5">
    <dimension name="Dim_indicador" uniqueName="[Dim_indicador]" caption="Dim_indicador"/>
    <dimension name="Dim_periodo" uniqueName="[Dim_periodo]" caption="Dim_periodo"/>
    <dimension name="Historico" uniqueName="[Historico]" caption="Historico"/>
    <dimension measure="1" name="Measures" uniqueName="[Measures]" caption="Measures"/>
    <dimension name="Objetivos" uniqueName="[Objetivos]" caption="Objetivos"/>
  </dimensions>
  <measureGroups count="4">
    <measureGroup name="Dim_indicador" caption="Dim_indicador"/>
    <measureGroup name="Dim_periodo" caption="Dim_periodo"/>
    <measureGroup name="Historico" caption="Historico"/>
    <measureGroup name="Objetivos" caption="Objetivos"/>
  </measureGroups>
  <maps count="8">
    <map measureGroup="0" dimension="0"/>
    <map measureGroup="0" dimension="4"/>
    <map measureGroup="1" dimension="1"/>
    <map measureGroup="2" dimension="0"/>
    <map measureGroup="2" dimension="1"/>
    <map measureGroup="2" dimension="2"/>
    <map measureGroup="2" dimension="4"/>
    <map measureGroup="3" dimension="4"/>
  </maps>
  <extLst>
    <ext xmlns:x14="http://schemas.microsoft.com/office/spreadsheetml/2009/9/main" uri="{725AE2AE-9491-48be-B2B4-4EB974FC3084}">
      <x14:pivotCacheDefinition pivotCacheId="80462560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ED3BF1-FEA1-4A98-B5E5-DE632ABE1AF0}" name="PivotChartTable1" cacheId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5" indent="0" outline="1" outlineData="1" multipleFieldFilters="0" chartFormat="22">
  <location ref="A4:C13" firstHeaderRow="0" firstDataRow="1" firstDataCol="1" rowPageCount="2" colPageCount="1"/>
  <pivotFields count="6">
    <pivotField axis="axisRow" allDrilled="1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4" name="[Dim_periodo].[Año].[All]" cap="All"/>
    <pageField fld="4" hier="24" name="[Objetivos].[Nombre_objetivo].[All]" cap="All"/>
  </pageFields>
  <dataFields count="2">
    <dataField fld="2" subtotal="count" baseField="0" baseItem="0"/>
    <dataField fld="3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Hierarchies count="34"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0.00 %;-0.00 %;0.00 %"/>
      </x15:pivotTableServerFormats>
    </ext>
    <ext xmlns:x15="http://schemas.microsoft.com/office/spreadsheetml/2010/11/main" uri="{44433962-1CF7-4059-B4EE-95C3D5FFCF73}">
      <x15:pivotTableData rowCount="9" columnCount="2" cacheId="804625604">
        <x15:pivotRow count="2">
          <x15:c>
            <x15:v>0.93465700641585203</x15:v>
            <x15:x in="0"/>
          </x15:c>
          <x15:c>
            <x15:v>0.93465700641585203</x15:v>
            <x15:x in="0"/>
          </x15:c>
        </x15:pivotRow>
        <x15:pivotRow count="2">
          <x15:c>
            <x15:v>0.92509691699900609</x15:v>
            <x15:x in="0"/>
          </x15:c>
          <x15:c>
            <x15:v>0.9152411547135979</x15:v>
            <x15:x in="0"/>
          </x15:c>
        </x15:pivotRow>
        <x15:pivotRow count="2">
          <x15:c>
            <x15:v>0.92205200007315724</x15:v>
            <x15:x in="0"/>
          </x15:c>
          <x15:c>
            <x15:v>0.91567063162217588</x15:v>
            <x15:x in="0"/>
          </x15:c>
        </x15:pivotRow>
        <x15:pivotRow count="2">
          <x15:c>
            <x15:v>0.91882048688603735</x15:v>
            <x15:x in="0"/>
          </x15:c>
          <x15:c>
            <x15:v>0.90881654712591109</x15:v>
            <x15:x in="0"/>
          </x15:c>
        </x15:pivotRow>
        <x15:pivotRow count="2">
          <x15:c>
            <x15:v>0.91612578936975575</x15:v>
            <x15:x in="0"/>
          </x15:c>
          <x15:c>
            <x15:v>0.90508899635094331</x15:v>
            <x15:x in="0"/>
          </x15:c>
        </x15:pivotRow>
        <x15:pivotRow count="2">
          <x15:c>
            <x15:v>0.91715514414927357</x15:v>
            <x15:x in="0"/>
          </x15:c>
          <x15:c>
            <x15:v>0.92257339623047119</x15:v>
            <x15:x in="0"/>
          </x15:c>
        </x15:pivotRow>
        <x15:pivotRow count="2">
          <x15:c>
            <x15:v>0.91299208524653841</x15:v>
            <x15:x in="0"/>
          </x15:c>
          <x15:c>
            <x15:v>0.88507510201643158</x15:v>
            <x15:x in="0"/>
          </x15:c>
        </x15:pivotRow>
        <x15:pivotRow count="2">
          <x15:c>
            <x15:v>0.90933969512708179</x15:v>
            <x15:x in="0"/>
          </x15:c>
          <x15:c>
            <x15:v>0.87516375900930954</x15:v>
            <x15:x in="0"/>
          </x15:c>
        </x15:pivotRow>
        <x15:pivotRow count="2">
          <x15:c>
            <x15:v>0.90933969512708079</x15:v>
            <x15:x in="0"/>
          </x15:c>
          <x15:c>
            <x15:v>0.90933969512708079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periodo]"/>
        <x15:activeTabTopLevelEntity name="[Historico]"/>
        <x15:activeTabTopLevelEntity name="[Dim_indicador]"/>
        <x15:activeTabTopLevelEntity name="[Objetiv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objetivo" xr10:uid="{B7403A52-4B0C-49B7-BADD-79C918EF7996}" sourceName="[Objetivos].[Nombre_objetivo]">
  <data>
    <olap pivotCacheId="640991128">
      <levels count="2">
        <level uniqueName="[Objetivos].[Nombre_objetivo].[(All)]" sourceCaption="(All)" count="0"/>
        <level uniqueName="[Objetivos].[Nombre_objetivo].[Nombre_objetivo]" sourceCaption="Nombre_objetivo" count="5">
          <ranges>
            <range startItem="0">
              <i n="[Objetivos].[Nombre_objetivo].&amp;[1.MANTENER UN ALTO NIVEL DE SATISFACCIÓN DE LOS CLIENTES.]" c="1.MANTENER UN ALTO NIVEL DE SATISFACCIÓN DE LOS CLIENTES."/>
              <i n="[Objetivos].[Nombre_objetivo].&amp;[2.CUMPLIR CON EL CRECIMIENTO PROYECTADO Y CON LOS NIVELES DE RENTABILIDAD PRESUPUESTADOS.]" c="2.CUMPLIR CON EL CRECIMIENTO PROYECTADO Y CON LOS NIVELES DE RENTABILIDAD PRESUPUESTADOS."/>
              <i n="[Objetivos].[Nombre_objetivo].&amp;[3. PROMOVER PROGRAMAS DE FORMACIÓN QUE FORTALEZCAN LAS COMPETENCIAS DEL PERSONAL.]" c="3. PROMOVER PROGRAMAS DE FORMACIÓN QUE FORTALEZCAN LAS COMPETENCIAS DEL PERSONAL."/>
              <i n="[Objetivos].[Nombre_objetivo].&amp;[4.PROMOVER Y ASEGURAR EL USO ADEACUADO DE LOS RECURSOS MEDIANTE EL MEJORAMIENTO CONTINUO DE LOS PROCESOS.]" c="4.PROMOVER Y ASEGURAR EL USO ADEACUADO DE LOS RECURSOS MEDIANTE EL MEJORAMIENTO CONTINUO DE LOS PROCESOS."/>
              <i n="[Objetivos].[Nombre_objetivo].&amp;[5.GARANTIZAR EL CUIDADO DE NUESTRO PERSONAL MEDIANTE EL CUMPLIMIENTO DE LAS NORMAS DE SEGURIDAD.]" c="5.GARANTIZAR EL CUIDADO DE NUESTRO PERSONAL MEDIANTE EL CUMPLIMIENTO DE LAS NORMAS DE SEGURIDAD."/>
            </range>
          </ranges>
        </level>
      </levels>
      <selections count="1">
        <selection n="[Objetivos].[Nombre_objetivo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2686E217-7538-4C92-B0A9-19F61AF32432}" sourceName="[Dim_periodo].[Mes]">
  <data>
    <olap pivotCacheId="640991128">
      <levels count="2">
        <level uniqueName="[Dim_periodo].[Mes].[(All)]" sourceCaption="(All)" count="0"/>
        <level uniqueName="[Dim_periodo].[Mes].[Mes]" sourceCaption="Mes" count="8">
          <ranges>
            <range startItem="0">
              <i n="[Dim_periodo].[Mes].&amp;[enero]" c="enero"/>
              <i n="[Dim_periodo].[Mes].&amp;[febrero]" c="febrero"/>
              <i n="[Dim_periodo].[Mes].&amp;[marzo]" c="marzo"/>
              <i n="[Dim_periodo].[Mes].&amp;[abril]" c="abril"/>
              <i n="[Dim_periodo].[Mes].&amp;[mayo]" c="mayo"/>
              <i n="[Dim_periodo].[Mes].&amp;[junio]" c="junio"/>
              <i n="[Dim_periodo].[Mes].&amp;[julio]" c="julio"/>
              <i n="[Dim_periodo].[Mes].&amp;[agosto]" c="agosto"/>
            </range>
          </ranges>
        </level>
      </levels>
      <selections count="1">
        <selection n="[Dim_periodo].[Mes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dicador" xr10:uid="{68B943E6-0F9F-4B2E-9033-CB2875538927}" sourceName="[Dim_indicador].[Indicador]">
  <data>
    <olap pivotCacheId="640991128">
      <levels count="2">
        <level uniqueName="[Dim_indicador].[Indicador].[(All)]" sourceCaption="(All)" count="0"/>
        <level uniqueName="[Dim_indicador].[Indicador].[Indicador]" sourceCaption="Indicador" count="28">
          <ranges>
            <range startItem="0">
              <i n="[Dim_indicador].[Indicador].&amp;[RESPUESTA QUEJAS Y RECLAMOS]" c="RESPUESTA QUEJAS Y RECLAMOS"/>
              <i n="[Dim_indicador].[Indicador].&amp;[PRESUPUESTO (COMERCIAL)]" c="PRESUPUESTO (COMERCIAL)"/>
              <i n="[Dim_indicador].[Indicador].&amp;[CARTERA (COMERCIAL)]" c="CARTERA (COMERCIAL)"/>
              <i n="[Dim_indicador].[Indicador].&amp;[CUMPLIMIENTO CRONOGRAMA DESARROLLOS]" c="CUMPLIMIENTO CRONOGRAMA DESARROLLOS"/>
              <i n="[Dim_indicador].[Indicador].&amp;[CUMPLIMIENTO CRONOGRAMA MTTO MOLDES]" c="CUMPLIMIENTO CRONOGRAMA MTTO MOLDES"/>
              <i n="[Dim_indicador].[Indicador].&amp;[COSTO DE ENERGÍA (MTTO)]" c="COSTO DE ENERGÍA (MTTO)"/>
              <i n="[Dim_indicador].[Indicador].&amp;[DISPONIBILIDAD DE EQUIPOS (MTTO)]" c="DISPONIBILIDAD DE EQUIPOS (MTTO)"/>
              <i n="[Dim_indicador].[Indicador].&amp;[MARGEN BRUTO ACUMULADO]" c="MARGEN BRUTO ACUMULADO"/>
              <i n="[Dim_indicador].[Indicador].&amp;[NIVEL DE SERVICIO AL CLIENTE (COMERCIAL)]" c="NIVEL DE SERVICIO AL CLIENTE (COMERCIAL)"/>
              <i n="[Dim_indicador].[Indicador].&amp;[CUMPLIMIENTO PROGRAMA DE CAPACITACIÓN]" c="CUMPLIMIENTO PROGRAMA DE CAPACITACIÓN"/>
              <i n="[Dim_indicador].[Indicador].&amp;[PRECIO PEAD]" c="PRECIO PEAD"/>
              <i n="[Dim_indicador].[Indicador].&amp;[DISPONIBILIDAD MP]" c="DISPONIBILIDAD MP"/>
              <i n="[Dim_indicador].[Indicador].&amp;[PRECIO PET]" c="PRECIO PET"/>
              <i n="[Dim_indicador].[Indicador].&amp;[PRECIO PP]" c="PRECIO PP"/>
              <i n="[Dim_indicador].[Indicador].&amp;[FLETES]" c="FLETES"/>
              <i n="[Dim_indicador].[Indicador].&amp;[EXACTITUD EN EL INVENTARIO]" c="EXACTITUD EN EL INVENTARIO"/>
              <i n="[Dim_indicador].[Indicador].&amp;[DESPERDICIO TOTAL]" c="DESPERDICIO TOTAL"/>
              <i n="[Dim_indicador].[Indicador].&amp;[COSTO X KILO MANO DE OBRA]" c="COSTO X KILO MANO DE OBRA"/>
              <i n="[Dim_indicador].[Indicador].&amp;[COSTO X KILO INSUMOS]" c="COSTO X KILO INSUMOS"/>
              <i n="[Dim_indicador].[Indicador].&amp;[CUMPLIMIENTO MTTO PREVENTIVO (MTTO)]" c="CUMPLIMIENTO MTTO PREVENTIVO (MTTO)"/>
              <i n="[Dim_indicador].[Indicador].&amp;[AUSENTISMO GENERAL]" c="AUSENTISMO GENERAL"/>
              <i n="[Dim_indicador].[Indicador].&amp;[AUSENTISMO SPS]" c="AUSENTISMO SPS"/>
              <i n="[Dim_indicador].[Indicador].&amp;[Ship to Commit (STC)]" c="Ship to Commit (STC)"/>
              <i n="[Dim_indicador].[Indicador].&amp;[LEAD TIME (DÍAS)]" c="LEAD TIME (DÍAS)"/>
              <i n="[Dim_indicador].[Indicador].&amp;[EVALUACIÓN DE PROVEEDORES MP]" c="EVALUACIÓN DE PROVEEDORES MP"/>
              <i n="[Dim_indicador].[Indicador].&amp;[PRODUCTIVIDAD]" c="PRODUCTIVIDAD"/>
              <i n="[Dim_indicador].[Indicador].&amp;[DEVOLUCIONES]" c="DEVOLUCIONES"/>
              <i n="[Dim_indicador].[Indicador].&amp;[PRODUCTO NO CONFORME (RETENIDOS)]" c="PRODUCTO NO CONFORME (RETENIDOS)"/>
            </range>
          </ranges>
        </level>
      </levels>
      <selections count="1">
        <selection n="[Dim_indicador].[Indicador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747182C1-80C9-4AC4-A71D-D7484B7E6CDD}" sourceName="[Dim_periodo].[Año]">
  <data>
    <olap pivotCacheId="640991128">
      <levels count="2">
        <level uniqueName="[Dim_periodo].[Año].[(All)]" sourceCaption="(All)" count="0"/>
        <level uniqueName="[Dim_periodo].[Año].[Año]" sourceCaption="Año" count="1">
          <ranges>
            <range startItem="0">
              <i n="[Dim_periodo].[Año].&amp;[2026]" c="2026"/>
            </range>
          </ranges>
        </level>
      </levels>
      <selections count="1">
        <selection n="[Dim_periodo].[Año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_objetivo" xr10:uid="{77133E5C-38EB-418F-B064-3C41DE2070E8}" cache="SegmentaciónDeDatos_Nombre_objetivo" caption="Nombre_objetivo" level="1" lockedPosition="1" rowHeight="257175"/>
  <slicer name="Mes" xr10:uid="{B866DB75-2D13-4A4C-8BBA-FEC61878257B}" cache="SegmentaciónDeDatos_Mes" caption="Mes" columnCount="3" level="1" lockedPosition="1" rowHeight="257175"/>
  <slicer name="Indicador" xr10:uid="{6CA31004-18FC-4A78-8C01-60234FA6007F}" cache="SegmentaciónDeDatos_Indicador" caption="Indicador" level="1" lockedPosition="1" rowHeight="257175"/>
  <slicer name="Año" xr10:uid="{09883B5E-2600-4F6D-8FA1-B38EACED2F10}" cache="SegmentaciónDeDatos_Año" caption="Año" level="1" lockedPosition="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0B040F-1AFA-452F-B9B8-63D784BA723A}" name="Tabla1" displayName="Tabla1" ref="A1:C13" totalsRowShown="0" headerRowDxfId="54" dataDxfId="53">
  <autoFilter ref="A1:C13" xr:uid="{790B040F-1AFA-452F-B9B8-63D784BA723A}"/>
  <tableColumns count="3">
    <tableColumn id="1" xr3:uid="{EA1F51A1-A30D-45A7-BC71-740FBA5C1A2D}" name="Número" dataDxfId="52"/>
    <tableColumn id="2" xr3:uid="{0358E1F1-D5D9-4414-84C7-FE35D2202EF1}" name="Mes" dataDxfId="51"/>
    <tableColumn id="3" xr3:uid="{6AA5DB4A-F87B-4A42-B6FA-E1276416F7AE}" name="Número2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57BD2A-9388-4565-BF10-BEBBBF0D7FA4}" name="Indicadores" displayName="Indicadores" ref="A5:O33" totalsRowShown="0" headerRowDxfId="49" dataDxfId="48">
  <autoFilter ref="A5:O33" xr:uid="{0657BD2A-9388-4565-BF10-BEBBBF0D7FA4}"/>
  <tableColumns count="15">
    <tableColumn id="1" xr3:uid="{D53D0ED5-134C-4AC7-AA68-CE5B6411BC42}" name="Código" dataDxfId="47"/>
    <tableColumn id="2" xr3:uid="{FF7DFC25-1308-44FE-873B-29D0DE624DC2}" name="Objetivo" dataDxfId="46"/>
    <tableColumn id="3" xr3:uid="{BE49C5D0-B267-4D4D-AC96-6C81771CB11E}" name="Indicador" dataDxfId="45"/>
    <tableColumn id="4" xr3:uid="{15CEC622-8540-4FA0-8C6F-C9FE8C834F07}" name="Unidad" dataDxfId="44"/>
    <tableColumn id="5" xr3:uid="{90A81BC0-5767-451B-8D82-2BF6D032801E}" name="Tipo" dataDxfId="43"/>
    <tableColumn id="6" xr3:uid="{715C65AC-1E91-407C-8C36-A166A92F3AEB}" name="Dirección" dataDxfId="42"/>
    <tableColumn id="7" xr3:uid="{3B9AB1C2-2112-400D-BBD8-A4723316C75F}" name="Definición" dataDxfId="41"/>
    <tableColumn id="8" xr3:uid="{A85B2624-D24F-4E3F-B520-FF8929778018}" name="Real" dataDxfId="40"/>
    <tableColumn id="9" xr3:uid="{A8C327E3-7BDD-4C9E-998F-255C1EE0992F}" name="Meta" dataDxfId="39"/>
    <tableColumn id="10" xr3:uid="{0142D405-925E-4C95-BA83-C4A16E2D6F2D}" name="Fórmula Cumplimiento" dataDxfId="38"/>
    <tableColumn id="11" xr3:uid="{0F212F92-145D-4507-AF8B-B357ED2291E8}" name="Tope" dataDxfId="37"/>
    <tableColumn id="12" xr3:uid="{317E7994-A9FA-468E-880B-8C530F3C6983}" name="Frecuencia" dataDxfId="36"/>
    <tableColumn id="13" xr3:uid="{A178DE05-5654-4E70-9FB5-645DDE5BD3A7}" name="Fuente Actual" dataDxfId="35"/>
    <tableColumn id="14" xr3:uid="{996F402F-8D4A-49E4-9C22-26C76FF8DD5F}" name="Acumulado" dataDxfId="34"/>
    <tableColumn id="15" xr3:uid="{204BA4D7-0887-48B6-AEA6-AD59CB97301D}" name="Activo" dataDxfId="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07DAEC0-386A-45EA-A883-980E86300A03}" name="Objetivos" displayName="Objetivos" ref="F5:H10" totalsRowShown="0" headerRowDxfId="32" dataDxfId="31">
  <autoFilter ref="F5:H10" xr:uid="{707DAEC0-386A-45EA-A883-980E86300A03}"/>
  <tableColumns count="3">
    <tableColumn id="1" xr3:uid="{DC86CEE5-C610-4FE1-8200-6DEE980B1C73}" name="# Objetivo" dataDxfId="30"/>
    <tableColumn id="2" xr3:uid="{BD37176A-F943-45A8-932A-B946276BEA23}" name="Peso Objetivo" dataDxfId="29"/>
    <tableColumn id="3" xr3:uid="{6471BF53-619B-4543-99CC-A6CD1C949E63}" name="Objetivo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F67AC57-74B8-4BA5-876E-1ED74307C68C}" name="Tabla5" displayName="Tabla5" ref="A5:D33" totalsRowShown="0" headerRowDxfId="27" dataDxfId="26">
  <autoFilter ref="A5:D33" xr:uid="{DF67AC57-74B8-4BA5-876E-1ED74307C68C}"/>
  <tableColumns count="4">
    <tableColumn id="1" xr3:uid="{6F075CD8-8929-4F7D-8EEC-AB72EE51DAD8}" name="Código" dataDxfId="25"/>
    <tableColumn id="2" xr3:uid="{2D89AE40-9E9B-46F3-A2D2-EEFCD6A0E559}" name="Tipo" dataDxfId="24"/>
    <tableColumn id="3" xr3:uid="{EE7DF9A1-BB63-4DA9-A20B-B77F100DD025}" name="Peso" dataDxfId="23"/>
    <tableColumn id="4" xr3:uid="{EB14FE0C-850C-43FD-B1DC-F825BC6A2794}" name="Criterio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271923-24A3-43A8-9AAE-14AD88FCA2CA}" name="Tabla6" displayName="Tabla6" ref="A5:E15" totalsRowShown="0" headerRowDxfId="21" dataDxfId="20">
  <autoFilter ref="A5:E15" xr:uid="{12271923-24A3-43A8-9AAE-14AD88FCA2CA}"/>
  <tableColumns count="5">
    <tableColumn id="1" xr3:uid="{8DAC985E-A643-4656-9A5D-9A576D7658C4}" name="Fecha de proceso" dataDxfId="19"/>
    <tableColumn id="2" xr3:uid="{1F429EC7-9CFC-437A-828C-5FF1CEB27F98}" name="Período" dataDxfId="18"/>
    <tableColumn id="3" xr3:uid="{586F4BBB-E968-4DD1-891D-06EF244A678D}" name="Modo" dataDxfId="17"/>
    <tableColumn id="4" xr3:uid="{7E969B7C-8F37-448B-9653-F7D80AD54D63}" name="Estado" dataDxfId="16"/>
    <tableColumn id="5" xr3:uid="{754B0ED2-68CE-4B7A-BAA6-782F8CC2D503}" name="Detalle" dataDxf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A99159-4F91-4ECA-854F-CFE39D4FA907}" name="Historico" displayName="Historico" ref="A1:M236" totalsRowShown="0" headerRowDxfId="14" dataDxfId="13">
  <autoFilter ref="A1:M236" xr:uid="{3674DE8D-3EA8-4F91-9499-666E084D2941}"/>
  <tableColumns count="13">
    <tableColumn id="1" xr3:uid="{2E368AAC-548B-4BCA-964C-FD94B645208A}" name="Año" dataDxfId="12"/>
    <tableColumn id="2" xr3:uid="{248CDB58-FD2A-4BBA-8CD3-166426A36B5F}" name="Mes" dataDxfId="11"/>
    <tableColumn id="3" xr3:uid="{040103EA-5876-49B3-AF26-487A7DCAD9B1}" name="Código" dataDxfId="10"/>
    <tableColumn id="4" xr3:uid="{B9EC32AB-7BDE-4899-90E5-75AE0E96E3C7}" name="Indicador" dataDxfId="9"/>
    <tableColumn id="5" xr3:uid="{BAA59AAC-0B74-4D50-9D6E-5395CE14F149}" name="Objetivo" dataDxfId="8"/>
    <tableColumn id="6" xr3:uid="{A47E31BB-B8AF-4E6C-A253-4F59E43FADB6}" name="Tipo" dataDxfId="7"/>
    <tableColumn id="7" xr3:uid="{895ACD9B-5CC9-47FB-92F6-060CC256D534}" name="Meta" dataDxfId="6"/>
    <tableColumn id="8" xr3:uid="{55BC7B49-6CB0-4A36-A8CB-7AEEA0EEB36E}" name="Real" dataDxfId="5"/>
    <tableColumn id="9" xr3:uid="{62A6CCCA-B386-4B3F-AB1D-D1A9D1A72E2A}" name="Cumplimiento" dataDxfId="4"/>
    <tableColumn id="10" xr3:uid="{49B501EF-16C6-4BDD-BFEC-51D84D7E800D}" name="Peso" dataDxfId="3"/>
    <tableColumn id="11" xr3:uid="{F7985CA3-2818-4A5D-A02F-818A61AC28B7}" name="Resultado Ponderado" dataDxfId="2"/>
    <tableColumn id="12" xr3:uid="{B937A71E-028A-476B-B1E5-309D72B6F270}" name="Fecha Proceso" dataDxfId="1"/>
    <tableColumn id="13" xr3:uid="{6DBAEF69-6D6F-4F94-A4CA-20397F9B155B}" name="Est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0776E-C099-4504-81E4-1F45712A8784}">
  <sheetPr codeName="Hoja1"/>
  <dimension ref="A1:P38"/>
  <sheetViews>
    <sheetView showGridLines="0" showRowColHeaders="0" tabSelected="1" zoomScaleNormal="100" workbookViewId="0"/>
  </sheetViews>
  <sheetFormatPr baseColWidth="10" defaultRowHeight="15" x14ac:dyDescent="0.25"/>
  <cols>
    <col min="1" max="1" width="3.5703125" style="127" customWidth="1"/>
    <col min="2" max="2" width="3.7109375" style="127" customWidth="1"/>
    <col min="3" max="4" width="12.7109375" style="127" customWidth="1"/>
    <col min="5" max="5" width="16.42578125" style="127" customWidth="1"/>
    <col min="6" max="7" width="12.7109375" style="127" customWidth="1"/>
    <col min="8" max="8" width="18.7109375" style="127" customWidth="1"/>
    <col min="9" max="15" width="12.7109375" style="127" customWidth="1"/>
    <col min="16" max="16384" width="11.42578125" style="127"/>
  </cols>
  <sheetData>
    <row r="1" spans="2:16" ht="6.75" customHeight="1" x14ac:dyDescent="0.25"/>
    <row r="2" spans="2:16" ht="26.1" customHeight="1" x14ac:dyDescent="0.25">
      <c r="B2" s="128" t="s">
        <v>235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2:16" ht="15" customHeight="1" x14ac:dyDescent="0.25">
      <c r="B3" s="129" t="s">
        <v>236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</row>
    <row r="4" spans="2:16" ht="15" customHeight="1" x14ac:dyDescent="0.25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</row>
    <row r="5" spans="2:16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6" x14ac:dyDescent="0.25">
      <c r="B6" s="94"/>
      <c r="C6" s="94"/>
      <c r="D6" s="95" t="s">
        <v>163</v>
      </c>
      <c r="E6" s="96">
        <f>'02_ENTRADA'!E2</f>
        <v>2026</v>
      </c>
      <c r="F6" s="94"/>
      <c r="G6" s="94"/>
      <c r="H6" s="97"/>
      <c r="I6" s="97"/>
      <c r="J6" s="97"/>
      <c r="K6" s="97"/>
      <c r="L6" s="97"/>
      <c r="M6" s="97"/>
      <c r="N6" s="97"/>
      <c r="O6" s="97"/>
    </row>
    <row r="7" spans="2:16" x14ac:dyDescent="0.25">
      <c r="B7" s="94"/>
      <c r="C7" s="94"/>
      <c r="D7" s="95" t="s">
        <v>164</v>
      </c>
      <c r="E7" s="98">
        <f>'02_ENTRADA'!H2</f>
        <v>10</v>
      </c>
      <c r="F7" s="94"/>
      <c r="G7" s="94"/>
      <c r="H7" s="99"/>
      <c r="I7" s="99"/>
      <c r="J7" s="99"/>
      <c r="K7" s="99"/>
      <c r="L7" s="99"/>
      <c r="M7" s="99"/>
      <c r="N7" s="99"/>
      <c r="O7" s="99"/>
    </row>
    <row r="8" spans="2:16" x14ac:dyDescent="0.25">
      <c r="B8" s="94"/>
      <c r="C8" s="94"/>
      <c r="D8" s="95" t="s">
        <v>167</v>
      </c>
      <c r="E8" s="96" t="str">
        <f>+'02_ENTRADA'!F3</f>
        <v>NORMAL</v>
      </c>
      <c r="F8" s="100"/>
      <c r="G8" s="94"/>
      <c r="H8" s="99"/>
      <c r="I8" s="99"/>
      <c r="J8" s="99"/>
      <c r="K8" s="99"/>
      <c r="L8" s="99"/>
      <c r="M8" s="99"/>
      <c r="N8" s="99"/>
      <c r="O8" s="99"/>
    </row>
    <row r="9" spans="2:16" x14ac:dyDescent="0.25">
      <c r="B9" s="94"/>
      <c r="C9" s="94"/>
      <c r="D9" s="94"/>
      <c r="E9" s="94"/>
      <c r="F9" s="94"/>
      <c r="G9" s="94"/>
      <c r="H9" s="99"/>
      <c r="I9" s="99"/>
      <c r="J9" s="99"/>
      <c r="K9" s="99"/>
      <c r="L9" s="99"/>
      <c r="M9" s="99"/>
      <c r="N9" s="99"/>
      <c r="O9" s="99"/>
    </row>
    <row r="10" spans="2:16" x14ac:dyDescent="0.25">
      <c r="B10" s="94"/>
      <c r="C10" s="94"/>
      <c r="D10" s="94"/>
      <c r="E10" s="94"/>
      <c r="F10" s="94"/>
      <c r="G10" s="94"/>
      <c r="H10" s="99"/>
      <c r="I10" s="99"/>
      <c r="J10" s="99"/>
      <c r="K10" s="99"/>
      <c r="L10" s="99"/>
      <c r="M10" s="99"/>
      <c r="N10" s="99"/>
      <c r="O10" s="99"/>
    </row>
    <row r="11" spans="2:16" x14ac:dyDescent="0.25">
      <c r="B11" s="101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</row>
    <row r="12" spans="2:16" x14ac:dyDescent="0.25"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</row>
    <row r="13" spans="2:16" x14ac:dyDescent="0.25">
      <c r="G13" s="102"/>
    </row>
    <row r="14" spans="2:16" x14ac:dyDescent="0.25">
      <c r="G14" s="102"/>
    </row>
    <row r="15" spans="2:16" x14ac:dyDescent="0.25">
      <c r="G15" s="102"/>
    </row>
    <row r="16" spans="2:16" x14ac:dyDescent="0.25">
      <c r="G16" s="102"/>
    </row>
    <row r="17" spans="1:16" x14ac:dyDescent="0.25">
      <c r="G17" s="102"/>
    </row>
    <row r="18" spans="1:16" x14ac:dyDescent="0.25">
      <c r="G18" s="102"/>
    </row>
    <row r="19" spans="1:16" x14ac:dyDescent="0.25">
      <c r="G19" s="102"/>
    </row>
    <row r="20" spans="1:16" x14ac:dyDescent="0.25">
      <c r="G20" s="102"/>
    </row>
    <row r="21" spans="1:16" x14ac:dyDescent="0.25">
      <c r="G21" s="102"/>
    </row>
    <row r="22" spans="1:16" x14ac:dyDescent="0.25">
      <c r="G22" s="102"/>
    </row>
    <row r="23" spans="1:16" x14ac:dyDescent="0.25">
      <c r="G23" s="102"/>
    </row>
    <row r="24" spans="1:16" x14ac:dyDescent="0.25">
      <c r="G24" s="102"/>
    </row>
    <row r="26" spans="1:16" x14ac:dyDescent="0.25">
      <c r="A26" s="133" t="s">
        <v>197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</row>
    <row r="28" spans="1:16" ht="15" customHeight="1" x14ac:dyDescent="0.25">
      <c r="B28" s="130"/>
      <c r="C28" s="130"/>
      <c r="D28" s="130"/>
      <c r="E28" s="131"/>
      <c r="F28" s="131"/>
      <c r="G28" s="130"/>
      <c r="H28" s="130"/>
      <c r="I28" s="132">
        <f>MAX('06_AUDITORIA'!A:A)</f>
        <v>46315.718071667397</v>
      </c>
      <c r="J28" s="132"/>
      <c r="K28" s="132"/>
      <c r="L28" s="103"/>
      <c r="M28" s="103"/>
    </row>
    <row r="29" spans="1:16" ht="15" customHeight="1" x14ac:dyDescent="0.25">
      <c r="B29" s="130"/>
      <c r="C29" s="130"/>
      <c r="D29" s="130"/>
      <c r="E29" s="131"/>
      <c r="F29" s="131"/>
      <c r="G29" s="130"/>
      <c r="H29" s="130"/>
      <c r="I29" s="132"/>
      <c r="J29" s="132"/>
      <c r="K29" s="132"/>
      <c r="L29" s="103"/>
      <c r="M29" s="103"/>
    </row>
    <row r="30" spans="1:16" ht="15" customHeight="1" x14ac:dyDescent="0.25">
      <c r="B30" s="130"/>
      <c r="C30" s="130"/>
      <c r="D30" s="130"/>
      <c r="E30" s="131"/>
      <c r="F30" s="131"/>
      <c r="G30" s="130"/>
      <c r="H30" s="130"/>
      <c r="I30" s="132"/>
      <c r="J30" s="132"/>
      <c r="K30" s="132"/>
      <c r="L30" s="103"/>
      <c r="M30" s="103"/>
    </row>
    <row r="31" spans="1:16" ht="15" customHeight="1" x14ac:dyDescent="0.25">
      <c r="B31" s="130"/>
      <c r="C31" s="130"/>
      <c r="D31" s="130"/>
      <c r="E31" s="131"/>
      <c r="F31" s="131"/>
      <c r="G31" s="130"/>
      <c r="H31" s="130"/>
      <c r="I31" s="132"/>
      <c r="J31" s="132"/>
      <c r="K31" s="132"/>
      <c r="L31" s="103"/>
      <c r="M31" s="103"/>
    </row>
    <row r="32" spans="1:16" x14ac:dyDescent="0.25">
      <c r="E32" s="104"/>
    </row>
    <row r="33" spans="2:10" x14ac:dyDescent="0.25">
      <c r="J33" s="105"/>
    </row>
    <row r="38" spans="2:10" x14ac:dyDescent="0.25">
      <c r="B38" s="106"/>
    </row>
  </sheetData>
  <sheetProtection sheet="1" objects="1" scenarios="1" selectLockedCells="1" selectUnlockedCells="1"/>
  <mergeCells count="7">
    <mergeCell ref="B2:P2"/>
    <mergeCell ref="B3:P3"/>
    <mergeCell ref="B28:D31"/>
    <mergeCell ref="E28:F31"/>
    <mergeCell ref="G28:H31"/>
    <mergeCell ref="I28:K31"/>
    <mergeCell ref="A26:P26"/>
  </mergeCells>
  <dataValidations disablePrompts="1" count="2">
    <dataValidation type="whole" allowBlank="1" showInputMessage="1" showErrorMessage="1" sqref="E7" xr:uid="{04868DEF-0549-4D47-8AD2-077F9126D6E6}">
      <formula1>1</formula1>
      <formula2>12</formula2>
    </dataValidation>
    <dataValidation type="whole" allowBlank="1" showInputMessage="1" showErrorMessage="1" sqref="E6" xr:uid="{3BF1D089-61AD-4129-BBE9-D1ED516A7FBF}">
      <formula1>2026</formula1>
      <formula2>2099</formula2>
    </dataValidation>
  </dataValidations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21861-430A-45F2-B822-7F0B08E1566A}">
  <sheetPr codeName="Hoja12"/>
  <dimension ref="B2:P3"/>
  <sheetViews>
    <sheetView showGridLines="0" showRowColHeaders="0" zoomScaleNormal="100" workbookViewId="0">
      <selection activeCell="B3" sqref="B3:P3"/>
    </sheetView>
  </sheetViews>
  <sheetFormatPr baseColWidth="10" defaultRowHeight="15" x14ac:dyDescent="0.25"/>
  <cols>
    <col min="1" max="1" width="7.140625" style="126" customWidth="1"/>
    <col min="2" max="16384" width="11.42578125" style="126"/>
  </cols>
  <sheetData>
    <row r="2" spans="2:16" ht="28.5" x14ac:dyDescent="0.25"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2:16" ht="2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</row>
  </sheetData>
  <sheetProtection sheet="1" scenarios="1" selectLockedCells="1" pivotTables="0" selectUnlockedCells="1"/>
  <mergeCells count="2">
    <mergeCell ref="B2:P2"/>
    <mergeCell ref="B3:P3"/>
  </mergeCells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6192F-E470-4E27-A65C-AC9364DC0DAD}">
  <sheetPr codeName="Hoja9">
    <tabColor rgb="FF092D72"/>
    <pageSetUpPr fitToPage="1"/>
  </sheetPr>
  <dimension ref="A1:X30"/>
  <sheetViews>
    <sheetView showGridLines="0" showRowColHeaders="0" zoomScaleNormal="100" workbookViewId="0">
      <selection activeCell="A2" sqref="A2:Q2"/>
    </sheetView>
  </sheetViews>
  <sheetFormatPr baseColWidth="10" defaultRowHeight="13.5" x14ac:dyDescent="0.25"/>
  <cols>
    <col min="1" max="1" width="3.5703125" style="26" customWidth="1"/>
    <col min="2" max="5" width="10.42578125" style="26" customWidth="1"/>
    <col min="6" max="9" width="11.28515625" style="26" customWidth="1"/>
    <col min="10" max="13" width="11.7109375" style="26" customWidth="1"/>
    <col min="14" max="17" width="11.28515625" style="26" customWidth="1"/>
    <col min="18" max="19" width="11.42578125" style="26"/>
    <col min="20" max="27" width="0" style="26" hidden="1" customWidth="1"/>
    <col min="28" max="16384" width="11.42578125" style="26"/>
  </cols>
  <sheetData>
    <row r="1" spans="1:24" ht="24.75" customHeight="1" x14ac:dyDescent="0.25">
      <c r="A1" s="134" t="s">
        <v>214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T1" s="26">
        <v>8</v>
      </c>
      <c r="U1" s="26" t="s">
        <v>201</v>
      </c>
      <c r="V1" s="26" t="e">
        <f>IF(COUNTIFS(HISTORICO!$A:$A,#REF!,HISTORICO!$B:$B,T1)=0,NA(),SUMIFS(HISTORICO!$K:$K,HISTORICO!$A:$A,#REF!,HISTORICO!$B:$B,T1))</f>
        <v>#N/A</v>
      </c>
      <c r="W1" s="26" t="e">
        <f>IF(COUNTIFS(HISTORICO!$A:$A,#REF!,HISTORICO!$B:$B,T1)=0,NA(),AVERAGEIFS(HISTORICO!$I:$I,HISTORICO!$A:$A,#REF!,HISTORICO!$B:$B,T1))</f>
        <v>#N/A</v>
      </c>
      <c r="X1" s="26">
        <f>COUNTIFS(HISTORICO!$A:$A,#REF!,HISTORICO!$B:$B,T1)</f>
        <v>0</v>
      </c>
    </row>
    <row r="2" spans="1:24" ht="33" customHeight="1" x14ac:dyDescent="0.25">
      <c r="A2" s="135" t="s">
        <v>223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T2" s="26">
        <v>9</v>
      </c>
      <c r="U2" s="26" t="s">
        <v>202</v>
      </c>
      <c r="V2" s="26" t="e">
        <f>IF(COUNTIFS(HISTORICO!$A:$A,#REF!,HISTORICO!$B:$B,T2)=0,NA(),SUMIFS(HISTORICO!$K:$K,HISTORICO!$A:$A,#REF!,HISTORICO!$B:$B,T2))</f>
        <v>#N/A</v>
      </c>
      <c r="W2" s="26" t="e">
        <f>IF(COUNTIFS(HISTORICO!$A:$A,#REF!,HISTORICO!$B:$B,T2)=0,NA(),AVERAGEIFS(HISTORICO!$I:$I,HISTORICO!$A:$A,#REF!,HISTORICO!$B:$B,T2))</f>
        <v>#N/A</v>
      </c>
      <c r="X2" s="26">
        <f>COUNTIFS(HISTORICO!$A:$A,#REF!,HISTORICO!$B:$B,T2)</f>
        <v>0</v>
      </c>
    </row>
    <row r="3" spans="1:24" ht="20.100000000000001" customHeight="1" x14ac:dyDescent="0.2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</row>
    <row r="4" spans="1:24" ht="20.100000000000001" customHeight="1" x14ac:dyDescent="0.25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</row>
    <row r="5" spans="1:24" ht="20.100000000000001" customHeight="1" x14ac:dyDescent="0.25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</row>
    <row r="6" spans="1:24" ht="20.100000000000001" customHeight="1" x14ac:dyDescent="0.25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</row>
    <row r="7" spans="1:24" ht="20.100000000000001" customHeight="1" x14ac:dyDescent="0.25"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</row>
    <row r="8" spans="1:24" ht="20.100000000000001" customHeight="1" x14ac:dyDescent="0.25"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</row>
    <row r="9" spans="1:24" ht="20.100000000000001" customHeight="1" x14ac:dyDescent="0.25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T9" s="26">
        <v>10</v>
      </c>
      <c r="U9" s="26" t="s">
        <v>203</v>
      </c>
      <c r="V9" s="26" t="e">
        <f>IF(COUNTIFS(HISTORICO!$A:$A,#REF!,HISTORICO!$B:$B,T9)=0,NA(),SUMIFS(HISTORICO!$K:$K,HISTORICO!$A:$A,#REF!,HISTORICO!$B:$B,T9))</f>
        <v>#N/A</v>
      </c>
      <c r="W9" s="26" t="e">
        <f>IF(COUNTIFS(HISTORICO!$A:$A,#REF!,HISTORICO!$B:$B,T9)=0,NA(),AVERAGEIFS(HISTORICO!$I:$I,HISTORICO!$A:$A,#REF!,HISTORICO!$B:$B,T9))</f>
        <v>#N/A</v>
      </c>
      <c r="X9" s="26">
        <f>COUNTIFS(HISTORICO!$A:$A,#REF!,HISTORICO!$B:$B,T9)</f>
        <v>0</v>
      </c>
    </row>
    <row r="10" spans="1:24" ht="20.100000000000001" customHeight="1" x14ac:dyDescent="0.25"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T10" s="26">
        <v>11</v>
      </c>
      <c r="U10" s="26" t="s">
        <v>204</v>
      </c>
      <c r="V10" s="26" t="e">
        <f>IF(COUNTIFS(HISTORICO!$A:$A,#REF!,HISTORICO!$B:$B,T10)=0,NA(),SUMIFS(HISTORICO!$K:$K,HISTORICO!$A:$A,#REF!,HISTORICO!$B:$B,T10))</f>
        <v>#N/A</v>
      </c>
      <c r="W10" s="26" t="e">
        <f>IF(COUNTIFS(HISTORICO!$A:$A,#REF!,HISTORICO!$B:$B,T10)=0,NA(),AVERAGEIFS(HISTORICO!$I:$I,HISTORICO!$A:$A,#REF!,HISTORICO!$B:$B,T10))</f>
        <v>#N/A</v>
      </c>
      <c r="X10" s="26">
        <f>COUNTIFS(HISTORICO!$A:$A,#REF!,HISTORICO!$B:$B,T10)</f>
        <v>0</v>
      </c>
    </row>
    <row r="11" spans="1:24" ht="20.100000000000001" customHeight="1" x14ac:dyDescent="0.25"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T11" s="26">
        <v>12</v>
      </c>
      <c r="U11" s="26" t="s">
        <v>205</v>
      </c>
      <c r="V11" s="26" t="e">
        <f>IF(COUNTIFS(HISTORICO!$A:$A,#REF!,HISTORICO!$B:$B,T11)=0,NA(),SUMIFS(HISTORICO!$K:$K,HISTORICO!$A:$A,#REF!,HISTORICO!$B:$B,T11))</f>
        <v>#N/A</v>
      </c>
      <c r="W11" s="26" t="e">
        <f>IF(COUNTIFS(HISTORICO!$A:$A,#REF!,HISTORICO!$B:$B,T11)=0,NA(),AVERAGEIFS(HISTORICO!$I:$I,HISTORICO!$A:$A,#REF!,HISTORICO!$B:$B,T11))</f>
        <v>#N/A</v>
      </c>
      <c r="X11" s="26">
        <f>COUNTIFS(HISTORICO!$A:$A,#REF!,HISTORICO!$B:$B,T11)</f>
        <v>0</v>
      </c>
    </row>
    <row r="12" spans="1:24" ht="20.100000000000001" customHeight="1" x14ac:dyDescent="0.25"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</row>
    <row r="13" spans="1:24" ht="20.100000000000001" customHeight="1" x14ac:dyDescent="0.25"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</row>
    <row r="14" spans="1:24" ht="20.100000000000001" customHeight="1" x14ac:dyDescent="0.25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</row>
    <row r="15" spans="1:24" ht="20.100000000000001" customHeight="1" x14ac:dyDescent="0.25"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</row>
    <row r="16" spans="1:24" ht="20.100000000000001" customHeight="1" x14ac:dyDescent="0.25"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</row>
    <row r="17" spans="2:17" ht="20.100000000000001" customHeight="1" x14ac:dyDescent="0.25"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</row>
    <row r="18" spans="2:17" ht="20.100000000000001" customHeight="1" x14ac:dyDescent="0.25"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</row>
    <row r="19" spans="2:17" ht="20.100000000000001" customHeight="1" x14ac:dyDescent="0.25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</row>
    <row r="20" spans="2:17" ht="20.100000000000001" customHeight="1" x14ac:dyDescent="0.25"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</row>
    <row r="21" spans="2:17" ht="8.1" customHeight="1" x14ac:dyDescent="0.25"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</row>
    <row r="22" spans="2:17" ht="15" customHeight="1" x14ac:dyDescent="0.25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</row>
    <row r="23" spans="2:17" ht="21.95" customHeight="1" x14ac:dyDescent="0.25">
      <c r="B23" s="136" t="s">
        <v>237</v>
      </c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</row>
    <row r="24" spans="2:17" ht="21.95" customHeight="1" x14ac:dyDescent="0.25"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</row>
    <row r="25" spans="2:17" x14ac:dyDescent="0.2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2:17" x14ac:dyDescent="0.2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</row>
    <row r="27" spans="2:17" x14ac:dyDescent="0.2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</row>
    <row r="28" spans="2:17" x14ac:dyDescent="0.25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</row>
    <row r="29" spans="2:17" x14ac:dyDescent="0.25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</row>
    <row r="30" spans="2:17" x14ac:dyDescent="0.25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</row>
  </sheetData>
  <sheetProtection sheet="1" scenarios="1" selectLockedCells="1" pivotTables="0" selectUnlockedCells="1"/>
  <mergeCells count="3">
    <mergeCell ref="A1:Q1"/>
    <mergeCell ref="A2:Q2"/>
    <mergeCell ref="B23:Q24"/>
  </mergeCells>
  <pageMargins left="0.7" right="0.7" top="0.75" bottom="0.75" header="0.3" footer="0.3"/>
  <pageSetup scale="67" orientation="landscape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34565-A59D-4B58-BD02-E8188C538298}">
  <sheetPr codeName="Hoja2"/>
  <dimension ref="A1:I200"/>
  <sheetViews>
    <sheetView showGridLines="0" showRowColHeaders="0" zoomScaleNormal="100" workbookViewId="0">
      <selection activeCell="G6" sqref="G6"/>
    </sheetView>
  </sheetViews>
  <sheetFormatPr baseColWidth="10" defaultRowHeight="15" x14ac:dyDescent="0.25"/>
  <cols>
    <col min="1" max="2" width="10.7109375" style="126" customWidth="1"/>
    <col min="3" max="3" width="55" style="126" customWidth="1"/>
    <col min="4" max="4" width="14.5703125" style="126" customWidth="1"/>
    <col min="5" max="6" width="14.7109375" style="126" customWidth="1"/>
    <col min="7" max="7" width="17.28515625" style="126" customWidth="1"/>
    <col min="8" max="16384" width="11.42578125" style="126"/>
  </cols>
  <sheetData>
    <row r="1" spans="1:9" ht="8.25" customHeight="1" x14ac:dyDescent="0.25">
      <c r="H1" s="29"/>
    </row>
    <row r="2" spans="1:9" ht="27.75" customHeight="1" x14ac:dyDescent="0.25">
      <c r="A2" s="137" t="s">
        <v>168</v>
      </c>
      <c r="B2" s="137"/>
      <c r="C2" s="137"/>
      <c r="D2" s="125" t="s">
        <v>180</v>
      </c>
      <c r="E2" s="42">
        <v>2026</v>
      </c>
      <c r="F2" s="125" t="s">
        <v>181</v>
      </c>
      <c r="G2" s="42" t="s">
        <v>193</v>
      </c>
      <c r="H2" s="30">
        <f>+VLOOKUP(G2,Tabla1[[#All],[Mes]:[Número2]],2,0)</f>
        <v>10</v>
      </c>
    </row>
    <row r="3" spans="1:9" ht="20.25" customHeight="1" x14ac:dyDescent="0.25">
      <c r="A3" s="138" t="s">
        <v>169</v>
      </c>
      <c r="B3" s="138"/>
      <c r="C3" s="138"/>
      <c r="D3" s="139" t="s">
        <v>182</v>
      </c>
      <c r="E3" s="139"/>
      <c r="F3" s="43" t="s">
        <v>179</v>
      </c>
      <c r="G3" s="31"/>
      <c r="H3" s="32"/>
      <c r="I3" s="33"/>
    </row>
    <row r="4" spans="1:9" ht="39.75" customHeight="1" x14ac:dyDescent="0.25">
      <c r="H4" s="34"/>
      <c r="I4" s="35"/>
    </row>
    <row r="5" spans="1:9" x14ac:dyDescent="0.25">
      <c r="A5" s="36" t="s">
        <v>0</v>
      </c>
      <c r="B5" s="36" t="s">
        <v>1</v>
      </c>
      <c r="C5" s="36" t="s">
        <v>2</v>
      </c>
      <c r="D5" s="36" t="s">
        <v>3</v>
      </c>
      <c r="E5" s="36" t="s">
        <v>4</v>
      </c>
      <c r="F5" s="36" t="s">
        <v>5</v>
      </c>
      <c r="G5" s="36" t="s">
        <v>6</v>
      </c>
      <c r="H5" s="34"/>
      <c r="I5" s="35"/>
    </row>
    <row r="6" spans="1:9" x14ac:dyDescent="0.25">
      <c r="A6" s="37">
        <v>2</v>
      </c>
      <c r="B6" s="37">
        <v>1</v>
      </c>
      <c r="C6" s="38" t="s">
        <v>8</v>
      </c>
      <c r="D6" s="37" t="s">
        <v>7</v>
      </c>
      <c r="E6" s="44">
        <v>0.9</v>
      </c>
      <c r="F6" s="44">
        <v>0.92</v>
      </c>
      <c r="G6" s="45"/>
      <c r="H6" s="34"/>
      <c r="I6" s="35"/>
    </row>
    <row r="7" spans="1:9" x14ac:dyDescent="0.25">
      <c r="A7" s="37">
        <v>3</v>
      </c>
      <c r="B7" s="37">
        <v>1</v>
      </c>
      <c r="C7" s="38" t="s">
        <v>9</v>
      </c>
      <c r="D7" s="37" t="s">
        <v>7</v>
      </c>
      <c r="E7" s="46">
        <v>0.99</v>
      </c>
      <c r="F7" s="46">
        <v>1</v>
      </c>
      <c r="G7" s="45"/>
      <c r="H7" s="34"/>
      <c r="I7" s="35"/>
    </row>
    <row r="8" spans="1:9" x14ac:dyDescent="0.25">
      <c r="A8" s="37">
        <v>4</v>
      </c>
      <c r="B8" s="37">
        <v>1</v>
      </c>
      <c r="C8" s="38" t="s">
        <v>38</v>
      </c>
      <c r="D8" s="37" t="s">
        <v>7</v>
      </c>
      <c r="E8" s="46">
        <v>0.98</v>
      </c>
      <c r="F8" s="46"/>
      <c r="G8" s="45"/>
    </row>
    <row r="9" spans="1:9" x14ac:dyDescent="0.25">
      <c r="A9" s="37">
        <v>5</v>
      </c>
      <c r="B9" s="37">
        <v>1</v>
      </c>
      <c r="C9" s="38" t="s">
        <v>10</v>
      </c>
      <c r="D9" s="37" t="s">
        <v>43</v>
      </c>
      <c r="E9" s="47">
        <v>26</v>
      </c>
      <c r="F9" s="47"/>
      <c r="G9" s="45"/>
    </row>
    <row r="10" spans="1:9" x14ac:dyDescent="0.25">
      <c r="A10" s="37">
        <v>6</v>
      </c>
      <c r="B10" s="37">
        <v>1</v>
      </c>
      <c r="C10" s="38" t="s">
        <v>49</v>
      </c>
      <c r="D10" s="37" t="s">
        <v>7</v>
      </c>
      <c r="E10" s="46">
        <v>0.98499999999999999</v>
      </c>
      <c r="F10" s="46">
        <v>0.98899999999999999</v>
      </c>
      <c r="G10" s="48"/>
    </row>
    <row r="11" spans="1:9" x14ac:dyDescent="0.25">
      <c r="A11" s="37">
        <v>7</v>
      </c>
      <c r="B11" s="37">
        <v>1</v>
      </c>
      <c r="C11" s="38" t="s">
        <v>54</v>
      </c>
      <c r="D11" s="37" t="s">
        <v>7</v>
      </c>
      <c r="E11" s="46">
        <v>0.7</v>
      </c>
      <c r="F11" s="46">
        <v>0.749</v>
      </c>
      <c r="G11" s="48"/>
    </row>
    <row r="12" spans="1:9" x14ac:dyDescent="0.25">
      <c r="A12" s="37">
        <v>8</v>
      </c>
      <c r="B12" s="37">
        <v>1</v>
      </c>
      <c r="C12" s="38" t="s">
        <v>59</v>
      </c>
      <c r="D12" s="37" t="s">
        <v>7</v>
      </c>
      <c r="E12" s="46">
        <v>4.7000000000000002E-3</v>
      </c>
      <c r="F12" s="46">
        <v>0</v>
      </c>
      <c r="G12" s="48"/>
    </row>
    <row r="13" spans="1:9" x14ac:dyDescent="0.25">
      <c r="A13" s="37">
        <v>9</v>
      </c>
      <c r="B13" s="37">
        <v>1</v>
      </c>
      <c r="C13" s="38" t="s">
        <v>64</v>
      </c>
      <c r="D13" s="37" t="s">
        <v>7</v>
      </c>
      <c r="E13" s="46">
        <v>0.04</v>
      </c>
      <c r="F13" s="46">
        <v>4.9799999999999997E-2</v>
      </c>
      <c r="G13" s="48"/>
    </row>
    <row r="14" spans="1:9" x14ac:dyDescent="0.25">
      <c r="A14" s="37">
        <v>10</v>
      </c>
      <c r="B14" s="37">
        <v>1</v>
      </c>
      <c r="C14" s="38" t="s">
        <v>69</v>
      </c>
      <c r="D14" s="37" t="s">
        <v>7</v>
      </c>
      <c r="E14" s="46">
        <v>0.99</v>
      </c>
      <c r="F14" s="46">
        <v>1</v>
      </c>
      <c r="G14" s="48"/>
    </row>
    <row r="15" spans="1:9" x14ac:dyDescent="0.25">
      <c r="A15" s="37">
        <v>11</v>
      </c>
      <c r="B15" s="37">
        <v>2</v>
      </c>
      <c r="C15" s="38" t="s">
        <v>75</v>
      </c>
      <c r="D15" s="37" t="s">
        <v>7</v>
      </c>
      <c r="E15" s="46">
        <v>1</v>
      </c>
      <c r="F15" s="46"/>
      <c r="G15" s="48"/>
    </row>
    <row r="16" spans="1:9" x14ac:dyDescent="0.25">
      <c r="A16" s="37">
        <v>12</v>
      </c>
      <c r="B16" s="37">
        <v>2</v>
      </c>
      <c r="C16" s="38" t="s">
        <v>78</v>
      </c>
      <c r="D16" s="37" t="s">
        <v>7</v>
      </c>
      <c r="E16" s="46">
        <v>0.99</v>
      </c>
      <c r="F16" s="46"/>
      <c r="G16" s="48"/>
    </row>
    <row r="17" spans="1:7" x14ac:dyDescent="0.25">
      <c r="A17" s="37">
        <v>13</v>
      </c>
      <c r="B17" s="37">
        <v>2</v>
      </c>
      <c r="C17" s="38" t="s">
        <v>81</v>
      </c>
      <c r="D17" s="37" t="s">
        <v>7</v>
      </c>
      <c r="E17" s="46">
        <v>0.98</v>
      </c>
      <c r="F17" s="46">
        <v>1</v>
      </c>
      <c r="G17" s="48"/>
    </row>
    <row r="18" spans="1:7" x14ac:dyDescent="0.25">
      <c r="A18" s="37">
        <v>14</v>
      </c>
      <c r="B18" s="37">
        <v>2</v>
      </c>
      <c r="C18" s="38" t="s">
        <v>84</v>
      </c>
      <c r="D18" s="37" t="s">
        <v>7</v>
      </c>
      <c r="E18" s="46">
        <v>0.96</v>
      </c>
      <c r="F18" s="46">
        <v>1</v>
      </c>
      <c r="G18" s="48"/>
    </row>
    <row r="19" spans="1:7" x14ac:dyDescent="0.25">
      <c r="A19" s="37">
        <v>15</v>
      </c>
      <c r="B19" s="37">
        <v>2</v>
      </c>
      <c r="C19" s="38" t="s">
        <v>87</v>
      </c>
      <c r="D19" s="37" t="s">
        <v>88</v>
      </c>
      <c r="E19" s="47">
        <v>3.1</v>
      </c>
      <c r="F19" s="47"/>
      <c r="G19" s="48"/>
    </row>
    <row r="20" spans="1:7" x14ac:dyDescent="0.25">
      <c r="A20" s="37">
        <v>16</v>
      </c>
      <c r="B20" s="37">
        <v>2</v>
      </c>
      <c r="C20" s="38" t="s">
        <v>94</v>
      </c>
      <c r="D20" s="37" t="s">
        <v>7</v>
      </c>
      <c r="E20" s="46">
        <v>0.96</v>
      </c>
      <c r="F20" s="46"/>
      <c r="G20" s="48"/>
    </row>
    <row r="21" spans="1:7" x14ac:dyDescent="0.25">
      <c r="A21" s="37">
        <v>17</v>
      </c>
      <c r="B21" s="37">
        <v>2</v>
      </c>
      <c r="C21" s="38" t="s">
        <v>100</v>
      </c>
      <c r="D21" s="37" t="s">
        <v>7</v>
      </c>
      <c r="E21" s="46">
        <v>0.22</v>
      </c>
      <c r="F21" s="46"/>
      <c r="G21" s="48"/>
    </row>
    <row r="22" spans="1:7" x14ac:dyDescent="0.25">
      <c r="A22" s="37">
        <v>20</v>
      </c>
      <c r="B22" s="37">
        <v>3</v>
      </c>
      <c r="C22" s="38" t="s">
        <v>106</v>
      </c>
      <c r="D22" s="37" t="s">
        <v>7</v>
      </c>
      <c r="E22" s="46">
        <v>0.98</v>
      </c>
      <c r="F22" s="46">
        <v>1</v>
      </c>
      <c r="G22" s="48"/>
    </row>
    <row r="23" spans="1:7" x14ac:dyDescent="0.25">
      <c r="A23" s="37">
        <v>29</v>
      </c>
      <c r="B23" s="37">
        <v>4</v>
      </c>
      <c r="C23" s="38" t="s">
        <v>109</v>
      </c>
      <c r="D23" s="37" t="s">
        <v>110</v>
      </c>
      <c r="E23" s="49">
        <v>5528</v>
      </c>
      <c r="F23" s="49">
        <v>7115</v>
      </c>
      <c r="G23" s="48"/>
    </row>
    <row r="24" spans="1:7" x14ac:dyDescent="0.25">
      <c r="A24" s="37">
        <v>30</v>
      </c>
      <c r="B24" s="37">
        <v>4</v>
      </c>
      <c r="C24" s="38" t="s">
        <v>116</v>
      </c>
      <c r="D24" s="37" t="s">
        <v>110</v>
      </c>
      <c r="E24" s="49">
        <v>5895</v>
      </c>
      <c r="F24" s="49">
        <v>7854</v>
      </c>
      <c r="G24" s="48"/>
    </row>
    <row r="25" spans="1:7" x14ac:dyDescent="0.25">
      <c r="A25" s="37">
        <v>31</v>
      </c>
      <c r="B25" s="37">
        <v>4</v>
      </c>
      <c r="C25" s="38" t="s">
        <v>119</v>
      </c>
      <c r="D25" s="37" t="s">
        <v>110</v>
      </c>
      <c r="E25" s="49">
        <v>7351</v>
      </c>
      <c r="F25" s="49">
        <v>7036</v>
      </c>
      <c r="G25" s="48"/>
    </row>
    <row r="26" spans="1:7" x14ac:dyDescent="0.25">
      <c r="A26" s="37">
        <v>32</v>
      </c>
      <c r="B26" s="37">
        <v>4</v>
      </c>
      <c r="C26" s="38" t="s">
        <v>122</v>
      </c>
      <c r="D26" s="37" t="s">
        <v>110</v>
      </c>
      <c r="E26" s="49">
        <v>477.8</v>
      </c>
      <c r="F26" s="49">
        <v>556.5</v>
      </c>
      <c r="G26" s="48"/>
    </row>
    <row r="27" spans="1:7" x14ac:dyDescent="0.25">
      <c r="A27" s="37">
        <v>33</v>
      </c>
      <c r="B27" s="37">
        <v>4</v>
      </c>
      <c r="C27" s="38" t="s">
        <v>127</v>
      </c>
      <c r="D27" s="37" t="s">
        <v>7</v>
      </c>
      <c r="E27" s="46">
        <v>0.999</v>
      </c>
      <c r="F27" s="46">
        <v>1</v>
      </c>
      <c r="G27" s="48"/>
    </row>
    <row r="28" spans="1:7" x14ac:dyDescent="0.25">
      <c r="A28" s="37">
        <v>34</v>
      </c>
      <c r="B28" s="37">
        <v>4</v>
      </c>
      <c r="C28" s="38" t="s">
        <v>133</v>
      </c>
      <c r="D28" s="37" t="s">
        <v>7</v>
      </c>
      <c r="E28" s="46">
        <v>2.7E-2</v>
      </c>
      <c r="F28" s="46">
        <v>3.2000000000000001E-2</v>
      </c>
      <c r="G28" s="48"/>
    </row>
    <row r="29" spans="1:7" x14ac:dyDescent="0.25">
      <c r="A29" s="37">
        <v>35</v>
      </c>
      <c r="B29" s="37">
        <v>4</v>
      </c>
      <c r="C29" s="38" t="s">
        <v>139</v>
      </c>
      <c r="D29" s="37" t="s">
        <v>140</v>
      </c>
      <c r="E29" s="49">
        <v>6761</v>
      </c>
      <c r="F29" s="49"/>
      <c r="G29" s="48"/>
    </row>
    <row r="30" spans="1:7" x14ac:dyDescent="0.25">
      <c r="A30" s="37">
        <v>36</v>
      </c>
      <c r="B30" s="37">
        <v>4</v>
      </c>
      <c r="C30" s="38" t="s">
        <v>146</v>
      </c>
      <c r="D30" s="37" t="s">
        <v>140</v>
      </c>
      <c r="E30" s="49">
        <v>1563</v>
      </c>
      <c r="F30" s="49"/>
      <c r="G30" s="48"/>
    </row>
    <row r="31" spans="1:7" x14ac:dyDescent="0.25">
      <c r="A31" s="37">
        <v>37</v>
      </c>
      <c r="B31" s="37">
        <v>4</v>
      </c>
      <c r="C31" s="38" t="s">
        <v>149</v>
      </c>
      <c r="D31" s="37" t="s">
        <v>7</v>
      </c>
      <c r="E31" s="46">
        <v>0.96</v>
      </c>
      <c r="F31" s="46"/>
      <c r="G31" s="48"/>
    </row>
    <row r="32" spans="1:7" x14ac:dyDescent="0.25">
      <c r="A32" s="37">
        <v>38</v>
      </c>
      <c r="B32" s="37">
        <v>5</v>
      </c>
      <c r="C32" s="38" t="s">
        <v>152</v>
      </c>
      <c r="D32" s="37" t="s">
        <v>7</v>
      </c>
      <c r="E32" s="46">
        <v>0.03</v>
      </c>
      <c r="F32" s="46">
        <v>5.2999999999999999E-2</v>
      </c>
      <c r="G32" s="48"/>
    </row>
    <row r="33" spans="1:7" x14ac:dyDescent="0.25">
      <c r="A33" s="37">
        <v>39</v>
      </c>
      <c r="B33" s="37">
        <v>5</v>
      </c>
      <c r="C33" s="38" t="s">
        <v>158</v>
      </c>
      <c r="D33" s="37" t="s">
        <v>7</v>
      </c>
      <c r="E33" s="46">
        <v>0.03</v>
      </c>
      <c r="F33" s="46">
        <v>0.05</v>
      </c>
      <c r="G33" s="48"/>
    </row>
    <row r="34" spans="1:7" x14ac:dyDescent="0.25">
      <c r="A34" s="40"/>
      <c r="B34" s="40"/>
      <c r="C34" s="40"/>
      <c r="D34" s="40"/>
      <c r="E34" s="41"/>
      <c r="F34" s="41"/>
      <c r="G34" s="39"/>
    </row>
    <row r="35" spans="1:7" x14ac:dyDescent="0.25">
      <c r="A35" s="40"/>
      <c r="B35" s="40"/>
      <c r="C35" s="40"/>
      <c r="D35" s="40"/>
      <c r="E35" s="41"/>
      <c r="F35" s="41"/>
      <c r="G35" s="39"/>
    </row>
    <row r="36" spans="1:7" x14ac:dyDescent="0.25">
      <c r="A36" s="40"/>
      <c r="B36" s="40"/>
      <c r="C36" s="40"/>
      <c r="D36" s="40"/>
      <c r="E36" s="41"/>
      <c r="F36" s="41"/>
      <c r="G36" s="39"/>
    </row>
    <row r="37" spans="1:7" x14ac:dyDescent="0.25">
      <c r="A37" s="40"/>
      <c r="B37" s="40"/>
      <c r="C37" s="40"/>
      <c r="D37" s="40"/>
      <c r="E37" s="41"/>
      <c r="F37" s="41"/>
      <c r="G37" s="39"/>
    </row>
    <row r="38" spans="1:7" x14ac:dyDescent="0.25">
      <c r="A38" s="40"/>
      <c r="B38" s="40"/>
      <c r="C38" s="40"/>
      <c r="D38" s="40"/>
      <c r="E38" s="41"/>
      <c r="F38" s="41"/>
      <c r="G38" s="39"/>
    </row>
    <row r="39" spans="1:7" x14ac:dyDescent="0.25">
      <c r="A39" s="40"/>
      <c r="B39" s="40"/>
      <c r="C39" s="40"/>
      <c r="D39" s="40"/>
      <c r="E39" s="41"/>
      <c r="F39" s="41"/>
      <c r="G39" s="39"/>
    </row>
    <row r="40" spans="1:7" x14ac:dyDescent="0.25">
      <c r="A40" s="40"/>
      <c r="B40" s="40"/>
      <c r="C40" s="40"/>
      <c r="D40" s="40"/>
      <c r="E40" s="41"/>
      <c r="F40" s="41"/>
      <c r="G40" s="39"/>
    </row>
    <row r="41" spans="1:7" x14ac:dyDescent="0.25">
      <c r="A41" s="40"/>
      <c r="B41" s="40"/>
      <c r="C41" s="40"/>
      <c r="D41" s="40"/>
      <c r="E41" s="41"/>
      <c r="F41" s="41"/>
      <c r="G41" s="39"/>
    </row>
    <row r="42" spans="1:7" x14ac:dyDescent="0.25">
      <c r="A42" s="40"/>
      <c r="B42" s="40"/>
      <c r="C42" s="40"/>
      <c r="D42" s="40"/>
      <c r="E42" s="41"/>
      <c r="F42" s="41"/>
      <c r="G42" s="39"/>
    </row>
    <row r="43" spans="1:7" x14ac:dyDescent="0.25">
      <c r="A43" s="40"/>
      <c r="B43" s="40"/>
      <c r="C43" s="40"/>
      <c r="D43" s="40"/>
      <c r="E43" s="41"/>
      <c r="F43" s="41"/>
      <c r="G43" s="39"/>
    </row>
    <row r="44" spans="1:7" x14ac:dyDescent="0.25">
      <c r="A44" s="40"/>
      <c r="B44" s="40"/>
      <c r="C44" s="40"/>
      <c r="D44" s="40"/>
      <c r="E44" s="41"/>
      <c r="F44" s="41"/>
      <c r="G44" s="39"/>
    </row>
    <row r="45" spans="1:7" x14ac:dyDescent="0.25">
      <c r="A45" s="40"/>
      <c r="B45" s="40"/>
      <c r="C45" s="40"/>
      <c r="D45" s="40"/>
      <c r="E45" s="41"/>
      <c r="F45" s="41"/>
      <c r="G45" s="39"/>
    </row>
    <row r="46" spans="1:7" x14ac:dyDescent="0.25">
      <c r="A46" s="40"/>
      <c r="B46" s="40"/>
      <c r="C46" s="40"/>
      <c r="D46" s="40"/>
      <c r="E46" s="41"/>
      <c r="F46" s="41"/>
      <c r="G46" s="39"/>
    </row>
    <row r="47" spans="1:7" x14ac:dyDescent="0.25">
      <c r="A47" s="40"/>
      <c r="B47" s="40"/>
      <c r="C47" s="40"/>
      <c r="D47" s="40"/>
      <c r="E47" s="41"/>
      <c r="F47" s="41"/>
      <c r="G47" s="39"/>
    </row>
    <row r="48" spans="1:7" x14ac:dyDescent="0.25">
      <c r="A48" s="40"/>
      <c r="B48" s="40"/>
      <c r="C48" s="40"/>
      <c r="D48" s="40"/>
      <c r="E48" s="41"/>
      <c r="F48" s="41"/>
      <c r="G48" s="39"/>
    </row>
    <row r="49" spans="1:7" x14ac:dyDescent="0.25">
      <c r="A49" s="40"/>
      <c r="B49" s="40"/>
      <c r="C49" s="40"/>
      <c r="D49" s="40"/>
      <c r="E49" s="41"/>
      <c r="F49" s="41"/>
      <c r="G49" s="39"/>
    </row>
    <row r="50" spans="1:7" x14ac:dyDescent="0.25">
      <c r="A50" s="40"/>
      <c r="B50" s="40"/>
      <c r="C50" s="40"/>
      <c r="D50" s="40"/>
      <c r="E50" s="41"/>
      <c r="F50" s="41"/>
      <c r="G50" s="39"/>
    </row>
    <row r="51" spans="1:7" x14ac:dyDescent="0.25">
      <c r="A51" s="40"/>
      <c r="B51" s="40"/>
      <c r="C51" s="40"/>
      <c r="D51" s="40"/>
      <c r="E51" s="41"/>
      <c r="F51" s="41"/>
      <c r="G51" s="39"/>
    </row>
    <row r="52" spans="1:7" x14ac:dyDescent="0.25">
      <c r="A52" s="40"/>
      <c r="B52" s="40"/>
      <c r="C52" s="40"/>
      <c r="D52" s="40"/>
      <c r="E52" s="41"/>
      <c r="F52" s="41"/>
      <c r="G52" s="39"/>
    </row>
    <row r="53" spans="1:7" x14ac:dyDescent="0.25">
      <c r="A53" s="40"/>
      <c r="B53" s="40"/>
      <c r="C53" s="40"/>
      <c r="D53" s="40"/>
      <c r="E53" s="41"/>
      <c r="F53" s="41"/>
      <c r="G53" s="39"/>
    </row>
    <row r="54" spans="1:7" x14ac:dyDescent="0.25">
      <c r="A54" s="40"/>
      <c r="B54" s="40"/>
      <c r="C54" s="40"/>
      <c r="D54" s="40"/>
      <c r="E54" s="41"/>
      <c r="F54" s="41"/>
      <c r="G54" s="39"/>
    </row>
    <row r="55" spans="1:7" x14ac:dyDescent="0.25">
      <c r="A55" s="40"/>
      <c r="B55" s="40"/>
      <c r="C55" s="40"/>
      <c r="D55" s="40"/>
      <c r="E55" s="41"/>
      <c r="F55" s="41"/>
      <c r="G55" s="39"/>
    </row>
    <row r="56" spans="1:7" x14ac:dyDescent="0.25">
      <c r="A56" s="40"/>
      <c r="B56" s="40"/>
      <c r="C56" s="40"/>
      <c r="D56" s="40"/>
      <c r="E56" s="41"/>
      <c r="F56" s="41"/>
      <c r="G56" s="39"/>
    </row>
    <row r="57" spans="1:7" x14ac:dyDescent="0.25">
      <c r="A57" s="40"/>
      <c r="B57" s="40"/>
      <c r="C57" s="40"/>
      <c r="D57" s="40"/>
      <c r="E57" s="41"/>
      <c r="F57" s="41"/>
      <c r="G57" s="39"/>
    </row>
    <row r="58" spans="1:7" x14ac:dyDescent="0.25">
      <c r="A58" s="40"/>
      <c r="B58" s="40"/>
      <c r="C58" s="40"/>
      <c r="D58" s="40"/>
      <c r="E58" s="41"/>
      <c r="F58" s="41"/>
      <c r="G58" s="39"/>
    </row>
    <row r="59" spans="1:7" x14ac:dyDescent="0.25">
      <c r="A59" s="40"/>
      <c r="B59" s="40"/>
      <c r="C59" s="40"/>
      <c r="D59" s="40"/>
      <c r="E59" s="41"/>
      <c r="F59" s="41"/>
      <c r="G59" s="39"/>
    </row>
    <row r="60" spans="1:7" x14ac:dyDescent="0.25">
      <c r="A60" s="40"/>
      <c r="B60" s="40"/>
      <c r="C60" s="40"/>
      <c r="D60" s="40"/>
      <c r="E60" s="41"/>
      <c r="F60" s="41"/>
      <c r="G60" s="39"/>
    </row>
    <row r="61" spans="1:7" x14ac:dyDescent="0.25">
      <c r="A61" s="40"/>
      <c r="B61" s="40"/>
      <c r="C61" s="40"/>
      <c r="D61" s="40"/>
      <c r="E61" s="41"/>
      <c r="F61" s="41"/>
      <c r="G61" s="39"/>
    </row>
    <row r="62" spans="1:7" x14ac:dyDescent="0.25">
      <c r="A62" s="40"/>
      <c r="B62" s="40"/>
      <c r="C62" s="40"/>
      <c r="D62" s="40"/>
      <c r="E62" s="41"/>
      <c r="F62" s="41"/>
      <c r="G62" s="39"/>
    </row>
    <row r="63" spans="1:7" x14ac:dyDescent="0.25">
      <c r="A63" s="40"/>
      <c r="B63" s="40"/>
      <c r="C63" s="40"/>
      <c r="D63" s="40"/>
      <c r="E63" s="41"/>
      <c r="F63" s="41"/>
      <c r="G63" s="39"/>
    </row>
    <row r="64" spans="1:7" x14ac:dyDescent="0.25">
      <c r="A64" s="40"/>
      <c r="B64" s="40"/>
      <c r="C64" s="40"/>
      <c r="D64" s="40"/>
      <c r="E64" s="41"/>
      <c r="F64" s="41"/>
      <c r="G64" s="39"/>
    </row>
    <row r="65" spans="1:7" x14ac:dyDescent="0.25">
      <c r="A65" s="40"/>
      <c r="B65" s="40"/>
      <c r="C65" s="40"/>
      <c r="D65" s="40"/>
      <c r="E65" s="41"/>
      <c r="F65" s="41"/>
      <c r="G65" s="39"/>
    </row>
    <row r="66" spans="1:7" x14ac:dyDescent="0.25">
      <c r="A66" s="40"/>
      <c r="B66" s="40"/>
      <c r="C66" s="40"/>
      <c r="D66" s="40"/>
      <c r="E66" s="41"/>
      <c r="F66" s="41"/>
      <c r="G66" s="39"/>
    </row>
    <row r="67" spans="1:7" x14ac:dyDescent="0.25">
      <c r="A67" s="40"/>
      <c r="B67" s="40"/>
      <c r="C67" s="40"/>
      <c r="D67" s="40"/>
      <c r="E67" s="41"/>
      <c r="F67" s="41"/>
      <c r="G67" s="39"/>
    </row>
    <row r="68" spans="1:7" x14ac:dyDescent="0.25">
      <c r="A68" s="40"/>
      <c r="B68" s="40"/>
      <c r="C68" s="40"/>
      <c r="D68" s="40"/>
      <c r="E68" s="41"/>
      <c r="F68" s="41"/>
      <c r="G68" s="39"/>
    </row>
    <row r="69" spans="1:7" x14ac:dyDescent="0.25">
      <c r="A69" s="40"/>
      <c r="B69" s="40"/>
      <c r="C69" s="40"/>
      <c r="D69" s="40"/>
      <c r="E69" s="41"/>
      <c r="F69" s="41"/>
      <c r="G69" s="39"/>
    </row>
    <row r="70" spans="1:7" x14ac:dyDescent="0.25">
      <c r="A70" s="40"/>
      <c r="B70" s="40"/>
      <c r="C70" s="40"/>
      <c r="D70" s="40"/>
      <c r="E70" s="41"/>
      <c r="F70" s="41"/>
      <c r="G70" s="39"/>
    </row>
    <row r="71" spans="1:7" x14ac:dyDescent="0.25">
      <c r="A71" s="40"/>
      <c r="B71" s="40"/>
      <c r="C71" s="40"/>
      <c r="D71" s="40"/>
      <c r="E71" s="41"/>
      <c r="F71" s="41"/>
      <c r="G71" s="39"/>
    </row>
    <row r="72" spans="1:7" x14ac:dyDescent="0.25">
      <c r="A72" s="40"/>
      <c r="B72" s="40"/>
      <c r="C72" s="40"/>
      <c r="D72" s="40"/>
      <c r="E72" s="41"/>
      <c r="F72" s="41"/>
      <c r="G72" s="39"/>
    </row>
    <row r="73" spans="1:7" x14ac:dyDescent="0.25">
      <c r="A73" s="40"/>
      <c r="B73" s="40"/>
      <c r="C73" s="40"/>
      <c r="D73" s="40"/>
      <c r="E73" s="41"/>
      <c r="F73" s="41"/>
      <c r="G73" s="39"/>
    </row>
    <row r="74" spans="1:7" x14ac:dyDescent="0.25">
      <c r="A74" s="40"/>
      <c r="B74" s="40"/>
      <c r="C74" s="40"/>
      <c r="D74" s="40"/>
      <c r="E74" s="41"/>
      <c r="F74" s="41"/>
      <c r="G74" s="39"/>
    </row>
    <row r="75" spans="1:7" x14ac:dyDescent="0.25">
      <c r="A75" s="40"/>
      <c r="B75" s="40"/>
      <c r="C75" s="40"/>
      <c r="D75" s="40"/>
      <c r="E75" s="41"/>
      <c r="F75" s="41"/>
      <c r="G75" s="39"/>
    </row>
    <row r="76" spans="1:7" x14ac:dyDescent="0.25">
      <c r="A76" s="40"/>
      <c r="B76" s="40"/>
      <c r="C76" s="40"/>
      <c r="D76" s="40"/>
      <c r="E76" s="41"/>
      <c r="F76" s="41"/>
      <c r="G76" s="39"/>
    </row>
    <row r="77" spans="1:7" x14ac:dyDescent="0.25">
      <c r="A77" s="40"/>
      <c r="B77" s="40"/>
      <c r="C77" s="40"/>
      <c r="D77" s="40"/>
      <c r="E77" s="41"/>
      <c r="F77" s="41"/>
      <c r="G77" s="39"/>
    </row>
    <row r="78" spans="1:7" x14ac:dyDescent="0.25">
      <c r="A78" s="40"/>
      <c r="B78" s="40"/>
      <c r="C78" s="40"/>
      <c r="D78" s="40"/>
      <c r="E78" s="41"/>
      <c r="F78" s="41"/>
      <c r="G78" s="39"/>
    </row>
    <row r="79" spans="1:7" x14ac:dyDescent="0.25">
      <c r="A79" s="40"/>
      <c r="B79" s="40"/>
      <c r="C79" s="40"/>
      <c r="D79" s="40"/>
      <c r="E79" s="41"/>
      <c r="F79" s="41"/>
      <c r="G79" s="39"/>
    </row>
    <row r="80" spans="1:7" x14ac:dyDescent="0.25">
      <c r="A80" s="40"/>
      <c r="B80" s="40"/>
      <c r="C80" s="40"/>
      <c r="D80" s="40"/>
      <c r="E80" s="41"/>
      <c r="F80" s="41"/>
      <c r="G80" s="39"/>
    </row>
    <row r="81" spans="1:7" x14ac:dyDescent="0.25">
      <c r="A81" s="40"/>
      <c r="B81" s="40"/>
      <c r="C81" s="40"/>
      <c r="D81" s="40"/>
      <c r="E81" s="41"/>
      <c r="F81" s="41"/>
      <c r="G81" s="39"/>
    </row>
    <row r="82" spans="1:7" x14ac:dyDescent="0.25">
      <c r="A82" s="40"/>
      <c r="B82" s="40"/>
      <c r="C82" s="40"/>
      <c r="D82" s="40"/>
      <c r="E82" s="41"/>
      <c r="F82" s="41"/>
      <c r="G82" s="39"/>
    </row>
    <row r="83" spans="1:7" x14ac:dyDescent="0.25">
      <c r="A83" s="40"/>
      <c r="B83" s="40"/>
      <c r="C83" s="40"/>
      <c r="D83" s="40"/>
      <c r="E83" s="41"/>
      <c r="F83" s="41"/>
      <c r="G83" s="39"/>
    </row>
    <row r="84" spans="1:7" x14ac:dyDescent="0.25">
      <c r="A84" s="40"/>
      <c r="B84" s="40"/>
      <c r="C84" s="40"/>
      <c r="D84" s="40"/>
      <c r="E84" s="41"/>
      <c r="F84" s="41"/>
      <c r="G84" s="39"/>
    </row>
    <row r="85" spans="1:7" x14ac:dyDescent="0.25">
      <c r="A85" s="40"/>
      <c r="B85" s="40"/>
      <c r="C85" s="40"/>
      <c r="D85" s="40"/>
      <c r="E85" s="41"/>
      <c r="F85" s="41"/>
      <c r="G85" s="39"/>
    </row>
    <row r="86" spans="1:7" x14ac:dyDescent="0.25">
      <c r="A86" s="40"/>
      <c r="B86" s="40"/>
      <c r="C86" s="40"/>
      <c r="D86" s="40"/>
      <c r="E86" s="41"/>
      <c r="F86" s="41"/>
      <c r="G86" s="39"/>
    </row>
    <row r="87" spans="1:7" x14ac:dyDescent="0.25">
      <c r="A87" s="40"/>
      <c r="B87" s="40"/>
      <c r="C87" s="40"/>
      <c r="D87" s="40"/>
      <c r="E87" s="41"/>
      <c r="F87" s="41"/>
      <c r="G87" s="39"/>
    </row>
    <row r="88" spans="1:7" x14ac:dyDescent="0.25">
      <c r="A88" s="40"/>
      <c r="B88" s="40"/>
      <c r="C88" s="40"/>
      <c r="D88" s="40"/>
      <c r="E88" s="41"/>
      <c r="F88" s="41"/>
      <c r="G88" s="39"/>
    </row>
    <row r="89" spans="1:7" x14ac:dyDescent="0.25">
      <c r="A89" s="40"/>
      <c r="B89" s="40"/>
      <c r="C89" s="40"/>
      <c r="D89" s="40"/>
      <c r="E89" s="41"/>
      <c r="F89" s="41"/>
      <c r="G89" s="39"/>
    </row>
    <row r="90" spans="1:7" x14ac:dyDescent="0.25">
      <c r="A90" s="40"/>
      <c r="B90" s="40"/>
      <c r="C90" s="40"/>
      <c r="D90" s="40"/>
      <c r="E90" s="41"/>
      <c r="F90" s="41"/>
      <c r="G90" s="39"/>
    </row>
    <row r="91" spans="1:7" x14ac:dyDescent="0.25">
      <c r="A91" s="40"/>
      <c r="B91" s="40"/>
      <c r="C91" s="40"/>
      <c r="D91" s="40"/>
      <c r="E91" s="41"/>
      <c r="F91" s="41"/>
      <c r="G91" s="39"/>
    </row>
    <row r="92" spans="1:7" x14ac:dyDescent="0.25">
      <c r="A92" s="40"/>
      <c r="B92" s="40"/>
      <c r="C92" s="40"/>
      <c r="D92" s="40"/>
      <c r="E92" s="41"/>
      <c r="F92" s="41"/>
      <c r="G92" s="39"/>
    </row>
    <row r="93" spans="1:7" x14ac:dyDescent="0.25">
      <c r="A93" s="40"/>
      <c r="B93" s="40"/>
      <c r="C93" s="40"/>
      <c r="D93" s="40"/>
      <c r="E93" s="41"/>
      <c r="F93" s="41"/>
      <c r="G93" s="39"/>
    </row>
    <row r="94" spans="1:7" x14ac:dyDescent="0.25">
      <c r="A94" s="40"/>
      <c r="B94" s="40"/>
      <c r="C94" s="40"/>
      <c r="D94" s="40"/>
      <c r="E94" s="41"/>
      <c r="F94" s="41"/>
      <c r="G94" s="39"/>
    </row>
    <row r="95" spans="1:7" x14ac:dyDescent="0.25">
      <c r="A95" s="40"/>
      <c r="B95" s="40"/>
      <c r="C95" s="40"/>
      <c r="D95" s="40"/>
      <c r="E95" s="41"/>
      <c r="F95" s="41"/>
      <c r="G95" s="39"/>
    </row>
    <row r="96" spans="1:7" x14ac:dyDescent="0.25">
      <c r="A96" s="40"/>
      <c r="B96" s="40"/>
      <c r="C96" s="40"/>
      <c r="D96" s="40"/>
      <c r="E96" s="41"/>
      <c r="F96" s="41"/>
      <c r="G96" s="39"/>
    </row>
    <row r="97" spans="1:7" x14ac:dyDescent="0.25">
      <c r="A97" s="40"/>
      <c r="B97" s="40"/>
      <c r="C97" s="40"/>
      <c r="D97" s="40"/>
      <c r="E97" s="41"/>
      <c r="F97" s="41"/>
      <c r="G97" s="39"/>
    </row>
    <row r="98" spans="1:7" x14ac:dyDescent="0.25">
      <c r="A98" s="40"/>
      <c r="B98" s="40"/>
      <c r="C98" s="40"/>
      <c r="D98" s="40"/>
      <c r="E98" s="41"/>
      <c r="F98" s="41"/>
      <c r="G98" s="39"/>
    </row>
    <row r="99" spans="1:7" x14ac:dyDescent="0.25">
      <c r="A99" s="40"/>
      <c r="B99" s="40"/>
      <c r="C99" s="40"/>
      <c r="D99" s="40"/>
      <c r="E99" s="41"/>
      <c r="F99" s="41"/>
      <c r="G99" s="39"/>
    </row>
    <row r="100" spans="1:7" x14ac:dyDescent="0.25">
      <c r="A100" s="40"/>
      <c r="B100" s="40"/>
      <c r="C100" s="40"/>
      <c r="D100" s="40"/>
      <c r="E100" s="41"/>
      <c r="F100" s="41"/>
      <c r="G100" s="39"/>
    </row>
    <row r="101" spans="1:7" x14ac:dyDescent="0.25">
      <c r="A101" s="40"/>
      <c r="B101" s="40"/>
      <c r="C101" s="40"/>
      <c r="D101" s="40"/>
      <c r="E101" s="41"/>
      <c r="F101" s="41"/>
      <c r="G101" s="39"/>
    </row>
    <row r="102" spans="1:7" x14ac:dyDescent="0.25">
      <c r="A102" s="40"/>
      <c r="B102" s="40"/>
      <c r="C102" s="40"/>
      <c r="D102" s="40"/>
      <c r="E102" s="41"/>
      <c r="F102" s="41"/>
      <c r="G102" s="39"/>
    </row>
    <row r="103" spans="1:7" x14ac:dyDescent="0.25">
      <c r="A103" s="40"/>
      <c r="B103" s="40"/>
      <c r="C103" s="40"/>
      <c r="D103" s="40"/>
      <c r="E103" s="41"/>
      <c r="F103" s="41"/>
      <c r="G103" s="39"/>
    </row>
    <row r="104" spans="1:7" x14ac:dyDescent="0.25">
      <c r="A104" s="40"/>
      <c r="B104" s="40"/>
      <c r="C104" s="40"/>
      <c r="D104" s="40"/>
      <c r="E104" s="41"/>
      <c r="F104" s="41"/>
      <c r="G104" s="39"/>
    </row>
    <row r="105" spans="1:7" x14ac:dyDescent="0.25">
      <c r="A105" s="40"/>
      <c r="B105" s="40"/>
      <c r="C105" s="40"/>
      <c r="D105" s="40"/>
      <c r="E105" s="41"/>
      <c r="F105" s="41"/>
      <c r="G105" s="39"/>
    </row>
    <row r="106" spans="1:7" x14ac:dyDescent="0.25">
      <c r="A106" s="40"/>
      <c r="B106" s="40"/>
      <c r="C106" s="40"/>
      <c r="D106" s="40"/>
      <c r="E106" s="41"/>
      <c r="F106" s="41"/>
      <c r="G106" s="39"/>
    </row>
    <row r="107" spans="1:7" x14ac:dyDescent="0.25">
      <c r="A107" s="40"/>
      <c r="B107" s="40"/>
      <c r="C107" s="40"/>
      <c r="D107" s="40"/>
      <c r="E107" s="41"/>
      <c r="F107" s="41"/>
      <c r="G107" s="39"/>
    </row>
    <row r="108" spans="1:7" x14ac:dyDescent="0.25">
      <c r="A108" s="40"/>
      <c r="B108" s="40"/>
      <c r="C108" s="40"/>
      <c r="D108" s="40"/>
      <c r="E108" s="41"/>
      <c r="F108" s="41"/>
      <c r="G108" s="39"/>
    </row>
    <row r="109" spans="1:7" x14ac:dyDescent="0.25">
      <c r="A109" s="40"/>
      <c r="B109" s="40"/>
      <c r="C109" s="40"/>
      <c r="D109" s="40"/>
      <c r="E109" s="41"/>
      <c r="F109" s="41"/>
      <c r="G109" s="39"/>
    </row>
    <row r="110" spans="1:7" x14ac:dyDescent="0.25">
      <c r="A110" s="40"/>
      <c r="B110" s="40"/>
      <c r="C110" s="40"/>
      <c r="D110" s="40"/>
      <c r="E110" s="41"/>
      <c r="F110" s="41"/>
      <c r="G110" s="39"/>
    </row>
    <row r="111" spans="1:7" x14ac:dyDescent="0.25">
      <c r="A111" s="40"/>
      <c r="B111" s="40"/>
      <c r="C111" s="40"/>
      <c r="D111" s="40"/>
      <c r="E111" s="41"/>
      <c r="F111" s="41"/>
      <c r="G111" s="39"/>
    </row>
    <row r="112" spans="1:7" x14ac:dyDescent="0.25">
      <c r="A112" s="40"/>
      <c r="B112" s="40"/>
      <c r="C112" s="40"/>
      <c r="D112" s="40"/>
      <c r="E112" s="41"/>
      <c r="F112" s="41"/>
      <c r="G112" s="39"/>
    </row>
    <row r="113" spans="1:7" x14ac:dyDescent="0.25">
      <c r="A113" s="40"/>
      <c r="B113" s="40"/>
      <c r="C113" s="40"/>
      <c r="D113" s="40"/>
      <c r="E113" s="41"/>
      <c r="F113" s="41"/>
      <c r="G113" s="39"/>
    </row>
    <row r="114" spans="1:7" x14ac:dyDescent="0.25">
      <c r="A114" s="40"/>
      <c r="B114" s="40"/>
      <c r="C114" s="40"/>
      <c r="D114" s="40"/>
      <c r="E114" s="41"/>
      <c r="F114" s="41"/>
      <c r="G114" s="39"/>
    </row>
    <row r="115" spans="1:7" x14ac:dyDescent="0.25">
      <c r="A115" s="40"/>
      <c r="B115" s="40"/>
      <c r="C115" s="40"/>
      <c r="D115" s="40"/>
      <c r="E115" s="41"/>
      <c r="F115" s="41"/>
      <c r="G115" s="39"/>
    </row>
    <row r="116" spans="1:7" x14ac:dyDescent="0.25">
      <c r="A116" s="40"/>
      <c r="B116" s="40"/>
      <c r="C116" s="40"/>
      <c r="D116" s="40"/>
      <c r="E116" s="41"/>
      <c r="F116" s="41"/>
      <c r="G116" s="39"/>
    </row>
    <row r="117" spans="1:7" x14ac:dyDescent="0.25">
      <c r="A117" s="40"/>
      <c r="B117" s="40"/>
      <c r="C117" s="40"/>
      <c r="D117" s="40"/>
      <c r="E117" s="41"/>
      <c r="F117" s="41"/>
      <c r="G117" s="39"/>
    </row>
    <row r="118" spans="1:7" x14ac:dyDescent="0.25">
      <c r="A118" s="40"/>
      <c r="B118" s="40"/>
      <c r="C118" s="40"/>
      <c r="D118" s="40"/>
      <c r="E118" s="41"/>
      <c r="F118" s="41"/>
      <c r="G118" s="39"/>
    </row>
    <row r="119" spans="1:7" x14ac:dyDescent="0.25">
      <c r="A119" s="40"/>
      <c r="B119" s="40"/>
      <c r="C119" s="40"/>
      <c r="D119" s="40"/>
      <c r="E119" s="41"/>
      <c r="F119" s="41"/>
      <c r="G119" s="39"/>
    </row>
    <row r="120" spans="1:7" x14ac:dyDescent="0.25">
      <c r="A120" s="40"/>
      <c r="B120" s="40"/>
      <c r="C120" s="40"/>
      <c r="D120" s="40"/>
      <c r="E120" s="41"/>
      <c r="F120" s="41"/>
      <c r="G120" s="39"/>
    </row>
    <row r="121" spans="1:7" x14ac:dyDescent="0.25">
      <c r="A121" s="40"/>
      <c r="B121" s="40"/>
      <c r="C121" s="40"/>
      <c r="D121" s="40"/>
      <c r="E121" s="41"/>
      <c r="F121" s="41"/>
      <c r="G121" s="39"/>
    </row>
    <row r="122" spans="1:7" x14ac:dyDescent="0.25">
      <c r="A122" s="40"/>
      <c r="B122" s="40"/>
      <c r="C122" s="40"/>
      <c r="D122" s="40"/>
      <c r="E122" s="41"/>
      <c r="F122" s="41"/>
      <c r="G122" s="39"/>
    </row>
    <row r="123" spans="1:7" x14ac:dyDescent="0.25">
      <c r="A123" s="40"/>
      <c r="B123" s="40"/>
      <c r="C123" s="40"/>
      <c r="D123" s="40"/>
      <c r="E123" s="41"/>
      <c r="F123" s="41"/>
      <c r="G123" s="39"/>
    </row>
    <row r="124" spans="1:7" x14ac:dyDescent="0.25">
      <c r="A124" s="40"/>
      <c r="B124" s="40"/>
      <c r="C124" s="40"/>
      <c r="D124" s="40"/>
      <c r="E124" s="41"/>
      <c r="F124" s="41"/>
      <c r="G124" s="39"/>
    </row>
    <row r="125" spans="1:7" x14ac:dyDescent="0.25">
      <c r="A125" s="40"/>
      <c r="B125" s="40"/>
      <c r="C125" s="40"/>
      <c r="D125" s="40"/>
      <c r="E125" s="41"/>
      <c r="F125" s="41"/>
      <c r="G125" s="39"/>
    </row>
    <row r="126" spans="1:7" x14ac:dyDescent="0.25">
      <c r="A126" s="40"/>
      <c r="B126" s="40"/>
      <c r="C126" s="40"/>
      <c r="D126" s="40"/>
      <c r="E126" s="41"/>
      <c r="F126" s="41"/>
      <c r="G126" s="39"/>
    </row>
    <row r="127" spans="1:7" x14ac:dyDescent="0.25">
      <c r="A127" s="40"/>
      <c r="B127" s="40"/>
      <c r="C127" s="40"/>
      <c r="D127" s="40"/>
      <c r="E127" s="41"/>
      <c r="F127" s="41"/>
      <c r="G127" s="39"/>
    </row>
    <row r="128" spans="1:7" x14ac:dyDescent="0.25">
      <c r="A128" s="40"/>
      <c r="B128" s="40"/>
      <c r="C128" s="40"/>
      <c r="D128" s="40"/>
      <c r="E128" s="41"/>
      <c r="F128" s="41"/>
      <c r="G128" s="39"/>
    </row>
    <row r="129" spans="1:7" x14ac:dyDescent="0.25">
      <c r="A129" s="40"/>
      <c r="B129" s="40"/>
      <c r="C129" s="40"/>
      <c r="D129" s="40"/>
      <c r="E129" s="41"/>
      <c r="F129" s="41"/>
      <c r="G129" s="39"/>
    </row>
    <row r="130" spans="1:7" x14ac:dyDescent="0.25">
      <c r="A130" s="40"/>
      <c r="B130" s="40"/>
      <c r="C130" s="40"/>
      <c r="D130" s="40"/>
      <c r="E130" s="41"/>
      <c r="F130" s="41"/>
      <c r="G130" s="39"/>
    </row>
    <row r="131" spans="1:7" x14ac:dyDescent="0.25">
      <c r="A131" s="40"/>
      <c r="B131" s="40"/>
      <c r="C131" s="40"/>
      <c r="D131" s="40"/>
      <c r="E131" s="41"/>
      <c r="F131" s="41"/>
      <c r="G131" s="39"/>
    </row>
    <row r="132" spans="1:7" x14ac:dyDescent="0.25">
      <c r="A132" s="40"/>
      <c r="B132" s="40"/>
      <c r="C132" s="40"/>
      <c r="D132" s="40"/>
      <c r="E132" s="41"/>
      <c r="F132" s="41"/>
      <c r="G132" s="39"/>
    </row>
    <row r="133" spans="1:7" x14ac:dyDescent="0.25">
      <c r="A133" s="40"/>
      <c r="B133" s="40"/>
      <c r="C133" s="40"/>
      <c r="D133" s="40"/>
      <c r="E133" s="41"/>
      <c r="F133" s="41"/>
      <c r="G133" s="39"/>
    </row>
    <row r="134" spans="1:7" x14ac:dyDescent="0.25">
      <c r="A134" s="40"/>
      <c r="B134" s="40"/>
      <c r="C134" s="40"/>
      <c r="D134" s="40"/>
      <c r="E134" s="41"/>
      <c r="F134" s="41"/>
      <c r="G134" s="39"/>
    </row>
    <row r="135" spans="1:7" x14ac:dyDescent="0.25">
      <c r="A135" s="40"/>
      <c r="B135" s="40"/>
      <c r="C135" s="40"/>
      <c r="D135" s="40"/>
      <c r="E135" s="41"/>
      <c r="F135" s="41"/>
      <c r="G135" s="39"/>
    </row>
    <row r="136" spans="1:7" x14ac:dyDescent="0.25">
      <c r="A136" s="40"/>
      <c r="B136" s="40"/>
      <c r="C136" s="40"/>
      <c r="D136" s="40"/>
      <c r="E136" s="41"/>
      <c r="F136" s="41"/>
      <c r="G136" s="39"/>
    </row>
    <row r="137" spans="1:7" x14ac:dyDescent="0.25">
      <c r="A137" s="40"/>
      <c r="B137" s="40"/>
      <c r="C137" s="40"/>
      <c r="D137" s="40"/>
      <c r="E137" s="41"/>
      <c r="F137" s="41"/>
      <c r="G137" s="39"/>
    </row>
    <row r="138" spans="1:7" x14ac:dyDescent="0.25">
      <c r="A138" s="40"/>
      <c r="B138" s="40"/>
      <c r="C138" s="40"/>
      <c r="D138" s="40"/>
      <c r="E138" s="41"/>
      <c r="F138" s="41"/>
      <c r="G138" s="39"/>
    </row>
    <row r="139" spans="1:7" x14ac:dyDescent="0.25">
      <c r="A139" s="40"/>
      <c r="B139" s="40"/>
      <c r="C139" s="40"/>
      <c r="D139" s="40"/>
      <c r="E139" s="41"/>
      <c r="F139" s="41"/>
      <c r="G139" s="39"/>
    </row>
    <row r="140" spans="1:7" x14ac:dyDescent="0.25">
      <c r="A140" s="40"/>
      <c r="B140" s="40"/>
      <c r="C140" s="40"/>
      <c r="D140" s="40"/>
      <c r="E140" s="41"/>
      <c r="F140" s="41"/>
      <c r="G140" s="39"/>
    </row>
    <row r="141" spans="1:7" x14ac:dyDescent="0.25">
      <c r="A141" s="40"/>
      <c r="B141" s="40"/>
      <c r="C141" s="40"/>
      <c r="D141" s="40"/>
      <c r="E141" s="41"/>
      <c r="F141" s="41"/>
      <c r="G141" s="39"/>
    </row>
    <row r="142" spans="1:7" x14ac:dyDescent="0.25">
      <c r="A142" s="40"/>
      <c r="B142" s="40"/>
      <c r="C142" s="40"/>
      <c r="D142" s="40"/>
      <c r="E142" s="41"/>
      <c r="F142" s="41"/>
      <c r="G142" s="39"/>
    </row>
    <row r="143" spans="1:7" x14ac:dyDescent="0.25">
      <c r="A143" s="40"/>
      <c r="B143" s="40"/>
      <c r="C143" s="40"/>
      <c r="D143" s="40"/>
      <c r="E143" s="41"/>
      <c r="F143" s="41"/>
      <c r="G143" s="39"/>
    </row>
    <row r="144" spans="1:7" x14ac:dyDescent="0.25">
      <c r="A144" s="40"/>
      <c r="B144" s="40"/>
      <c r="C144" s="40"/>
      <c r="D144" s="40"/>
      <c r="E144" s="41"/>
      <c r="F144" s="41"/>
      <c r="G144" s="39"/>
    </row>
    <row r="145" spans="1:7" x14ac:dyDescent="0.25">
      <c r="A145" s="40"/>
      <c r="B145" s="40"/>
      <c r="C145" s="40"/>
      <c r="D145" s="40"/>
      <c r="E145" s="41"/>
      <c r="F145" s="41"/>
      <c r="G145" s="39"/>
    </row>
    <row r="146" spans="1:7" x14ac:dyDescent="0.25">
      <c r="A146" s="40"/>
      <c r="B146" s="40"/>
      <c r="C146" s="40"/>
      <c r="D146" s="40"/>
      <c r="E146" s="41"/>
      <c r="F146" s="41"/>
      <c r="G146" s="39"/>
    </row>
    <row r="147" spans="1:7" x14ac:dyDescent="0.25">
      <c r="A147" s="40"/>
      <c r="B147" s="40"/>
      <c r="C147" s="40"/>
      <c r="D147" s="40"/>
      <c r="E147" s="41"/>
      <c r="F147" s="41"/>
      <c r="G147" s="39"/>
    </row>
    <row r="148" spans="1:7" x14ac:dyDescent="0.25">
      <c r="A148" s="40"/>
      <c r="B148" s="40"/>
      <c r="C148" s="40"/>
      <c r="D148" s="40"/>
      <c r="E148" s="41"/>
      <c r="F148" s="41"/>
      <c r="G148" s="39"/>
    </row>
    <row r="149" spans="1:7" x14ac:dyDescent="0.25">
      <c r="A149" s="40"/>
      <c r="B149" s="40"/>
      <c r="C149" s="40"/>
      <c r="D149" s="40"/>
      <c r="E149" s="41"/>
      <c r="F149" s="41"/>
      <c r="G149" s="39"/>
    </row>
    <row r="150" spans="1:7" x14ac:dyDescent="0.25">
      <c r="A150" s="40"/>
      <c r="B150" s="40"/>
      <c r="C150" s="40"/>
      <c r="D150" s="40"/>
      <c r="E150" s="41"/>
      <c r="F150" s="41"/>
      <c r="G150" s="39"/>
    </row>
    <row r="151" spans="1:7" x14ac:dyDescent="0.25">
      <c r="A151" s="40"/>
      <c r="B151" s="40"/>
      <c r="C151" s="40"/>
      <c r="D151" s="40"/>
      <c r="E151" s="41"/>
      <c r="F151" s="41"/>
      <c r="G151" s="39"/>
    </row>
    <row r="152" spans="1:7" x14ac:dyDescent="0.25">
      <c r="A152" s="40"/>
      <c r="B152" s="40"/>
      <c r="C152" s="40"/>
      <c r="D152" s="40"/>
      <c r="E152" s="41"/>
      <c r="F152" s="41"/>
      <c r="G152" s="39"/>
    </row>
    <row r="153" spans="1:7" x14ac:dyDescent="0.25">
      <c r="A153" s="40"/>
      <c r="B153" s="40"/>
      <c r="C153" s="40"/>
      <c r="D153" s="40"/>
      <c r="E153" s="41"/>
      <c r="F153" s="41"/>
      <c r="G153" s="39"/>
    </row>
    <row r="154" spans="1:7" x14ac:dyDescent="0.25">
      <c r="A154" s="40"/>
      <c r="B154" s="40"/>
      <c r="C154" s="40"/>
      <c r="D154" s="40"/>
      <c r="E154" s="41"/>
      <c r="F154" s="41"/>
      <c r="G154" s="39"/>
    </row>
    <row r="155" spans="1:7" x14ac:dyDescent="0.25">
      <c r="A155" s="40"/>
      <c r="B155" s="40"/>
      <c r="C155" s="40"/>
      <c r="D155" s="40"/>
      <c r="E155" s="41"/>
      <c r="F155" s="41"/>
      <c r="G155" s="39"/>
    </row>
    <row r="156" spans="1:7" x14ac:dyDescent="0.25">
      <c r="A156" s="40"/>
      <c r="B156" s="40"/>
      <c r="C156" s="40"/>
      <c r="D156" s="40"/>
      <c r="E156" s="41"/>
      <c r="F156" s="41"/>
      <c r="G156" s="39"/>
    </row>
    <row r="157" spans="1:7" x14ac:dyDescent="0.25">
      <c r="A157" s="40"/>
      <c r="B157" s="40"/>
      <c r="C157" s="40"/>
      <c r="D157" s="40"/>
      <c r="E157" s="41"/>
      <c r="F157" s="41"/>
      <c r="G157" s="39"/>
    </row>
    <row r="158" spans="1:7" x14ac:dyDescent="0.25">
      <c r="A158" s="40"/>
      <c r="B158" s="40"/>
      <c r="C158" s="40"/>
      <c r="D158" s="40"/>
      <c r="E158" s="41"/>
      <c r="F158" s="41"/>
      <c r="G158" s="39"/>
    </row>
    <row r="159" spans="1:7" x14ac:dyDescent="0.25">
      <c r="A159" s="40"/>
      <c r="B159" s="40"/>
      <c r="C159" s="40"/>
      <c r="D159" s="40"/>
      <c r="E159" s="41"/>
      <c r="F159" s="41"/>
      <c r="G159" s="39"/>
    </row>
    <row r="160" spans="1:7" x14ac:dyDescent="0.25">
      <c r="A160" s="40"/>
      <c r="B160" s="40"/>
      <c r="C160" s="40"/>
      <c r="D160" s="40"/>
      <c r="E160" s="41"/>
      <c r="F160" s="41"/>
      <c r="G160" s="39"/>
    </row>
    <row r="161" spans="1:7" x14ac:dyDescent="0.25">
      <c r="A161" s="40"/>
      <c r="B161" s="40"/>
      <c r="C161" s="40"/>
      <c r="D161" s="40"/>
      <c r="E161" s="41"/>
      <c r="F161" s="41"/>
      <c r="G161" s="39"/>
    </row>
    <row r="162" spans="1:7" x14ac:dyDescent="0.25">
      <c r="A162" s="40"/>
      <c r="B162" s="40"/>
      <c r="C162" s="40"/>
      <c r="D162" s="40"/>
      <c r="E162" s="41"/>
      <c r="F162" s="41"/>
      <c r="G162" s="39"/>
    </row>
    <row r="163" spans="1:7" x14ac:dyDescent="0.25">
      <c r="A163" s="40"/>
      <c r="B163" s="40"/>
      <c r="C163" s="40"/>
      <c r="D163" s="40"/>
      <c r="E163" s="41"/>
      <c r="F163" s="41"/>
      <c r="G163" s="39"/>
    </row>
    <row r="164" spans="1:7" x14ac:dyDescent="0.25">
      <c r="A164" s="40"/>
      <c r="B164" s="40"/>
      <c r="C164" s="40"/>
      <c r="D164" s="40"/>
      <c r="E164" s="41"/>
      <c r="F164" s="41"/>
      <c r="G164" s="39"/>
    </row>
    <row r="165" spans="1:7" x14ac:dyDescent="0.25">
      <c r="A165" s="40"/>
      <c r="B165" s="40"/>
      <c r="C165" s="40"/>
      <c r="D165" s="40"/>
      <c r="E165" s="41"/>
      <c r="F165" s="41"/>
      <c r="G165" s="39"/>
    </row>
    <row r="166" spans="1:7" x14ac:dyDescent="0.25">
      <c r="A166" s="40"/>
      <c r="B166" s="40"/>
      <c r="C166" s="40"/>
      <c r="D166" s="40"/>
      <c r="E166" s="41"/>
      <c r="F166" s="41"/>
      <c r="G166" s="39"/>
    </row>
    <row r="167" spans="1:7" x14ac:dyDescent="0.25">
      <c r="A167" s="40"/>
      <c r="B167" s="40"/>
      <c r="C167" s="40"/>
      <c r="D167" s="40"/>
      <c r="E167" s="41"/>
      <c r="F167" s="41"/>
      <c r="G167" s="39"/>
    </row>
    <row r="168" spans="1:7" x14ac:dyDescent="0.25">
      <c r="A168" s="40"/>
      <c r="B168" s="40"/>
      <c r="C168" s="40"/>
      <c r="D168" s="40"/>
      <c r="E168" s="41"/>
      <c r="F168" s="41"/>
      <c r="G168" s="39"/>
    </row>
    <row r="169" spans="1:7" x14ac:dyDescent="0.25">
      <c r="A169" s="40"/>
      <c r="B169" s="40"/>
      <c r="C169" s="40"/>
      <c r="D169" s="40"/>
      <c r="E169" s="41"/>
      <c r="F169" s="41"/>
      <c r="G169" s="39"/>
    </row>
    <row r="170" spans="1:7" x14ac:dyDescent="0.25">
      <c r="A170" s="40"/>
      <c r="B170" s="40"/>
      <c r="C170" s="40"/>
      <c r="D170" s="40"/>
      <c r="E170" s="41"/>
      <c r="F170" s="41"/>
      <c r="G170" s="39"/>
    </row>
    <row r="171" spans="1:7" x14ac:dyDescent="0.25">
      <c r="A171" s="40"/>
      <c r="B171" s="40"/>
      <c r="C171" s="40"/>
      <c r="D171" s="40"/>
      <c r="E171" s="41"/>
      <c r="F171" s="41"/>
      <c r="G171" s="39"/>
    </row>
    <row r="172" spans="1:7" x14ac:dyDescent="0.25">
      <c r="A172" s="40"/>
      <c r="B172" s="40"/>
      <c r="C172" s="40"/>
      <c r="D172" s="40"/>
      <c r="E172" s="41"/>
      <c r="F172" s="41"/>
      <c r="G172" s="39"/>
    </row>
    <row r="173" spans="1:7" x14ac:dyDescent="0.25">
      <c r="A173" s="40"/>
      <c r="B173" s="40"/>
      <c r="C173" s="40"/>
      <c r="D173" s="40"/>
      <c r="E173" s="41"/>
      <c r="F173" s="41"/>
      <c r="G173" s="39"/>
    </row>
    <row r="174" spans="1:7" x14ac:dyDescent="0.25">
      <c r="A174" s="40"/>
      <c r="B174" s="40"/>
      <c r="C174" s="40"/>
      <c r="D174" s="40"/>
      <c r="E174" s="41"/>
      <c r="F174" s="41"/>
      <c r="G174" s="39"/>
    </row>
    <row r="175" spans="1:7" x14ac:dyDescent="0.25">
      <c r="A175" s="40"/>
      <c r="B175" s="40"/>
      <c r="C175" s="40"/>
      <c r="D175" s="40"/>
      <c r="E175" s="41"/>
      <c r="F175" s="41"/>
      <c r="G175" s="39"/>
    </row>
    <row r="176" spans="1:7" x14ac:dyDescent="0.25">
      <c r="A176" s="40"/>
      <c r="B176" s="40"/>
      <c r="C176" s="40"/>
      <c r="D176" s="40"/>
      <c r="E176" s="41"/>
      <c r="F176" s="41"/>
      <c r="G176" s="39"/>
    </row>
    <row r="177" spans="1:7" x14ac:dyDescent="0.25">
      <c r="A177" s="40"/>
      <c r="B177" s="40"/>
      <c r="C177" s="40"/>
      <c r="D177" s="40"/>
      <c r="E177" s="41"/>
      <c r="F177" s="41"/>
      <c r="G177" s="39"/>
    </row>
    <row r="178" spans="1:7" x14ac:dyDescent="0.25">
      <c r="A178" s="40"/>
      <c r="B178" s="40"/>
      <c r="C178" s="40"/>
      <c r="D178" s="40"/>
      <c r="E178" s="41"/>
      <c r="F178" s="41"/>
      <c r="G178" s="39"/>
    </row>
    <row r="179" spans="1:7" x14ac:dyDescent="0.25">
      <c r="A179" s="40"/>
      <c r="B179" s="40"/>
      <c r="C179" s="40"/>
      <c r="D179" s="40"/>
      <c r="E179" s="41"/>
      <c r="F179" s="41"/>
      <c r="G179" s="39"/>
    </row>
    <row r="180" spans="1:7" x14ac:dyDescent="0.25">
      <c r="A180" s="40"/>
      <c r="B180" s="40"/>
      <c r="C180" s="40"/>
      <c r="D180" s="40"/>
      <c r="E180" s="41"/>
      <c r="F180" s="41"/>
      <c r="G180" s="39"/>
    </row>
    <row r="181" spans="1:7" x14ac:dyDescent="0.25">
      <c r="A181" s="40"/>
      <c r="B181" s="40"/>
      <c r="C181" s="40"/>
      <c r="D181" s="40"/>
      <c r="E181" s="41"/>
      <c r="F181" s="41"/>
      <c r="G181" s="39"/>
    </row>
    <row r="182" spans="1:7" x14ac:dyDescent="0.25">
      <c r="A182" s="40"/>
      <c r="B182" s="40"/>
      <c r="C182" s="40"/>
      <c r="D182" s="40"/>
      <c r="E182" s="41"/>
      <c r="F182" s="41"/>
      <c r="G182" s="39"/>
    </row>
    <row r="183" spans="1:7" x14ac:dyDescent="0.25">
      <c r="A183" s="40"/>
      <c r="B183" s="40"/>
      <c r="C183" s="40"/>
      <c r="D183" s="40"/>
      <c r="E183" s="41"/>
      <c r="F183" s="41"/>
      <c r="G183" s="39"/>
    </row>
    <row r="184" spans="1:7" x14ac:dyDescent="0.25">
      <c r="A184" s="40"/>
      <c r="B184" s="40"/>
      <c r="C184" s="40"/>
      <c r="D184" s="40"/>
      <c r="E184" s="41"/>
      <c r="F184" s="41"/>
      <c r="G184" s="39"/>
    </row>
    <row r="185" spans="1:7" x14ac:dyDescent="0.25">
      <c r="A185" s="40"/>
      <c r="B185" s="40"/>
      <c r="C185" s="40"/>
      <c r="D185" s="40"/>
      <c r="E185" s="41"/>
      <c r="F185" s="41"/>
      <c r="G185" s="39"/>
    </row>
    <row r="186" spans="1:7" x14ac:dyDescent="0.25">
      <c r="A186" s="40"/>
      <c r="B186" s="40"/>
      <c r="C186" s="40"/>
      <c r="D186" s="40"/>
      <c r="E186" s="41"/>
      <c r="F186" s="41"/>
      <c r="G186" s="39"/>
    </row>
    <row r="187" spans="1:7" x14ac:dyDescent="0.25">
      <c r="A187" s="40"/>
      <c r="B187" s="40"/>
      <c r="C187" s="40"/>
      <c r="D187" s="40"/>
      <c r="E187" s="41"/>
      <c r="F187" s="41"/>
      <c r="G187" s="39"/>
    </row>
    <row r="188" spans="1:7" x14ac:dyDescent="0.25">
      <c r="A188" s="40"/>
      <c r="B188" s="40"/>
      <c r="C188" s="40"/>
      <c r="D188" s="40"/>
      <c r="E188" s="41"/>
      <c r="F188" s="41"/>
      <c r="G188" s="39"/>
    </row>
    <row r="189" spans="1:7" x14ac:dyDescent="0.25">
      <c r="A189" s="40"/>
      <c r="B189" s="40"/>
      <c r="C189" s="40"/>
      <c r="D189" s="40"/>
      <c r="E189" s="41"/>
      <c r="F189" s="41"/>
      <c r="G189" s="39"/>
    </row>
    <row r="190" spans="1:7" x14ac:dyDescent="0.25">
      <c r="A190" s="40"/>
      <c r="B190" s="40"/>
      <c r="C190" s="40"/>
      <c r="D190" s="40"/>
      <c r="E190" s="41"/>
      <c r="F190" s="41"/>
      <c r="G190" s="39"/>
    </row>
    <row r="191" spans="1:7" x14ac:dyDescent="0.25">
      <c r="A191" s="40"/>
      <c r="B191" s="40"/>
      <c r="C191" s="40"/>
      <c r="D191" s="40"/>
      <c r="E191" s="41"/>
      <c r="F191" s="41"/>
      <c r="G191" s="39"/>
    </row>
    <row r="192" spans="1:7" x14ac:dyDescent="0.25">
      <c r="A192" s="40"/>
      <c r="B192" s="40"/>
      <c r="C192" s="40"/>
      <c r="D192" s="40"/>
      <c r="E192" s="41"/>
      <c r="F192" s="41"/>
      <c r="G192" s="39"/>
    </row>
    <row r="193" spans="1:7" x14ac:dyDescent="0.25">
      <c r="A193" s="40"/>
      <c r="B193" s="40"/>
      <c r="C193" s="40"/>
      <c r="D193" s="40"/>
      <c r="E193" s="41"/>
      <c r="F193" s="41"/>
      <c r="G193" s="39"/>
    </row>
    <row r="194" spans="1:7" x14ac:dyDescent="0.25">
      <c r="A194" s="40"/>
      <c r="B194" s="40"/>
      <c r="C194" s="40"/>
      <c r="D194" s="40"/>
      <c r="E194" s="41"/>
      <c r="F194" s="41"/>
      <c r="G194" s="39"/>
    </row>
    <row r="195" spans="1:7" x14ac:dyDescent="0.25">
      <c r="A195" s="40"/>
      <c r="B195" s="40"/>
      <c r="C195" s="40"/>
      <c r="D195" s="40"/>
      <c r="E195" s="41"/>
      <c r="F195" s="41"/>
      <c r="G195" s="39"/>
    </row>
    <row r="196" spans="1:7" x14ac:dyDescent="0.25">
      <c r="A196" s="40"/>
      <c r="B196" s="40"/>
      <c r="C196" s="40"/>
      <c r="D196" s="40"/>
      <c r="E196" s="41"/>
      <c r="F196" s="41"/>
      <c r="G196" s="39"/>
    </row>
    <row r="197" spans="1:7" x14ac:dyDescent="0.25">
      <c r="A197" s="40"/>
      <c r="B197" s="40"/>
      <c r="C197" s="40"/>
      <c r="D197" s="40"/>
      <c r="E197" s="41"/>
      <c r="F197" s="41"/>
      <c r="G197" s="39"/>
    </row>
    <row r="198" spans="1:7" x14ac:dyDescent="0.25">
      <c r="A198" s="40"/>
      <c r="B198" s="40"/>
      <c r="C198" s="40"/>
      <c r="D198" s="40"/>
      <c r="E198" s="41"/>
      <c r="F198" s="41"/>
      <c r="G198" s="39"/>
    </row>
    <row r="199" spans="1:7" x14ac:dyDescent="0.25">
      <c r="A199" s="40"/>
      <c r="B199" s="40"/>
      <c r="C199" s="40"/>
      <c r="D199" s="40"/>
      <c r="E199" s="41"/>
      <c r="F199" s="41"/>
      <c r="G199" s="39"/>
    </row>
    <row r="200" spans="1:7" x14ac:dyDescent="0.25">
      <c r="A200" s="40"/>
      <c r="B200" s="40"/>
      <c r="C200" s="40"/>
      <c r="D200" s="40"/>
      <c r="E200" s="41"/>
      <c r="F200" s="41"/>
      <c r="G200" s="39"/>
    </row>
  </sheetData>
  <sheetProtection sheet="1" scenarios="1" selectLockedCells="1" pivotTables="0"/>
  <mergeCells count="3">
    <mergeCell ref="A2:C2"/>
    <mergeCell ref="A3:C3"/>
    <mergeCell ref="D3:E3"/>
  </mergeCells>
  <dataValidations count="3">
    <dataValidation type="whole" allowBlank="1" showInputMessage="1" showErrorMessage="1" errorTitle="No es valida la Fecha" error="La fecha debe estar entre 2000 y 2030" sqref="E2" xr:uid="{8AF8402F-6E2F-4BBB-AB2B-6D92097E1F52}">
      <formula1>2000</formula1>
      <formula2>2030</formula2>
    </dataValidation>
    <dataValidation type="list" allowBlank="1" showInputMessage="1" showErrorMessage="1" sqref="G3" xr:uid="{22C7C0F7-DEB6-4359-BD8F-BFE5521E7865}">
      <formula1>"NORMAL,CORRECCIÓN"</formula1>
    </dataValidation>
    <dataValidation type="list" allowBlank="1" showInputMessage="1" showErrorMessage="1" sqref="F3" xr:uid="{E0B7E5F5-0411-45FA-9BFD-DB4D696E8C11}">
      <formula1>"NORMAL,CORRECCION"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jecutar_TBG_Calidad">
                <anchor>
                  <from>
                    <xdr:col>5</xdr:col>
                    <xdr:colOff>180975</xdr:colOff>
                    <xdr:row>3</xdr:row>
                    <xdr:rowOff>28575</xdr:rowOff>
                  </from>
                  <to>
                    <xdr:col>6</xdr:col>
                    <xdr:colOff>1000125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D5CA1B-E30E-4EA9-AFBF-8968A7599824}">
          <x14:formula1>
            <xm:f>AUX_MESES!$B$2:$B$13</xm:f>
          </x14:formula1>
          <xm:sqref>G2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FA779-4DD8-4B06-AEF1-96C92B996764}">
  <sheetPr codeName="Hoja8"/>
  <dimension ref="A1:C13"/>
  <sheetViews>
    <sheetView workbookViewId="0">
      <selection activeCell="G23" sqref="G23"/>
    </sheetView>
  </sheetViews>
  <sheetFormatPr baseColWidth="10" defaultRowHeight="15" x14ac:dyDescent="0.25"/>
  <sheetData>
    <row r="1" spans="1:3" x14ac:dyDescent="0.25">
      <c r="A1" s="3" t="s">
        <v>183</v>
      </c>
      <c r="B1" s="3" t="s">
        <v>164</v>
      </c>
      <c r="C1" s="3" t="s">
        <v>196</v>
      </c>
    </row>
    <row r="2" spans="1:3" x14ac:dyDescent="0.25">
      <c r="A2" s="1">
        <v>1</v>
      </c>
      <c r="B2" s="1" t="s">
        <v>184</v>
      </c>
      <c r="C2" s="1">
        <v>1</v>
      </c>
    </row>
    <row r="3" spans="1:3" x14ac:dyDescent="0.25">
      <c r="A3" s="1">
        <v>2</v>
      </c>
      <c r="B3" s="1" t="s">
        <v>185</v>
      </c>
      <c r="C3" s="1">
        <v>2</v>
      </c>
    </row>
    <row r="4" spans="1:3" x14ac:dyDescent="0.25">
      <c r="A4" s="1">
        <v>3</v>
      </c>
      <c r="B4" s="1" t="s">
        <v>186</v>
      </c>
      <c r="C4" s="1">
        <v>3</v>
      </c>
    </row>
    <row r="5" spans="1:3" x14ac:dyDescent="0.25">
      <c r="A5" s="1">
        <v>4</v>
      </c>
      <c r="B5" s="1" t="s">
        <v>187</v>
      </c>
      <c r="C5" s="1">
        <v>4</v>
      </c>
    </row>
    <row r="6" spans="1:3" x14ac:dyDescent="0.25">
      <c r="A6" s="1">
        <v>5</v>
      </c>
      <c r="B6" s="1" t="s">
        <v>188</v>
      </c>
      <c r="C6" s="1">
        <v>5</v>
      </c>
    </row>
    <row r="7" spans="1:3" x14ac:dyDescent="0.25">
      <c r="A7" s="1">
        <v>6</v>
      </c>
      <c r="B7" s="1" t="s">
        <v>189</v>
      </c>
      <c r="C7" s="1">
        <v>6</v>
      </c>
    </row>
    <row r="8" spans="1:3" x14ac:dyDescent="0.25">
      <c r="A8" s="1">
        <v>7</v>
      </c>
      <c r="B8" s="1" t="s">
        <v>190</v>
      </c>
      <c r="C8" s="1">
        <v>7</v>
      </c>
    </row>
    <row r="9" spans="1:3" x14ac:dyDescent="0.25">
      <c r="A9" s="1">
        <v>8</v>
      </c>
      <c r="B9" s="1" t="s">
        <v>191</v>
      </c>
      <c r="C9" s="1">
        <v>8</v>
      </c>
    </row>
    <row r="10" spans="1:3" x14ac:dyDescent="0.25">
      <c r="A10" s="1">
        <v>9</v>
      </c>
      <c r="B10" s="1" t="s">
        <v>192</v>
      </c>
      <c r="C10" s="1">
        <v>9</v>
      </c>
    </row>
    <row r="11" spans="1:3" x14ac:dyDescent="0.25">
      <c r="A11" s="1">
        <v>10</v>
      </c>
      <c r="B11" s="1" t="s">
        <v>193</v>
      </c>
      <c r="C11" s="1">
        <v>10</v>
      </c>
    </row>
    <row r="12" spans="1:3" x14ac:dyDescent="0.25">
      <c r="A12" s="1">
        <v>11</v>
      </c>
      <c r="B12" s="1" t="s">
        <v>194</v>
      </c>
      <c r="C12" s="1">
        <v>11</v>
      </c>
    </row>
    <row r="13" spans="1:3" x14ac:dyDescent="0.25">
      <c r="A13" s="1">
        <v>12</v>
      </c>
      <c r="B13" s="1" t="s">
        <v>195</v>
      </c>
      <c r="C13" s="1">
        <v>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FFFF-5270-4272-9DAF-8A6D7121239A}">
  <sheetPr codeName="Hoja3"/>
  <dimension ref="A2:G241"/>
  <sheetViews>
    <sheetView workbookViewId="0">
      <selection activeCell="E12" sqref="E12"/>
    </sheetView>
  </sheetViews>
  <sheetFormatPr baseColWidth="10" defaultRowHeight="15" x14ac:dyDescent="0.25"/>
  <cols>
    <col min="1" max="1" width="10.7109375" customWidth="1"/>
    <col min="2" max="2" width="42.7109375" customWidth="1"/>
    <col min="3" max="3" width="14.7109375" style="2" customWidth="1"/>
    <col min="4" max="4" width="14.7109375" style="4" customWidth="1"/>
    <col min="5" max="7" width="18.7109375" customWidth="1"/>
  </cols>
  <sheetData>
    <row r="2" spans="1:7" ht="26.1" customHeight="1" x14ac:dyDescent="0.25">
      <c r="A2" s="140" t="s">
        <v>170</v>
      </c>
      <c r="B2" s="141"/>
      <c r="C2" s="141"/>
      <c r="D2" s="141"/>
      <c r="E2" s="141"/>
      <c r="F2" s="141"/>
      <c r="G2" s="141"/>
    </row>
    <row r="3" spans="1:7" x14ac:dyDescent="0.25">
      <c r="A3" s="3" t="s">
        <v>171</v>
      </c>
      <c r="B3" s="8" t="s">
        <v>258</v>
      </c>
      <c r="C3" s="6"/>
      <c r="D3" s="7" t="s">
        <v>172</v>
      </c>
      <c r="E3" s="15">
        <v>0.61261463130651683</v>
      </c>
      <c r="G3" t="s">
        <v>173</v>
      </c>
    </row>
    <row r="5" spans="1:7" ht="25.5" x14ac:dyDescent="0.25">
      <c r="A5" s="23" t="s">
        <v>0</v>
      </c>
      <c r="B5" s="23" t="s">
        <v>2</v>
      </c>
      <c r="C5" s="24" t="s">
        <v>4</v>
      </c>
      <c r="D5" s="25" t="s">
        <v>5</v>
      </c>
      <c r="E5" s="23" t="s">
        <v>16</v>
      </c>
      <c r="F5" s="23" t="s">
        <v>17</v>
      </c>
      <c r="G5" s="22" t="s">
        <v>26</v>
      </c>
    </row>
    <row r="6" spans="1:7" ht="28.5" x14ac:dyDescent="0.25">
      <c r="A6" s="9">
        <v>2</v>
      </c>
      <c r="B6" s="10" t="s">
        <v>8</v>
      </c>
      <c r="C6" s="16">
        <v>0.9</v>
      </c>
      <c r="D6" s="16">
        <v>0.92</v>
      </c>
      <c r="E6" s="19">
        <v>1</v>
      </c>
      <c r="F6" s="19">
        <v>0.05</v>
      </c>
      <c r="G6" s="20">
        <v>1</v>
      </c>
    </row>
    <row r="7" spans="1:7" x14ac:dyDescent="0.25">
      <c r="A7" s="9">
        <v>3</v>
      </c>
      <c r="B7" s="10" t="s">
        <v>9</v>
      </c>
      <c r="C7" s="16">
        <v>0.99</v>
      </c>
      <c r="D7" s="16">
        <v>1</v>
      </c>
      <c r="E7" s="19">
        <v>1</v>
      </c>
      <c r="F7" s="19">
        <v>0.03</v>
      </c>
      <c r="G7" s="20">
        <v>1</v>
      </c>
    </row>
    <row r="8" spans="1:7" x14ac:dyDescent="0.25">
      <c r="A8" s="9">
        <v>4</v>
      </c>
      <c r="B8" s="12" t="s">
        <v>38</v>
      </c>
      <c r="C8" s="16"/>
      <c r="D8" s="16"/>
      <c r="E8" s="19"/>
      <c r="F8" s="19"/>
      <c r="G8" s="20"/>
    </row>
    <row r="9" spans="1:7" x14ac:dyDescent="0.25">
      <c r="A9" s="9">
        <v>5</v>
      </c>
      <c r="B9" s="10" t="s">
        <v>10</v>
      </c>
      <c r="C9" s="17"/>
      <c r="D9" s="17"/>
      <c r="E9" s="20"/>
      <c r="F9" s="20"/>
      <c r="G9" s="20"/>
    </row>
    <row r="10" spans="1:7" x14ac:dyDescent="0.25">
      <c r="A10" s="9">
        <v>6</v>
      </c>
      <c r="B10" s="10" t="s">
        <v>49</v>
      </c>
      <c r="C10" s="16">
        <v>0.98499999999999999</v>
      </c>
      <c r="D10" s="16">
        <v>0.98899999999999999</v>
      </c>
      <c r="E10" s="20">
        <v>1</v>
      </c>
      <c r="F10" s="20">
        <v>0.03</v>
      </c>
      <c r="G10" s="20">
        <v>1</v>
      </c>
    </row>
    <row r="11" spans="1:7" x14ac:dyDescent="0.25">
      <c r="A11" s="5">
        <v>7</v>
      </c>
      <c r="B11" s="5" t="s">
        <v>54</v>
      </c>
      <c r="C11" s="16">
        <v>0.7</v>
      </c>
      <c r="D11" s="16">
        <v>0.749</v>
      </c>
      <c r="E11" s="20">
        <v>1</v>
      </c>
      <c r="F11" s="20">
        <v>0.04</v>
      </c>
      <c r="G11" s="20">
        <v>0.999</v>
      </c>
    </row>
    <row r="12" spans="1:7" x14ac:dyDescent="0.25">
      <c r="A12" s="5">
        <v>8</v>
      </c>
      <c r="B12" s="5" t="s">
        <v>59</v>
      </c>
      <c r="C12" s="16">
        <v>4.7000000000000002E-3</v>
      </c>
      <c r="D12" s="16">
        <v>0</v>
      </c>
      <c r="E12" s="20">
        <v>1</v>
      </c>
      <c r="F12" s="20">
        <v>0.03</v>
      </c>
      <c r="G12" s="20">
        <v>1</v>
      </c>
    </row>
    <row r="13" spans="1:7" x14ac:dyDescent="0.25">
      <c r="A13" s="5">
        <v>9</v>
      </c>
      <c r="B13" s="5" t="s">
        <v>64</v>
      </c>
      <c r="C13" s="16">
        <v>0.04</v>
      </c>
      <c r="D13" s="16">
        <v>4.9799999999999997E-2</v>
      </c>
      <c r="E13" s="20">
        <v>0.8032128514056226</v>
      </c>
      <c r="F13" s="20">
        <v>2.4096385542168676E-2</v>
      </c>
      <c r="G13" s="20">
        <v>0.84043725364440403</v>
      </c>
    </row>
    <row r="14" spans="1:7" x14ac:dyDescent="0.25">
      <c r="A14" s="5">
        <v>10</v>
      </c>
      <c r="B14" s="5" t="s">
        <v>69</v>
      </c>
      <c r="C14" s="16">
        <v>0.99</v>
      </c>
      <c r="D14" s="16">
        <v>1</v>
      </c>
      <c r="E14" s="20">
        <v>1</v>
      </c>
      <c r="F14" s="20">
        <v>0.03</v>
      </c>
      <c r="G14" s="20">
        <v>1</v>
      </c>
    </row>
    <row r="15" spans="1:7" x14ac:dyDescent="0.25">
      <c r="A15" s="5">
        <v>11</v>
      </c>
      <c r="B15" s="5" t="s">
        <v>75</v>
      </c>
      <c r="C15" s="16"/>
      <c r="D15" s="16"/>
      <c r="E15" s="20"/>
      <c r="F15" s="20"/>
      <c r="G15" s="20"/>
    </row>
    <row r="16" spans="1:7" x14ac:dyDescent="0.25">
      <c r="A16" s="5">
        <v>12</v>
      </c>
      <c r="B16" s="5" t="s">
        <v>78</v>
      </c>
      <c r="C16" s="16"/>
      <c r="D16" s="16"/>
      <c r="E16" s="20"/>
      <c r="F16" s="21"/>
      <c r="G16" s="20"/>
    </row>
    <row r="17" spans="1:7" x14ac:dyDescent="0.25">
      <c r="A17" s="5">
        <v>13</v>
      </c>
      <c r="B17" s="5" t="s">
        <v>81</v>
      </c>
      <c r="C17" s="16">
        <v>0.98</v>
      </c>
      <c r="D17" s="16">
        <v>1</v>
      </c>
      <c r="E17" s="20">
        <v>1</v>
      </c>
      <c r="F17" s="20">
        <v>0.03</v>
      </c>
      <c r="G17" s="20">
        <v>0.99959183673469387</v>
      </c>
    </row>
    <row r="18" spans="1:7" x14ac:dyDescent="0.25">
      <c r="A18" s="5">
        <v>14</v>
      </c>
      <c r="B18" s="5" t="s">
        <v>84</v>
      </c>
      <c r="C18" s="16">
        <v>0.96</v>
      </c>
      <c r="D18" s="16">
        <v>1</v>
      </c>
      <c r="E18" s="20">
        <v>1</v>
      </c>
      <c r="F18" s="20">
        <v>0.03</v>
      </c>
      <c r="G18" s="20">
        <v>1</v>
      </c>
    </row>
    <row r="19" spans="1:7" x14ac:dyDescent="0.25">
      <c r="A19" s="5">
        <v>15</v>
      </c>
      <c r="B19" s="5" t="s">
        <v>87</v>
      </c>
      <c r="C19" s="17"/>
      <c r="D19" s="17"/>
      <c r="E19" s="20"/>
      <c r="F19" s="20"/>
      <c r="G19" s="20"/>
    </row>
    <row r="20" spans="1:7" x14ac:dyDescent="0.25">
      <c r="A20" s="5">
        <v>16</v>
      </c>
      <c r="B20" s="5" t="s">
        <v>94</v>
      </c>
      <c r="C20" s="16"/>
      <c r="D20" s="16"/>
      <c r="E20" s="20"/>
      <c r="F20" s="20"/>
      <c r="G20" s="20"/>
    </row>
    <row r="21" spans="1:7" x14ac:dyDescent="0.25">
      <c r="A21" s="5">
        <v>17</v>
      </c>
      <c r="B21" s="5" t="s">
        <v>100</v>
      </c>
      <c r="C21" s="16"/>
      <c r="D21" s="16"/>
      <c r="E21" s="20"/>
      <c r="F21" s="20"/>
      <c r="G21" s="20"/>
    </row>
    <row r="22" spans="1:7" x14ac:dyDescent="0.25">
      <c r="A22" s="5">
        <v>20</v>
      </c>
      <c r="B22" s="5" t="s">
        <v>106</v>
      </c>
      <c r="C22" s="16">
        <v>0.98</v>
      </c>
      <c r="D22" s="16">
        <v>1</v>
      </c>
      <c r="E22" s="20">
        <v>1</v>
      </c>
      <c r="F22" s="20">
        <v>0.08</v>
      </c>
      <c r="G22" s="20">
        <v>1</v>
      </c>
    </row>
    <row r="23" spans="1:7" x14ac:dyDescent="0.25">
      <c r="A23" s="5">
        <v>29</v>
      </c>
      <c r="B23" s="5" t="s">
        <v>109</v>
      </c>
      <c r="C23" s="18">
        <v>5528</v>
      </c>
      <c r="D23" s="18">
        <v>7115</v>
      </c>
      <c r="E23" s="20">
        <v>0.77695010541110332</v>
      </c>
      <c r="F23" s="20">
        <v>2.33085031623331E-2</v>
      </c>
      <c r="G23" s="20">
        <v>0.87942265404660258</v>
      </c>
    </row>
    <row r="24" spans="1:7" x14ac:dyDescent="0.25">
      <c r="A24" s="5">
        <v>30</v>
      </c>
      <c r="B24" s="5" t="s">
        <v>116</v>
      </c>
      <c r="C24" s="18">
        <v>5895</v>
      </c>
      <c r="D24" s="18">
        <v>7854</v>
      </c>
      <c r="E24" s="20">
        <v>0.75057295645530941</v>
      </c>
      <c r="F24" s="20">
        <v>2.2517188693659283E-2</v>
      </c>
      <c r="G24" s="20">
        <v>0.86330845465004025</v>
      </c>
    </row>
    <row r="25" spans="1:7" x14ac:dyDescent="0.25">
      <c r="A25" s="5">
        <v>31</v>
      </c>
      <c r="B25" s="5" t="s">
        <v>119</v>
      </c>
      <c r="C25" s="18">
        <v>7351</v>
      </c>
      <c r="D25" s="18">
        <v>7036</v>
      </c>
      <c r="E25" s="20">
        <v>1</v>
      </c>
      <c r="F25" s="20">
        <v>0.03</v>
      </c>
      <c r="G25" s="20">
        <v>0.98063879762079564</v>
      </c>
    </row>
    <row r="26" spans="1:7" x14ac:dyDescent="0.25">
      <c r="A26" s="5">
        <v>32</v>
      </c>
      <c r="B26" s="5" t="s">
        <v>122</v>
      </c>
      <c r="C26" s="18">
        <v>477.8</v>
      </c>
      <c r="D26" s="18">
        <v>556.5</v>
      </c>
      <c r="E26" s="20">
        <v>0.85858041329739443</v>
      </c>
      <c r="F26" s="20">
        <v>2.5757412398921833E-2</v>
      </c>
      <c r="G26" s="20">
        <v>0.90272104222808736</v>
      </c>
    </row>
    <row r="27" spans="1:7" x14ac:dyDescent="0.25">
      <c r="A27" s="5">
        <v>33</v>
      </c>
      <c r="B27" s="5" t="s">
        <v>127</v>
      </c>
      <c r="C27" s="16">
        <v>0.999</v>
      </c>
      <c r="D27" s="16">
        <v>1</v>
      </c>
      <c r="E27" s="20">
        <v>1</v>
      </c>
      <c r="F27" s="20">
        <v>0.03</v>
      </c>
      <c r="G27" s="20">
        <v>1</v>
      </c>
    </row>
    <row r="28" spans="1:7" x14ac:dyDescent="0.25">
      <c r="A28" s="5">
        <v>34</v>
      </c>
      <c r="B28" s="5" t="s">
        <v>133</v>
      </c>
      <c r="C28" s="16">
        <v>2.7E-2</v>
      </c>
      <c r="D28" s="16">
        <v>3.2000000000000001E-2</v>
      </c>
      <c r="E28" s="20">
        <v>0.84375</v>
      </c>
      <c r="F28" s="20">
        <v>2.5312499999999998E-2</v>
      </c>
      <c r="G28" s="20">
        <v>0.79243101493101498</v>
      </c>
    </row>
    <row r="29" spans="1:7" x14ac:dyDescent="0.25">
      <c r="A29" s="5">
        <v>35</v>
      </c>
      <c r="B29" s="5" t="s">
        <v>139</v>
      </c>
      <c r="C29" s="18"/>
      <c r="D29" s="18"/>
      <c r="E29" s="20"/>
      <c r="F29" s="20"/>
      <c r="G29" s="20"/>
    </row>
    <row r="30" spans="1:7" x14ac:dyDescent="0.25">
      <c r="A30" s="5">
        <v>36</v>
      </c>
      <c r="B30" s="5" t="s">
        <v>146</v>
      </c>
      <c r="C30" s="18"/>
      <c r="D30" s="18"/>
      <c r="E30" s="20"/>
      <c r="F30" s="20"/>
      <c r="G30" s="20"/>
    </row>
    <row r="31" spans="1:7" x14ac:dyDescent="0.25">
      <c r="A31" s="5">
        <v>37</v>
      </c>
      <c r="B31" s="5" t="s">
        <v>149</v>
      </c>
      <c r="C31" s="16"/>
      <c r="D31" s="16"/>
      <c r="E31" s="20"/>
      <c r="F31" s="20"/>
      <c r="G31" s="20"/>
    </row>
    <row r="32" spans="1:7" x14ac:dyDescent="0.25">
      <c r="A32" s="5">
        <v>38</v>
      </c>
      <c r="B32" s="5" t="s">
        <v>152</v>
      </c>
      <c r="C32" s="16">
        <v>0.03</v>
      </c>
      <c r="D32" s="16">
        <v>5.2999999999999999E-2</v>
      </c>
      <c r="E32" s="20">
        <v>0.56603773584905659</v>
      </c>
      <c r="F32" s="20">
        <v>3.9622641509433967E-2</v>
      </c>
      <c r="G32" s="20">
        <v>0.565641803920786</v>
      </c>
    </row>
    <row r="33" spans="1:7" x14ac:dyDescent="0.25">
      <c r="A33" s="5">
        <v>39</v>
      </c>
      <c r="B33" s="5" t="s">
        <v>158</v>
      </c>
      <c r="C33" s="16">
        <v>0.03</v>
      </c>
      <c r="D33" s="16">
        <v>0.05</v>
      </c>
      <c r="E33" s="20">
        <v>0.6</v>
      </c>
      <c r="F33" s="20">
        <v>4.2000000000000003E-2</v>
      </c>
      <c r="G33" s="20">
        <v>0.6013660891239303</v>
      </c>
    </row>
    <row r="34" spans="1:7" x14ac:dyDescent="0.25">
      <c r="A34" s="5"/>
      <c r="B34" s="5"/>
      <c r="C34" s="13"/>
      <c r="D34" s="14"/>
      <c r="E34" s="11"/>
      <c r="F34" s="11"/>
      <c r="G34" s="11"/>
    </row>
    <row r="35" spans="1:7" x14ac:dyDescent="0.25">
      <c r="A35" s="5"/>
      <c r="B35" s="5"/>
      <c r="C35" s="13"/>
      <c r="D35" s="14"/>
      <c r="E35" s="11"/>
      <c r="F35" s="11"/>
      <c r="G35" s="11"/>
    </row>
    <row r="36" spans="1:7" x14ac:dyDescent="0.25">
      <c r="A36" s="5"/>
      <c r="B36" s="5"/>
      <c r="C36" s="13"/>
      <c r="D36" s="14"/>
      <c r="E36" s="11"/>
      <c r="F36" s="11"/>
      <c r="G36" s="11"/>
    </row>
    <row r="37" spans="1:7" x14ac:dyDescent="0.25">
      <c r="A37" s="5"/>
      <c r="B37" s="5"/>
      <c r="C37" s="13"/>
      <c r="D37" s="14"/>
      <c r="E37" s="11"/>
      <c r="F37" s="11"/>
      <c r="G37" s="11"/>
    </row>
    <row r="38" spans="1:7" x14ac:dyDescent="0.25">
      <c r="A38" s="5"/>
      <c r="B38" s="5"/>
      <c r="C38" s="13"/>
      <c r="D38" s="14"/>
      <c r="E38" s="11"/>
      <c r="F38" s="11"/>
      <c r="G38" s="11"/>
    </row>
    <row r="39" spans="1:7" x14ac:dyDescent="0.25">
      <c r="A39" s="5"/>
      <c r="B39" s="5"/>
      <c r="C39" s="13"/>
      <c r="D39" s="14"/>
      <c r="E39" s="11"/>
      <c r="F39" s="11"/>
      <c r="G39" s="11"/>
    </row>
    <row r="40" spans="1:7" x14ac:dyDescent="0.25">
      <c r="A40" s="5"/>
      <c r="B40" s="5"/>
      <c r="C40" s="13"/>
      <c r="D40" s="14"/>
      <c r="E40" s="11"/>
      <c r="F40" s="11"/>
      <c r="G40" s="11"/>
    </row>
    <row r="41" spans="1:7" x14ac:dyDescent="0.25">
      <c r="A41" s="5"/>
      <c r="B41" s="5"/>
      <c r="C41" s="13"/>
      <c r="D41" s="14"/>
      <c r="E41" s="11"/>
      <c r="F41" s="11"/>
      <c r="G41" s="11"/>
    </row>
    <row r="42" spans="1:7" x14ac:dyDescent="0.25">
      <c r="A42" s="5"/>
      <c r="B42" s="5"/>
      <c r="C42" s="13"/>
      <c r="D42" s="14"/>
      <c r="E42" s="11"/>
      <c r="F42" s="11"/>
      <c r="G42" s="11"/>
    </row>
    <row r="43" spans="1:7" x14ac:dyDescent="0.25">
      <c r="A43" s="5"/>
      <c r="B43" s="5"/>
      <c r="C43" s="13"/>
      <c r="D43" s="14"/>
      <c r="E43" s="11"/>
      <c r="F43" s="11"/>
      <c r="G43" s="11"/>
    </row>
    <row r="44" spans="1:7" x14ac:dyDescent="0.25">
      <c r="A44" s="5"/>
      <c r="B44" s="5"/>
      <c r="C44" s="13"/>
      <c r="D44" s="14"/>
      <c r="E44" s="11"/>
      <c r="F44" s="11"/>
      <c r="G44" s="11"/>
    </row>
    <row r="45" spans="1:7" x14ac:dyDescent="0.25">
      <c r="A45" s="5"/>
      <c r="B45" s="5"/>
      <c r="C45" s="13"/>
      <c r="D45" s="14"/>
      <c r="E45" s="11"/>
      <c r="F45" s="11"/>
      <c r="G45" s="11"/>
    </row>
    <row r="46" spans="1:7" x14ac:dyDescent="0.25">
      <c r="A46" s="5"/>
      <c r="B46" s="5"/>
      <c r="C46" s="13"/>
      <c r="D46" s="14"/>
      <c r="E46" s="11"/>
      <c r="F46" s="11"/>
      <c r="G46" s="11"/>
    </row>
    <row r="47" spans="1:7" x14ac:dyDescent="0.25">
      <c r="A47" s="5"/>
      <c r="B47" s="5"/>
      <c r="C47" s="13"/>
      <c r="D47" s="14"/>
      <c r="E47" s="11"/>
      <c r="F47" s="11"/>
      <c r="G47" s="11"/>
    </row>
    <row r="48" spans="1:7" x14ac:dyDescent="0.25">
      <c r="A48" s="5"/>
      <c r="B48" s="5"/>
      <c r="C48" s="13"/>
      <c r="D48" s="14"/>
      <c r="E48" s="11"/>
      <c r="F48" s="11"/>
      <c r="G48" s="11"/>
    </row>
    <row r="49" spans="1:7" x14ac:dyDescent="0.25">
      <c r="A49" s="5"/>
      <c r="B49" s="5"/>
      <c r="C49" s="13"/>
      <c r="D49" s="14"/>
      <c r="E49" s="11"/>
      <c r="F49" s="11"/>
      <c r="G49" s="11"/>
    </row>
    <row r="50" spans="1:7" x14ac:dyDescent="0.25">
      <c r="A50" s="5"/>
      <c r="B50" s="5"/>
      <c r="C50" s="13"/>
      <c r="D50" s="14"/>
      <c r="E50" s="11"/>
      <c r="F50" s="11"/>
      <c r="G50" s="11"/>
    </row>
    <row r="51" spans="1:7" x14ac:dyDescent="0.25">
      <c r="A51" s="5"/>
      <c r="B51" s="5"/>
      <c r="C51" s="13"/>
      <c r="D51" s="14"/>
      <c r="E51" s="11"/>
      <c r="F51" s="11"/>
      <c r="G51" s="11"/>
    </row>
    <row r="52" spans="1:7" x14ac:dyDescent="0.25">
      <c r="A52" s="5"/>
      <c r="B52" s="5"/>
      <c r="C52" s="13"/>
      <c r="D52" s="14"/>
      <c r="E52" s="11"/>
      <c r="F52" s="11"/>
      <c r="G52" s="11"/>
    </row>
    <row r="53" spans="1:7" x14ac:dyDescent="0.25">
      <c r="A53" s="5"/>
      <c r="B53" s="5"/>
      <c r="C53" s="13"/>
      <c r="D53" s="14"/>
      <c r="E53" s="11"/>
      <c r="F53" s="11"/>
      <c r="G53" s="11"/>
    </row>
    <row r="54" spans="1:7" x14ac:dyDescent="0.25">
      <c r="A54" s="5"/>
      <c r="B54" s="5"/>
      <c r="C54" s="13"/>
      <c r="D54" s="14"/>
      <c r="E54" s="11"/>
      <c r="F54" s="11"/>
      <c r="G54" s="11"/>
    </row>
    <row r="55" spans="1:7" x14ac:dyDescent="0.25">
      <c r="A55" s="5"/>
      <c r="B55" s="5"/>
      <c r="C55" s="13"/>
      <c r="D55" s="14"/>
      <c r="E55" s="11"/>
      <c r="F55" s="11"/>
      <c r="G55" s="11"/>
    </row>
    <row r="56" spans="1:7" x14ac:dyDescent="0.25">
      <c r="A56" s="5"/>
      <c r="B56" s="5"/>
      <c r="C56" s="13"/>
      <c r="D56" s="14"/>
      <c r="E56" s="11"/>
      <c r="F56" s="11"/>
      <c r="G56" s="11"/>
    </row>
    <row r="57" spans="1:7" x14ac:dyDescent="0.25">
      <c r="A57" s="5"/>
      <c r="B57" s="5"/>
      <c r="C57" s="13"/>
      <c r="D57" s="14"/>
      <c r="E57" s="11"/>
      <c r="F57" s="11"/>
      <c r="G57" s="11"/>
    </row>
    <row r="58" spans="1:7" x14ac:dyDescent="0.25">
      <c r="A58" s="5"/>
      <c r="B58" s="5"/>
      <c r="C58" s="13"/>
      <c r="D58" s="14"/>
      <c r="E58" s="11"/>
      <c r="F58" s="11"/>
      <c r="G58" s="11"/>
    </row>
    <row r="59" spans="1:7" x14ac:dyDescent="0.25">
      <c r="A59" s="5"/>
      <c r="B59" s="5"/>
      <c r="C59" s="13"/>
      <c r="D59" s="14"/>
      <c r="E59" s="11"/>
      <c r="F59" s="11"/>
      <c r="G59" s="11"/>
    </row>
    <row r="60" spans="1:7" x14ac:dyDescent="0.25">
      <c r="A60" s="5"/>
      <c r="B60" s="5"/>
      <c r="C60" s="13"/>
      <c r="D60" s="14"/>
      <c r="E60" s="11"/>
      <c r="F60" s="11"/>
      <c r="G60" s="11"/>
    </row>
    <row r="61" spans="1:7" x14ac:dyDescent="0.25">
      <c r="A61" s="5"/>
      <c r="B61" s="5"/>
      <c r="C61" s="13"/>
      <c r="D61" s="14"/>
      <c r="E61" s="11"/>
      <c r="F61" s="11"/>
      <c r="G61" s="11"/>
    </row>
    <row r="62" spans="1:7" x14ac:dyDescent="0.25">
      <c r="A62" s="5"/>
      <c r="B62" s="5"/>
      <c r="C62" s="13"/>
      <c r="D62" s="14"/>
      <c r="E62" s="11"/>
      <c r="F62" s="11"/>
      <c r="G62" s="11"/>
    </row>
    <row r="63" spans="1:7" x14ac:dyDescent="0.25">
      <c r="A63" s="5"/>
      <c r="B63" s="5"/>
      <c r="C63" s="13"/>
      <c r="D63" s="14"/>
      <c r="E63" s="11"/>
      <c r="F63" s="11"/>
      <c r="G63" s="11"/>
    </row>
    <row r="64" spans="1:7" x14ac:dyDescent="0.25">
      <c r="A64" s="5"/>
      <c r="B64" s="5"/>
      <c r="C64" s="13"/>
      <c r="D64" s="14"/>
      <c r="E64" s="11"/>
      <c r="F64" s="11"/>
      <c r="G64" s="11"/>
    </row>
    <row r="65" spans="1:7" x14ac:dyDescent="0.25">
      <c r="A65" s="5"/>
      <c r="B65" s="5"/>
      <c r="C65" s="13"/>
      <c r="D65" s="14"/>
      <c r="E65" s="11"/>
      <c r="F65" s="11"/>
      <c r="G65" s="11"/>
    </row>
    <row r="66" spans="1:7" x14ac:dyDescent="0.25">
      <c r="A66" s="5"/>
      <c r="B66" s="5"/>
      <c r="C66" s="13"/>
      <c r="D66" s="14"/>
      <c r="E66" s="11"/>
      <c r="F66" s="11"/>
      <c r="G66" s="11"/>
    </row>
    <row r="67" spans="1:7" x14ac:dyDescent="0.25">
      <c r="A67" s="5"/>
      <c r="B67" s="5"/>
      <c r="C67" s="13"/>
      <c r="D67" s="14"/>
      <c r="E67" s="11"/>
      <c r="F67" s="11"/>
      <c r="G67" s="11"/>
    </row>
    <row r="68" spans="1:7" x14ac:dyDescent="0.25">
      <c r="A68" s="5"/>
      <c r="B68" s="5"/>
      <c r="C68" s="13"/>
      <c r="D68" s="14"/>
      <c r="E68" s="11"/>
      <c r="F68" s="11"/>
      <c r="G68" s="11"/>
    </row>
    <row r="69" spans="1:7" x14ac:dyDescent="0.25">
      <c r="A69" s="5"/>
      <c r="B69" s="5"/>
      <c r="C69" s="13"/>
      <c r="D69" s="14"/>
      <c r="E69" s="11"/>
      <c r="F69" s="11"/>
      <c r="G69" s="11"/>
    </row>
    <row r="70" spans="1:7" x14ac:dyDescent="0.25">
      <c r="A70" s="5"/>
      <c r="B70" s="5"/>
      <c r="C70" s="13"/>
      <c r="D70" s="14"/>
      <c r="E70" s="11"/>
      <c r="F70" s="11"/>
      <c r="G70" s="11"/>
    </row>
    <row r="71" spans="1:7" x14ac:dyDescent="0.25">
      <c r="A71" s="5"/>
      <c r="B71" s="5"/>
      <c r="C71" s="13"/>
      <c r="D71" s="14"/>
      <c r="E71" s="11"/>
      <c r="F71" s="11"/>
      <c r="G71" s="11"/>
    </row>
    <row r="72" spans="1:7" x14ac:dyDescent="0.25">
      <c r="A72" s="5"/>
      <c r="B72" s="5"/>
      <c r="C72" s="13"/>
      <c r="D72" s="14"/>
      <c r="E72" s="11"/>
      <c r="F72" s="11"/>
      <c r="G72" s="11"/>
    </row>
    <row r="73" spans="1:7" x14ac:dyDescent="0.25">
      <c r="A73" s="5"/>
      <c r="B73" s="5"/>
      <c r="C73" s="13"/>
      <c r="D73" s="14"/>
      <c r="E73" s="11"/>
      <c r="F73" s="11"/>
      <c r="G73" s="11"/>
    </row>
    <row r="74" spans="1:7" x14ac:dyDescent="0.25">
      <c r="A74" s="5"/>
      <c r="B74" s="5"/>
      <c r="C74" s="13"/>
      <c r="D74" s="14"/>
      <c r="E74" s="11"/>
      <c r="F74" s="11"/>
      <c r="G74" s="11"/>
    </row>
    <row r="75" spans="1:7" x14ac:dyDescent="0.25">
      <c r="A75" s="5"/>
      <c r="B75" s="5"/>
      <c r="C75" s="13"/>
      <c r="D75" s="14"/>
      <c r="E75" s="11"/>
      <c r="F75" s="11"/>
      <c r="G75" s="11"/>
    </row>
    <row r="76" spans="1:7" x14ac:dyDescent="0.25">
      <c r="A76" s="5"/>
      <c r="B76" s="5"/>
      <c r="C76" s="13"/>
      <c r="D76" s="14"/>
      <c r="E76" s="11"/>
      <c r="F76" s="11"/>
      <c r="G76" s="11"/>
    </row>
    <row r="77" spans="1:7" x14ac:dyDescent="0.25">
      <c r="A77" s="5"/>
      <c r="B77" s="5"/>
      <c r="C77" s="13"/>
      <c r="D77" s="14"/>
      <c r="E77" s="11"/>
      <c r="F77" s="11"/>
      <c r="G77" s="11"/>
    </row>
    <row r="78" spans="1:7" x14ac:dyDescent="0.25">
      <c r="A78" s="5"/>
      <c r="B78" s="5"/>
      <c r="C78" s="13"/>
      <c r="D78" s="14"/>
      <c r="E78" s="11"/>
      <c r="F78" s="11"/>
      <c r="G78" s="11"/>
    </row>
    <row r="79" spans="1:7" x14ac:dyDescent="0.25">
      <c r="A79" s="5"/>
      <c r="B79" s="5"/>
      <c r="C79" s="13"/>
      <c r="D79" s="14"/>
      <c r="E79" s="11"/>
      <c r="F79" s="11"/>
      <c r="G79" s="11"/>
    </row>
    <row r="80" spans="1:7" x14ac:dyDescent="0.25">
      <c r="A80" s="5"/>
      <c r="B80" s="5"/>
      <c r="C80" s="13"/>
      <c r="D80" s="14"/>
      <c r="E80" s="11"/>
      <c r="F80" s="11"/>
      <c r="G80" s="11"/>
    </row>
    <row r="81" spans="1:7" x14ac:dyDescent="0.25">
      <c r="A81" s="5"/>
      <c r="B81" s="5"/>
      <c r="C81" s="13"/>
      <c r="D81" s="14"/>
      <c r="E81" s="11"/>
      <c r="F81" s="11"/>
      <c r="G81" s="11"/>
    </row>
    <row r="82" spans="1:7" x14ac:dyDescent="0.25">
      <c r="A82" s="5"/>
      <c r="B82" s="5"/>
      <c r="C82" s="13"/>
      <c r="D82" s="14"/>
      <c r="E82" s="11"/>
      <c r="F82" s="11"/>
      <c r="G82" s="11"/>
    </row>
    <row r="83" spans="1:7" x14ac:dyDescent="0.25">
      <c r="A83" s="5"/>
      <c r="B83" s="5"/>
      <c r="C83" s="13"/>
      <c r="D83" s="14"/>
      <c r="E83" s="11"/>
      <c r="F83" s="11"/>
      <c r="G83" s="11"/>
    </row>
    <row r="84" spans="1:7" x14ac:dyDescent="0.25">
      <c r="A84" s="5"/>
      <c r="B84" s="5"/>
      <c r="C84" s="13"/>
      <c r="D84" s="14"/>
      <c r="E84" s="11"/>
      <c r="F84" s="11"/>
      <c r="G84" s="11"/>
    </row>
    <row r="85" spans="1:7" x14ac:dyDescent="0.25">
      <c r="A85" s="5"/>
      <c r="B85" s="5"/>
      <c r="C85" s="13"/>
      <c r="D85" s="14"/>
      <c r="E85" s="11"/>
      <c r="F85" s="11"/>
      <c r="G85" s="11"/>
    </row>
    <row r="86" spans="1:7" x14ac:dyDescent="0.25">
      <c r="A86" s="5"/>
      <c r="B86" s="5"/>
      <c r="C86" s="13"/>
      <c r="D86" s="14"/>
      <c r="E86" s="11"/>
      <c r="F86" s="11"/>
      <c r="G86" s="11"/>
    </row>
    <row r="87" spans="1:7" x14ac:dyDescent="0.25">
      <c r="A87" s="5"/>
      <c r="B87" s="5"/>
      <c r="C87" s="13"/>
      <c r="D87" s="14"/>
      <c r="E87" s="11"/>
      <c r="F87" s="11"/>
      <c r="G87" s="11"/>
    </row>
    <row r="88" spans="1:7" x14ac:dyDescent="0.25">
      <c r="A88" s="5"/>
      <c r="B88" s="5"/>
      <c r="C88" s="13"/>
      <c r="D88" s="14"/>
      <c r="E88" s="11"/>
      <c r="F88" s="11"/>
      <c r="G88" s="11"/>
    </row>
    <row r="89" spans="1:7" x14ac:dyDescent="0.25">
      <c r="A89" s="5"/>
      <c r="B89" s="5"/>
      <c r="C89" s="13"/>
      <c r="D89" s="14"/>
      <c r="E89" s="11"/>
      <c r="F89" s="11"/>
      <c r="G89" s="11"/>
    </row>
    <row r="90" spans="1:7" x14ac:dyDescent="0.25">
      <c r="A90" s="5"/>
      <c r="B90" s="5"/>
      <c r="C90" s="13"/>
      <c r="D90" s="14"/>
      <c r="E90" s="11"/>
      <c r="F90" s="11"/>
      <c r="G90" s="11"/>
    </row>
    <row r="91" spans="1:7" x14ac:dyDescent="0.25">
      <c r="A91" s="5"/>
      <c r="B91" s="5"/>
      <c r="C91" s="13"/>
      <c r="D91" s="14"/>
      <c r="E91" s="11"/>
      <c r="F91" s="11"/>
      <c r="G91" s="11"/>
    </row>
    <row r="92" spans="1:7" x14ac:dyDescent="0.25">
      <c r="A92" s="5"/>
      <c r="B92" s="5"/>
      <c r="C92" s="13"/>
      <c r="D92" s="14"/>
      <c r="E92" s="11"/>
      <c r="F92" s="11"/>
      <c r="G92" s="11"/>
    </row>
    <row r="93" spans="1:7" x14ac:dyDescent="0.25">
      <c r="A93" s="5"/>
      <c r="B93" s="5"/>
      <c r="C93" s="13"/>
      <c r="D93" s="14"/>
      <c r="E93" s="11"/>
      <c r="F93" s="11"/>
      <c r="G93" s="11"/>
    </row>
    <row r="94" spans="1:7" x14ac:dyDescent="0.25">
      <c r="A94" s="5"/>
      <c r="B94" s="5"/>
      <c r="C94" s="13"/>
      <c r="D94" s="14"/>
      <c r="E94" s="11"/>
      <c r="F94" s="11"/>
      <c r="G94" s="11"/>
    </row>
    <row r="95" spans="1:7" x14ac:dyDescent="0.25">
      <c r="A95" s="5"/>
      <c r="B95" s="5"/>
      <c r="C95" s="13"/>
      <c r="D95" s="14"/>
      <c r="E95" s="11"/>
      <c r="F95" s="11"/>
      <c r="G95" s="11"/>
    </row>
    <row r="96" spans="1:7" x14ac:dyDescent="0.25">
      <c r="A96" s="5"/>
      <c r="B96" s="5"/>
      <c r="C96" s="13"/>
      <c r="D96" s="14"/>
      <c r="E96" s="11"/>
      <c r="F96" s="11"/>
      <c r="G96" s="11"/>
    </row>
    <row r="97" spans="1:7" x14ac:dyDescent="0.25">
      <c r="A97" s="5"/>
      <c r="B97" s="5"/>
      <c r="C97" s="13"/>
      <c r="D97" s="14"/>
      <c r="E97" s="11"/>
      <c r="F97" s="11"/>
      <c r="G97" s="11"/>
    </row>
    <row r="98" spans="1:7" x14ac:dyDescent="0.25">
      <c r="A98" s="5"/>
      <c r="B98" s="5"/>
      <c r="C98" s="13"/>
      <c r="D98" s="14"/>
      <c r="E98" s="11"/>
      <c r="F98" s="11"/>
      <c r="G98" s="11"/>
    </row>
    <row r="99" spans="1:7" x14ac:dyDescent="0.25">
      <c r="A99" s="5"/>
      <c r="B99" s="5"/>
      <c r="C99" s="13"/>
      <c r="D99" s="14"/>
      <c r="E99" s="11"/>
      <c r="F99" s="11"/>
      <c r="G99" s="11"/>
    </row>
    <row r="100" spans="1:7" x14ac:dyDescent="0.25">
      <c r="A100" s="5"/>
      <c r="B100" s="5"/>
      <c r="C100" s="13"/>
      <c r="D100" s="14"/>
      <c r="E100" s="11"/>
      <c r="F100" s="11"/>
      <c r="G100" s="11"/>
    </row>
    <row r="101" spans="1:7" x14ac:dyDescent="0.25">
      <c r="A101" s="5"/>
      <c r="B101" s="5"/>
      <c r="C101" s="13"/>
      <c r="D101" s="14"/>
      <c r="E101" s="11"/>
      <c r="F101" s="11"/>
      <c r="G101" s="11"/>
    </row>
    <row r="102" spans="1:7" x14ac:dyDescent="0.25">
      <c r="A102" s="5"/>
      <c r="B102" s="5"/>
      <c r="C102" s="13"/>
      <c r="D102" s="14"/>
      <c r="E102" s="11"/>
      <c r="F102" s="11"/>
      <c r="G102" s="11"/>
    </row>
    <row r="103" spans="1:7" x14ac:dyDescent="0.25">
      <c r="A103" s="5"/>
      <c r="B103" s="5"/>
      <c r="C103" s="13"/>
      <c r="D103" s="14"/>
      <c r="E103" s="11"/>
      <c r="F103" s="11"/>
      <c r="G103" s="11"/>
    </row>
    <row r="104" spans="1:7" x14ac:dyDescent="0.25">
      <c r="A104" s="5"/>
      <c r="B104" s="5"/>
      <c r="C104" s="13"/>
      <c r="D104" s="14"/>
      <c r="E104" s="11"/>
      <c r="F104" s="11"/>
      <c r="G104" s="11"/>
    </row>
    <row r="105" spans="1:7" x14ac:dyDescent="0.25">
      <c r="A105" s="5"/>
      <c r="B105" s="5"/>
      <c r="C105" s="13"/>
      <c r="D105" s="14"/>
      <c r="E105" s="11"/>
      <c r="F105" s="11"/>
      <c r="G105" s="11"/>
    </row>
    <row r="106" spans="1:7" x14ac:dyDescent="0.25">
      <c r="A106" s="5"/>
      <c r="B106" s="5"/>
      <c r="C106" s="13"/>
      <c r="D106" s="14"/>
      <c r="E106" s="11"/>
      <c r="F106" s="11"/>
      <c r="G106" s="11"/>
    </row>
    <row r="107" spans="1:7" x14ac:dyDescent="0.25">
      <c r="A107" s="5"/>
      <c r="B107" s="5"/>
      <c r="C107" s="13"/>
      <c r="D107" s="14"/>
      <c r="E107" s="11"/>
      <c r="F107" s="11"/>
      <c r="G107" s="11"/>
    </row>
    <row r="108" spans="1:7" x14ac:dyDescent="0.25">
      <c r="A108" s="5"/>
      <c r="B108" s="5"/>
      <c r="C108" s="13"/>
      <c r="D108" s="14"/>
      <c r="E108" s="11"/>
      <c r="F108" s="11"/>
      <c r="G108" s="11"/>
    </row>
    <row r="109" spans="1:7" x14ac:dyDescent="0.25">
      <c r="A109" s="5"/>
      <c r="B109" s="5"/>
      <c r="C109" s="13"/>
      <c r="D109" s="14"/>
      <c r="E109" s="11"/>
      <c r="F109" s="11"/>
      <c r="G109" s="11"/>
    </row>
    <row r="110" spans="1:7" x14ac:dyDescent="0.25">
      <c r="A110" s="5"/>
      <c r="B110" s="5"/>
      <c r="C110" s="13"/>
      <c r="D110" s="14"/>
      <c r="E110" s="11"/>
      <c r="F110" s="11"/>
      <c r="G110" s="11"/>
    </row>
    <row r="111" spans="1:7" x14ac:dyDescent="0.25">
      <c r="A111" s="5"/>
      <c r="B111" s="5"/>
      <c r="C111" s="13"/>
      <c r="D111" s="14"/>
      <c r="E111" s="11"/>
      <c r="F111" s="11"/>
      <c r="G111" s="11"/>
    </row>
    <row r="112" spans="1:7" x14ac:dyDescent="0.25">
      <c r="A112" s="5"/>
      <c r="B112" s="5"/>
      <c r="C112" s="13"/>
      <c r="D112" s="14"/>
      <c r="E112" s="11"/>
      <c r="F112" s="11"/>
      <c r="G112" s="11"/>
    </row>
    <row r="113" spans="1:7" x14ac:dyDescent="0.25">
      <c r="A113" s="5"/>
      <c r="B113" s="5"/>
      <c r="C113" s="13"/>
      <c r="D113" s="14"/>
      <c r="E113" s="11"/>
      <c r="F113" s="11"/>
      <c r="G113" s="11"/>
    </row>
    <row r="114" spans="1:7" x14ac:dyDescent="0.25">
      <c r="A114" s="5"/>
      <c r="B114" s="5"/>
      <c r="C114" s="13"/>
      <c r="D114" s="14"/>
      <c r="E114" s="11"/>
      <c r="F114" s="11"/>
      <c r="G114" s="11"/>
    </row>
    <row r="115" spans="1:7" x14ac:dyDescent="0.25">
      <c r="A115" s="5"/>
      <c r="B115" s="5"/>
      <c r="C115" s="13"/>
      <c r="D115" s="14"/>
      <c r="E115" s="11"/>
      <c r="F115" s="11"/>
      <c r="G115" s="11"/>
    </row>
    <row r="116" spans="1:7" x14ac:dyDescent="0.25">
      <c r="A116" s="5"/>
      <c r="B116" s="5"/>
      <c r="C116" s="13"/>
      <c r="D116" s="14"/>
      <c r="E116" s="11"/>
      <c r="F116" s="11"/>
      <c r="G116" s="11"/>
    </row>
    <row r="117" spans="1:7" x14ac:dyDescent="0.25">
      <c r="A117" s="5"/>
      <c r="B117" s="5"/>
      <c r="C117" s="13"/>
      <c r="D117" s="14"/>
      <c r="E117" s="11"/>
      <c r="F117" s="11"/>
      <c r="G117" s="11"/>
    </row>
    <row r="118" spans="1:7" x14ac:dyDescent="0.25">
      <c r="A118" s="5"/>
      <c r="B118" s="5"/>
      <c r="C118" s="13"/>
      <c r="D118" s="14"/>
      <c r="E118" s="11"/>
      <c r="F118" s="11"/>
      <c r="G118" s="11"/>
    </row>
    <row r="119" spans="1:7" x14ac:dyDescent="0.25">
      <c r="A119" s="5"/>
      <c r="B119" s="5"/>
      <c r="C119" s="13"/>
      <c r="D119" s="14"/>
      <c r="E119" s="11"/>
      <c r="F119" s="11"/>
      <c r="G119" s="11"/>
    </row>
    <row r="120" spans="1:7" x14ac:dyDescent="0.25">
      <c r="A120" s="5"/>
      <c r="B120" s="5"/>
      <c r="C120" s="13"/>
      <c r="D120" s="14"/>
      <c r="E120" s="11"/>
      <c r="F120" s="11"/>
      <c r="G120" s="11"/>
    </row>
    <row r="121" spans="1:7" x14ac:dyDescent="0.25">
      <c r="A121" s="5"/>
      <c r="B121" s="5"/>
      <c r="C121" s="13"/>
      <c r="D121" s="14"/>
      <c r="E121" s="11"/>
      <c r="F121" s="11"/>
      <c r="G121" s="11"/>
    </row>
    <row r="122" spans="1:7" x14ac:dyDescent="0.25">
      <c r="A122" s="5"/>
      <c r="B122" s="5"/>
      <c r="C122" s="13"/>
      <c r="D122" s="14"/>
      <c r="E122" s="11"/>
      <c r="F122" s="11"/>
      <c r="G122" s="11"/>
    </row>
    <row r="123" spans="1:7" x14ac:dyDescent="0.25">
      <c r="A123" s="5"/>
      <c r="B123" s="5"/>
      <c r="C123" s="13"/>
      <c r="D123" s="14"/>
      <c r="E123" s="11"/>
      <c r="F123" s="11"/>
      <c r="G123" s="11"/>
    </row>
    <row r="124" spans="1:7" x14ac:dyDescent="0.25">
      <c r="A124" s="5"/>
      <c r="B124" s="5"/>
      <c r="C124" s="13"/>
      <c r="D124" s="14"/>
      <c r="E124" s="11"/>
      <c r="F124" s="11"/>
      <c r="G124" s="11"/>
    </row>
    <row r="125" spans="1:7" x14ac:dyDescent="0.25">
      <c r="A125" s="5"/>
      <c r="B125" s="5"/>
      <c r="C125" s="13"/>
      <c r="D125" s="14"/>
      <c r="E125" s="11"/>
      <c r="F125" s="11"/>
      <c r="G125" s="11"/>
    </row>
    <row r="126" spans="1:7" x14ac:dyDescent="0.25">
      <c r="A126" s="5"/>
      <c r="B126" s="5"/>
      <c r="C126" s="13"/>
      <c r="D126" s="14"/>
      <c r="E126" s="11"/>
      <c r="F126" s="11"/>
      <c r="G126" s="11"/>
    </row>
    <row r="127" spans="1:7" x14ac:dyDescent="0.25">
      <c r="A127" s="5"/>
      <c r="B127" s="5"/>
      <c r="C127" s="13"/>
      <c r="D127" s="14"/>
      <c r="E127" s="11"/>
      <c r="F127" s="11"/>
      <c r="G127" s="11"/>
    </row>
    <row r="128" spans="1:7" x14ac:dyDescent="0.25">
      <c r="A128" s="5"/>
      <c r="B128" s="5"/>
      <c r="C128" s="13"/>
      <c r="D128" s="14"/>
      <c r="E128" s="11"/>
      <c r="F128" s="11"/>
      <c r="G128" s="11"/>
    </row>
    <row r="129" spans="1:7" x14ac:dyDescent="0.25">
      <c r="A129" s="5"/>
      <c r="B129" s="5"/>
      <c r="C129" s="13"/>
      <c r="D129" s="14"/>
      <c r="E129" s="11"/>
      <c r="F129" s="11"/>
      <c r="G129" s="11"/>
    </row>
    <row r="130" spans="1:7" x14ac:dyDescent="0.25">
      <c r="A130" s="5"/>
      <c r="B130" s="5"/>
      <c r="C130" s="13"/>
      <c r="D130" s="14"/>
      <c r="E130" s="11"/>
      <c r="F130" s="11"/>
      <c r="G130" s="11"/>
    </row>
    <row r="131" spans="1:7" x14ac:dyDescent="0.25">
      <c r="A131" s="5"/>
      <c r="B131" s="5"/>
      <c r="C131" s="13"/>
      <c r="D131" s="14"/>
      <c r="E131" s="11"/>
      <c r="F131" s="11"/>
      <c r="G131" s="11"/>
    </row>
    <row r="132" spans="1:7" x14ac:dyDescent="0.25">
      <c r="A132" s="5"/>
      <c r="B132" s="5"/>
      <c r="C132" s="13"/>
      <c r="D132" s="14"/>
      <c r="E132" s="11"/>
      <c r="F132" s="11"/>
      <c r="G132" s="11"/>
    </row>
    <row r="133" spans="1:7" x14ac:dyDescent="0.25">
      <c r="A133" s="5"/>
      <c r="B133" s="5"/>
      <c r="C133" s="13"/>
      <c r="D133" s="14"/>
      <c r="E133" s="11"/>
      <c r="F133" s="11"/>
      <c r="G133" s="11"/>
    </row>
    <row r="134" spans="1:7" x14ac:dyDescent="0.25">
      <c r="A134" s="5"/>
      <c r="B134" s="5"/>
      <c r="C134" s="13"/>
      <c r="D134" s="14"/>
      <c r="E134" s="11"/>
      <c r="F134" s="11"/>
      <c r="G134" s="11"/>
    </row>
    <row r="135" spans="1:7" x14ac:dyDescent="0.25">
      <c r="A135" s="5"/>
      <c r="B135" s="5"/>
      <c r="C135" s="13"/>
      <c r="D135" s="14"/>
      <c r="E135" s="11"/>
      <c r="F135" s="11"/>
      <c r="G135" s="11"/>
    </row>
    <row r="136" spans="1:7" x14ac:dyDescent="0.25">
      <c r="A136" s="5"/>
      <c r="B136" s="5"/>
      <c r="C136" s="13"/>
      <c r="D136" s="14"/>
      <c r="E136" s="11"/>
      <c r="F136" s="11"/>
      <c r="G136" s="11"/>
    </row>
    <row r="137" spans="1:7" x14ac:dyDescent="0.25">
      <c r="A137" s="5"/>
      <c r="B137" s="5"/>
      <c r="C137" s="13"/>
      <c r="D137" s="14"/>
      <c r="E137" s="11"/>
      <c r="F137" s="11"/>
      <c r="G137" s="11"/>
    </row>
    <row r="138" spans="1:7" x14ac:dyDescent="0.25">
      <c r="A138" s="5"/>
      <c r="B138" s="5"/>
      <c r="C138" s="13"/>
      <c r="D138" s="14"/>
      <c r="E138" s="11"/>
      <c r="F138" s="11"/>
      <c r="G138" s="11"/>
    </row>
    <row r="139" spans="1:7" x14ac:dyDescent="0.25">
      <c r="A139" s="5"/>
      <c r="B139" s="5"/>
      <c r="C139" s="13"/>
      <c r="D139" s="14"/>
      <c r="E139" s="11"/>
      <c r="F139" s="11"/>
      <c r="G139" s="11"/>
    </row>
    <row r="140" spans="1:7" x14ac:dyDescent="0.25">
      <c r="A140" s="5"/>
      <c r="B140" s="5"/>
      <c r="C140" s="13"/>
      <c r="D140" s="14"/>
      <c r="E140" s="11"/>
      <c r="F140" s="11"/>
      <c r="G140" s="11"/>
    </row>
    <row r="141" spans="1:7" x14ac:dyDescent="0.25">
      <c r="A141" s="5"/>
      <c r="B141" s="5"/>
      <c r="C141" s="13"/>
      <c r="D141" s="14"/>
      <c r="E141" s="11"/>
      <c r="F141" s="11"/>
      <c r="G141" s="11"/>
    </row>
    <row r="142" spans="1:7" x14ac:dyDescent="0.25">
      <c r="A142" s="5"/>
      <c r="B142" s="5"/>
      <c r="C142" s="13"/>
      <c r="D142" s="14"/>
      <c r="E142" s="11"/>
      <c r="F142" s="11"/>
      <c r="G142" s="11"/>
    </row>
    <row r="143" spans="1:7" x14ac:dyDescent="0.25">
      <c r="A143" s="5"/>
      <c r="B143" s="5"/>
      <c r="C143" s="13"/>
      <c r="D143" s="14"/>
      <c r="E143" s="11"/>
      <c r="F143" s="11"/>
      <c r="G143" s="11"/>
    </row>
    <row r="144" spans="1:7" x14ac:dyDescent="0.25">
      <c r="A144" s="5"/>
      <c r="B144" s="5"/>
      <c r="C144" s="13"/>
      <c r="D144" s="14"/>
      <c r="E144" s="11"/>
      <c r="F144" s="11"/>
      <c r="G144" s="11"/>
    </row>
    <row r="145" spans="1:7" x14ac:dyDescent="0.25">
      <c r="A145" s="5"/>
      <c r="B145" s="5"/>
      <c r="C145" s="13"/>
      <c r="D145" s="14"/>
      <c r="E145" s="11"/>
      <c r="F145" s="11"/>
      <c r="G145" s="11"/>
    </row>
    <row r="146" spans="1:7" x14ac:dyDescent="0.25">
      <c r="A146" s="5"/>
      <c r="B146" s="5"/>
      <c r="C146" s="13"/>
      <c r="D146" s="14"/>
      <c r="E146" s="11"/>
      <c r="F146" s="11"/>
      <c r="G146" s="11"/>
    </row>
    <row r="147" spans="1:7" x14ac:dyDescent="0.25">
      <c r="A147" s="5"/>
      <c r="B147" s="5"/>
      <c r="C147" s="13"/>
      <c r="D147" s="14"/>
      <c r="E147" s="11"/>
      <c r="F147" s="11"/>
      <c r="G147" s="11"/>
    </row>
    <row r="148" spans="1:7" x14ac:dyDescent="0.25">
      <c r="A148" s="5"/>
      <c r="B148" s="5"/>
      <c r="C148" s="13"/>
      <c r="D148" s="14"/>
      <c r="E148" s="11"/>
      <c r="F148" s="11"/>
      <c r="G148" s="11"/>
    </row>
    <row r="149" spans="1:7" x14ac:dyDescent="0.25">
      <c r="A149" s="5"/>
      <c r="B149" s="5"/>
      <c r="C149" s="13"/>
      <c r="D149" s="14"/>
      <c r="E149" s="11"/>
      <c r="F149" s="11"/>
      <c r="G149" s="11"/>
    </row>
    <row r="150" spans="1:7" x14ac:dyDescent="0.25">
      <c r="A150" s="5"/>
      <c r="B150" s="5"/>
      <c r="C150" s="13"/>
      <c r="D150" s="14"/>
      <c r="E150" s="11"/>
      <c r="F150" s="11"/>
      <c r="G150" s="11"/>
    </row>
    <row r="151" spans="1:7" x14ac:dyDescent="0.25">
      <c r="A151" s="5"/>
      <c r="B151" s="5"/>
      <c r="C151" s="13"/>
      <c r="D151" s="14"/>
      <c r="E151" s="11"/>
      <c r="F151" s="11"/>
      <c r="G151" s="11"/>
    </row>
    <row r="152" spans="1:7" x14ac:dyDescent="0.25">
      <c r="A152" s="5"/>
      <c r="B152" s="5"/>
      <c r="C152" s="13"/>
      <c r="D152" s="14"/>
      <c r="E152" s="11"/>
      <c r="F152" s="11"/>
      <c r="G152" s="11"/>
    </row>
    <row r="153" spans="1:7" x14ac:dyDescent="0.25">
      <c r="A153" s="5"/>
      <c r="B153" s="5"/>
      <c r="C153" s="13"/>
      <c r="D153" s="14"/>
      <c r="E153" s="11"/>
      <c r="F153" s="11"/>
      <c r="G153" s="11"/>
    </row>
    <row r="154" spans="1:7" x14ac:dyDescent="0.25">
      <c r="A154" s="5"/>
      <c r="B154" s="5"/>
      <c r="C154" s="13"/>
      <c r="D154" s="14"/>
      <c r="E154" s="11"/>
      <c r="F154" s="11"/>
      <c r="G154" s="11"/>
    </row>
    <row r="155" spans="1:7" x14ac:dyDescent="0.25">
      <c r="A155" s="5"/>
      <c r="B155" s="5"/>
      <c r="C155" s="13"/>
      <c r="D155" s="14"/>
      <c r="E155" s="11"/>
      <c r="F155" s="11"/>
      <c r="G155" s="11"/>
    </row>
    <row r="156" spans="1:7" x14ac:dyDescent="0.25">
      <c r="A156" s="5"/>
      <c r="B156" s="5"/>
      <c r="C156" s="13"/>
      <c r="D156" s="14"/>
      <c r="E156" s="11"/>
      <c r="F156" s="11"/>
      <c r="G156" s="11"/>
    </row>
    <row r="157" spans="1:7" x14ac:dyDescent="0.25">
      <c r="A157" s="5"/>
      <c r="B157" s="5"/>
      <c r="C157" s="13"/>
      <c r="D157" s="14"/>
      <c r="E157" s="11"/>
      <c r="F157" s="11"/>
      <c r="G157" s="11"/>
    </row>
    <row r="158" spans="1:7" x14ac:dyDescent="0.25">
      <c r="A158" s="5"/>
      <c r="B158" s="5"/>
      <c r="C158" s="13"/>
      <c r="D158" s="14"/>
      <c r="E158" s="11"/>
      <c r="F158" s="11"/>
      <c r="G158" s="11"/>
    </row>
    <row r="159" spans="1:7" x14ac:dyDescent="0.25">
      <c r="A159" s="5"/>
      <c r="B159" s="5"/>
      <c r="C159" s="13"/>
      <c r="D159" s="14"/>
      <c r="E159" s="11"/>
      <c r="F159" s="11"/>
      <c r="G159" s="11"/>
    </row>
    <row r="160" spans="1:7" x14ac:dyDescent="0.25">
      <c r="A160" s="5"/>
      <c r="B160" s="5"/>
      <c r="C160" s="13"/>
      <c r="D160" s="14"/>
      <c r="E160" s="11"/>
      <c r="F160" s="11"/>
      <c r="G160" s="11"/>
    </row>
    <row r="161" spans="1:7" x14ac:dyDescent="0.25">
      <c r="A161" s="5"/>
      <c r="B161" s="5"/>
      <c r="C161" s="13"/>
      <c r="D161" s="14"/>
      <c r="E161" s="11"/>
      <c r="F161" s="11"/>
      <c r="G161" s="11"/>
    </row>
    <row r="162" spans="1:7" x14ac:dyDescent="0.25">
      <c r="A162" s="5"/>
      <c r="B162" s="5"/>
      <c r="C162" s="13"/>
      <c r="D162" s="14"/>
      <c r="E162" s="11"/>
      <c r="F162" s="11"/>
      <c r="G162" s="11"/>
    </row>
    <row r="163" spans="1:7" x14ac:dyDescent="0.25">
      <c r="A163" s="5"/>
      <c r="B163" s="5"/>
      <c r="C163" s="13"/>
      <c r="D163" s="14"/>
      <c r="E163" s="11"/>
      <c r="F163" s="11"/>
      <c r="G163" s="11"/>
    </row>
    <row r="164" spans="1:7" x14ac:dyDescent="0.25">
      <c r="A164" s="5"/>
      <c r="B164" s="5"/>
      <c r="C164" s="13"/>
      <c r="D164" s="14"/>
      <c r="E164" s="11"/>
      <c r="F164" s="11"/>
      <c r="G164" s="11"/>
    </row>
    <row r="165" spans="1:7" x14ac:dyDescent="0.25">
      <c r="A165" s="5"/>
      <c r="B165" s="5"/>
      <c r="C165" s="13"/>
      <c r="D165" s="14"/>
      <c r="E165" s="11"/>
      <c r="F165" s="11"/>
      <c r="G165" s="11"/>
    </row>
    <row r="166" spans="1:7" x14ac:dyDescent="0.25">
      <c r="A166" s="5"/>
      <c r="B166" s="5"/>
      <c r="C166" s="13"/>
      <c r="D166" s="14"/>
      <c r="E166" s="11"/>
      <c r="F166" s="11"/>
      <c r="G166" s="11"/>
    </row>
    <row r="167" spans="1:7" x14ac:dyDescent="0.25">
      <c r="A167" s="5"/>
      <c r="B167" s="5"/>
      <c r="C167" s="13"/>
      <c r="D167" s="14"/>
      <c r="E167" s="11"/>
      <c r="F167" s="11"/>
      <c r="G167" s="11"/>
    </row>
    <row r="168" spans="1:7" x14ac:dyDescent="0.25">
      <c r="A168" s="5"/>
      <c r="B168" s="5"/>
      <c r="C168" s="13"/>
      <c r="D168" s="14"/>
      <c r="E168" s="11"/>
      <c r="F168" s="11"/>
      <c r="G168" s="11"/>
    </row>
    <row r="169" spans="1:7" x14ac:dyDescent="0.25">
      <c r="A169" s="5"/>
      <c r="B169" s="5"/>
      <c r="C169" s="13"/>
      <c r="D169" s="14"/>
      <c r="E169" s="11"/>
      <c r="F169" s="11"/>
      <c r="G169" s="11"/>
    </row>
    <row r="170" spans="1:7" x14ac:dyDescent="0.25">
      <c r="A170" s="5"/>
      <c r="B170" s="5"/>
      <c r="C170" s="13"/>
      <c r="D170" s="14"/>
      <c r="E170" s="11"/>
      <c r="F170" s="11"/>
      <c r="G170" s="11"/>
    </row>
    <row r="171" spans="1:7" x14ac:dyDescent="0.25">
      <c r="A171" s="5"/>
      <c r="B171" s="5"/>
      <c r="C171" s="13"/>
      <c r="D171" s="14"/>
      <c r="E171" s="11"/>
      <c r="F171" s="11"/>
      <c r="G171" s="11"/>
    </row>
    <row r="172" spans="1:7" x14ac:dyDescent="0.25">
      <c r="A172" s="5"/>
      <c r="B172" s="5"/>
      <c r="C172" s="13"/>
      <c r="D172" s="14"/>
      <c r="E172" s="11"/>
      <c r="F172" s="11"/>
      <c r="G172" s="11"/>
    </row>
    <row r="173" spans="1:7" x14ac:dyDescent="0.25">
      <c r="A173" s="5"/>
      <c r="B173" s="5"/>
      <c r="C173" s="13"/>
      <c r="D173" s="14"/>
      <c r="E173" s="11"/>
      <c r="F173" s="11"/>
      <c r="G173" s="11"/>
    </row>
    <row r="174" spans="1:7" x14ac:dyDescent="0.25">
      <c r="A174" s="5"/>
      <c r="B174" s="5"/>
      <c r="C174" s="13"/>
      <c r="D174" s="14"/>
      <c r="E174" s="11"/>
      <c r="F174" s="11"/>
      <c r="G174" s="11"/>
    </row>
    <row r="175" spans="1:7" x14ac:dyDescent="0.25">
      <c r="A175" s="5"/>
      <c r="B175" s="5"/>
      <c r="C175" s="13"/>
      <c r="D175" s="14"/>
      <c r="E175" s="11"/>
      <c r="F175" s="11"/>
      <c r="G175" s="11"/>
    </row>
    <row r="176" spans="1:7" x14ac:dyDescent="0.25">
      <c r="A176" s="5"/>
      <c r="B176" s="5"/>
      <c r="C176" s="13"/>
      <c r="D176" s="14"/>
      <c r="E176" s="11"/>
      <c r="F176" s="11"/>
      <c r="G176" s="11"/>
    </row>
    <row r="177" spans="1:7" x14ac:dyDescent="0.25">
      <c r="A177" s="5"/>
      <c r="B177" s="5"/>
      <c r="C177" s="13"/>
      <c r="D177" s="14"/>
      <c r="E177" s="11"/>
      <c r="F177" s="11"/>
      <c r="G177" s="11"/>
    </row>
    <row r="178" spans="1:7" x14ac:dyDescent="0.25">
      <c r="A178" s="5"/>
      <c r="B178" s="5"/>
      <c r="C178" s="13"/>
      <c r="D178" s="14"/>
      <c r="E178" s="11"/>
      <c r="F178" s="11"/>
      <c r="G178" s="11"/>
    </row>
    <row r="179" spans="1:7" x14ac:dyDescent="0.25">
      <c r="A179" s="5"/>
      <c r="B179" s="5"/>
      <c r="C179" s="13"/>
      <c r="D179" s="14"/>
      <c r="E179" s="11"/>
      <c r="F179" s="11"/>
      <c r="G179" s="11"/>
    </row>
    <row r="180" spans="1:7" x14ac:dyDescent="0.25">
      <c r="A180" s="5"/>
      <c r="B180" s="5"/>
      <c r="C180" s="13"/>
      <c r="D180" s="14"/>
      <c r="E180" s="11"/>
      <c r="F180" s="11"/>
      <c r="G180" s="11"/>
    </row>
    <row r="181" spans="1:7" x14ac:dyDescent="0.25">
      <c r="A181" s="5"/>
      <c r="B181" s="5"/>
      <c r="C181" s="13"/>
      <c r="D181" s="14"/>
      <c r="E181" s="11"/>
      <c r="F181" s="11"/>
      <c r="G181" s="11"/>
    </row>
    <row r="182" spans="1:7" x14ac:dyDescent="0.25">
      <c r="A182" s="5"/>
      <c r="B182" s="5"/>
      <c r="C182" s="13"/>
      <c r="D182" s="14"/>
      <c r="E182" s="11"/>
      <c r="F182" s="11"/>
      <c r="G182" s="11"/>
    </row>
    <row r="183" spans="1:7" x14ac:dyDescent="0.25">
      <c r="A183" s="5"/>
      <c r="B183" s="5"/>
      <c r="C183" s="13"/>
      <c r="D183" s="14"/>
      <c r="E183" s="11"/>
      <c r="F183" s="11"/>
      <c r="G183" s="11"/>
    </row>
    <row r="184" spans="1:7" x14ac:dyDescent="0.25">
      <c r="A184" s="5"/>
      <c r="B184" s="5"/>
      <c r="C184" s="13"/>
      <c r="D184" s="14"/>
      <c r="E184" s="11"/>
      <c r="F184" s="11"/>
      <c r="G184" s="11"/>
    </row>
    <row r="185" spans="1:7" x14ac:dyDescent="0.25">
      <c r="A185" s="5"/>
      <c r="B185" s="5"/>
      <c r="C185" s="13"/>
      <c r="D185" s="14"/>
      <c r="E185" s="11"/>
      <c r="F185" s="11"/>
      <c r="G185" s="11"/>
    </row>
    <row r="186" spans="1:7" x14ac:dyDescent="0.25">
      <c r="A186" s="5"/>
      <c r="B186" s="5"/>
      <c r="C186" s="13"/>
      <c r="D186" s="14"/>
      <c r="E186" s="11"/>
      <c r="F186" s="11"/>
      <c r="G186" s="11"/>
    </row>
    <row r="187" spans="1:7" x14ac:dyDescent="0.25">
      <c r="A187" s="5"/>
      <c r="B187" s="5"/>
      <c r="C187" s="13"/>
      <c r="D187" s="14"/>
      <c r="E187" s="11"/>
      <c r="F187" s="11"/>
      <c r="G187" s="11"/>
    </row>
    <row r="188" spans="1:7" x14ac:dyDescent="0.25">
      <c r="A188" s="5"/>
      <c r="B188" s="5"/>
      <c r="C188" s="13"/>
      <c r="D188" s="14"/>
      <c r="E188" s="11"/>
      <c r="F188" s="11"/>
      <c r="G188" s="11"/>
    </row>
    <row r="189" spans="1:7" x14ac:dyDescent="0.25">
      <c r="A189" s="5"/>
      <c r="B189" s="5"/>
      <c r="C189" s="13"/>
      <c r="D189" s="14"/>
      <c r="E189" s="11"/>
      <c r="F189" s="11"/>
      <c r="G189" s="11"/>
    </row>
    <row r="190" spans="1:7" x14ac:dyDescent="0.25">
      <c r="A190" s="5"/>
      <c r="B190" s="5"/>
      <c r="C190" s="13"/>
      <c r="D190" s="14"/>
      <c r="E190" s="11"/>
      <c r="F190" s="11"/>
      <c r="G190" s="11"/>
    </row>
    <row r="191" spans="1:7" x14ac:dyDescent="0.25">
      <c r="A191" s="5"/>
      <c r="B191" s="5"/>
      <c r="C191" s="13"/>
      <c r="D191" s="14"/>
      <c r="E191" s="11"/>
      <c r="F191" s="11"/>
      <c r="G191" s="11"/>
    </row>
    <row r="192" spans="1:7" x14ac:dyDescent="0.25">
      <c r="A192" s="5"/>
      <c r="B192" s="5"/>
      <c r="C192" s="13"/>
      <c r="D192" s="14"/>
      <c r="E192" s="11"/>
      <c r="F192" s="11"/>
      <c r="G192" s="11"/>
    </row>
    <row r="193" spans="1:7" x14ac:dyDescent="0.25">
      <c r="A193" s="5"/>
      <c r="B193" s="5"/>
      <c r="C193" s="13"/>
      <c r="D193" s="14"/>
      <c r="E193" s="11"/>
      <c r="F193" s="11"/>
      <c r="G193" s="11"/>
    </row>
    <row r="194" spans="1:7" x14ac:dyDescent="0.25">
      <c r="A194" s="5"/>
      <c r="B194" s="5"/>
      <c r="C194" s="13"/>
      <c r="D194" s="14"/>
      <c r="E194" s="11"/>
      <c r="F194" s="11"/>
      <c r="G194" s="11"/>
    </row>
    <row r="195" spans="1:7" x14ac:dyDescent="0.25">
      <c r="A195" s="5"/>
      <c r="B195" s="5"/>
      <c r="C195" s="13"/>
      <c r="D195" s="14"/>
      <c r="E195" s="11"/>
      <c r="F195" s="11"/>
      <c r="G195" s="11"/>
    </row>
    <row r="196" spans="1:7" x14ac:dyDescent="0.25">
      <c r="A196" s="5"/>
      <c r="B196" s="5"/>
      <c r="C196" s="13"/>
      <c r="D196" s="14"/>
      <c r="E196" s="11"/>
      <c r="F196" s="11"/>
      <c r="G196" s="11"/>
    </row>
    <row r="197" spans="1:7" x14ac:dyDescent="0.25">
      <c r="A197" s="5"/>
      <c r="B197" s="5"/>
      <c r="C197" s="13"/>
      <c r="D197" s="14"/>
      <c r="E197" s="11"/>
      <c r="F197" s="11"/>
      <c r="G197" s="11"/>
    </row>
    <row r="198" spans="1:7" x14ac:dyDescent="0.25">
      <c r="A198" s="5"/>
      <c r="B198" s="5"/>
      <c r="C198" s="13"/>
      <c r="D198" s="14"/>
      <c r="E198" s="11"/>
      <c r="F198" s="11"/>
      <c r="G198" s="11"/>
    </row>
    <row r="199" spans="1:7" x14ac:dyDescent="0.25">
      <c r="A199" s="5"/>
      <c r="B199" s="5"/>
      <c r="C199" s="13"/>
      <c r="D199" s="14"/>
      <c r="E199" s="11"/>
      <c r="F199" s="11"/>
      <c r="G199" s="11"/>
    </row>
    <row r="200" spans="1:7" x14ac:dyDescent="0.25">
      <c r="A200" s="5"/>
      <c r="B200" s="5"/>
      <c r="C200" s="13"/>
      <c r="D200" s="14"/>
      <c r="E200" s="11"/>
      <c r="F200" s="11"/>
      <c r="G200" s="11"/>
    </row>
    <row r="201" spans="1:7" x14ac:dyDescent="0.25">
      <c r="A201" s="5"/>
      <c r="B201" s="5"/>
      <c r="C201" s="13"/>
      <c r="D201" s="14"/>
      <c r="E201" s="11"/>
      <c r="F201" s="11"/>
      <c r="G201" s="11"/>
    </row>
    <row r="202" spans="1:7" x14ac:dyDescent="0.25">
      <c r="A202" s="5"/>
      <c r="B202" s="5"/>
      <c r="C202" s="13"/>
      <c r="D202" s="14"/>
      <c r="E202" s="11"/>
      <c r="F202" s="11"/>
      <c r="G202" s="11"/>
    </row>
    <row r="203" spans="1:7" x14ac:dyDescent="0.25">
      <c r="A203" s="5"/>
      <c r="B203" s="5"/>
      <c r="C203" s="13"/>
      <c r="D203" s="14"/>
      <c r="E203" s="11"/>
      <c r="F203" s="11"/>
      <c r="G203" s="11"/>
    </row>
    <row r="204" spans="1:7" x14ac:dyDescent="0.25">
      <c r="A204" s="5"/>
      <c r="B204" s="5"/>
      <c r="C204" s="13"/>
      <c r="D204" s="14"/>
      <c r="E204" s="11"/>
      <c r="F204" s="11"/>
      <c r="G204" s="11"/>
    </row>
    <row r="205" spans="1:7" x14ac:dyDescent="0.25">
      <c r="A205" s="5"/>
      <c r="B205" s="5"/>
      <c r="C205" s="13"/>
      <c r="D205" s="14"/>
      <c r="E205" s="11"/>
      <c r="F205" s="11"/>
      <c r="G205" s="11"/>
    </row>
    <row r="206" spans="1:7" x14ac:dyDescent="0.25">
      <c r="A206" s="5"/>
      <c r="B206" s="5"/>
      <c r="C206" s="13"/>
      <c r="D206" s="14"/>
      <c r="E206" s="11"/>
      <c r="F206" s="11"/>
      <c r="G206" s="11"/>
    </row>
    <row r="207" spans="1:7" x14ac:dyDescent="0.25">
      <c r="A207" s="5"/>
      <c r="B207" s="5"/>
      <c r="C207" s="13"/>
      <c r="D207" s="14"/>
      <c r="E207" s="11"/>
      <c r="F207" s="11"/>
      <c r="G207" s="11"/>
    </row>
    <row r="208" spans="1:7" x14ac:dyDescent="0.25">
      <c r="A208" s="5"/>
      <c r="B208" s="5"/>
      <c r="C208" s="13"/>
      <c r="D208" s="14"/>
      <c r="E208" s="11"/>
      <c r="F208" s="11"/>
      <c r="G208" s="11"/>
    </row>
    <row r="209" spans="1:7" x14ac:dyDescent="0.25">
      <c r="A209" s="5"/>
      <c r="B209" s="5"/>
      <c r="C209" s="13"/>
      <c r="D209" s="14"/>
      <c r="E209" s="11"/>
      <c r="F209" s="11"/>
      <c r="G209" s="11"/>
    </row>
    <row r="210" spans="1:7" x14ac:dyDescent="0.25">
      <c r="A210" s="5"/>
      <c r="B210" s="5"/>
      <c r="C210" s="13"/>
      <c r="D210" s="14"/>
      <c r="E210" s="11"/>
      <c r="F210" s="11"/>
      <c r="G210" s="11"/>
    </row>
    <row r="211" spans="1:7" x14ac:dyDescent="0.25">
      <c r="A211" s="5"/>
      <c r="B211" s="5"/>
      <c r="C211" s="13"/>
      <c r="D211" s="14"/>
      <c r="E211" s="11"/>
      <c r="F211" s="11"/>
      <c r="G211" s="11"/>
    </row>
    <row r="212" spans="1:7" x14ac:dyDescent="0.25">
      <c r="A212" s="5"/>
      <c r="B212" s="5"/>
      <c r="C212" s="13"/>
      <c r="D212" s="14"/>
      <c r="E212" s="11"/>
      <c r="F212" s="11"/>
      <c r="G212" s="11"/>
    </row>
    <row r="213" spans="1:7" x14ac:dyDescent="0.25">
      <c r="A213" s="5"/>
      <c r="B213" s="5"/>
      <c r="C213" s="13"/>
      <c r="D213" s="14"/>
      <c r="E213" s="11"/>
      <c r="F213" s="11"/>
      <c r="G213" s="11"/>
    </row>
    <row r="214" spans="1:7" x14ac:dyDescent="0.25">
      <c r="A214" s="5"/>
      <c r="B214" s="5"/>
      <c r="C214" s="13"/>
      <c r="D214" s="14"/>
      <c r="E214" s="11"/>
      <c r="F214" s="11"/>
      <c r="G214" s="11"/>
    </row>
    <row r="215" spans="1:7" x14ac:dyDescent="0.25">
      <c r="A215" s="5"/>
      <c r="B215" s="5"/>
      <c r="C215" s="13"/>
      <c r="D215" s="14"/>
      <c r="E215" s="11"/>
      <c r="F215" s="11"/>
      <c r="G215" s="11"/>
    </row>
    <row r="216" spans="1:7" x14ac:dyDescent="0.25">
      <c r="A216" s="5"/>
      <c r="B216" s="5"/>
      <c r="C216" s="13"/>
      <c r="D216" s="14"/>
      <c r="E216" s="11"/>
      <c r="F216" s="11"/>
      <c r="G216" s="11"/>
    </row>
    <row r="217" spans="1:7" x14ac:dyDescent="0.25">
      <c r="A217" s="5"/>
      <c r="B217" s="5"/>
      <c r="C217" s="13"/>
      <c r="D217" s="14"/>
      <c r="E217" s="11"/>
      <c r="F217" s="11"/>
      <c r="G217" s="11"/>
    </row>
    <row r="218" spans="1:7" x14ac:dyDescent="0.25">
      <c r="A218" s="5"/>
      <c r="B218" s="5"/>
      <c r="C218" s="13"/>
      <c r="D218" s="14"/>
      <c r="E218" s="11"/>
      <c r="F218" s="11"/>
      <c r="G218" s="11"/>
    </row>
    <row r="219" spans="1:7" x14ac:dyDescent="0.25">
      <c r="A219" s="5"/>
      <c r="B219" s="5"/>
      <c r="C219" s="13"/>
      <c r="D219" s="14"/>
      <c r="E219" s="11"/>
      <c r="F219" s="11"/>
      <c r="G219" s="11"/>
    </row>
    <row r="220" spans="1:7" x14ac:dyDescent="0.25">
      <c r="A220" s="5"/>
      <c r="B220" s="5"/>
      <c r="C220" s="13"/>
      <c r="D220" s="14"/>
      <c r="E220" s="11"/>
      <c r="F220" s="11"/>
      <c r="G220" s="11"/>
    </row>
    <row r="221" spans="1:7" x14ac:dyDescent="0.25">
      <c r="A221" s="5"/>
      <c r="B221" s="5"/>
      <c r="C221" s="13"/>
      <c r="D221" s="14"/>
      <c r="E221" s="11"/>
      <c r="F221" s="11"/>
      <c r="G221" s="11"/>
    </row>
    <row r="222" spans="1:7" x14ac:dyDescent="0.25">
      <c r="A222" s="5"/>
      <c r="B222" s="5"/>
      <c r="C222" s="13"/>
      <c r="D222" s="14"/>
      <c r="E222" s="11"/>
      <c r="F222" s="11"/>
      <c r="G222" s="11"/>
    </row>
    <row r="223" spans="1:7" x14ac:dyDescent="0.25">
      <c r="A223" s="5"/>
      <c r="B223" s="5"/>
      <c r="C223" s="13"/>
      <c r="D223" s="14"/>
      <c r="E223" s="11"/>
      <c r="F223" s="11"/>
      <c r="G223" s="11"/>
    </row>
    <row r="224" spans="1:7" x14ac:dyDescent="0.25">
      <c r="A224" s="5"/>
      <c r="B224" s="5"/>
      <c r="C224" s="13"/>
      <c r="D224" s="14"/>
      <c r="E224" s="11"/>
      <c r="F224" s="11"/>
      <c r="G224" s="11"/>
    </row>
    <row r="225" spans="1:7" x14ac:dyDescent="0.25">
      <c r="A225" s="5"/>
      <c r="B225" s="5"/>
      <c r="C225" s="13"/>
      <c r="D225" s="14"/>
      <c r="E225" s="11"/>
      <c r="F225" s="11"/>
      <c r="G225" s="11"/>
    </row>
    <row r="226" spans="1:7" x14ac:dyDescent="0.25">
      <c r="A226" s="5"/>
      <c r="B226" s="5"/>
      <c r="C226" s="13"/>
      <c r="D226" s="14"/>
      <c r="E226" s="11"/>
      <c r="F226" s="11"/>
      <c r="G226" s="11"/>
    </row>
    <row r="227" spans="1:7" x14ac:dyDescent="0.25">
      <c r="A227" s="5"/>
      <c r="B227" s="5"/>
      <c r="C227" s="13"/>
      <c r="D227" s="14"/>
      <c r="E227" s="11"/>
      <c r="F227" s="11"/>
      <c r="G227" s="11"/>
    </row>
    <row r="228" spans="1:7" x14ac:dyDescent="0.25">
      <c r="A228" s="5"/>
      <c r="B228" s="5"/>
      <c r="C228" s="13"/>
      <c r="D228" s="14"/>
      <c r="E228" s="11"/>
      <c r="F228" s="11"/>
      <c r="G228" s="11"/>
    </row>
    <row r="229" spans="1:7" x14ac:dyDescent="0.25">
      <c r="A229" s="5"/>
      <c r="B229" s="5"/>
      <c r="C229" s="13"/>
      <c r="D229" s="14"/>
      <c r="E229" s="11"/>
      <c r="F229" s="11"/>
      <c r="G229" s="11"/>
    </row>
    <row r="230" spans="1:7" x14ac:dyDescent="0.25">
      <c r="A230" s="5"/>
      <c r="B230" s="5"/>
      <c r="C230" s="13"/>
      <c r="D230" s="14"/>
      <c r="E230" s="11"/>
      <c r="F230" s="11"/>
      <c r="G230" s="11"/>
    </row>
    <row r="231" spans="1:7" x14ac:dyDescent="0.25">
      <c r="A231" s="5"/>
      <c r="B231" s="5"/>
      <c r="C231" s="13"/>
      <c r="D231" s="14"/>
      <c r="E231" s="11"/>
      <c r="F231" s="11"/>
      <c r="G231" s="11"/>
    </row>
    <row r="232" spans="1:7" x14ac:dyDescent="0.25">
      <c r="A232" s="5"/>
      <c r="B232" s="5"/>
      <c r="C232" s="13"/>
      <c r="D232" s="14"/>
      <c r="E232" s="11"/>
      <c r="F232" s="11"/>
      <c r="G232" s="11"/>
    </row>
    <row r="233" spans="1:7" x14ac:dyDescent="0.25">
      <c r="A233" s="5"/>
      <c r="B233" s="5"/>
      <c r="C233" s="13"/>
      <c r="D233" s="14"/>
      <c r="E233" s="11"/>
      <c r="F233" s="11"/>
      <c r="G233" s="11"/>
    </row>
    <row r="234" spans="1:7" x14ac:dyDescent="0.25">
      <c r="A234" s="5"/>
      <c r="B234" s="5"/>
      <c r="C234" s="13"/>
      <c r="D234" s="14"/>
      <c r="E234" s="11"/>
      <c r="F234" s="11"/>
      <c r="G234" s="11"/>
    </row>
    <row r="235" spans="1:7" x14ac:dyDescent="0.25">
      <c r="A235" s="5"/>
      <c r="B235" s="5"/>
      <c r="C235" s="13"/>
      <c r="D235" s="14"/>
      <c r="E235" s="11"/>
      <c r="F235" s="11"/>
      <c r="G235" s="11"/>
    </row>
    <row r="236" spans="1:7" x14ac:dyDescent="0.25">
      <c r="A236" s="5"/>
      <c r="B236" s="5"/>
      <c r="C236" s="13"/>
      <c r="D236" s="14"/>
      <c r="E236" s="11"/>
      <c r="F236" s="11"/>
      <c r="G236" s="11"/>
    </row>
    <row r="237" spans="1:7" x14ac:dyDescent="0.25">
      <c r="A237" s="5"/>
      <c r="B237" s="5"/>
      <c r="C237" s="13"/>
      <c r="D237" s="14"/>
      <c r="E237" s="11"/>
      <c r="F237" s="11"/>
      <c r="G237" s="11"/>
    </row>
    <row r="238" spans="1:7" x14ac:dyDescent="0.25">
      <c r="A238" s="5"/>
      <c r="B238" s="5"/>
      <c r="C238" s="13"/>
      <c r="D238" s="14"/>
      <c r="E238" s="11"/>
      <c r="F238" s="11"/>
      <c r="G238" s="11"/>
    </row>
    <row r="239" spans="1:7" x14ac:dyDescent="0.25">
      <c r="A239" s="5"/>
      <c r="B239" s="5"/>
      <c r="C239" s="13"/>
      <c r="D239" s="14"/>
      <c r="E239" s="11"/>
      <c r="F239" s="11"/>
      <c r="G239" s="11"/>
    </row>
    <row r="240" spans="1:7" x14ac:dyDescent="0.25">
      <c r="A240" s="5"/>
      <c r="B240" s="5"/>
      <c r="C240" s="13"/>
      <c r="D240" s="14"/>
      <c r="E240" s="11"/>
      <c r="F240" s="11"/>
      <c r="G240" s="11"/>
    </row>
    <row r="241" spans="1:7" x14ac:dyDescent="0.25">
      <c r="A241" s="5"/>
      <c r="B241" s="5"/>
      <c r="C241" s="13"/>
      <c r="D241" s="14"/>
      <c r="E241" s="11"/>
      <c r="F241" s="11"/>
      <c r="G241" s="11"/>
    </row>
  </sheetData>
  <mergeCells count="1">
    <mergeCell ref="A2:G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F639-B191-4BA3-9A1D-81C23935811C}">
  <sheetPr codeName="Hoja4"/>
  <dimension ref="A1:O33"/>
  <sheetViews>
    <sheetView zoomScaleNormal="100" workbookViewId="0">
      <pane ySplit="5" topLeftCell="A6" activePane="bottomLeft" state="frozen"/>
      <selection pane="bottomLeft" activeCell="E28" sqref="E28"/>
    </sheetView>
  </sheetViews>
  <sheetFormatPr baseColWidth="10" defaultColWidth="91.28515625" defaultRowHeight="15" x14ac:dyDescent="0.25"/>
  <cols>
    <col min="1" max="1" width="9.5703125" style="109" customWidth="1"/>
    <col min="2" max="2" width="10.85546875" style="109" customWidth="1"/>
    <col min="3" max="3" width="42" style="109" bestFit="1" customWidth="1"/>
    <col min="4" max="4" width="12.85546875" style="109" bestFit="1" customWidth="1"/>
    <col min="5" max="5" width="7" style="109" customWidth="1"/>
    <col min="6" max="6" width="28.28515625" style="109" bestFit="1" customWidth="1"/>
    <col min="7" max="7" width="74.85546875" style="109" bestFit="1" customWidth="1"/>
    <col min="8" max="8" width="42.5703125" style="109" bestFit="1" customWidth="1"/>
    <col min="9" max="9" width="36" style="109" bestFit="1" customWidth="1"/>
    <col min="10" max="10" width="23.85546875" style="109" customWidth="1"/>
    <col min="11" max="11" width="7.5703125" style="109" customWidth="1"/>
    <col min="12" max="12" width="13" style="109" customWidth="1"/>
    <col min="13" max="13" width="15.42578125" style="109" customWidth="1"/>
    <col min="14" max="14" width="20.140625" style="109" bestFit="1" customWidth="1"/>
    <col min="15" max="15" width="18.85546875" style="109" customWidth="1"/>
    <col min="16" max="16384" width="91.28515625" style="109"/>
  </cols>
  <sheetData>
    <row r="1" spans="1:15" ht="22.5" customHeight="1" x14ac:dyDescent="0.25">
      <c r="A1" s="142" t="s">
        <v>248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</row>
    <row r="2" spans="1:15" ht="22.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</row>
    <row r="3" spans="1:15" ht="22.5" customHeight="1" x14ac:dyDescent="0.25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</row>
    <row r="5" spans="1:15" x14ac:dyDescent="0.25">
      <c r="A5" s="120" t="s">
        <v>0</v>
      </c>
      <c r="B5" s="120" t="s">
        <v>1</v>
      </c>
      <c r="C5" s="120" t="s">
        <v>2</v>
      </c>
      <c r="D5" s="120" t="s">
        <v>3</v>
      </c>
      <c r="E5" s="120" t="s">
        <v>11</v>
      </c>
      <c r="F5" s="120" t="s">
        <v>20</v>
      </c>
      <c r="G5" s="120" t="s">
        <v>21</v>
      </c>
      <c r="H5" s="120" t="s">
        <v>5</v>
      </c>
      <c r="I5" s="120" t="s">
        <v>4</v>
      </c>
      <c r="J5" s="120" t="s">
        <v>22</v>
      </c>
      <c r="K5" s="120" t="s">
        <v>23</v>
      </c>
      <c r="L5" s="120" t="s">
        <v>24</v>
      </c>
      <c r="M5" s="120" t="s">
        <v>25</v>
      </c>
      <c r="N5" s="120" t="s">
        <v>26</v>
      </c>
      <c r="O5" s="120" t="s">
        <v>177</v>
      </c>
    </row>
    <row r="6" spans="1:15" x14ac:dyDescent="0.25">
      <c r="A6" s="109">
        <v>2</v>
      </c>
      <c r="B6" s="109">
        <v>1</v>
      </c>
      <c r="C6" s="109" t="s">
        <v>8</v>
      </c>
      <c r="D6" s="109" t="s">
        <v>7</v>
      </c>
      <c r="E6" s="109" t="s">
        <v>14</v>
      </c>
      <c r="F6" s="109" t="s">
        <v>15</v>
      </c>
      <c r="G6" s="109" t="s">
        <v>27</v>
      </c>
      <c r="H6" s="109" t="s">
        <v>28</v>
      </c>
      <c r="I6" s="109" t="s">
        <v>29</v>
      </c>
      <c r="J6" s="109" t="s">
        <v>30</v>
      </c>
      <c r="K6" s="109">
        <v>1</v>
      </c>
      <c r="L6" s="109" t="s">
        <v>31</v>
      </c>
      <c r="M6" s="109" t="s">
        <v>32</v>
      </c>
      <c r="N6" s="109" t="s">
        <v>33</v>
      </c>
      <c r="O6" s="109" t="s">
        <v>178</v>
      </c>
    </row>
    <row r="7" spans="1:15" x14ac:dyDescent="0.25">
      <c r="A7" s="109">
        <v>3</v>
      </c>
      <c r="B7" s="109">
        <v>1</v>
      </c>
      <c r="C7" s="109" t="s">
        <v>9</v>
      </c>
      <c r="D7" s="109" t="s">
        <v>7</v>
      </c>
      <c r="E7" s="109" t="s">
        <v>14</v>
      </c>
      <c r="F7" s="109" t="s">
        <v>15</v>
      </c>
      <c r="G7" s="109" t="s">
        <v>34</v>
      </c>
      <c r="H7" s="109" t="s">
        <v>35</v>
      </c>
      <c r="I7" s="109" t="s">
        <v>36</v>
      </c>
      <c r="J7" s="109" t="s">
        <v>30</v>
      </c>
      <c r="K7" s="109">
        <v>1</v>
      </c>
      <c r="L7" s="109" t="s">
        <v>31</v>
      </c>
      <c r="M7" s="109" t="s">
        <v>37</v>
      </c>
      <c r="N7" s="109" t="s">
        <v>33</v>
      </c>
      <c r="O7" s="109" t="s">
        <v>178</v>
      </c>
    </row>
    <row r="8" spans="1:15" x14ac:dyDescent="0.25">
      <c r="A8" s="109">
        <v>4</v>
      </c>
      <c r="B8" s="109">
        <v>1</v>
      </c>
      <c r="C8" s="109" t="s">
        <v>38</v>
      </c>
      <c r="D8" s="109" t="s">
        <v>7</v>
      </c>
      <c r="E8" s="109" t="s">
        <v>14</v>
      </c>
      <c r="F8" s="109" t="s">
        <v>15</v>
      </c>
      <c r="G8" s="109" t="s">
        <v>39</v>
      </c>
      <c r="H8" s="109" t="s">
        <v>40</v>
      </c>
      <c r="I8" s="109" t="s">
        <v>41</v>
      </c>
      <c r="J8" s="109" t="s">
        <v>30</v>
      </c>
      <c r="K8" s="109">
        <v>1</v>
      </c>
      <c r="L8" s="109" t="s">
        <v>31</v>
      </c>
      <c r="M8" s="109" t="s">
        <v>42</v>
      </c>
      <c r="N8" s="109" t="s">
        <v>33</v>
      </c>
      <c r="O8" s="109" t="s">
        <v>178</v>
      </c>
    </row>
    <row r="9" spans="1:15" x14ac:dyDescent="0.25">
      <c r="A9" s="109">
        <v>5</v>
      </c>
      <c r="B9" s="109">
        <v>1</v>
      </c>
      <c r="C9" s="109" t="s">
        <v>10</v>
      </c>
      <c r="D9" s="109" t="s">
        <v>43</v>
      </c>
      <c r="E9" s="109" t="s">
        <v>18</v>
      </c>
      <c r="F9" s="109" t="s">
        <v>19</v>
      </c>
      <c r="G9" s="109" t="s">
        <v>44</v>
      </c>
      <c r="H9" s="109" t="s">
        <v>45</v>
      </c>
      <c r="I9" s="109" t="s">
        <v>46</v>
      </c>
      <c r="J9" s="109" t="s">
        <v>47</v>
      </c>
      <c r="K9" s="109">
        <v>1</v>
      </c>
      <c r="L9" s="109" t="s">
        <v>31</v>
      </c>
      <c r="M9" s="109" t="s">
        <v>48</v>
      </c>
      <c r="N9" s="109" t="s">
        <v>33</v>
      </c>
      <c r="O9" s="109" t="s">
        <v>178</v>
      </c>
    </row>
    <row r="10" spans="1:15" x14ac:dyDescent="0.25">
      <c r="A10" s="109">
        <v>6</v>
      </c>
      <c r="B10" s="109">
        <v>1</v>
      </c>
      <c r="C10" s="109" t="s">
        <v>49</v>
      </c>
      <c r="D10" s="109" t="s">
        <v>7</v>
      </c>
      <c r="E10" s="109" t="s">
        <v>14</v>
      </c>
      <c r="F10" s="109" t="s">
        <v>15</v>
      </c>
      <c r="G10" s="109" t="s">
        <v>50</v>
      </c>
      <c r="H10" s="109" t="s">
        <v>51</v>
      </c>
      <c r="I10" s="109" t="s">
        <v>52</v>
      </c>
      <c r="J10" s="109" t="s">
        <v>30</v>
      </c>
      <c r="K10" s="109">
        <v>1</v>
      </c>
      <c r="L10" s="109" t="s">
        <v>31</v>
      </c>
      <c r="M10" s="109" t="s">
        <v>53</v>
      </c>
      <c r="N10" s="109" t="s">
        <v>33</v>
      </c>
      <c r="O10" s="109" t="s">
        <v>178</v>
      </c>
    </row>
    <row r="11" spans="1:15" x14ac:dyDescent="0.25">
      <c r="A11" s="109">
        <v>7</v>
      </c>
      <c r="B11" s="109">
        <v>1</v>
      </c>
      <c r="C11" s="109" t="s">
        <v>54</v>
      </c>
      <c r="D11" s="109" t="s">
        <v>7</v>
      </c>
      <c r="E11" s="109" t="s">
        <v>14</v>
      </c>
      <c r="F11" s="109" t="s">
        <v>15</v>
      </c>
      <c r="G11" s="109" t="s">
        <v>55</v>
      </c>
      <c r="H11" s="109" t="s">
        <v>56</v>
      </c>
      <c r="I11" s="109" t="s">
        <v>57</v>
      </c>
      <c r="J11" s="109" t="s">
        <v>30</v>
      </c>
      <c r="K11" s="109">
        <v>1</v>
      </c>
      <c r="L11" s="109" t="s">
        <v>31</v>
      </c>
      <c r="M11" s="109" t="s">
        <v>58</v>
      </c>
      <c r="N11" s="109" t="s">
        <v>33</v>
      </c>
      <c r="O11" s="109" t="s">
        <v>178</v>
      </c>
    </row>
    <row r="12" spans="1:15" x14ac:dyDescent="0.25">
      <c r="A12" s="109">
        <v>8</v>
      </c>
      <c r="B12" s="109">
        <v>1</v>
      </c>
      <c r="C12" s="109" t="s">
        <v>59</v>
      </c>
      <c r="D12" s="109" t="s">
        <v>7</v>
      </c>
      <c r="E12" s="109" t="s">
        <v>253</v>
      </c>
      <c r="F12" s="109" t="s">
        <v>19</v>
      </c>
      <c r="G12" s="109" t="s">
        <v>60</v>
      </c>
      <c r="H12" s="109" t="s">
        <v>61</v>
      </c>
      <c r="I12" s="109" t="s">
        <v>62</v>
      </c>
      <c r="J12" s="109" t="s">
        <v>47</v>
      </c>
      <c r="K12" s="109">
        <v>1</v>
      </c>
      <c r="L12" s="109" t="s">
        <v>31</v>
      </c>
      <c r="M12" s="109" t="s">
        <v>63</v>
      </c>
      <c r="N12" s="109" t="s">
        <v>33</v>
      </c>
      <c r="O12" s="109" t="s">
        <v>178</v>
      </c>
    </row>
    <row r="13" spans="1:15" x14ac:dyDescent="0.25">
      <c r="A13" s="109">
        <v>9</v>
      </c>
      <c r="B13" s="109">
        <v>1</v>
      </c>
      <c r="C13" s="109" t="s">
        <v>64</v>
      </c>
      <c r="D13" s="109" t="s">
        <v>7</v>
      </c>
      <c r="E13" s="109" t="s">
        <v>253</v>
      </c>
      <c r="F13" s="109" t="s">
        <v>19</v>
      </c>
      <c r="G13" s="109" t="s">
        <v>65</v>
      </c>
      <c r="H13" s="109" t="s">
        <v>66</v>
      </c>
      <c r="I13" s="109" t="s">
        <v>67</v>
      </c>
      <c r="J13" s="109" t="s">
        <v>47</v>
      </c>
      <c r="K13" s="109">
        <v>1</v>
      </c>
      <c r="L13" s="109" t="s">
        <v>31</v>
      </c>
      <c r="M13" s="109" t="s">
        <v>68</v>
      </c>
      <c r="N13" s="109" t="s">
        <v>33</v>
      </c>
      <c r="O13" s="109" t="s">
        <v>178</v>
      </c>
    </row>
    <row r="14" spans="1:15" x14ac:dyDescent="0.25">
      <c r="A14" s="109">
        <v>10</v>
      </c>
      <c r="B14" s="109">
        <v>1</v>
      </c>
      <c r="C14" s="109" t="s">
        <v>69</v>
      </c>
      <c r="D14" s="109" t="s">
        <v>7</v>
      </c>
      <c r="E14" s="109" t="s">
        <v>14</v>
      </c>
      <c r="F14" s="109" t="s">
        <v>70</v>
      </c>
      <c r="G14" s="109" t="s">
        <v>71</v>
      </c>
      <c r="H14" s="109" t="s">
        <v>72</v>
      </c>
      <c r="I14" s="109" t="s">
        <v>73</v>
      </c>
      <c r="J14" s="109" t="s">
        <v>30</v>
      </c>
      <c r="K14" s="109">
        <v>1</v>
      </c>
      <c r="L14" s="109" t="s">
        <v>31</v>
      </c>
      <c r="M14" s="109" t="s">
        <v>74</v>
      </c>
      <c r="N14" s="109" t="s">
        <v>33</v>
      </c>
      <c r="O14" s="109" t="s">
        <v>178</v>
      </c>
    </row>
    <row r="15" spans="1:15" x14ac:dyDescent="0.25">
      <c r="A15" s="109">
        <v>11</v>
      </c>
      <c r="B15" s="109">
        <v>2</v>
      </c>
      <c r="C15" s="109" t="s">
        <v>75</v>
      </c>
      <c r="D15" s="109" t="s">
        <v>7</v>
      </c>
      <c r="E15" s="109" t="s">
        <v>14</v>
      </c>
      <c r="F15" s="109" t="s">
        <v>70</v>
      </c>
      <c r="G15" s="109" t="s">
        <v>76</v>
      </c>
      <c r="H15" s="109" t="s">
        <v>72</v>
      </c>
      <c r="I15" s="109" t="s">
        <v>73</v>
      </c>
      <c r="J15" s="109" t="s">
        <v>30</v>
      </c>
      <c r="K15" s="109">
        <v>1</v>
      </c>
      <c r="L15" s="109" t="s">
        <v>31</v>
      </c>
      <c r="M15" s="109" t="s">
        <v>77</v>
      </c>
      <c r="N15" s="109" t="s">
        <v>33</v>
      </c>
      <c r="O15" s="109" t="s">
        <v>178</v>
      </c>
    </row>
    <row r="16" spans="1:15" x14ac:dyDescent="0.25">
      <c r="A16" s="109">
        <v>12</v>
      </c>
      <c r="B16" s="109">
        <v>2</v>
      </c>
      <c r="C16" s="109" t="s">
        <v>78</v>
      </c>
      <c r="D16" s="109" t="s">
        <v>7</v>
      </c>
      <c r="E16" s="109" t="s">
        <v>14</v>
      </c>
      <c r="F16" s="109" t="s">
        <v>70</v>
      </c>
      <c r="G16" s="109" t="s">
        <v>79</v>
      </c>
      <c r="H16" s="109" t="s">
        <v>72</v>
      </c>
      <c r="I16" s="109" t="s">
        <v>73</v>
      </c>
      <c r="J16" s="109" t="s">
        <v>30</v>
      </c>
      <c r="K16" s="109">
        <v>1</v>
      </c>
      <c r="L16" s="109" t="s">
        <v>31</v>
      </c>
      <c r="M16" s="109" t="s">
        <v>80</v>
      </c>
      <c r="N16" s="109" t="s">
        <v>33</v>
      </c>
      <c r="O16" s="109" t="s">
        <v>178</v>
      </c>
    </row>
    <row r="17" spans="1:15" x14ac:dyDescent="0.25">
      <c r="A17" s="109">
        <v>13</v>
      </c>
      <c r="B17" s="109">
        <v>2</v>
      </c>
      <c r="C17" s="109" t="s">
        <v>81</v>
      </c>
      <c r="D17" s="109" t="s">
        <v>7</v>
      </c>
      <c r="E17" s="109" t="s">
        <v>14</v>
      </c>
      <c r="F17" s="109" t="s">
        <v>70</v>
      </c>
      <c r="G17" s="109" t="s">
        <v>82</v>
      </c>
      <c r="H17" s="109" t="s">
        <v>72</v>
      </c>
      <c r="I17" s="109" t="s">
        <v>73</v>
      </c>
      <c r="J17" s="109" t="s">
        <v>30</v>
      </c>
      <c r="K17" s="109">
        <v>1</v>
      </c>
      <c r="L17" s="109" t="s">
        <v>31</v>
      </c>
      <c r="M17" s="109" t="s">
        <v>83</v>
      </c>
      <c r="N17" s="109" t="s">
        <v>33</v>
      </c>
      <c r="O17" s="109" t="s">
        <v>178</v>
      </c>
    </row>
    <row r="18" spans="1:15" x14ac:dyDescent="0.25">
      <c r="A18" s="109">
        <v>14</v>
      </c>
      <c r="B18" s="109">
        <v>2</v>
      </c>
      <c r="C18" s="109" t="s">
        <v>84</v>
      </c>
      <c r="D18" s="109" t="s">
        <v>7</v>
      </c>
      <c r="E18" s="109" t="s">
        <v>14</v>
      </c>
      <c r="F18" s="109" t="s">
        <v>70</v>
      </c>
      <c r="G18" s="109" t="s">
        <v>85</v>
      </c>
      <c r="H18" s="109" t="s">
        <v>72</v>
      </c>
      <c r="I18" s="109" t="s">
        <v>73</v>
      </c>
      <c r="J18" s="109" t="s">
        <v>30</v>
      </c>
      <c r="K18" s="109">
        <v>1</v>
      </c>
      <c r="L18" s="109" t="s">
        <v>31</v>
      </c>
      <c r="M18" s="109" t="s">
        <v>86</v>
      </c>
      <c r="N18" s="109" t="s">
        <v>33</v>
      </c>
      <c r="O18" s="109" t="s">
        <v>178</v>
      </c>
    </row>
    <row r="19" spans="1:15" x14ac:dyDescent="0.25">
      <c r="A19" s="109">
        <v>15</v>
      </c>
      <c r="B19" s="109">
        <v>2</v>
      </c>
      <c r="C19" s="109" t="s">
        <v>87</v>
      </c>
      <c r="D19" s="109" t="s">
        <v>88</v>
      </c>
      <c r="E19" s="109" t="s">
        <v>18</v>
      </c>
      <c r="F19" s="109" t="s">
        <v>89</v>
      </c>
      <c r="G19" s="109" t="s">
        <v>90</v>
      </c>
      <c r="H19" s="109" t="s">
        <v>91</v>
      </c>
      <c r="I19" s="109" t="s">
        <v>92</v>
      </c>
      <c r="J19" s="109" t="s">
        <v>47</v>
      </c>
      <c r="K19" s="109">
        <v>1</v>
      </c>
      <c r="L19" s="109" t="s">
        <v>31</v>
      </c>
      <c r="M19" s="109" t="s">
        <v>93</v>
      </c>
      <c r="N19" s="109" t="s">
        <v>33</v>
      </c>
      <c r="O19" s="109" t="s">
        <v>178</v>
      </c>
    </row>
    <row r="20" spans="1:15" x14ac:dyDescent="0.25">
      <c r="A20" s="109">
        <v>16</v>
      </c>
      <c r="B20" s="109">
        <v>2</v>
      </c>
      <c r="C20" s="109" t="s">
        <v>94</v>
      </c>
      <c r="D20" s="109" t="s">
        <v>7</v>
      </c>
      <c r="E20" s="109" t="s">
        <v>14</v>
      </c>
      <c r="F20" s="109" t="s">
        <v>95</v>
      </c>
      <c r="G20" s="109" t="s">
        <v>96</v>
      </c>
      <c r="H20" s="109" t="s">
        <v>97</v>
      </c>
      <c r="I20" s="109" t="s">
        <v>98</v>
      </c>
      <c r="J20" s="109" t="s">
        <v>30</v>
      </c>
      <c r="K20" s="109">
        <v>1</v>
      </c>
      <c r="L20" s="109" t="s">
        <v>31</v>
      </c>
      <c r="M20" s="109" t="s">
        <v>99</v>
      </c>
      <c r="N20" s="109" t="s">
        <v>33</v>
      </c>
      <c r="O20" s="109" t="s">
        <v>178</v>
      </c>
    </row>
    <row r="21" spans="1:15" x14ac:dyDescent="0.25">
      <c r="A21" s="109">
        <v>17</v>
      </c>
      <c r="B21" s="109">
        <v>2</v>
      </c>
      <c r="C21" s="109" t="s">
        <v>100</v>
      </c>
      <c r="D21" s="109" t="s">
        <v>7</v>
      </c>
      <c r="E21" s="109" t="s">
        <v>14</v>
      </c>
      <c r="F21" s="109" t="s">
        <v>101</v>
      </c>
      <c r="G21" s="109" t="s">
        <v>102</v>
      </c>
      <c r="H21" s="109" t="s">
        <v>103</v>
      </c>
      <c r="I21" s="109" t="s">
        <v>104</v>
      </c>
      <c r="J21" s="109" t="s">
        <v>30</v>
      </c>
      <c r="K21" s="109">
        <v>1</v>
      </c>
      <c r="L21" s="109" t="s">
        <v>31</v>
      </c>
      <c r="M21" s="109" t="s">
        <v>105</v>
      </c>
      <c r="N21" s="109" t="s">
        <v>33</v>
      </c>
      <c r="O21" s="109" t="s">
        <v>178</v>
      </c>
    </row>
    <row r="22" spans="1:15" x14ac:dyDescent="0.25">
      <c r="A22" s="109">
        <v>20</v>
      </c>
      <c r="B22" s="109">
        <v>3</v>
      </c>
      <c r="C22" s="109" t="s">
        <v>106</v>
      </c>
      <c r="D22" s="109" t="s">
        <v>7</v>
      </c>
      <c r="E22" s="109" t="s">
        <v>14</v>
      </c>
      <c r="F22" s="109" t="s">
        <v>70</v>
      </c>
      <c r="G22" s="109" t="s">
        <v>107</v>
      </c>
      <c r="H22" s="109" t="s">
        <v>72</v>
      </c>
      <c r="I22" s="109" t="s">
        <v>73</v>
      </c>
      <c r="J22" s="109" t="s">
        <v>30</v>
      </c>
      <c r="K22" s="109">
        <v>1</v>
      </c>
      <c r="L22" s="109" t="s">
        <v>31</v>
      </c>
      <c r="M22" s="109" t="s">
        <v>108</v>
      </c>
      <c r="N22" s="109" t="s">
        <v>33</v>
      </c>
      <c r="O22" s="109" t="s">
        <v>178</v>
      </c>
    </row>
    <row r="23" spans="1:15" x14ac:dyDescent="0.25">
      <c r="A23" s="109">
        <v>29</v>
      </c>
      <c r="B23" s="109">
        <v>4</v>
      </c>
      <c r="C23" s="109" t="s">
        <v>109</v>
      </c>
      <c r="D23" s="109" t="s">
        <v>110</v>
      </c>
      <c r="E23" s="109" t="s">
        <v>18</v>
      </c>
      <c r="F23" s="109" t="s">
        <v>111</v>
      </c>
      <c r="G23" s="109" t="s">
        <v>112</v>
      </c>
      <c r="H23" s="109" t="s">
        <v>113</v>
      </c>
      <c r="I23" s="109" t="s">
        <v>114</v>
      </c>
      <c r="J23" s="109" t="s">
        <v>47</v>
      </c>
      <c r="K23" s="109">
        <v>1</v>
      </c>
      <c r="L23" s="109" t="s">
        <v>31</v>
      </c>
      <c r="M23" s="109" t="s">
        <v>115</v>
      </c>
      <c r="N23" s="109" t="s">
        <v>33</v>
      </c>
      <c r="O23" s="109" t="s">
        <v>178</v>
      </c>
    </row>
    <row r="24" spans="1:15" x14ac:dyDescent="0.25">
      <c r="A24" s="109">
        <v>30</v>
      </c>
      <c r="B24" s="109">
        <v>4</v>
      </c>
      <c r="C24" s="109" t="s">
        <v>116</v>
      </c>
      <c r="D24" s="109" t="s">
        <v>110</v>
      </c>
      <c r="E24" s="109" t="s">
        <v>18</v>
      </c>
      <c r="F24" s="109" t="s">
        <v>111</v>
      </c>
      <c r="G24" s="109" t="s">
        <v>117</v>
      </c>
      <c r="H24" s="109" t="s">
        <v>113</v>
      </c>
      <c r="I24" s="109" t="s">
        <v>114</v>
      </c>
      <c r="J24" s="109" t="s">
        <v>47</v>
      </c>
      <c r="K24" s="109">
        <v>1</v>
      </c>
      <c r="L24" s="109" t="s">
        <v>31</v>
      </c>
      <c r="M24" s="109" t="s">
        <v>118</v>
      </c>
      <c r="N24" s="109" t="s">
        <v>33</v>
      </c>
      <c r="O24" s="109" t="s">
        <v>178</v>
      </c>
    </row>
    <row r="25" spans="1:15" x14ac:dyDescent="0.25">
      <c r="A25" s="109">
        <v>31</v>
      </c>
      <c r="B25" s="109">
        <v>4</v>
      </c>
      <c r="C25" s="109" t="s">
        <v>119</v>
      </c>
      <c r="D25" s="109" t="s">
        <v>110</v>
      </c>
      <c r="E25" s="109" t="s">
        <v>18</v>
      </c>
      <c r="F25" s="109" t="s">
        <v>111</v>
      </c>
      <c r="G25" s="109" t="s">
        <v>120</v>
      </c>
      <c r="H25" s="109" t="s">
        <v>113</v>
      </c>
      <c r="I25" s="109" t="s">
        <v>114</v>
      </c>
      <c r="J25" s="109" t="s">
        <v>47</v>
      </c>
      <c r="K25" s="109">
        <v>1</v>
      </c>
      <c r="L25" s="109" t="s">
        <v>31</v>
      </c>
      <c r="M25" s="109" t="s">
        <v>121</v>
      </c>
      <c r="N25" s="109" t="s">
        <v>33</v>
      </c>
      <c r="O25" s="109" t="s">
        <v>178</v>
      </c>
    </row>
    <row r="26" spans="1:15" x14ac:dyDescent="0.25">
      <c r="A26" s="109">
        <v>32</v>
      </c>
      <c r="B26" s="109">
        <v>4</v>
      </c>
      <c r="C26" s="109" t="s">
        <v>122</v>
      </c>
      <c r="D26" s="109" t="s">
        <v>110</v>
      </c>
      <c r="E26" s="109" t="s">
        <v>18</v>
      </c>
      <c r="F26" s="109" t="s">
        <v>89</v>
      </c>
      <c r="G26" s="109" t="s">
        <v>123</v>
      </c>
      <c r="H26" s="109" t="s">
        <v>124</v>
      </c>
      <c r="I26" s="109" t="s">
        <v>125</v>
      </c>
      <c r="J26" s="109" t="s">
        <v>47</v>
      </c>
      <c r="K26" s="109">
        <v>1</v>
      </c>
      <c r="L26" s="109" t="s">
        <v>31</v>
      </c>
      <c r="M26" s="109" t="s">
        <v>126</v>
      </c>
      <c r="N26" s="109" t="s">
        <v>33</v>
      </c>
      <c r="O26" s="109" t="s">
        <v>178</v>
      </c>
    </row>
    <row r="27" spans="1:15" x14ac:dyDescent="0.25">
      <c r="A27" s="109">
        <v>33</v>
      </c>
      <c r="B27" s="109">
        <v>4</v>
      </c>
      <c r="C27" s="109" t="s">
        <v>127</v>
      </c>
      <c r="D27" s="109" t="s">
        <v>7</v>
      </c>
      <c r="E27" s="109" t="s">
        <v>14</v>
      </c>
      <c r="F27" s="109" t="s">
        <v>128</v>
      </c>
      <c r="G27" s="109" t="s">
        <v>129</v>
      </c>
      <c r="H27" s="109" t="s">
        <v>130</v>
      </c>
      <c r="I27" s="109" t="s">
        <v>131</v>
      </c>
      <c r="J27" s="109" t="s">
        <v>30</v>
      </c>
      <c r="K27" s="109">
        <v>1</v>
      </c>
      <c r="L27" s="109" t="s">
        <v>31</v>
      </c>
      <c r="M27" s="109" t="s">
        <v>132</v>
      </c>
      <c r="N27" s="109" t="s">
        <v>33</v>
      </c>
      <c r="O27" s="109" t="s">
        <v>178</v>
      </c>
    </row>
    <row r="28" spans="1:15" x14ac:dyDescent="0.25">
      <c r="A28" s="109">
        <v>34</v>
      </c>
      <c r="B28" s="109">
        <v>4</v>
      </c>
      <c r="C28" s="109" t="s">
        <v>133</v>
      </c>
      <c r="D28" s="109" t="s">
        <v>7</v>
      </c>
      <c r="E28" s="109" t="s">
        <v>253</v>
      </c>
      <c r="F28" s="109" t="s">
        <v>134</v>
      </c>
      <c r="G28" s="109" t="s">
        <v>135</v>
      </c>
      <c r="H28" s="109" t="s">
        <v>136</v>
      </c>
      <c r="I28" s="109" t="s">
        <v>137</v>
      </c>
      <c r="J28" s="109" t="s">
        <v>47</v>
      </c>
      <c r="K28" s="109">
        <v>1</v>
      </c>
      <c r="L28" s="109" t="s">
        <v>31</v>
      </c>
      <c r="M28" s="109" t="s">
        <v>138</v>
      </c>
      <c r="N28" s="109" t="s">
        <v>33</v>
      </c>
      <c r="O28" s="109" t="s">
        <v>178</v>
      </c>
    </row>
    <row r="29" spans="1:15" x14ac:dyDescent="0.25">
      <c r="A29" s="109">
        <v>35</v>
      </c>
      <c r="B29" s="109">
        <v>4</v>
      </c>
      <c r="C29" s="109" t="s">
        <v>139</v>
      </c>
      <c r="D29" s="109" t="s">
        <v>140</v>
      </c>
      <c r="E29" s="109" t="s">
        <v>18</v>
      </c>
      <c r="F29" s="109" t="s">
        <v>141</v>
      </c>
      <c r="G29" s="109" t="s">
        <v>142</v>
      </c>
      <c r="H29" s="109" t="s">
        <v>143</v>
      </c>
      <c r="I29" s="109" t="s">
        <v>144</v>
      </c>
      <c r="J29" s="109" t="s">
        <v>47</v>
      </c>
      <c r="K29" s="109">
        <v>1</v>
      </c>
      <c r="L29" s="109" t="s">
        <v>31</v>
      </c>
      <c r="M29" s="109" t="s">
        <v>145</v>
      </c>
      <c r="N29" s="109" t="s">
        <v>33</v>
      </c>
      <c r="O29" s="109" t="s">
        <v>178</v>
      </c>
    </row>
    <row r="30" spans="1:15" x14ac:dyDescent="0.25">
      <c r="A30" s="109">
        <v>36</v>
      </c>
      <c r="B30" s="109">
        <v>4</v>
      </c>
      <c r="C30" s="109" t="s">
        <v>146</v>
      </c>
      <c r="D30" s="109" t="s">
        <v>140</v>
      </c>
      <c r="E30" s="109" t="s">
        <v>18</v>
      </c>
      <c r="F30" s="109" t="s">
        <v>141</v>
      </c>
      <c r="G30" s="109" t="s">
        <v>147</v>
      </c>
      <c r="H30" s="109" t="s">
        <v>143</v>
      </c>
      <c r="I30" s="109" t="s">
        <v>144</v>
      </c>
      <c r="J30" s="109" t="s">
        <v>47</v>
      </c>
      <c r="K30" s="109">
        <v>1</v>
      </c>
      <c r="L30" s="109" t="s">
        <v>31</v>
      </c>
      <c r="M30" s="109" t="s">
        <v>148</v>
      </c>
      <c r="N30" s="109" t="s">
        <v>33</v>
      </c>
      <c r="O30" s="109" t="s">
        <v>178</v>
      </c>
    </row>
    <row r="31" spans="1:15" x14ac:dyDescent="0.25">
      <c r="A31" s="109">
        <v>37</v>
      </c>
      <c r="B31" s="109">
        <v>4</v>
      </c>
      <c r="C31" s="109" t="s">
        <v>149</v>
      </c>
      <c r="D31" s="109" t="s">
        <v>7</v>
      </c>
      <c r="E31" s="109" t="s">
        <v>14</v>
      </c>
      <c r="F31" s="109" t="s">
        <v>70</v>
      </c>
      <c r="G31" s="109" t="s">
        <v>150</v>
      </c>
      <c r="H31" s="109" t="s">
        <v>72</v>
      </c>
      <c r="I31" s="109" t="s">
        <v>73</v>
      </c>
      <c r="J31" s="109" t="s">
        <v>30</v>
      </c>
      <c r="K31" s="109">
        <v>1</v>
      </c>
      <c r="L31" s="109" t="s">
        <v>31</v>
      </c>
      <c r="M31" s="109" t="s">
        <v>151</v>
      </c>
      <c r="N31" s="109" t="s">
        <v>33</v>
      </c>
      <c r="O31" s="109" t="s">
        <v>178</v>
      </c>
    </row>
    <row r="32" spans="1:15" x14ac:dyDescent="0.25">
      <c r="A32" s="109">
        <v>38</v>
      </c>
      <c r="B32" s="109">
        <v>5</v>
      </c>
      <c r="C32" s="109" t="s">
        <v>152</v>
      </c>
      <c r="D32" s="109" t="s">
        <v>7</v>
      </c>
      <c r="E32" s="109" t="s">
        <v>18</v>
      </c>
      <c r="F32" s="109" t="s">
        <v>153</v>
      </c>
      <c r="G32" s="109" t="s">
        <v>154</v>
      </c>
      <c r="H32" s="109" t="s">
        <v>155</v>
      </c>
      <c r="I32" s="109" t="s">
        <v>156</v>
      </c>
      <c r="J32" s="109" t="s">
        <v>47</v>
      </c>
      <c r="K32" s="109">
        <v>1</v>
      </c>
      <c r="L32" s="109" t="s">
        <v>31</v>
      </c>
      <c r="M32" s="109" t="s">
        <v>157</v>
      </c>
      <c r="N32" s="109" t="s">
        <v>33</v>
      </c>
      <c r="O32" s="109" t="s">
        <v>178</v>
      </c>
    </row>
    <row r="33" spans="1:15" x14ac:dyDescent="0.25">
      <c r="A33" s="109">
        <v>39</v>
      </c>
      <c r="B33" s="109">
        <v>5</v>
      </c>
      <c r="C33" s="109" t="s">
        <v>158</v>
      </c>
      <c r="D33" s="109" t="s">
        <v>7</v>
      </c>
      <c r="E33" s="109" t="s">
        <v>18</v>
      </c>
      <c r="F33" s="109" t="s">
        <v>153</v>
      </c>
      <c r="G33" s="109" t="s">
        <v>159</v>
      </c>
      <c r="H33" s="109" t="s">
        <v>155</v>
      </c>
      <c r="I33" s="109" t="s">
        <v>156</v>
      </c>
      <c r="J33" s="109" t="s">
        <v>47</v>
      </c>
      <c r="K33" s="109">
        <v>1</v>
      </c>
      <c r="L33" s="109" t="s">
        <v>31</v>
      </c>
      <c r="M33" s="109" t="s">
        <v>160</v>
      </c>
      <c r="N33" s="109" t="s">
        <v>33</v>
      </c>
      <c r="O33" s="109" t="s">
        <v>178</v>
      </c>
    </row>
  </sheetData>
  <sheetProtection pivotTables="0"/>
  <mergeCells count="1">
    <mergeCell ref="A1:O3"/>
  </mergeCells>
  <dataValidations count="1">
    <dataValidation type="list" allowBlank="1" showInputMessage="1" showErrorMessage="1" sqref="O6:O33" xr:uid="{565BF9EE-F656-4CE7-968F-E47488A3124C}">
      <formula1>"SI,NO"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3918C-CA70-429B-9303-2AA0DBEA01CB}">
  <sheetPr codeName="Hoja5"/>
  <dimension ref="A1:O33"/>
  <sheetViews>
    <sheetView zoomScaleNormal="100" workbookViewId="0">
      <selection activeCell="C6" sqref="C6:C33"/>
    </sheetView>
  </sheetViews>
  <sheetFormatPr baseColWidth="10" defaultRowHeight="15" x14ac:dyDescent="0.25"/>
  <cols>
    <col min="1" max="1" width="9.5703125" style="109" customWidth="1"/>
    <col min="2" max="2" width="13.5703125" style="109" bestFit="1" customWidth="1"/>
    <col min="3" max="3" width="7.5703125" style="119" customWidth="1"/>
    <col min="4" max="4" width="14.5703125" style="109" bestFit="1" customWidth="1"/>
    <col min="5" max="5" width="11.42578125" style="109"/>
    <col min="6" max="6" width="12.28515625" style="109" customWidth="1"/>
    <col min="7" max="7" width="15.7109375" style="109" customWidth="1"/>
    <col min="8" max="8" width="111.42578125" style="109" bestFit="1" customWidth="1"/>
    <col min="9" max="16384" width="11.42578125" style="109"/>
  </cols>
  <sheetData>
    <row r="1" spans="1:15" ht="21.75" customHeight="1" x14ac:dyDescent="0.25">
      <c r="A1" s="142" t="s">
        <v>249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</row>
    <row r="2" spans="1:15" ht="21.7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</row>
    <row r="3" spans="1:15" ht="21.75" customHeight="1" x14ac:dyDescent="0.25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</row>
    <row r="5" spans="1:15" x14ac:dyDescent="0.25">
      <c r="A5" s="110" t="s">
        <v>0</v>
      </c>
      <c r="B5" s="111" t="s">
        <v>11</v>
      </c>
      <c r="C5" s="112" t="s">
        <v>12</v>
      </c>
      <c r="D5" s="111" t="s">
        <v>13</v>
      </c>
      <c r="F5" s="110" t="s">
        <v>213</v>
      </c>
      <c r="G5" s="111" t="s">
        <v>161</v>
      </c>
      <c r="H5" s="113" t="s">
        <v>1</v>
      </c>
    </row>
    <row r="6" spans="1:15" x14ac:dyDescent="0.25">
      <c r="A6" s="109">
        <v>2</v>
      </c>
      <c r="B6" s="114" t="s">
        <v>14</v>
      </c>
      <c r="C6" s="115">
        <v>0.05</v>
      </c>
      <c r="D6" s="116" t="s">
        <v>15</v>
      </c>
      <c r="F6" s="117">
        <v>1</v>
      </c>
      <c r="G6" s="115">
        <v>0.3</v>
      </c>
      <c r="H6" s="113" t="s">
        <v>208</v>
      </c>
    </row>
    <row r="7" spans="1:15" x14ac:dyDescent="0.25">
      <c r="A7" s="109">
        <v>3</v>
      </c>
      <c r="B7" s="114" t="s">
        <v>14</v>
      </c>
      <c r="C7" s="115">
        <v>0.03</v>
      </c>
      <c r="D7" s="116" t="s">
        <v>15</v>
      </c>
      <c r="F7" s="117">
        <v>2</v>
      </c>
      <c r="G7" s="115">
        <v>0.21</v>
      </c>
      <c r="H7" s="113" t="s">
        <v>209</v>
      </c>
    </row>
    <row r="8" spans="1:15" x14ac:dyDescent="0.25">
      <c r="A8" s="109">
        <v>4</v>
      </c>
      <c r="B8" s="114" t="s">
        <v>14</v>
      </c>
      <c r="C8" s="115">
        <v>0.03</v>
      </c>
      <c r="D8" s="116" t="s">
        <v>15</v>
      </c>
      <c r="F8" s="117">
        <v>3</v>
      </c>
      <c r="G8" s="115">
        <v>0.08</v>
      </c>
      <c r="H8" s="113" t="s">
        <v>210</v>
      </c>
    </row>
    <row r="9" spans="1:15" x14ac:dyDescent="0.25">
      <c r="A9" s="109">
        <v>5</v>
      </c>
      <c r="B9" s="118" t="s">
        <v>18</v>
      </c>
      <c r="C9" s="115">
        <v>0.03</v>
      </c>
      <c r="D9" s="116" t="s">
        <v>19</v>
      </c>
      <c r="F9" s="117">
        <v>4</v>
      </c>
      <c r="G9" s="115">
        <v>0.27</v>
      </c>
      <c r="H9" s="113" t="s">
        <v>211</v>
      </c>
    </row>
    <row r="10" spans="1:15" x14ac:dyDescent="0.25">
      <c r="A10" s="109">
        <v>6</v>
      </c>
      <c r="B10" s="118" t="s">
        <v>14</v>
      </c>
      <c r="C10" s="115">
        <v>0.03</v>
      </c>
      <c r="D10" s="109" t="s">
        <v>15</v>
      </c>
      <c r="F10" s="117">
        <v>5</v>
      </c>
      <c r="G10" s="115">
        <v>0.14000000000000001</v>
      </c>
      <c r="H10" s="113" t="s">
        <v>212</v>
      </c>
    </row>
    <row r="11" spans="1:15" x14ac:dyDescent="0.25">
      <c r="A11" s="109">
        <v>7</v>
      </c>
      <c r="B11" s="118" t="s">
        <v>14</v>
      </c>
      <c r="C11" s="115">
        <v>0.04</v>
      </c>
      <c r="D11" s="109" t="s">
        <v>15</v>
      </c>
      <c r="F11" s="110" t="s">
        <v>162</v>
      </c>
      <c r="G11" s="112">
        <f>SUM(G6:G10)</f>
        <v>1</v>
      </c>
    </row>
    <row r="12" spans="1:15" x14ac:dyDescent="0.25">
      <c r="A12" s="109">
        <v>8</v>
      </c>
      <c r="B12" s="118" t="s">
        <v>253</v>
      </c>
      <c r="C12" s="115">
        <v>0.03</v>
      </c>
      <c r="D12" s="109" t="s">
        <v>19</v>
      </c>
    </row>
    <row r="13" spans="1:15" x14ac:dyDescent="0.25">
      <c r="A13" s="109">
        <v>9</v>
      </c>
      <c r="B13" s="118" t="s">
        <v>253</v>
      </c>
      <c r="C13" s="115">
        <v>0.03</v>
      </c>
      <c r="D13" s="109" t="s">
        <v>19</v>
      </c>
    </row>
    <row r="14" spans="1:15" x14ac:dyDescent="0.25">
      <c r="A14" s="109">
        <v>10</v>
      </c>
      <c r="B14" s="118" t="s">
        <v>14</v>
      </c>
      <c r="C14" s="115">
        <v>0.03</v>
      </c>
      <c r="D14" s="109" t="s">
        <v>15</v>
      </c>
    </row>
    <row r="15" spans="1:15" x14ac:dyDescent="0.25">
      <c r="A15" s="109">
        <v>11</v>
      </c>
      <c r="B15" s="118" t="s">
        <v>14</v>
      </c>
      <c r="C15" s="115">
        <v>0.03</v>
      </c>
      <c r="D15" s="109" t="s">
        <v>15</v>
      </c>
    </row>
    <row r="16" spans="1:15" x14ac:dyDescent="0.25">
      <c r="A16" s="109">
        <v>12</v>
      </c>
      <c r="B16" s="118" t="s">
        <v>14</v>
      </c>
      <c r="C16" s="115">
        <v>0.03</v>
      </c>
      <c r="D16" s="109" t="s">
        <v>15</v>
      </c>
    </row>
    <row r="17" spans="1:4" x14ac:dyDescent="0.25">
      <c r="A17" s="109">
        <v>13</v>
      </c>
      <c r="B17" s="118" t="s">
        <v>14</v>
      </c>
      <c r="C17" s="115">
        <v>0.03</v>
      </c>
      <c r="D17" s="109" t="s">
        <v>15</v>
      </c>
    </row>
    <row r="18" spans="1:4" x14ac:dyDescent="0.25">
      <c r="A18" s="109">
        <v>14</v>
      </c>
      <c r="B18" s="118" t="s">
        <v>14</v>
      </c>
      <c r="C18" s="115">
        <v>0.03</v>
      </c>
      <c r="D18" s="109" t="s">
        <v>15</v>
      </c>
    </row>
    <row r="19" spans="1:4" x14ac:dyDescent="0.25">
      <c r="A19" s="109">
        <v>15</v>
      </c>
      <c r="B19" s="118" t="s">
        <v>18</v>
      </c>
      <c r="C19" s="115">
        <v>0.03</v>
      </c>
      <c r="D19" s="109" t="s">
        <v>19</v>
      </c>
    </row>
    <row r="20" spans="1:4" x14ac:dyDescent="0.25">
      <c r="A20" s="109">
        <v>16</v>
      </c>
      <c r="B20" s="118" t="s">
        <v>14</v>
      </c>
      <c r="C20" s="115">
        <v>0.03</v>
      </c>
      <c r="D20" s="109" t="s">
        <v>15</v>
      </c>
    </row>
    <row r="21" spans="1:4" x14ac:dyDescent="0.25">
      <c r="A21" s="109">
        <v>17</v>
      </c>
      <c r="B21" s="118" t="s">
        <v>14</v>
      </c>
      <c r="C21" s="115">
        <v>0.03</v>
      </c>
      <c r="D21" s="109" t="s">
        <v>15</v>
      </c>
    </row>
    <row r="22" spans="1:4" x14ac:dyDescent="0.25">
      <c r="A22" s="109">
        <v>20</v>
      </c>
      <c r="B22" s="118" t="s">
        <v>14</v>
      </c>
      <c r="C22" s="119">
        <v>0.08</v>
      </c>
      <c r="D22" s="109" t="s">
        <v>15</v>
      </c>
    </row>
    <row r="23" spans="1:4" x14ac:dyDescent="0.25">
      <c r="A23" s="109">
        <v>29</v>
      </c>
      <c r="B23" s="118" t="s">
        <v>18</v>
      </c>
      <c r="C23" s="115">
        <v>0.03</v>
      </c>
      <c r="D23" s="109" t="s">
        <v>19</v>
      </c>
    </row>
    <row r="24" spans="1:4" x14ac:dyDescent="0.25">
      <c r="A24" s="109">
        <v>30</v>
      </c>
      <c r="B24" s="118" t="s">
        <v>18</v>
      </c>
      <c r="C24" s="115">
        <v>0.03</v>
      </c>
      <c r="D24" s="109" t="s">
        <v>19</v>
      </c>
    </row>
    <row r="25" spans="1:4" x14ac:dyDescent="0.25">
      <c r="A25" s="109">
        <v>31</v>
      </c>
      <c r="B25" s="118" t="s">
        <v>18</v>
      </c>
      <c r="C25" s="115">
        <v>0.03</v>
      </c>
      <c r="D25" s="109" t="s">
        <v>19</v>
      </c>
    </row>
    <row r="26" spans="1:4" x14ac:dyDescent="0.25">
      <c r="A26" s="109">
        <v>32</v>
      </c>
      <c r="B26" s="118" t="s">
        <v>18</v>
      </c>
      <c r="C26" s="115">
        <v>0.03</v>
      </c>
      <c r="D26" s="109" t="s">
        <v>19</v>
      </c>
    </row>
    <row r="27" spans="1:4" x14ac:dyDescent="0.25">
      <c r="A27" s="109">
        <v>33</v>
      </c>
      <c r="B27" s="118" t="s">
        <v>14</v>
      </c>
      <c r="C27" s="115">
        <v>0.03</v>
      </c>
      <c r="D27" s="109" t="s">
        <v>15</v>
      </c>
    </row>
    <row r="28" spans="1:4" x14ac:dyDescent="0.25">
      <c r="A28" s="109">
        <v>34</v>
      </c>
      <c r="B28" s="118" t="s">
        <v>253</v>
      </c>
      <c r="C28" s="115">
        <v>0.03</v>
      </c>
      <c r="D28" s="109" t="s">
        <v>19</v>
      </c>
    </row>
    <row r="29" spans="1:4" x14ac:dyDescent="0.25">
      <c r="A29" s="109">
        <v>35</v>
      </c>
      <c r="B29" s="118" t="s">
        <v>18</v>
      </c>
      <c r="C29" s="115">
        <v>0.03</v>
      </c>
      <c r="D29" s="109" t="s">
        <v>19</v>
      </c>
    </row>
    <row r="30" spans="1:4" x14ac:dyDescent="0.25">
      <c r="A30" s="109">
        <v>36</v>
      </c>
      <c r="B30" s="118" t="s">
        <v>18</v>
      </c>
      <c r="C30" s="115">
        <v>0.03</v>
      </c>
      <c r="D30" s="109" t="s">
        <v>19</v>
      </c>
    </row>
    <row r="31" spans="1:4" x14ac:dyDescent="0.25">
      <c r="A31" s="109">
        <v>37</v>
      </c>
      <c r="B31" s="118" t="s">
        <v>14</v>
      </c>
      <c r="C31" s="115">
        <v>0.03</v>
      </c>
      <c r="D31" s="109" t="s">
        <v>15</v>
      </c>
    </row>
    <row r="32" spans="1:4" x14ac:dyDescent="0.25">
      <c r="A32" s="109">
        <v>38</v>
      </c>
      <c r="B32" s="118" t="s">
        <v>18</v>
      </c>
      <c r="C32" s="119">
        <v>7.0000000000000007E-2</v>
      </c>
      <c r="D32" s="109" t="s">
        <v>19</v>
      </c>
    </row>
    <row r="33" spans="1:4" x14ac:dyDescent="0.25">
      <c r="A33" s="109">
        <v>39</v>
      </c>
      <c r="B33" s="118" t="s">
        <v>18</v>
      </c>
      <c r="C33" s="119">
        <v>7.0000000000000007E-2</v>
      </c>
      <c r="D33" s="109" t="s">
        <v>19</v>
      </c>
    </row>
  </sheetData>
  <sheetProtection pivotTables="0"/>
  <mergeCells count="1">
    <mergeCell ref="A1:O3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DABD-5345-4084-8D37-3DB233E997B5}">
  <sheetPr codeName="Hoja6"/>
  <dimension ref="A2:E958"/>
  <sheetViews>
    <sheetView showGridLines="0" showRowColHeaders="0" zoomScaleNormal="100" workbookViewId="0">
      <selection activeCell="G6" sqref="G6"/>
    </sheetView>
  </sheetViews>
  <sheetFormatPr baseColWidth="10" defaultRowHeight="15" x14ac:dyDescent="0.25"/>
  <cols>
    <col min="1" max="1" width="20.7109375" style="126" customWidth="1"/>
    <col min="2" max="4" width="15.7109375" style="126" customWidth="1"/>
    <col min="5" max="5" width="52.7109375" style="126" customWidth="1"/>
    <col min="6" max="16384" width="11.42578125" style="126"/>
  </cols>
  <sheetData>
    <row r="2" spans="1:5" ht="61.5" customHeight="1" x14ac:dyDescent="0.25">
      <c r="A2" s="143" t="s">
        <v>250</v>
      </c>
      <c r="B2" s="144"/>
      <c r="C2" s="144"/>
      <c r="D2" s="144"/>
      <c r="E2" s="144"/>
    </row>
    <row r="3" spans="1:5" x14ac:dyDescent="0.25">
      <c r="A3" s="145" t="s">
        <v>174</v>
      </c>
      <c r="B3" s="146"/>
      <c r="C3" s="146"/>
      <c r="D3" s="146"/>
      <c r="E3" s="146"/>
    </row>
    <row r="5" spans="1:5" x14ac:dyDescent="0.25">
      <c r="A5" s="50" t="s">
        <v>175</v>
      </c>
      <c r="B5" s="50" t="s">
        <v>171</v>
      </c>
      <c r="C5" s="50" t="s">
        <v>167</v>
      </c>
      <c r="D5" s="50" t="s">
        <v>6</v>
      </c>
      <c r="E5" s="50" t="s">
        <v>176</v>
      </c>
    </row>
    <row r="6" spans="1:5" x14ac:dyDescent="0.25">
      <c r="A6" s="51">
        <v>46315.303444939746</v>
      </c>
      <c r="B6" s="52" t="s">
        <v>199</v>
      </c>
      <c r="C6" s="52" t="s">
        <v>179</v>
      </c>
      <c r="D6" s="52" t="s">
        <v>166</v>
      </c>
      <c r="E6" s="52" t="s">
        <v>198</v>
      </c>
    </row>
    <row r="7" spans="1:5" x14ac:dyDescent="0.25">
      <c r="A7" s="51">
        <v>46315.439252415301</v>
      </c>
      <c r="B7" s="52" t="s">
        <v>199</v>
      </c>
      <c r="C7" s="52" t="s">
        <v>179</v>
      </c>
      <c r="D7" s="52" t="s">
        <v>166</v>
      </c>
      <c r="E7" s="52" t="s">
        <v>198</v>
      </c>
    </row>
    <row r="8" spans="1:5" x14ac:dyDescent="0.25">
      <c r="A8" s="51">
        <v>46315.44166308453</v>
      </c>
      <c r="B8" s="52" t="s">
        <v>199</v>
      </c>
      <c r="C8" s="52" t="s">
        <v>179</v>
      </c>
      <c r="D8" s="52" t="s">
        <v>166</v>
      </c>
      <c r="E8" s="52" t="s">
        <v>254</v>
      </c>
    </row>
    <row r="9" spans="1:5" x14ac:dyDescent="0.25">
      <c r="A9" s="51">
        <v>46315.442565721729</v>
      </c>
      <c r="B9" s="52" t="s">
        <v>240</v>
      </c>
      <c r="C9" s="52" t="s">
        <v>179</v>
      </c>
      <c r="D9" s="52" t="s">
        <v>166</v>
      </c>
      <c r="E9" s="52" t="s">
        <v>200</v>
      </c>
    </row>
    <row r="10" spans="1:5" x14ac:dyDescent="0.25">
      <c r="A10" s="51">
        <v>46315.443223099515</v>
      </c>
      <c r="B10" s="52" t="s">
        <v>242</v>
      </c>
      <c r="C10" s="52" t="s">
        <v>179</v>
      </c>
      <c r="D10" s="52" t="s">
        <v>166</v>
      </c>
      <c r="E10" s="52" t="s">
        <v>200</v>
      </c>
    </row>
    <row r="11" spans="1:5" x14ac:dyDescent="0.25">
      <c r="A11" s="51">
        <v>46315.443858049315</v>
      </c>
      <c r="B11" s="52" t="s">
        <v>243</v>
      </c>
      <c r="C11" s="52" t="s">
        <v>179</v>
      </c>
      <c r="D11" s="52" t="s">
        <v>166</v>
      </c>
      <c r="E11" s="52" t="s">
        <v>200</v>
      </c>
    </row>
    <row r="12" spans="1:5" x14ac:dyDescent="0.25">
      <c r="A12" s="51">
        <v>46315.444336090572</v>
      </c>
      <c r="B12" s="52" t="s">
        <v>244</v>
      </c>
      <c r="C12" s="52" t="s">
        <v>179</v>
      </c>
      <c r="D12" s="52" t="s">
        <v>166</v>
      </c>
      <c r="E12" s="52" t="s">
        <v>241</v>
      </c>
    </row>
    <row r="13" spans="1:5" x14ac:dyDescent="0.25">
      <c r="A13" s="51">
        <v>46315.448280552664</v>
      </c>
      <c r="B13" s="52" t="s">
        <v>245</v>
      </c>
      <c r="C13" s="52" t="s">
        <v>179</v>
      </c>
      <c r="D13" s="52" t="s">
        <v>166</v>
      </c>
      <c r="E13" s="52" t="s">
        <v>255</v>
      </c>
    </row>
    <row r="14" spans="1:5" x14ac:dyDescent="0.25">
      <c r="A14" s="51">
        <v>46315.449206901816</v>
      </c>
      <c r="B14" s="52" t="s">
        <v>246</v>
      </c>
      <c r="C14" s="52" t="s">
        <v>179</v>
      </c>
      <c r="D14" s="52" t="s">
        <v>166</v>
      </c>
      <c r="E14" s="52" t="s">
        <v>256</v>
      </c>
    </row>
    <row r="15" spans="1:5" x14ac:dyDescent="0.25">
      <c r="A15" s="51">
        <v>46315.718071667397</v>
      </c>
      <c r="B15" s="52" t="s">
        <v>258</v>
      </c>
      <c r="C15" s="52" t="s">
        <v>179</v>
      </c>
      <c r="D15" s="52" t="s">
        <v>166</v>
      </c>
      <c r="E15" s="52" t="s">
        <v>256</v>
      </c>
    </row>
    <row r="16" spans="1:5" x14ac:dyDescent="0.25">
      <c r="A16" s="53"/>
      <c r="B16" s="52"/>
      <c r="C16" s="52"/>
      <c r="D16" s="52"/>
      <c r="E16" s="52"/>
    </row>
    <row r="17" spans="1:5" x14ac:dyDescent="0.25">
      <c r="A17" s="53"/>
      <c r="B17" s="52"/>
      <c r="C17" s="52"/>
      <c r="D17" s="52"/>
      <c r="E17" s="52"/>
    </row>
    <row r="18" spans="1:5" x14ac:dyDescent="0.25">
      <c r="A18" s="53"/>
      <c r="B18" s="52"/>
      <c r="C18" s="52"/>
      <c r="D18" s="52"/>
      <c r="E18" s="52"/>
    </row>
    <row r="19" spans="1:5" x14ac:dyDescent="0.25">
      <c r="A19" s="53"/>
      <c r="B19" s="52"/>
      <c r="C19" s="52"/>
      <c r="D19" s="52"/>
      <c r="E19" s="52"/>
    </row>
    <row r="20" spans="1:5" x14ac:dyDescent="0.25">
      <c r="A20" s="53"/>
      <c r="B20" s="52"/>
      <c r="C20" s="52"/>
      <c r="D20" s="52"/>
      <c r="E20" s="52"/>
    </row>
    <row r="21" spans="1:5" x14ac:dyDescent="0.25">
      <c r="A21" s="53"/>
      <c r="B21" s="52"/>
      <c r="C21" s="52"/>
      <c r="D21" s="52"/>
      <c r="E21" s="52"/>
    </row>
    <row r="22" spans="1:5" x14ac:dyDescent="0.25">
      <c r="A22" s="53"/>
      <c r="B22" s="52"/>
      <c r="C22" s="52"/>
      <c r="D22" s="52"/>
      <c r="E22" s="52"/>
    </row>
    <row r="23" spans="1:5" x14ac:dyDescent="0.25">
      <c r="A23" s="53"/>
      <c r="B23" s="52"/>
      <c r="C23" s="52"/>
      <c r="D23" s="52"/>
      <c r="E23" s="52"/>
    </row>
    <row r="24" spans="1:5" x14ac:dyDescent="0.25">
      <c r="A24" s="53"/>
      <c r="B24" s="52"/>
      <c r="C24" s="52"/>
      <c r="D24" s="52"/>
      <c r="E24" s="52"/>
    </row>
    <row r="25" spans="1:5" x14ac:dyDescent="0.25">
      <c r="A25" s="53"/>
      <c r="B25" s="52"/>
      <c r="C25" s="52"/>
      <c r="D25" s="52"/>
      <c r="E25" s="52"/>
    </row>
    <row r="26" spans="1:5" x14ac:dyDescent="0.25">
      <c r="A26" s="53"/>
      <c r="B26" s="52"/>
      <c r="C26" s="52"/>
      <c r="D26" s="52"/>
      <c r="E26" s="52"/>
    </row>
    <row r="27" spans="1:5" x14ac:dyDescent="0.25">
      <c r="A27" s="53"/>
      <c r="B27" s="52"/>
      <c r="C27" s="52"/>
      <c r="D27" s="52"/>
      <c r="E27" s="52"/>
    </row>
    <row r="28" spans="1:5" x14ac:dyDescent="0.25">
      <c r="A28" s="53"/>
      <c r="B28" s="52"/>
      <c r="C28" s="52"/>
      <c r="D28" s="52"/>
      <c r="E28" s="52"/>
    </row>
    <row r="29" spans="1:5" x14ac:dyDescent="0.25">
      <c r="A29" s="53"/>
      <c r="B29" s="52"/>
      <c r="C29" s="52"/>
      <c r="D29" s="52"/>
      <c r="E29" s="52"/>
    </row>
    <row r="30" spans="1:5" x14ac:dyDescent="0.25">
      <c r="A30" s="53"/>
      <c r="B30" s="52"/>
      <c r="C30" s="52"/>
      <c r="D30" s="52"/>
      <c r="E30" s="52"/>
    </row>
    <row r="31" spans="1:5" x14ac:dyDescent="0.25">
      <c r="A31" s="53"/>
      <c r="B31" s="52"/>
      <c r="C31" s="52"/>
      <c r="D31" s="52"/>
      <c r="E31" s="52"/>
    </row>
    <row r="32" spans="1:5" x14ac:dyDescent="0.25">
      <c r="A32" s="53"/>
      <c r="B32" s="52"/>
      <c r="C32" s="52"/>
      <c r="D32" s="52"/>
      <c r="E32" s="52"/>
    </row>
    <row r="33" spans="1:5" x14ac:dyDescent="0.25">
      <c r="A33" s="53"/>
      <c r="B33" s="52"/>
      <c r="C33" s="52"/>
      <c r="D33" s="52"/>
      <c r="E33" s="52"/>
    </row>
    <row r="34" spans="1:5" x14ac:dyDescent="0.25">
      <c r="A34" s="53"/>
      <c r="B34" s="52"/>
      <c r="C34" s="52"/>
      <c r="D34" s="52"/>
      <c r="E34" s="52"/>
    </row>
    <row r="35" spans="1:5" x14ac:dyDescent="0.25">
      <c r="A35" s="53"/>
      <c r="B35" s="52"/>
      <c r="C35" s="52"/>
      <c r="D35" s="52"/>
      <c r="E35" s="52"/>
    </row>
    <row r="36" spans="1:5" x14ac:dyDescent="0.25">
      <c r="A36" s="53"/>
      <c r="B36" s="52"/>
      <c r="C36" s="52"/>
      <c r="D36" s="52"/>
      <c r="E36" s="52"/>
    </row>
    <row r="37" spans="1:5" x14ac:dyDescent="0.25">
      <c r="A37" s="53"/>
      <c r="B37" s="52"/>
      <c r="C37" s="52"/>
      <c r="D37" s="52"/>
      <c r="E37" s="52"/>
    </row>
    <row r="38" spans="1:5" x14ac:dyDescent="0.25">
      <c r="A38" s="53"/>
      <c r="B38" s="52"/>
      <c r="C38" s="52"/>
      <c r="D38" s="52"/>
      <c r="E38" s="52"/>
    </row>
    <row r="39" spans="1:5" x14ac:dyDescent="0.25">
      <c r="A39" s="53"/>
      <c r="B39" s="52"/>
      <c r="C39" s="52"/>
      <c r="D39" s="52"/>
      <c r="E39" s="52"/>
    </row>
    <row r="40" spans="1:5" x14ac:dyDescent="0.25">
      <c r="A40" s="53"/>
      <c r="B40" s="52"/>
      <c r="C40" s="52"/>
      <c r="D40" s="52"/>
      <c r="E40" s="52"/>
    </row>
    <row r="41" spans="1:5" x14ac:dyDescent="0.25">
      <c r="A41" s="53"/>
      <c r="B41" s="52"/>
      <c r="C41" s="52"/>
      <c r="D41" s="52"/>
      <c r="E41" s="52"/>
    </row>
    <row r="42" spans="1:5" x14ac:dyDescent="0.25">
      <c r="A42" s="53"/>
      <c r="B42" s="52"/>
      <c r="C42" s="52"/>
      <c r="D42" s="52"/>
      <c r="E42" s="52"/>
    </row>
    <row r="43" spans="1:5" x14ac:dyDescent="0.25">
      <c r="A43" s="53"/>
      <c r="B43" s="52"/>
      <c r="C43" s="52"/>
      <c r="D43" s="52"/>
      <c r="E43" s="52"/>
    </row>
    <row r="44" spans="1:5" x14ac:dyDescent="0.25">
      <c r="A44" s="53"/>
      <c r="B44" s="52"/>
      <c r="C44" s="52"/>
      <c r="D44" s="52"/>
      <c r="E44" s="52"/>
    </row>
    <row r="45" spans="1:5" x14ac:dyDescent="0.25">
      <c r="A45" s="53"/>
      <c r="B45" s="52"/>
      <c r="C45" s="52"/>
      <c r="D45" s="52"/>
      <c r="E45" s="52"/>
    </row>
    <row r="46" spans="1:5" x14ac:dyDescent="0.25">
      <c r="A46" s="53"/>
      <c r="B46" s="52"/>
      <c r="C46" s="52"/>
      <c r="D46" s="52"/>
      <c r="E46" s="52"/>
    </row>
    <row r="47" spans="1:5" x14ac:dyDescent="0.25">
      <c r="A47" s="53"/>
      <c r="B47" s="52"/>
      <c r="C47" s="52"/>
      <c r="D47" s="52"/>
      <c r="E47" s="52"/>
    </row>
    <row r="48" spans="1:5" x14ac:dyDescent="0.25">
      <c r="A48" s="53"/>
      <c r="B48" s="52"/>
      <c r="C48" s="52"/>
      <c r="D48" s="52"/>
      <c r="E48" s="52"/>
    </row>
    <row r="49" spans="1:5" x14ac:dyDescent="0.25">
      <c r="A49" s="53"/>
      <c r="B49" s="52"/>
      <c r="C49" s="52"/>
      <c r="D49" s="52"/>
      <c r="E49" s="52"/>
    </row>
    <row r="50" spans="1:5" x14ac:dyDescent="0.25">
      <c r="A50" s="53"/>
      <c r="B50" s="52"/>
      <c r="C50" s="52"/>
      <c r="D50" s="52"/>
      <c r="E50" s="52"/>
    </row>
    <row r="51" spans="1:5" x14ac:dyDescent="0.25">
      <c r="A51" s="53"/>
      <c r="B51" s="52"/>
      <c r="C51" s="52"/>
      <c r="D51" s="52"/>
      <c r="E51" s="52"/>
    </row>
    <row r="52" spans="1:5" x14ac:dyDescent="0.25">
      <c r="A52" s="53"/>
      <c r="B52" s="52"/>
      <c r="C52" s="52"/>
      <c r="D52" s="52"/>
      <c r="E52" s="52"/>
    </row>
    <row r="53" spans="1:5" x14ac:dyDescent="0.25">
      <c r="A53" s="53"/>
      <c r="B53" s="52"/>
      <c r="C53" s="52"/>
      <c r="D53" s="52"/>
      <c r="E53" s="52"/>
    </row>
    <row r="54" spans="1:5" x14ac:dyDescent="0.25">
      <c r="A54" s="53"/>
      <c r="B54" s="52"/>
      <c r="C54" s="52"/>
      <c r="D54" s="52"/>
      <c r="E54" s="52"/>
    </row>
    <row r="55" spans="1:5" x14ac:dyDescent="0.25">
      <c r="A55" s="53"/>
      <c r="B55" s="52"/>
      <c r="C55" s="52"/>
      <c r="D55" s="52"/>
      <c r="E55" s="52"/>
    </row>
    <row r="56" spans="1:5" x14ac:dyDescent="0.25">
      <c r="A56" s="53"/>
      <c r="B56" s="52"/>
      <c r="C56" s="52"/>
      <c r="D56" s="52"/>
      <c r="E56" s="52"/>
    </row>
    <row r="57" spans="1:5" x14ac:dyDescent="0.25">
      <c r="A57" s="53"/>
      <c r="B57" s="52"/>
      <c r="C57" s="52"/>
      <c r="D57" s="52"/>
      <c r="E57" s="52"/>
    </row>
    <row r="58" spans="1:5" x14ac:dyDescent="0.25">
      <c r="A58" s="53"/>
      <c r="B58" s="52"/>
      <c r="C58" s="52"/>
      <c r="D58" s="52"/>
      <c r="E58" s="52"/>
    </row>
    <row r="59" spans="1:5" x14ac:dyDescent="0.25">
      <c r="A59" s="53"/>
      <c r="B59" s="52"/>
      <c r="C59" s="52"/>
      <c r="D59" s="52"/>
      <c r="E59" s="52"/>
    </row>
    <row r="60" spans="1:5" x14ac:dyDescent="0.25">
      <c r="A60" s="53"/>
      <c r="B60" s="52"/>
      <c r="C60" s="52"/>
      <c r="D60" s="52"/>
      <c r="E60" s="52"/>
    </row>
    <row r="61" spans="1:5" x14ac:dyDescent="0.25">
      <c r="A61" s="53"/>
      <c r="B61" s="52"/>
      <c r="C61" s="52"/>
      <c r="D61" s="52"/>
      <c r="E61" s="52"/>
    </row>
    <row r="62" spans="1:5" x14ac:dyDescent="0.25">
      <c r="A62" s="53"/>
      <c r="B62" s="52"/>
      <c r="C62" s="52"/>
      <c r="D62" s="52"/>
      <c r="E62" s="52"/>
    </row>
    <row r="63" spans="1:5" x14ac:dyDescent="0.25">
      <c r="A63" s="53"/>
      <c r="B63" s="52"/>
      <c r="C63" s="52"/>
      <c r="D63" s="52"/>
      <c r="E63" s="52"/>
    </row>
    <row r="64" spans="1:5" x14ac:dyDescent="0.25">
      <c r="A64" s="53"/>
      <c r="B64" s="52"/>
      <c r="C64" s="52"/>
      <c r="D64" s="52"/>
      <c r="E64" s="52"/>
    </row>
    <row r="65" spans="1:5" x14ac:dyDescent="0.25">
      <c r="A65" s="53"/>
      <c r="B65" s="52"/>
      <c r="C65" s="52"/>
      <c r="D65" s="52"/>
      <c r="E65" s="52"/>
    </row>
    <row r="66" spans="1:5" x14ac:dyDescent="0.25">
      <c r="A66" s="53"/>
      <c r="B66" s="52"/>
      <c r="C66" s="52"/>
      <c r="D66" s="52"/>
      <c r="E66" s="52"/>
    </row>
    <row r="67" spans="1:5" x14ac:dyDescent="0.25">
      <c r="A67" s="53"/>
      <c r="B67" s="52"/>
      <c r="C67" s="52"/>
      <c r="D67" s="52"/>
      <c r="E67" s="52"/>
    </row>
    <row r="68" spans="1:5" x14ac:dyDescent="0.25">
      <c r="A68" s="53"/>
      <c r="B68" s="52"/>
      <c r="C68" s="52"/>
      <c r="D68" s="52"/>
      <c r="E68" s="52"/>
    </row>
    <row r="69" spans="1:5" x14ac:dyDescent="0.25">
      <c r="A69" s="53"/>
      <c r="B69" s="52"/>
      <c r="C69" s="52"/>
      <c r="D69" s="52"/>
      <c r="E69" s="52"/>
    </row>
    <row r="70" spans="1:5" x14ac:dyDescent="0.25">
      <c r="A70" s="53"/>
      <c r="B70" s="52"/>
      <c r="C70" s="52"/>
      <c r="D70" s="52"/>
      <c r="E70" s="52"/>
    </row>
    <row r="71" spans="1:5" x14ac:dyDescent="0.25">
      <c r="A71" s="53"/>
      <c r="B71" s="52"/>
      <c r="C71" s="52"/>
      <c r="D71" s="52"/>
      <c r="E71" s="52"/>
    </row>
    <row r="72" spans="1:5" x14ac:dyDescent="0.25">
      <c r="A72" s="53"/>
      <c r="B72" s="52"/>
      <c r="C72" s="52"/>
      <c r="D72" s="52"/>
      <c r="E72" s="52"/>
    </row>
    <row r="73" spans="1:5" x14ac:dyDescent="0.25">
      <c r="A73" s="53"/>
      <c r="B73" s="52"/>
      <c r="C73" s="52"/>
      <c r="D73" s="52"/>
      <c r="E73" s="52"/>
    </row>
    <row r="74" spans="1:5" x14ac:dyDescent="0.25">
      <c r="A74" s="53"/>
      <c r="B74" s="52"/>
      <c r="C74" s="52"/>
      <c r="D74" s="52"/>
      <c r="E74" s="52"/>
    </row>
    <row r="75" spans="1:5" x14ac:dyDescent="0.25">
      <c r="A75" s="53"/>
      <c r="B75" s="52"/>
      <c r="C75" s="52"/>
      <c r="D75" s="52"/>
      <c r="E75" s="52"/>
    </row>
    <row r="76" spans="1:5" x14ac:dyDescent="0.25">
      <c r="A76" s="53"/>
      <c r="B76" s="52"/>
      <c r="C76" s="52"/>
      <c r="D76" s="52"/>
      <c r="E76" s="52"/>
    </row>
    <row r="77" spans="1:5" x14ac:dyDescent="0.25">
      <c r="A77" s="53"/>
      <c r="B77" s="52"/>
      <c r="C77" s="52"/>
      <c r="D77" s="52"/>
      <c r="E77" s="52"/>
    </row>
    <row r="78" spans="1:5" x14ac:dyDescent="0.25">
      <c r="A78" s="53"/>
      <c r="B78" s="52"/>
      <c r="C78" s="52"/>
      <c r="D78" s="52"/>
      <c r="E78" s="52"/>
    </row>
    <row r="79" spans="1:5" x14ac:dyDescent="0.25">
      <c r="A79" s="53"/>
      <c r="B79" s="52"/>
      <c r="C79" s="52"/>
      <c r="D79" s="52"/>
      <c r="E79" s="52"/>
    </row>
    <row r="80" spans="1:5" x14ac:dyDescent="0.25">
      <c r="A80" s="53"/>
      <c r="B80" s="52"/>
      <c r="C80" s="52"/>
      <c r="D80" s="52"/>
      <c r="E80" s="52"/>
    </row>
    <row r="81" spans="1:5" x14ac:dyDescent="0.25">
      <c r="A81" s="53"/>
      <c r="B81" s="52"/>
      <c r="C81" s="52"/>
      <c r="D81" s="52"/>
      <c r="E81" s="52"/>
    </row>
    <row r="82" spans="1:5" x14ac:dyDescent="0.25">
      <c r="A82" s="53"/>
      <c r="B82" s="52"/>
      <c r="C82" s="52"/>
      <c r="D82" s="52"/>
      <c r="E82" s="52"/>
    </row>
    <row r="83" spans="1:5" x14ac:dyDescent="0.25">
      <c r="A83" s="53"/>
      <c r="B83" s="52"/>
      <c r="C83" s="52"/>
      <c r="D83" s="52"/>
      <c r="E83" s="52"/>
    </row>
    <row r="84" spans="1:5" x14ac:dyDescent="0.25">
      <c r="A84" s="53"/>
      <c r="B84" s="52"/>
      <c r="C84" s="52"/>
      <c r="D84" s="52"/>
      <c r="E84" s="52"/>
    </row>
    <row r="85" spans="1:5" x14ac:dyDescent="0.25">
      <c r="A85" s="53"/>
      <c r="B85" s="52"/>
      <c r="C85" s="52"/>
      <c r="D85" s="52"/>
      <c r="E85" s="52"/>
    </row>
    <row r="86" spans="1:5" x14ac:dyDescent="0.25">
      <c r="A86" s="53"/>
      <c r="B86" s="52"/>
      <c r="C86" s="52"/>
      <c r="D86" s="52"/>
      <c r="E86" s="52"/>
    </row>
    <row r="87" spans="1:5" x14ac:dyDescent="0.25">
      <c r="A87" s="53"/>
      <c r="B87" s="52"/>
      <c r="C87" s="52"/>
      <c r="D87" s="52"/>
      <c r="E87" s="52"/>
    </row>
    <row r="88" spans="1:5" x14ac:dyDescent="0.25">
      <c r="A88" s="53"/>
      <c r="B88" s="52"/>
      <c r="C88" s="52"/>
      <c r="D88" s="52"/>
      <c r="E88" s="52"/>
    </row>
    <row r="89" spans="1:5" x14ac:dyDescent="0.25">
      <c r="A89" s="53"/>
      <c r="B89" s="52"/>
      <c r="C89" s="52"/>
      <c r="D89" s="52"/>
      <c r="E89" s="52"/>
    </row>
    <row r="90" spans="1:5" x14ac:dyDescent="0.25">
      <c r="A90" s="53"/>
      <c r="B90" s="52"/>
      <c r="C90" s="52"/>
      <c r="D90" s="52"/>
      <c r="E90" s="52"/>
    </row>
    <row r="91" spans="1:5" x14ac:dyDescent="0.25">
      <c r="A91" s="53"/>
      <c r="B91" s="52"/>
      <c r="C91" s="52"/>
      <c r="D91" s="52"/>
      <c r="E91" s="52"/>
    </row>
    <row r="92" spans="1:5" x14ac:dyDescent="0.25">
      <c r="A92" s="53"/>
      <c r="B92" s="52"/>
      <c r="C92" s="52"/>
      <c r="D92" s="52"/>
      <c r="E92" s="52"/>
    </row>
    <row r="93" spans="1:5" x14ac:dyDescent="0.25">
      <c r="A93" s="53"/>
      <c r="B93" s="52"/>
      <c r="C93" s="52"/>
      <c r="D93" s="52"/>
      <c r="E93" s="52"/>
    </row>
    <row r="94" spans="1:5" x14ac:dyDescent="0.25">
      <c r="A94" s="53"/>
      <c r="B94" s="52"/>
      <c r="C94" s="52"/>
      <c r="D94" s="52"/>
      <c r="E94" s="52"/>
    </row>
    <row r="95" spans="1:5" x14ac:dyDescent="0.25">
      <c r="A95" s="53"/>
      <c r="B95" s="52"/>
      <c r="C95" s="52"/>
      <c r="D95" s="52"/>
      <c r="E95" s="52"/>
    </row>
    <row r="96" spans="1:5" x14ac:dyDescent="0.25">
      <c r="A96" s="53"/>
      <c r="B96" s="52"/>
      <c r="C96" s="52"/>
      <c r="D96" s="52"/>
      <c r="E96" s="52"/>
    </row>
    <row r="97" spans="1:5" x14ac:dyDescent="0.25">
      <c r="A97" s="53"/>
      <c r="B97" s="52"/>
      <c r="C97" s="52"/>
      <c r="D97" s="52"/>
      <c r="E97" s="52"/>
    </row>
    <row r="98" spans="1:5" x14ac:dyDescent="0.25">
      <c r="A98" s="53"/>
      <c r="B98" s="52"/>
      <c r="C98" s="52"/>
      <c r="D98" s="52"/>
      <c r="E98" s="52"/>
    </row>
    <row r="99" spans="1:5" x14ac:dyDescent="0.25">
      <c r="A99" s="53"/>
      <c r="B99" s="52"/>
      <c r="C99" s="52"/>
      <c r="D99" s="52"/>
      <c r="E99" s="52"/>
    </row>
    <row r="100" spans="1:5" x14ac:dyDescent="0.25">
      <c r="A100" s="53"/>
      <c r="B100" s="52"/>
      <c r="C100" s="52"/>
      <c r="D100" s="52"/>
      <c r="E100" s="52"/>
    </row>
    <row r="101" spans="1:5" x14ac:dyDescent="0.25">
      <c r="A101" s="53"/>
      <c r="B101" s="52"/>
      <c r="C101" s="52"/>
      <c r="D101" s="52"/>
      <c r="E101" s="52"/>
    </row>
    <row r="102" spans="1:5" x14ac:dyDescent="0.25">
      <c r="A102" s="53"/>
      <c r="B102" s="52"/>
      <c r="C102" s="52"/>
      <c r="D102" s="52"/>
      <c r="E102" s="52"/>
    </row>
    <row r="103" spans="1:5" x14ac:dyDescent="0.25">
      <c r="A103" s="53"/>
      <c r="B103" s="52"/>
      <c r="C103" s="52"/>
      <c r="D103" s="52"/>
      <c r="E103" s="52"/>
    </row>
    <row r="104" spans="1:5" x14ac:dyDescent="0.25">
      <c r="A104" s="53"/>
      <c r="B104" s="52"/>
      <c r="C104" s="52"/>
      <c r="D104" s="52"/>
      <c r="E104" s="52"/>
    </row>
    <row r="105" spans="1:5" x14ac:dyDescent="0.25">
      <c r="A105" s="53"/>
      <c r="B105" s="52"/>
      <c r="C105" s="52"/>
      <c r="D105" s="52"/>
      <c r="E105" s="52"/>
    </row>
    <row r="106" spans="1:5" x14ac:dyDescent="0.25">
      <c r="A106" s="53"/>
      <c r="B106" s="52"/>
      <c r="C106" s="52"/>
      <c r="D106" s="52"/>
      <c r="E106" s="52"/>
    </row>
    <row r="107" spans="1:5" x14ac:dyDescent="0.25">
      <c r="A107" s="53"/>
      <c r="B107" s="52"/>
      <c r="C107" s="52"/>
      <c r="D107" s="52"/>
      <c r="E107" s="52"/>
    </row>
    <row r="108" spans="1:5" x14ac:dyDescent="0.25">
      <c r="A108" s="53"/>
      <c r="B108" s="52"/>
      <c r="C108" s="52"/>
      <c r="D108" s="52"/>
      <c r="E108" s="52"/>
    </row>
    <row r="109" spans="1:5" x14ac:dyDescent="0.25">
      <c r="A109" s="53"/>
      <c r="B109" s="52"/>
      <c r="C109" s="52"/>
      <c r="D109" s="52"/>
      <c r="E109" s="52"/>
    </row>
    <row r="110" spans="1:5" x14ac:dyDescent="0.25">
      <c r="A110" s="53"/>
      <c r="B110" s="52"/>
      <c r="C110" s="52"/>
      <c r="D110" s="52"/>
      <c r="E110" s="52"/>
    </row>
    <row r="111" spans="1:5" x14ac:dyDescent="0.25">
      <c r="A111" s="53"/>
      <c r="B111" s="52"/>
      <c r="C111" s="52"/>
      <c r="D111" s="52"/>
      <c r="E111" s="52"/>
    </row>
    <row r="112" spans="1:5" x14ac:dyDescent="0.25">
      <c r="A112" s="53"/>
      <c r="B112" s="52"/>
      <c r="C112" s="52"/>
      <c r="D112" s="52"/>
      <c r="E112" s="52"/>
    </row>
    <row r="113" spans="1:5" x14ac:dyDescent="0.25">
      <c r="A113" s="53"/>
      <c r="B113" s="52"/>
      <c r="C113" s="52"/>
      <c r="D113" s="52"/>
      <c r="E113" s="52"/>
    </row>
    <row r="114" spans="1:5" x14ac:dyDescent="0.25">
      <c r="A114" s="53"/>
      <c r="B114" s="52"/>
      <c r="C114" s="52"/>
      <c r="D114" s="52"/>
      <c r="E114" s="52"/>
    </row>
    <row r="115" spans="1:5" x14ac:dyDescent="0.25">
      <c r="A115" s="53"/>
      <c r="B115" s="52"/>
      <c r="C115" s="52"/>
      <c r="D115" s="52"/>
      <c r="E115" s="52"/>
    </row>
    <row r="116" spans="1:5" x14ac:dyDescent="0.25">
      <c r="A116" s="53"/>
      <c r="B116" s="52"/>
      <c r="C116" s="52"/>
      <c r="D116" s="52"/>
      <c r="E116" s="52"/>
    </row>
    <row r="117" spans="1:5" x14ac:dyDescent="0.25">
      <c r="A117" s="53"/>
      <c r="B117" s="52"/>
      <c r="C117" s="52"/>
      <c r="D117" s="52"/>
      <c r="E117" s="52"/>
    </row>
    <row r="118" spans="1:5" x14ac:dyDescent="0.25">
      <c r="A118" s="53"/>
      <c r="B118" s="52"/>
      <c r="C118" s="52"/>
      <c r="D118" s="52"/>
      <c r="E118" s="52"/>
    </row>
    <row r="119" spans="1:5" x14ac:dyDescent="0.25">
      <c r="A119" s="53"/>
      <c r="B119" s="52"/>
      <c r="C119" s="52"/>
      <c r="D119" s="52"/>
      <c r="E119" s="52"/>
    </row>
    <row r="120" spans="1:5" x14ac:dyDescent="0.25">
      <c r="A120" s="53"/>
      <c r="B120" s="52"/>
      <c r="C120" s="52"/>
      <c r="D120" s="52"/>
      <c r="E120" s="52"/>
    </row>
    <row r="121" spans="1:5" x14ac:dyDescent="0.25">
      <c r="A121" s="53"/>
      <c r="B121" s="52"/>
      <c r="C121" s="52"/>
      <c r="D121" s="52"/>
      <c r="E121" s="52"/>
    </row>
    <row r="122" spans="1:5" x14ac:dyDescent="0.25">
      <c r="A122" s="53"/>
      <c r="B122" s="52"/>
      <c r="C122" s="52"/>
      <c r="D122" s="52"/>
      <c r="E122" s="52"/>
    </row>
    <row r="123" spans="1:5" x14ac:dyDescent="0.25">
      <c r="A123" s="53"/>
      <c r="B123" s="52"/>
      <c r="C123" s="52"/>
      <c r="D123" s="52"/>
      <c r="E123" s="52"/>
    </row>
    <row r="124" spans="1:5" x14ac:dyDescent="0.25">
      <c r="A124" s="53"/>
      <c r="B124" s="52"/>
      <c r="C124" s="52"/>
      <c r="D124" s="52"/>
      <c r="E124" s="52"/>
    </row>
    <row r="125" spans="1:5" x14ac:dyDescent="0.25">
      <c r="A125" s="53"/>
      <c r="B125" s="52"/>
      <c r="C125" s="52"/>
      <c r="D125" s="52"/>
      <c r="E125" s="52"/>
    </row>
    <row r="126" spans="1:5" x14ac:dyDescent="0.25">
      <c r="A126" s="53"/>
      <c r="B126" s="52"/>
      <c r="C126" s="52"/>
      <c r="D126" s="52"/>
      <c r="E126" s="52"/>
    </row>
    <row r="127" spans="1:5" x14ac:dyDescent="0.25">
      <c r="A127" s="53"/>
      <c r="B127" s="52"/>
      <c r="C127" s="52"/>
      <c r="D127" s="52"/>
      <c r="E127" s="52"/>
    </row>
    <row r="128" spans="1:5" x14ac:dyDescent="0.25">
      <c r="A128" s="53"/>
      <c r="B128" s="52"/>
      <c r="C128" s="52"/>
      <c r="D128" s="52"/>
      <c r="E128" s="52"/>
    </row>
    <row r="129" spans="1:5" x14ac:dyDescent="0.25">
      <c r="A129" s="53"/>
      <c r="B129" s="52"/>
      <c r="C129" s="52"/>
      <c r="D129" s="52"/>
      <c r="E129" s="52"/>
    </row>
    <row r="130" spans="1:5" x14ac:dyDescent="0.25">
      <c r="A130" s="53"/>
      <c r="B130" s="52"/>
      <c r="C130" s="52"/>
      <c r="D130" s="52"/>
      <c r="E130" s="52"/>
    </row>
    <row r="131" spans="1:5" x14ac:dyDescent="0.25">
      <c r="A131" s="53"/>
      <c r="B131" s="52"/>
      <c r="C131" s="52"/>
      <c r="D131" s="52"/>
      <c r="E131" s="52"/>
    </row>
    <row r="132" spans="1:5" x14ac:dyDescent="0.25">
      <c r="A132" s="53"/>
      <c r="B132" s="52"/>
      <c r="C132" s="52"/>
      <c r="D132" s="52"/>
      <c r="E132" s="52"/>
    </row>
    <row r="133" spans="1:5" x14ac:dyDescent="0.25">
      <c r="A133" s="53"/>
      <c r="B133" s="52"/>
      <c r="C133" s="52"/>
      <c r="D133" s="52"/>
      <c r="E133" s="52"/>
    </row>
    <row r="134" spans="1:5" x14ac:dyDescent="0.25">
      <c r="A134" s="53"/>
      <c r="B134" s="52"/>
      <c r="C134" s="52"/>
      <c r="D134" s="52"/>
      <c r="E134" s="52"/>
    </row>
    <row r="135" spans="1:5" x14ac:dyDescent="0.25">
      <c r="A135" s="53"/>
      <c r="B135" s="52"/>
      <c r="C135" s="52"/>
      <c r="D135" s="52"/>
      <c r="E135" s="52"/>
    </row>
    <row r="136" spans="1:5" x14ac:dyDescent="0.25">
      <c r="A136" s="53"/>
      <c r="B136" s="52"/>
      <c r="C136" s="52"/>
      <c r="D136" s="52"/>
      <c r="E136" s="52"/>
    </row>
    <row r="137" spans="1:5" x14ac:dyDescent="0.25">
      <c r="A137" s="53"/>
      <c r="B137" s="52"/>
      <c r="C137" s="52"/>
      <c r="D137" s="52"/>
      <c r="E137" s="52"/>
    </row>
    <row r="138" spans="1:5" x14ac:dyDescent="0.25">
      <c r="A138" s="53"/>
      <c r="B138" s="52"/>
      <c r="C138" s="52"/>
      <c r="D138" s="52"/>
      <c r="E138" s="52"/>
    </row>
    <row r="139" spans="1:5" x14ac:dyDescent="0.25">
      <c r="A139" s="53"/>
      <c r="B139" s="52"/>
      <c r="C139" s="52"/>
      <c r="D139" s="52"/>
      <c r="E139" s="52"/>
    </row>
    <row r="140" spans="1:5" x14ac:dyDescent="0.25">
      <c r="A140" s="53"/>
      <c r="B140" s="52"/>
      <c r="C140" s="52"/>
      <c r="D140" s="52"/>
      <c r="E140" s="52"/>
    </row>
    <row r="141" spans="1:5" x14ac:dyDescent="0.25">
      <c r="A141" s="53"/>
      <c r="B141" s="52"/>
      <c r="C141" s="52"/>
      <c r="D141" s="52"/>
      <c r="E141" s="52"/>
    </row>
    <row r="142" spans="1:5" x14ac:dyDescent="0.25">
      <c r="A142" s="53"/>
      <c r="B142" s="52"/>
      <c r="C142" s="52"/>
      <c r="D142" s="52"/>
      <c r="E142" s="52"/>
    </row>
    <row r="143" spans="1:5" x14ac:dyDescent="0.25">
      <c r="A143" s="53"/>
      <c r="B143" s="52"/>
      <c r="C143" s="52"/>
      <c r="D143" s="52"/>
      <c r="E143" s="52"/>
    </row>
    <row r="144" spans="1:5" x14ac:dyDescent="0.25">
      <c r="A144" s="53"/>
      <c r="B144" s="52"/>
      <c r="C144" s="52"/>
      <c r="D144" s="52"/>
      <c r="E144" s="52"/>
    </row>
    <row r="145" spans="1:5" x14ac:dyDescent="0.25">
      <c r="A145" s="53"/>
      <c r="B145" s="52"/>
      <c r="C145" s="52"/>
      <c r="D145" s="52"/>
      <c r="E145" s="52"/>
    </row>
    <row r="146" spans="1:5" x14ac:dyDescent="0.25">
      <c r="A146" s="53"/>
      <c r="B146" s="52"/>
      <c r="C146" s="52"/>
      <c r="D146" s="52"/>
      <c r="E146" s="52"/>
    </row>
    <row r="147" spans="1:5" x14ac:dyDescent="0.25">
      <c r="A147" s="53"/>
      <c r="B147" s="52"/>
      <c r="C147" s="52"/>
      <c r="D147" s="52"/>
      <c r="E147" s="52"/>
    </row>
    <row r="148" spans="1:5" x14ac:dyDescent="0.25">
      <c r="A148" s="53"/>
      <c r="B148" s="52"/>
      <c r="C148" s="52"/>
      <c r="D148" s="52"/>
      <c r="E148" s="52"/>
    </row>
    <row r="149" spans="1:5" x14ac:dyDescent="0.25">
      <c r="A149" s="53"/>
      <c r="B149" s="52"/>
      <c r="C149" s="52"/>
      <c r="D149" s="52"/>
      <c r="E149" s="52"/>
    </row>
    <row r="150" spans="1:5" x14ac:dyDescent="0.25">
      <c r="A150" s="53"/>
      <c r="B150" s="52"/>
      <c r="C150" s="52"/>
      <c r="D150" s="52"/>
      <c r="E150" s="52"/>
    </row>
    <row r="151" spans="1:5" x14ac:dyDescent="0.25">
      <c r="A151" s="53"/>
      <c r="B151" s="52"/>
      <c r="C151" s="52"/>
      <c r="D151" s="52"/>
      <c r="E151" s="52"/>
    </row>
    <row r="152" spans="1:5" x14ac:dyDescent="0.25">
      <c r="A152" s="53"/>
      <c r="B152" s="52"/>
      <c r="C152" s="52"/>
      <c r="D152" s="52"/>
      <c r="E152" s="52"/>
    </row>
    <row r="153" spans="1:5" x14ac:dyDescent="0.25">
      <c r="A153" s="53"/>
      <c r="B153" s="52"/>
      <c r="C153" s="52"/>
      <c r="D153" s="52"/>
      <c r="E153" s="52"/>
    </row>
    <row r="154" spans="1:5" x14ac:dyDescent="0.25">
      <c r="A154" s="53"/>
      <c r="B154" s="52"/>
      <c r="C154" s="52"/>
      <c r="D154" s="52"/>
      <c r="E154" s="52"/>
    </row>
    <row r="155" spans="1:5" x14ac:dyDescent="0.25">
      <c r="A155" s="53"/>
      <c r="B155" s="52"/>
      <c r="C155" s="52"/>
      <c r="D155" s="52"/>
      <c r="E155" s="52"/>
    </row>
    <row r="156" spans="1:5" x14ac:dyDescent="0.25">
      <c r="A156" s="53"/>
      <c r="B156" s="52"/>
      <c r="C156" s="52"/>
      <c r="D156" s="52"/>
      <c r="E156" s="52"/>
    </row>
    <row r="157" spans="1:5" x14ac:dyDescent="0.25">
      <c r="A157" s="53"/>
      <c r="B157" s="52"/>
      <c r="C157" s="52"/>
      <c r="D157" s="52"/>
      <c r="E157" s="52"/>
    </row>
    <row r="158" spans="1:5" x14ac:dyDescent="0.25">
      <c r="A158" s="53"/>
      <c r="B158" s="52"/>
      <c r="C158" s="52"/>
      <c r="D158" s="52"/>
      <c r="E158" s="52"/>
    </row>
    <row r="159" spans="1:5" x14ac:dyDescent="0.25">
      <c r="A159" s="53"/>
      <c r="B159" s="52"/>
      <c r="C159" s="52"/>
      <c r="D159" s="52"/>
      <c r="E159" s="52"/>
    </row>
    <row r="160" spans="1:5" x14ac:dyDescent="0.25">
      <c r="A160" s="53"/>
      <c r="B160" s="52"/>
      <c r="C160" s="52"/>
      <c r="D160" s="52"/>
      <c r="E160" s="52"/>
    </row>
    <row r="161" spans="1:5" x14ac:dyDescent="0.25">
      <c r="A161" s="53"/>
      <c r="B161" s="52"/>
      <c r="C161" s="52"/>
      <c r="D161" s="52"/>
      <c r="E161" s="52"/>
    </row>
    <row r="162" spans="1:5" x14ac:dyDescent="0.25">
      <c r="A162" s="53"/>
      <c r="B162" s="52"/>
      <c r="C162" s="52"/>
      <c r="D162" s="52"/>
      <c r="E162" s="52"/>
    </row>
    <row r="163" spans="1:5" x14ac:dyDescent="0.25">
      <c r="A163" s="53"/>
      <c r="B163" s="52"/>
      <c r="C163" s="52"/>
      <c r="D163" s="52"/>
      <c r="E163" s="52"/>
    </row>
    <row r="164" spans="1:5" x14ac:dyDescent="0.25">
      <c r="A164" s="53"/>
      <c r="B164" s="52"/>
      <c r="C164" s="52"/>
      <c r="D164" s="52"/>
      <c r="E164" s="52"/>
    </row>
    <row r="165" spans="1:5" x14ac:dyDescent="0.25">
      <c r="A165" s="53"/>
      <c r="B165" s="52"/>
      <c r="C165" s="52"/>
      <c r="D165" s="52"/>
      <c r="E165" s="52"/>
    </row>
    <row r="166" spans="1:5" x14ac:dyDescent="0.25">
      <c r="A166" s="53"/>
      <c r="B166" s="52"/>
      <c r="C166" s="52"/>
      <c r="D166" s="52"/>
      <c r="E166" s="52"/>
    </row>
    <row r="167" spans="1:5" x14ac:dyDescent="0.25">
      <c r="A167" s="53"/>
      <c r="B167" s="52"/>
      <c r="C167" s="52"/>
      <c r="D167" s="52"/>
      <c r="E167" s="52"/>
    </row>
    <row r="168" spans="1:5" x14ac:dyDescent="0.25">
      <c r="A168" s="53"/>
      <c r="B168" s="52"/>
      <c r="C168" s="52"/>
      <c r="D168" s="52"/>
      <c r="E168" s="52"/>
    </row>
    <row r="169" spans="1:5" x14ac:dyDescent="0.25">
      <c r="A169" s="53"/>
      <c r="B169" s="52"/>
      <c r="C169" s="52"/>
      <c r="D169" s="52"/>
      <c r="E169" s="52"/>
    </row>
    <row r="170" spans="1:5" x14ac:dyDescent="0.25">
      <c r="A170" s="53"/>
      <c r="B170" s="52"/>
      <c r="C170" s="52"/>
      <c r="D170" s="52"/>
      <c r="E170" s="52"/>
    </row>
    <row r="171" spans="1:5" x14ac:dyDescent="0.25">
      <c r="A171" s="53"/>
      <c r="B171" s="52"/>
      <c r="C171" s="52"/>
      <c r="D171" s="52"/>
      <c r="E171" s="52"/>
    </row>
    <row r="172" spans="1:5" x14ac:dyDescent="0.25">
      <c r="A172" s="53"/>
      <c r="B172" s="52"/>
      <c r="C172" s="52"/>
      <c r="D172" s="52"/>
      <c r="E172" s="52"/>
    </row>
    <row r="173" spans="1:5" x14ac:dyDescent="0.25">
      <c r="A173" s="53"/>
      <c r="B173" s="52"/>
      <c r="C173" s="52"/>
      <c r="D173" s="52"/>
      <c r="E173" s="52"/>
    </row>
    <row r="174" spans="1:5" x14ac:dyDescent="0.25">
      <c r="A174" s="53"/>
      <c r="B174" s="52"/>
      <c r="C174" s="52"/>
      <c r="D174" s="52"/>
      <c r="E174" s="52"/>
    </row>
    <row r="175" spans="1:5" x14ac:dyDescent="0.25">
      <c r="A175" s="53"/>
      <c r="B175" s="52"/>
      <c r="C175" s="52"/>
      <c r="D175" s="52"/>
      <c r="E175" s="52"/>
    </row>
    <row r="176" spans="1:5" x14ac:dyDescent="0.25">
      <c r="A176" s="53"/>
      <c r="B176" s="52"/>
      <c r="C176" s="52"/>
      <c r="D176" s="52"/>
      <c r="E176" s="52"/>
    </row>
    <row r="177" spans="1:5" x14ac:dyDescent="0.25">
      <c r="A177" s="53"/>
      <c r="B177" s="52"/>
      <c r="C177" s="52"/>
      <c r="D177" s="52"/>
      <c r="E177" s="52"/>
    </row>
    <row r="178" spans="1:5" x14ac:dyDescent="0.25">
      <c r="A178" s="53"/>
      <c r="B178" s="52"/>
      <c r="C178" s="52"/>
      <c r="D178" s="52"/>
      <c r="E178" s="52"/>
    </row>
    <row r="179" spans="1:5" x14ac:dyDescent="0.25">
      <c r="A179" s="53"/>
      <c r="B179" s="52"/>
      <c r="C179" s="52"/>
      <c r="D179" s="52"/>
      <c r="E179" s="52"/>
    </row>
    <row r="180" spans="1:5" x14ac:dyDescent="0.25">
      <c r="A180" s="53"/>
      <c r="B180" s="52"/>
      <c r="C180" s="52"/>
      <c r="D180" s="52"/>
      <c r="E180" s="52"/>
    </row>
    <row r="181" spans="1:5" x14ac:dyDescent="0.25">
      <c r="A181" s="53"/>
      <c r="B181" s="52"/>
      <c r="C181" s="52"/>
      <c r="D181" s="52"/>
      <c r="E181" s="52"/>
    </row>
    <row r="182" spans="1:5" x14ac:dyDescent="0.25">
      <c r="A182" s="53"/>
      <c r="B182" s="52"/>
      <c r="C182" s="52"/>
      <c r="D182" s="52"/>
      <c r="E182" s="52"/>
    </row>
    <row r="183" spans="1:5" x14ac:dyDescent="0.25">
      <c r="A183" s="53"/>
      <c r="B183" s="52"/>
      <c r="C183" s="52"/>
      <c r="D183" s="52"/>
      <c r="E183" s="52"/>
    </row>
    <row r="184" spans="1:5" x14ac:dyDescent="0.25">
      <c r="A184" s="53"/>
      <c r="B184" s="52"/>
      <c r="C184" s="52"/>
      <c r="D184" s="52"/>
      <c r="E184" s="52"/>
    </row>
    <row r="185" spans="1:5" x14ac:dyDescent="0.25">
      <c r="A185" s="53"/>
      <c r="B185" s="52"/>
      <c r="C185" s="52"/>
      <c r="D185" s="52"/>
      <c r="E185" s="52"/>
    </row>
    <row r="186" spans="1:5" x14ac:dyDescent="0.25">
      <c r="A186" s="53"/>
      <c r="B186" s="52"/>
      <c r="C186" s="52"/>
      <c r="D186" s="52"/>
      <c r="E186" s="52"/>
    </row>
    <row r="187" spans="1:5" x14ac:dyDescent="0.25">
      <c r="A187" s="53"/>
      <c r="B187" s="52"/>
      <c r="C187" s="52"/>
      <c r="D187" s="52"/>
      <c r="E187" s="52"/>
    </row>
    <row r="188" spans="1:5" x14ac:dyDescent="0.25">
      <c r="A188" s="53"/>
      <c r="B188" s="52"/>
      <c r="C188" s="52"/>
      <c r="D188" s="52"/>
      <c r="E188" s="52"/>
    </row>
    <row r="189" spans="1:5" x14ac:dyDescent="0.25">
      <c r="A189" s="53"/>
      <c r="B189" s="52"/>
      <c r="C189" s="52"/>
      <c r="D189" s="52"/>
      <c r="E189" s="52"/>
    </row>
    <row r="190" spans="1:5" x14ac:dyDescent="0.25">
      <c r="A190" s="53"/>
      <c r="B190" s="52"/>
      <c r="C190" s="52"/>
      <c r="D190" s="52"/>
      <c r="E190" s="52"/>
    </row>
    <row r="191" spans="1:5" x14ac:dyDescent="0.25">
      <c r="A191" s="53"/>
      <c r="B191" s="52"/>
      <c r="C191" s="52"/>
      <c r="D191" s="52"/>
      <c r="E191" s="52"/>
    </row>
    <row r="192" spans="1:5" x14ac:dyDescent="0.25">
      <c r="A192" s="53"/>
      <c r="B192" s="52"/>
      <c r="C192" s="52"/>
      <c r="D192" s="52"/>
      <c r="E192" s="52"/>
    </row>
    <row r="193" spans="1:5" x14ac:dyDescent="0.25">
      <c r="A193" s="53"/>
      <c r="B193" s="52"/>
      <c r="C193" s="52"/>
      <c r="D193" s="52"/>
      <c r="E193" s="52"/>
    </row>
    <row r="194" spans="1:5" x14ac:dyDescent="0.25">
      <c r="A194" s="53"/>
      <c r="B194" s="52"/>
      <c r="C194" s="52"/>
      <c r="D194" s="52"/>
      <c r="E194" s="52"/>
    </row>
    <row r="195" spans="1:5" x14ac:dyDescent="0.25">
      <c r="A195" s="53"/>
      <c r="B195" s="52"/>
      <c r="C195" s="52"/>
      <c r="D195" s="52"/>
      <c r="E195" s="52"/>
    </row>
    <row r="196" spans="1:5" x14ac:dyDescent="0.25">
      <c r="A196" s="53"/>
      <c r="B196" s="52"/>
      <c r="C196" s="52"/>
      <c r="D196" s="52"/>
      <c r="E196" s="52"/>
    </row>
    <row r="197" spans="1:5" x14ac:dyDescent="0.25">
      <c r="A197" s="53"/>
      <c r="B197" s="52"/>
      <c r="C197" s="52"/>
      <c r="D197" s="52"/>
      <c r="E197" s="52"/>
    </row>
    <row r="198" spans="1:5" x14ac:dyDescent="0.25">
      <c r="A198" s="53"/>
      <c r="B198" s="52"/>
      <c r="C198" s="52"/>
      <c r="D198" s="52"/>
      <c r="E198" s="52"/>
    </row>
    <row r="199" spans="1:5" x14ac:dyDescent="0.25">
      <c r="A199" s="53"/>
      <c r="B199" s="52"/>
      <c r="C199" s="52"/>
      <c r="D199" s="52"/>
      <c r="E199" s="52"/>
    </row>
    <row r="200" spans="1:5" x14ac:dyDescent="0.25">
      <c r="A200" s="53"/>
      <c r="B200" s="52"/>
      <c r="C200" s="52"/>
      <c r="D200" s="52"/>
      <c r="E200" s="52"/>
    </row>
    <row r="201" spans="1:5" x14ac:dyDescent="0.25">
      <c r="A201" s="53"/>
      <c r="B201" s="52"/>
      <c r="C201" s="52"/>
      <c r="D201" s="52"/>
      <c r="E201" s="52"/>
    </row>
    <row r="202" spans="1:5" x14ac:dyDescent="0.25">
      <c r="A202" s="53"/>
      <c r="B202" s="52"/>
      <c r="C202" s="52"/>
      <c r="D202" s="52"/>
      <c r="E202" s="52"/>
    </row>
    <row r="203" spans="1:5" x14ac:dyDescent="0.25">
      <c r="A203" s="53"/>
      <c r="B203" s="52"/>
      <c r="C203" s="52"/>
      <c r="D203" s="52"/>
      <c r="E203" s="52"/>
    </row>
    <row r="204" spans="1:5" x14ac:dyDescent="0.25">
      <c r="A204" s="53"/>
      <c r="B204" s="52"/>
      <c r="C204" s="52"/>
      <c r="D204" s="52"/>
      <c r="E204" s="52"/>
    </row>
    <row r="205" spans="1:5" x14ac:dyDescent="0.25">
      <c r="A205" s="53"/>
      <c r="B205" s="52"/>
      <c r="C205" s="52"/>
      <c r="D205" s="52"/>
      <c r="E205" s="52"/>
    </row>
    <row r="206" spans="1:5" x14ac:dyDescent="0.25">
      <c r="A206" s="53"/>
      <c r="B206" s="52"/>
      <c r="C206" s="52"/>
      <c r="D206" s="52"/>
      <c r="E206" s="52"/>
    </row>
    <row r="207" spans="1:5" x14ac:dyDescent="0.25">
      <c r="A207" s="53"/>
      <c r="B207" s="52"/>
      <c r="C207" s="52"/>
      <c r="D207" s="52"/>
      <c r="E207" s="52"/>
    </row>
    <row r="208" spans="1:5" x14ac:dyDescent="0.25">
      <c r="A208" s="53"/>
      <c r="B208" s="52"/>
      <c r="C208" s="52"/>
      <c r="D208" s="52"/>
      <c r="E208" s="52"/>
    </row>
    <row r="209" spans="1:5" x14ac:dyDescent="0.25">
      <c r="A209" s="53"/>
      <c r="B209" s="52"/>
      <c r="C209" s="52"/>
      <c r="D209" s="52"/>
      <c r="E209" s="52"/>
    </row>
    <row r="210" spans="1:5" x14ac:dyDescent="0.25">
      <c r="A210" s="53"/>
      <c r="B210" s="52"/>
      <c r="C210" s="52"/>
      <c r="D210" s="52"/>
      <c r="E210" s="52"/>
    </row>
    <row r="211" spans="1:5" x14ac:dyDescent="0.25">
      <c r="A211" s="53"/>
      <c r="B211" s="52"/>
      <c r="C211" s="52"/>
      <c r="D211" s="52"/>
      <c r="E211" s="52"/>
    </row>
    <row r="212" spans="1:5" x14ac:dyDescent="0.25">
      <c r="A212" s="53"/>
      <c r="B212" s="52"/>
      <c r="C212" s="52"/>
      <c r="D212" s="52"/>
      <c r="E212" s="52"/>
    </row>
    <row r="213" spans="1:5" x14ac:dyDescent="0.25">
      <c r="A213" s="53"/>
      <c r="B213" s="52"/>
      <c r="C213" s="52"/>
      <c r="D213" s="52"/>
      <c r="E213" s="52"/>
    </row>
    <row r="214" spans="1:5" x14ac:dyDescent="0.25">
      <c r="A214" s="53"/>
      <c r="B214" s="52"/>
      <c r="C214" s="52"/>
      <c r="D214" s="52"/>
      <c r="E214" s="52"/>
    </row>
    <row r="215" spans="1:5" x14ac:dyDescent="0.25">
      <c r="A215" s="53"/>
      <c r="B215" s="52"/>
      <c r="C215" s="52"/>
      <c r="D215" s="52"/>
      <c r="E215" s="52"/>
    </row>
    <row r="216" spans="1:5" x14ac:dyDescent="0.25">
      <c r="A216" s="53"/>
      <c r="B216" s="52"/>
      <c r="C216" s="52"/>
      <c r="D216" s="52"/>
      <c r="E216" s="52"/>
    </row>
    <row r="217" spans="1:5" x14ac:dyDescent="0.25">
      <c r="A217" s="53"/>
      <c r="B217" s="52"/>
      <c r="C217" s="52"/>
      <c r="D217" s="52"/>
      <c r="E217" s="52"/>
    </row>
    <row r="218" spans="1:5" x14ac:dyDescent="0.25">
      <c r="A218" s="53"/>
      <c r="B218" s="52"/>
      <c r="C218" s="52"/>
      <c r="D218" s="52"/>
      <c r="E218" s="52"/>
    </row>
    <row r="219" spans="1:5" x14ac:dyDescent="0.25">
      <c r="A219" s="53"/>
      <c r="B219" s="52"/>
      <c r="C219" s="52"/>
      <c r="D219" s="52"/>
      <c r="E219" s="52"/>
    </row>
    <row r="220" spans="1:5" x14ac:dyDescent="0.25">
      <c r="A220" s="53"/>
      <c r="B220" s="52"/>
      <c r="C220" s="52"/>
      <c r="D220" s="52"/>
      <c r="E220" s="52"/>
    </row>
    <row r="221" spans="1:5" x14ac:dyDescent="0.25">
      <c r="A221" s="53"/>
      <c r="B221" s="52"/>
      <c r="C221" s="52"/>
      <c r="D221" s="52"/>
      <c r="E221" s="52"/>
    </row>
    <row r="222" spans="1:5" x14ac:dyDescent="0.25">
      <c r="A222" s="53"/>
      <c r="B222" s="52"/>
      <c r="C222" s="52"/>
      <c r="D222" s="52"/>
      <c r="E222" s="52"/>
    </row>
    <row r="223" spans="1:5" x14ac:dyDescent="0.25">
      <c r="A223" s="53"/>
      <c r="B223" s="52"/>
      <c r="C223" s="52"/>
      <c r="D223" s="52"/>
      <c r="E223" s="52"/>
    </row>
    <row r="224" spans="1:5" x14ac:dyDescent="0.25">
      <c r="A224" s="53"/>
      <c r="B224" s="52"/>
      <c r="C224" s="52"/>
      <c r="D224" s="52"/>
      <c r="E224" s="52"/>
    </row>
    <row r="225" spans="1:5" x14ac:dyDescent="0.25">
      <c r="A225" s="53"/>
      <c r="B225" s="52"/>
      <c r="C225" s="52"/>
      <c r="D225" s="52"/>
      <c r="E225" s="52"/>
    </row>
    <row r="226" spans="1:5" x14ac:dyDescent="0.25">
      <c r="A226" s="53"/>
      <c r="B226" s="52"/>
      <c r="C226" s="52"/>
      <c r="D226" s="52"/>
      <c r="E226" s="52"/>
    </row>
    <row r="227" spans="1:5" x14ac:dyDescent="0.25">
      <c r="A227" s="53"/>
      <c r="B227" s="52"/>
      <c r="C227" s="52"/>
      <c r="D227" s="52"/>
      <c r="E227" s="52"/>
    </row>
    <row r="228" spans="1:5" x14ac:dyDescent="0.25">
      <c r="A228" s="53"/>
      <c r="B228" s="52"/>
      <c r="C228" s="52"/>
      <c r="D228" s="52"/>
      <c r="E228" s="52"/>
    </row>
    <row r="229" spans="1:5" x14ac:dyDescent="0.25">
      <c r="A229" s="53"/>
      <c r="B229" s="52"/>
      <c r="C229" s="52"/>
      <c r="D229" s="52"/>
      <c r="E229" s="52"/>
    </row>
    <row r="230" spans="1:5" x14ac:dyDescent="0.25">
      <c r="A230" s="53"/>
      <c r="B230" s="52"/>
      <c r="C230" s="52"/>
      <c r="D230" s="52"/>
      <c r="E230" s="52"/>
    </row>
    <row r="231" spans="1:5" x14ac:dyDescent="0.25">
      <c r="A231" s="53"/>
      <c r="B231" s="52"/>
      <c r="C231" s="52"/>
      <c r="D231" s="52"/>
      <c r="E231" s="52"/>
    </row>
    <row r="232" spans="1:5" x14ac:dyDescent="0.25">
      <c r="A232" s="53"/>
      <c r="B232" s="52"/>
      <c r="C232" s="52"/>
      <c r="D232" s="52"/>
      <c r="E232" s="52"/>
    </row>
    <row r="233" spans="1:5" x14ac:dyDescent="0.25">
      <c r="A233" s="53"/>
      <c r="B233" s="52"/>
      <c r="C233" s="52"/>
      <c r="D233" s="52"/>
      <c r="E233" s="52"/>
    </row>
    <row r="234" spans="1:5" x14ac:dyDescent="0.25">
      <c r="A234" s="53"/>
      <c r="B234" s="52"/>
      <c r="C234" s="52"/>
      <c r="D234" s="52"/>
      <c r="E234" s="52"/>
    </row>
    <row r="235" spans="1:5" x14ac:dyDescent="0.25">
      <c r="A235" s="53"/>
      <c r="B235" s="52"/>
      <c r="C235" s="52"/>
      <c r="D235" s="52"/>
      <c r="E235" s="52"/>
    </row>
    <row r="236" spans="1:5" x14ac:dyDescent="0.25">
      <c r="A236" s="53"/>
      <c r="B236" s="52"/>
      <c r="C236" s="52"/>
      <c r="D236" s="52"/>
      <c r="E236" s="52"/>
    </row>
    <row r="237" spans="1:5" x14ac:dyDescent="0.25">
      <c r="A237" s="53"/>
      <c r="B237" s="52"/>
      <c r="C237" s="52"/>
      <c r="D237" s="52"/>
      <c r="E237" s="52"/>
    </row>
    <row r="238" spans="1:5" x14ac:dyDescent="0.25">
      <c r="A238" s="53"/>
      <c r="B238" s="52"/>
      <c r="C238" s="52"/>
      <c r="D238" s="52"/>
      <c r="E238" s="52"/>
    </row>
    <row r="239" spans="1:5" x14ac:dyDescent="0.25">
      <c r="A239" s="53"/>
      <c r="B239" s="52"/>
      <c r="C239" s="52"/>
      <c r="D239" s="52"/>
      <c r="E239" s="52"/>
    </row>
    <row r="240" spans="1:5" x14ac:dyDescent="0.25">
      <c r="A240" s="53"/>
      <c r="B240" s="52"/>
      <c r="C240" s="52"/>
      <c r="D240" s="52"/>
      <c r="E240" s="52"/>
    </row>
    <row r="241" spans="1:5" x14ac:dyDescent="0.25">
      <c r="A241" s="53"/>
      <c r="B241" s="52"/>
      <c r="C241" s="52"/>
      <c r="D241" s="52"/>
      <c r="E241" s="52"/>
    </row>
    <row r="242" spans="1:5" x14ac:dyDescent="0.25">
      <c r="A242" s="53"/>
      <c r="B242" s="52"/>
      <c r="C242" s="52"/>
      <c r="D242" s="52"/>
      <c r="E242" s="52"/>
    </row>
    <row r="243" spans="1:5" x14ac:dyDescent="0.25">
      <c r="A243" s="53"/>
      <c r="B243" s="52"/>
      <c r="C243" s="52"/>
      <c r="D243" s="52"/>
      <c r="E243" s="52"/>
    </row>
    <row r="244" spans="1:5" x14ac:dyDescent="0.25">
      <c r="A244" s="53"/>
      <c r="B244" s="52"/>
      <c r="C244" s="52"/>
      <c r="D244" s="52"/>
      <c r="E244" s="52"/>
    </row>
    <row r="245" spans="1:5" x14ac:dyDescent="0.25">
      <c r="A245" s="53"/>
      <c r="B245" s="52"/>
      <c r="C245" s="52"/>
      <c r="D245" s="52"/>
      <c r="E245" s="52"/>
    </row>
    <row r="246" spans="1:5" x14ac:dyDescent="0.25">
      <c r="A246" s="53"/>
      <c r="B246" s="52"/>
      <c r="C246" s="52"/>
      <c r="D246" s="52"/>
      <c r="E246" s="52"/>
    </row>
    <row r="247" spans="1:5" x14ac:dyDescent="0.25">
      <c r="A247" s="53"/>
      <c r="B247" s="52"/>
      <c r="C247" s="52"/>
      <c r="D247" s="52"/>
      <c r="E247" s="52"/>
    </row>
    <row r="248" spans="1:5" x14ac:dyDescent="0.25">
      <c r="A248" s="53"/>
      <c r="B248" s="52"/>
      <c r="C248" s="52"/>
      <c r="D248" s="52"/>
      <c r="E248" s="52"/>
    </row>
    <row r="249" spans="1:5" x14ac:dyDescent="0.25">
      <c r="A249" s="53"/>
      <c r="B249" s="52"/>
      <c r="C249" s="52"/>
      <c r="D249" s="52"/>
      <c r="E249" s="52"/>
    </row>
    <row r="250" spans="1:5" x14ac:dyDescent="0.25">
      <c r="A250" s="53"/>
      <c r="B250" s="52"/>
      <c r="C250" s="52"/>
      <c r="D250" s="52"/>
      <c r="E250" s="52"/>
    </row>
    <row r="251" spans="1:5" x14ac:dyDescent="0.25">
      <c r="A251" s="53"/>
      <c r="B251" s="52"/>
      <c r="C251" s="52"/>
      <c r="D251" s="52"/>
      <c r="E251" s="52"/>
    </row>
    <row r="252" spans="1:5" x14ac:dyDescent="0.25">
      <c r="A252" s="53"/>
      <c r="B252" s="52"/>
      <c r="C252" s="52"/>
      <c r="D252" s="52"/>
      <c r="E252" s="52"/>
    </row>
    <row r="253" spans="1:5" x14ac:dyDescent="0.25">
      <c r="A253" s="53"/>
      <c r="B253" s="52"/>
      <c r="C253" s="52"/>
      <c r="D253" s="52"/>
      <c r="E253" s="52"/>
    </row>
    <row r="254" spans="1:5" x14ac:dyDescent="0.25">
      <c r="A254" s="53"/>
      <c r="B254" s="52"/>
      <c r="C254" s="52"/>
      <c r="D254" s="52"/>
      <c r="E254" s="52"/>
    </row>
    <row r="255" spans="1:5" x14ac:dyDescent="0.25">
      <c r="A255" s="53"/>
      <c r="B255" s="52"/>
      <c r="C255" s="52"/>
      <c r="D255" s="52"/>
      <c r="E255" s="52"/>
    </row>
    <row r="256" spans="1:5" x14ac:dyDescent="0.25">
      <c r="A256" s="53"/>
      <c r="B256" s="52"/>
      <c r="C256" s="52"/>
      <c r="D256" s="52"/>
      <c r="E256" s="52"/>
    </row>
    <row r="257" spans="1:5" x14ac:dyDescent="0.25">
      <c r="A257" s="53"/>
      <c r="B257" s="52"/>
      <c r="C257" s="52"/>
      <c r="D257" s="52"/>
      <c r="E257" s="52"/>
    </row>
    <row r="258" spans="1:5" x14ac:dyDescent="0.25">
      <c r="A258" s="53"/>
      <c r="B258" s="52"/>
      <c r="C258" s="52"/>
      <c r="D258" s="52"/>
      <c r="E258" s="52"/>
    </row>
    <row r="259" spans="1:5" x14ac:dyDescent="0.25">
      <c r="A259" s="53"/>
      <c r="B259" s="52"/>
      <c r="C259" s="52"/>
      <c r="D259" s="52"/>
      <c r="E259" s="52"/>
    </row>
    <row r="260" spans="1:5" x14ac:dyDescent="0.25">
      <c r="A260" s="53"/>
      <c r="B260" s="52"/>
      <c r="C260" s="52"/>
      <c r="D260" s="52"/>
      <c r="E260" s="52"/>
    </row>
    <row r="261" spans="1:5" x14ac:dyDescent="0.25">
      <c r="A261" s="53"/>
      <c r="B261" s="52"/>
      <c r="C261" s="52"/>
      <c r="D261" s="52"/>
      <c r="E261" s="52"/>
    </row>
    <row r="262" spans="1:5" x14ac:dyDescent="0.25">
      <c r="A262" s="53"/>
      <c r="B262" s="52"/>
      <c r="C262" s="52"/>
      <c r="D262" s="52"/>
      <c r="E262" s="52"/>
    </row>
    <row r="263" spans="1:5" x14ac:dyDescent="0.25">
      <c r="A263" s="53"/>
      <c r="B263" s="52"/>
      <c r="C263" s="52"/>
      <c r="D263" s="52"/>
      <c r="E263" s="52"/>
    </row>
    <row r="264" spans="1:5" x14ac:dyDescent="0.25">
      <c r="A264" s="53"/>
      <c r="B264" s="52"/>
      <c r="C264" s="52"/>
      <c r="D264" s="52"/>
      <c r="E264" s="52"/>
    </row>
    <row r="265" spans="1:5" x14ac:dyDescent="0.25">
      <c r="A265" s="53"/>
      <c r="B265" s="52"/>
      <c r="C265" s="52"/>
      <c r="D265" s="52"/>
      <c r="E265" s="52"/>
    </row>
    <row r="266" spans="1:5" x14ac:dyDescent="0.25">
      <c r="A266" s="53"/>
      <c r="B266" s="52"/>
      <c r="C266" s="52"/>
      <c r="D266" s="52"/>
      <c r="E266" s="52"/>
    </row>
    <row r="267" spans="1:5" x14ac:dyDescent="0.25">
      <c r="A267" s="53"/>
      <c r="B267" s="52"/>
      <c r="C267" s="52"/>
      <c r="D267" s="52"/>
      <c r="E267" s="52"/>
    </row>
    <row r="268" spans="1:5" x14ac:dyDescent="0.25">
      <c r="A268" s="53"/>
      <c r="B268" s="52"/>
      <c r="C268" s="52"/>
      <c r="D268" s="52"/>
      <c r="E268" s="52"/>
    </row>
    <row r="269" spans="1:5" x14ac:dyDescent="0.25">
      <c r="A269" s="53"/>
      <c r="B269" s="52"/>
      <c r="C269" s="52"/>
      <c r="D269" s="52"/>
      <c r="E269" s="52"/>
    </row>
    <row r="270" spans="1:5" x14ac:dyDescent="0.25">
      <c r="A270" s="53"/>
      <c r="B270" s="52"/>
      <c r="C270" s="52"/>
      <c r="D270" s="52"/>
      <c r="E270" s="52"/>
    </row>
    <row r="271" spans="1:5" x14ac:dyDescent="0.25">
      <c r="A271" s="53"/>
      <c r="B271" s="52"/>
      <c r="C271" s="52"/>
      <c r="D271" s="52"/>
      <c r="E271" s="52"/>
    </row>
    <row r="272" spans="1:5" x14ac:dyDescent="0.25">
      <c r="A272" s="53"/>
      <c r="B272" s="52"/>
      <c r="C272" s="52"/>
      <c r="D272" s="52"/>
      <c r="E272" s="52"/>
    </row>
    <row r="273" spans="1:5" x14ac:dyDescent="0.25">
      <c r="A273" s="53"/>
      <c r="B273" s="52"/>
      <c r="C273" s="52"/>
      <c r="D273" s="52"/>
      <c r="E273" s="52"/>
    </row>
    <row r="274" spans="1:5" x14ac:dyDescent="0.25">
      <c r="A274" s="53"/>
      <c r="B274" s="52"/>
      <c r="C274" s="52"/>
      <c r="D274" s="52"/>
      <c r="E274" s="52"/>
    </row>
    <row r="275" spans="1:5" x14ac:dyDescent="0.25">
      <c r="A275" s="53"/>
      <c r="B275" s="52"/>
      <c r="C275" s="52"/>
      <c r="D275" s="52"/>
      <c r="E275" s="52"/>
    </row>
    <row r="276" spans="1:5" x14ac:dyDescent="0.25">
      <c r="A276" s="53"/>
      <c r="B276" s="52"/>
      <c r="C276" s="52"/>
      <c r="D276" s="52"/>
      <c r="E276" s="52"/>
    </row>
    <row r="277" spans="1:5" x14ac:dyDescent="0.25">
      <c r="A277" s="53"/>
      <c r="B277" s="52"/>
      <c r="C277" s="52"/>
      <c r="D277" s="52"/>
      <c r="E277" s="52"/>
    </row>
    <row r="278" spans="1:5" x14ac:dyDescent="0.25">
      <c r="A278" s="53"/>
      <c r="B278" s="52"/>
      <c r="C278" s="52"/>
      <c r="D278" s="52"/>
      <c r="E278" s="52"/>
    </row>
    <row r="279" spans="1:5" x14ac:dyDescent="0.25">
      <c r="A279" s="53"/>
      <c r="B279" s="52"/>
      <c r="C279" s="52"/>
      <c r="D279" s="52"/>
      <c r="E279" s="52"/>
    </row>
    <row r="280" spans="1:5" x14ac:dyDescent="0.25">
      <c r="A280" s="53"/>
      <c r="B280" s="52"/>
      <c r="C280" s="52"/>
      <c r="D280" s="52"/>
      <c r="E280" s="52"/>
    </row>
    <row r="281" spans="1:5" x14ac:dyDescent="0.25">
      <c r="A281" s="53"/>
      <c r="B281" s="52"/>
      <c r="C281" s="52"/>
      <c r="D281" s="52"/>
      <c r="E281" s="52"/>
    </row>
    <row r="282" spans="1:5" x14ac:dyDescent="0.25">
      <c r="A282" s="53"/>
      <c r="B282" s="52"/>
      <c r="C282" s="52"/>
      <c r="D282" s="52"/>
      <c r="E282" s="52"/>
    </row>
    <row r="283" spans="1:5" x14ac:dyDescent="0.25">
      <c r="A283" s="53"/>
      <c r="B283" s="52"/>
      <c r="C283" s="52"/>
      <c r="D283" s="52"/>
      <c r="E283" s="52"/>
    </row>
    <row r="284" spans="1:5" x14ac:dyDescent="0.25">
      <c r="A284" s="53"/>
      <c r="B284" s="52"/>
      <c r="C284" s="52"/>
      <c r="D284" s="52"/>
      <c r="E284" s="52"/>
    </row>
    <row r="285" spans="1:5" x14ac:dyDescent="0.25">
      <c r="A285" s="53"/>
      <c r="B285" s="52"/>
      <c r="C285" s="52"/>
      <c r="D285" s="52"/>
      <c r="E285" s="52"/>
    </row>
    <row r="286" spans="1:5" x14ac:dyDescent="0.25">
      <c r="A286" s="53"/>
      <c r="B286" s="52"/>
      <c r="C286" s="52"/>
      <c r="D286" s="52"/>
      <c r="E286" s="52"/>
    </row>
    <row r="287" spans="1:5" x14ac:dyDescent="0.25">
      <c r="A287" s="53"/>
      <c r="B287" s="52"/>
      <c r="C287" s="52"/>
      <c r="D287" s="52"/>
      <c r="E287" s="52"/>
    </row>
    <row r="288" spans="1:5" x14ac:dyDescent="0.25">
      <c r="A288" s="53"/>
      <c r="B288" s="52"/>
      <c r="C288" s="52"/>
      <c r="D288" s="52"/>
      <c r="E288" s="52"/>
    </row>
    <row r="289" spans="1:5" x14ac:dyDescent="0.25">
      <c r="A289" s="53"/>
      <c r="B289" s="52"/>
      <c r="C289" s="52"/>
      <c r="D289" s="52"/>
      <c r="E289" s="52"/>
    </row>
    <row r="290" spans="1:5" x14ac:dyDescent="0.25">
      <c r="A290" s="53"/>
      <c r="B290" s="52"/>
      <c r="C290" s="52"/>
      <c r="D290" s="52"/>
      <c r="E290" s="52"/>
    </row>
    <row r="291" spans="1:5" x14ac:dyDescent="0.25">
      <c r="A291" s="53"/>
      <c r="B291" s="52"/>
      <c r="C291" s="52"/>
      <c r="D291" s="52"/>
      <c r="E291" s="52"/>
    </row>
    <row r="292" spans="1:5" x14ac:dyDescent="0.25">
      <c r="A292" s="53"/>
      <c r="B292" s="52"/>
      <c r="C292" s="52"/>
      <c r="D292" s="52"/>
      <c r="E292" s="52"/>
    </row>
    <row r="293" spans="1:5" x14ac:dyDescent="0.25">
      <c r="A293" s="53"/>
      <c r="B293" s="52"/>
      <c r="C293" s="52"/>
      <c r="D293" s="52"/>
      <c r="E293" s="52"/>
    </row>
    <row r="294" spans="1:5" x14ac:dyDescent="0.25">
      <c r="A294" s="53"/>
      <c r="B294" s="52"/>
      <c r="C294" s="52"/>
      <c r="D294" s="52"/>
      <c r="E294" s="52"/>
    </row>
    <row r="295" spans="1:5" x14ac:dyDescent="0.25">
      <c r="A295" s="53"/>
      <c r="B295" s="52"/>
      <c r="C295" s="52"/>
      <c r="D295" s="52"/>
      <c r="E295" s="52"/>
    </row>
    <row r="296" spans="1:5" x14ac:dyDescent="0.25">
      <c r="A296" s="53"/>
      <c r="B296" s="52"/>
      <c r="C296" s="52"/>
      <c r="D296" s="52"/>
      <c r="E296" s="52"/>
    </row>
    <row r="297" spans="1:5" x14ac:dyDescent="0.25">
      <c r="A297" s="53"/>
      <c r="B297" s="52"/>
      <c r="C297" s="52"/>
      <c r="D297" s="52"/>
      <c r="E297" s="52"/>
    </row>
    <row r="298" spans="1:5" x14ac:dyDescent="0.25">
      <c r="A298" s="53"/>
      <c r="B298" s="52"/>
      <c r="C298" s="52"/>
      <c r="D298" s="52"/>
      <c r="E298" s="52"/>
    </row>
    <row r="299" spans="1:5" x14ac:dyDescent="0.25">
      <c r="A299" s="53"/>
      <c r="B299" s="52"/>
      <c r="C299" s="52"/>
      <c r="D299" s="52"/>
      <c r="E299" s="52"/>
    </row>
    <row r="300" spans="1:5" x14ac:dyDescent="0.25">
      <c r="A300" s="53"/>
      <c r="B300" s="52"/>
      <c r="C300" s="52"/>
      <c r="D300" s="52"/>
      <c r="E300" s="52"/>
    </row>
    <row r="301" spans="1:5" x14ac:dyDescent="0.25">
      <c r="A301" s="53"/>
      <c r="B301" s="52"/>
      <c r="C301" s="52"/>
      <c r="D301" s="52"/>
      <c r="E301" s="52"/>
    </row>
    <row r="302" spans="1:5" x14ac:dyDescent="0.25">
      <c r="A302" s="53"/>
      <c r="B302" s="52"/>
      <c r="C302" s="52"/>
      <c r="D302" s="52"/>
      <c r="E302" s="52"/>
    </row>
    <row r="303" spans="1:5" x14ac:dyDescent="0.25">
      <c r="A303" s="53"/>
      <c r="B303" s="52"/>
      <c r="C303" s="52"/>
      <c r="D303" s="52"/>
      <c r="E303" s="52"/>
    </row>
    <row r="304" spans="1:5" x14ac:dyDescent="0.25">
      <c r="A304" s="53"/>
      <c r="B304" s="52"/>
      <c r="C304" s="52"/>
      <c r="D304" s="52"/>
      <c r="E304" s="52"/>
    </row>
    <row r="305" spans="1:5" x14ac:dyDescent="0.25">
      <c r="A305" s="53"/>
      <c r="B305" s="52"/>
      <c r="C305" s="52"/>
      <c r="D305" s="52"/>
      <c r="E305" s="52"/>
    </row>
    <row r="306" spans="1:5" x14ac:dyDescent="0.25">
      <c r="A306" s="53"/>
      <c r="B306" s="52"/>
      <c r="C306" s="52"/>
      <c r="D306" s="52"/>
      <c r="E306" s="52"/>
    </row>
    <row r="307" spans="1:5" x14ac:dyDescent="0.25">
      <c r="A307" s="53"/>
      <c r="B307" s="52"/>
      <c r="C307" s="52"/>
      <c r="D307" s="52"/>
      <c r="E307" s="52"/>
    </row>
    <row r="308" spans="1:5" x14ac:dyDescent="0.25">
      <c r="A308" s="53"/>
      <c r="B308" s="52"/>
      <c r="C308" s="52"/>
      <c r="D308" s="52"/>
      <c r="E308" s="52"/>
    </row>
    <row r="309" spans="1:5" x14ac:dyDescent="0.25">
      <c r="A309" s="53"/>
      <c r="B309" s="52"/>
      <c r="C309" s="52"/>
      <c r="D309" s="52"/>
      <c r="E309" s="52"/>
    </row>
    <row r="310" spans="1:5" x14ac:dyDescent="0.25">
      <c r="A310" s="53"/>
      <c r="B310" s="52"/>
      <c r="C310" s="52"/>
      <c r="D310" s="52"/>
      <c r="E310" s="52"/>
    </row>
    <row r="311" spans="1:5" x14ac:dyDescent="0.25">
      <c r="A311" s="53"/>
      <c r="B311" s="52"/>
      <c r="C311" s="52"/>
      <c r="D311" s="52"/>
      <c r="E311" s="52"/>
    </row>
    <row r="312" spans="1:5" x14ac:dyDescent="0.25">
      <c r="A312" s="53"/>
      <c r="B312" s="52"/>
      <c r="C312" s="52"/>
      <c r="D312" s="52"/>
      <c r="E312" s="52"/>
    </row>
    <row r="313" spans="1:5" x14ac:dyDescent="0.25">
      <c r="A313" s="53"/>
      <c r="B313" s="52"/>
      <c r="C313" s="52"/>
      <c r="D313" s="52"/>
      <c r="E313" s="52"/>
    </row>
    <row r="314" spans="1:5" x14ac:dyDescent="0.25">
      <c r="A314" s="53"/>
      <c r="B314" s="52"/>
      <c r="C314" s="52"/>
      <c r="D314" s="52"/>
      <c r="E314" s="52"/>
    </row>
    <row r="315" spans="1:5" x14ac:dyDescent="0.25">
      <c r="A315" s="53"/>
      <c r="B315" s="52"/>
      <c r="C315" s="52"/>
      <c r="D315" s="52"/>
      <c r="E315" s="52"/>
    </row>
    <row r="316" spans="1:5" x14ac:dyDescent="0.25">
      <c r="A316" s="53"/>
      <c r="B316" s="52"/>
      <c r="C316" s="52"/>
      <c r="D316" s="52"/>
      <c r="E316" s="52"/>
    </row>
    <row r="317" spans="1:5" x14ac:dyDescent="0.25">
      <c r="A317" s="53"/>
      <c r="B317" s="52"/>
      <c r="C317" s="52"/>
      <c r="D317" s="52"/>
      <c r="E317" s="52"/>
    </row>
    <row r="318" spans="1:5" x14ac:dyDescent="0.25">
      <c r="A318" s="53"/>
      <c r="B318" s="52"/>
      <c r="C318" s="52"/>
      <c r="D318" s="52"/>
      <c r="E318" s="52"/>
    </row>
    <row r="319" spans="1:5" x14ac:dyDescent="0.25">
      <c r="A319" s="53"/>
      <c r="B319" s="52"/>
      <c r="C319" s="52"/>
      <c r="D319" s="52"/>
      <c r="E319" s="52"/>
    </row>
    <row r="320" spans="1:5" x14ac:dyDescent="0.25">
      <c r="A320" s="53"/>
      <c r="B320" s="52"/>
      <c r="C320" s="52"/>
      <c r="D320" s="52"/>
      <c r="E320" s="52"/>
    </row>
    <row r="321" spans="1:5" x14ac:dyDescent="0.25">
      <c r="A321" s="53"/>
      <c r="B321" s="52"/>
      <c r="C321" s="52"/>
      <c r="D321" s="52"/>
      <c r="E321" s="52"/>
    </row>
    <row r="322" spans="1:5" x14ac:dyDescent="0.25">
      <c r="A322" s="53"/>
      <c r="B322" s="52"/>
      <c r="C322" s="52"/>
      <c r="D322" s="52"/>
      <c r="E322" s="52"/>
    </row>
    <row r="323" spans="1:5" x14ac:dyDescent="0.25">
      <c r="A323" s="53"/>
      <c r="B323" s="52"/>
      <c r="C323" s="52"/>
      <c r="D323" s="52"/>
      <c r="E323" s="52"/>
    </row>
    <row r="324" spans="1:5" x14ac:dyDescent="0.25">
      <c r="A324" s="53"/>
      <c r="B324" s="52"/>
      <c r="C324" s="52"/>
      <c r="D324" s="52"/>
      <c r="E324" s="52"/>
    </row>
    <row r="325" spans="1:5" x14ac:dyDescent="0.25">
      <c r="A325" s="53"/>
      <c r="B325" s="52"/>
      <c r="C325" s="52"/>
      <c r="D325" s="52"/>
      <c r="E325" s="52"/>
    </row>
    <row r="326" spans="1:5" x14ac:dyDescent="0.25">
      <c r="A326" s="53"/>
      <c r="B326" s="52"/>
      <c r="C326" s="52"/>
      <c r="D326" s="52"/>
      <c r="E326" s="52"/>
    </row>
    <row r="327" spans="1:5" x14ac:dyDescent="0.25">
      <c r="A327" s="53"/>
      <c r="B327" s="52"/>
      <c r="C327" s="52"/>
      <c r="D327" s="52"/>
      <c r="E327" s="52"/>
    </row>
    <row r="328" spans="1:5" x14ac:dyDescent="0.25">
      <c r="A328" s="53"/>
      <c r="B328" s="52"/>
      <c r="C328" s="52"/>
      <c r="D328" s="52"/>
      <c r="E328" s="52"/>
    </row>
    <row r="329" spans="1:5" x14ac:dyDescent="0.25">
      <c r="A329" s="53"/>
      <c r="B329" s="52"/>
      <c r="C329" s="52"/>
      <c r="D329" s="52"/>
      <c r="E329" s="52"/>
    </row>
    <row r="330" spans="1:5" x14ac:dyDescent="0.25">
      <c r="A330" s="53"/>
      <c r="B330" s="52"/>
      <c r="C330" s="52"/>
      <c r="D330" s="52"/>
      <c r="E330" s="52"/>
    </row>
    <row r="331" spans="1:5" x14ac:dyDescent="0.25">
      <c r="A331" s="53"/>
      <c r="B331" s="52"/>
      <c r="C331" s="52"/>
      <c r="D331" s="52"/>
      <c r="E331" s="52"/>
    </row>
    <row r="332" spans="1:5" x14ac:dyDescent="0.25">
      <c r="A332" s="53"/>
      <c r="B332" s="52"/>
      <c r="C332" s="52"/>
      <c r="D332" s="52"/>
      <c r="E332" s="52"/>
    </row>
    <row r="333" spans="1:5" x14ac:dyDescent="0.25">
      <c r="A333" s="53"/>
      <c r="B333" s="52"/>
      <c r="C333" s="52"/>
      <c r="D333" s="52"/>
      <c r="E333" s="52"/>
    </row>
    <row r="334" spans="1:5" x14ac:dyDescent="0.25">
      <c r="A334" s="53"/>
      <c r="B334" s="52"/>
      <c r="C334" s="52"/>
      <c r="D334" s="52"/>
      <c r="E334" s="52"/>
    </row>
    <row r="335" spans="1:5" x14ac:dyDescent="0.25">
      <c r="A335" s="53"/>
      <c r="B335" s="52"/>
      <c r="C335" s="52"/>
      <c r="D335" s="52"/>
      <c r="E335" s="52"/>
    </row>
    <row r="336" spans="1:5" x14ac:dyDescent="0.25">
      <c r="A336" s="53"/>
      <c r="B336" s="52"/>
      <c r="C336" s="52"/>
      <c r="D336" s="52"/>
      <c r="E336" s="52"/>
    </row>
    <row r="337" spans="1:5" x14ac:dyDescent="0.25">
      <c r="A337" s="53"/>
      <c r="B337" s="52"/>
      <c r="C337" s="52"/>
      <c r="D337" s="52"/>
      <c r="E337" s="52"/>
    </row>
    <row r="338" spans="1:5" x14ac:dyDescent="0.25">
      <c r="A338" s="53"/>
      <c r="B338" s="52"/>
      <c r="C338" s="52"/>
      <c r="D338" s="52"/>
      <c r="E338" s="52"/>
    </row>
    <row r="339" spans="1:5" x14ac:dyDescent="0.25">
      <c r="A339" s="53"/>
      <c r="B339" s="52"/>
      <c r="C339" s="52"/>
      <c r="D339" s="52"/>
      <c r="E339" s="52"/>
    </row>
    <row r="340" spans="1:5" x14ac:dyDescent="0.25">
      <c r="A340" s="53"/>
      <c r="B340" s="52"/>
      <c r="C340" s="52"/>
      <c r="D340" s="52"/>
      <c r="E340" s="52"/>
    </row>
    <row r="341" spans="1:5" x14ac:dyDescent="0.25">
      <c r="A341" s="53"/>
      <c r="B341" s="52"/>
      <c r="C341" s="52"/>
      <c r="D341" s="52"/>
      <c r="E341" s="52"/>
    </row>
    <row r="342" spans="1:5" x14ac:dyDescent="0.25">
      <c r="A342" s="53"/>
      <c r="B342" s="52"/>
      <c r="C342" s="52"/>
      <c r="D342" s="52"/>
      <c r="E342" s="52"/>
    </row>
    <row r="343" spans="1:5" x14ac:dyDescent="0.25">
      <c r="A343" s="53"/>
      <c r="B343" s="52"/>
      <c r="C343" s="52"/>
      <c r="D343" s="52"/>
      <c r="E343" s="52"/>
    </row>
    <row r="344" spans="1:5" x14ac:dyDescent="0.25">
      <c r="A344" s="53"/>
      <c r="B344" s="52"/>
      <c r="C344" s="52"/>
      <c r="D344" s="52"/>
      <c r="E344" s="52"/>
    </row>
    <row r="345" spans="1:5" x14ac:dyDescent="0.25">
      <c r="A345" s="53"/>
      <c r="B345" s="52"/>
      <c r="C345" s="52"/>
      <c r="D345" s="52"/>
      <c r="E345" s="52"/>
    </row>
    <row r="346" spans="1:5" x14ac:dyDescent="0.25">
      <c r="A346" s="53"/>
      <c r="B346" s="52"/>
      <c r="C346" s="52"/>
      <c r="D346" s="52"/>
      <c r="E346" s="52"/>
    </row>
    <row r="347" spans="1:5" x14ac:dyDescent="0.25">
      <c r="A347" s="53"/>
      <c r="B347" s="52"/>
      <c r="C347" s="52"/>
      <c r="D347" s="52"/>
      <c r="E347" s="52"/>
    </row>
    <row r="348" spans="1:5" x14ac:dyDescent="0.25">
      <c r="A348" s="53"/>
      <c r="B348" s="52"/>
      <c r="C348" s="52"/>
      <c r="D348" s="52"/>
      <c r="E348" s="52"/>
    </row>
    <row r="349" spans="1:5" x14ac:dyDescent="0.25">
      <c r="A349" s="53"/>
      <c r="B349" s="52"/>
      <c r="C349" s="52"/>
      <c r="D349" s="52"/>
      <c r="E349" s="52"/>
    </row>
    <row r="350" spans="1:5" x14ac:dyDescent="0.25">
      <c r="A350" s="53"/>
      <c r="B350" s="52"/>
      <c r="C350" s="52"/>
      <c r="D350" s="52"/>
      <c r="E350" s="52"/>
    </row>
    <row r="351" spans="1:5" x14ac:dyDescent="0.25">
      <c r="A351" s="53"/>
      <c r="B351" s="52"/>
      <c r="C351" s="52"/>
      <c r="D351" s="52"/>
      <c r="E351" s="52"/>
    </row>
    <row r="352" spans="1:5" x14ac:dyDescent="0.25">
      <c r="A352" s="53"/>
      <c r="B352" s="52"/>
      <c r="C352" s="52"/>
      <c r="D352" s="52"/>
      <c r="E352" s="52"/>
    </row>
    <row r="353" spans="1:5" x14ac:dyDescent="0.25">
      <c r="A353" s="53"/>
      <c r="B353" s="52"/>
      <c r="C353" s="52"/>
      <c r="D353" s="52"/>
      <c r="E353" s="52"/>
    </row>
    <row r="354" spans="1:5" x14ac:dyDescent="0.25">
      <c r="A354" s="53"/>
      <c r="B354" s="52"/>
      <c r="C354" s="52"/>
      <c r="D354" s="52"/>
      <c r="E354" s="52"/>
    </row>
    <row r="355" spans="1:5" x14ac:dyDescent="0.25">
      <c r="A355" s="53"/>
      <c r="B355" s="52"/>
      <c r="C355" s="52"/>
      <c r="D355" s="52"/>
      <c r="E355" s="52"/>
    </row>
    <row r="356" spans="1:5" x14ac:dyDescent="0.25">
      <c r="A356" s="53"/>
      <c r="B356" s="52"/>
      <c r="C356" s="52"/>
      <c r="D356" s="52"/>
      <c r="E356" s="52"/>
    </row>
    <row r="357" spans="1:5" x14ac:dyDescent="0.25">
      <c r="A357" s="53"/>
      <c r="B357" s="52"/>
      <c r="C357" s="52"/>
      <c r="D357" s="52"/>
      <c r="E357" s="52"/>
    </row>
    <row r="358" spans="1:5" x14ac:dyDescent="0.25">
      <c r="A358" s="53"/>
      <c r="B358" s="52"/>
      <c r="C358" s="52"/>
      <c r="D358" s="52"/>
      <c r="E358" s="52"/>
    </row>
    <row r="359" spans="1:5" x14ac:dyDescent="0.25">
      <c r="A359" s="53"/>
      <c r="B359" s="52"/>
      <c r="C359" s="52"/>
      <c r="D359" s="52"/>
      <c r="E359" s="52"/>
    </row>
    <row r="360" spans="1:5" x14ac:dyDescent="0.25">
      <c r="A360" s="53"/>
      <c r="B360" s="52"/>
      <c r="C360" s="52"/>
      <c r="D360" s="52"/>
      <c r="E360" s="52"/>
    </row>
    <row r="361" spans="1:5" x14ac:dyDescent="0.25">
      <c r="A361" s="53"/>
      <c r="B361" s="52"/>
      <c r="C361" s="52"/>
      <c r="D361" s="52"/>
      <c r="E361" s="52"/>
    </row>
    <row r="362" spans="1:5" x14ac:dyDescent="0.25">
      <c r="A362" s="53"/>
      <c r="B362" s="52"/>
      <c r="C362" s="52"/>
      <c r="D362" s="52"/>
      <c r="E362" s="52"/>
    </row>
    <row r="363" spans="1:5" x14ac:dyDescent="0.25">
      <c r="A363" s="53"/>
      <c r="B363" s="52"/>
      <c r="C363" s="52"/>
      <c r="D363" s="52"/>
      <c r="E363" s="52"/>
    </row>
    <row r="364" spans="1:5" x14ac:dyDescent="0.25">
      <c r="A364" s="53"/>
      <c r="B364" s="52"/>
      <c r="C364" s="52"/>
      <c r="D364" s="52"/>
      <c r="E364" s="52"/>
    </row>
    <row r="365" spans="1:5" x14ac:dyDescent="0.25">
      <c r="A365" s="53"/>
      <c r="B365" s="52"/>
      <c r="C365" s="52"/>
      <c r="D365" s="52"/>
      <c r="E365" s="52"/>
    </row>
    <row r="366" spans="1:5" x14ac:dyDescent="0.25">
      <c r="A366" s="53"/>
      <c r="B366" s="52"/>
      <c r="C366" s="52"/>
      <c r="D366" s="52"/>
      <c r="E366" s="52"/>
    </row>
    <row r="367" spans="1:5" x14ac:dyDescent="0.25">
      <c r="A367" s="53"/>
      <c r="B367" s="52"/>
      <c r="C367" s="52"/>
      <c r="D367" s="52"/>
      <c r="E367" s="52"/>
    </row>
    <row r="368" spans="1:5" x14ac:dyDescent="0.25">
      <c r="A368" s="53"/>
      <c r="B368" s="52"/>
      <c r="C368" s="52"/>
      <c r="D368" s="52"/>
      <c r="E368" s="52"/>
    </row>
    <row r="369" spans="1:5" x14ac:dyDescent="0.25">
      <c r="A369" s="53"/>
      <c r="B369" s="52"/>
      <c r="C369" s="52"/>
      <c r="D369" s="52"/>
      <c r="E369" s="52"/>
    </row>
    <row r="370" spans="1:5" x14ac:dyDescent="0.25">
      <c r="A370" s="53"/>
      <c r="B370" s="52"/>
      <c r="C370" s="52"/>
      <c r="D370" s="52"/>
      <c r="E370" s="52"/>
    </row>
    <row r="371" spans="1:5" x14ac:dyDescent="0.25">
      <c r="A371" s="53"/>
      <c r="B371" s="52"/>
      <c r="C371" s="52"/>
      <c r="D371" s="52"/>
      <c r="E371" s="52"/>
    </row>
    <row r="372" spans="1:5" x14ac:dyDescent="0.25">
      <c r="A372" s="53"/>
      <c r="B372" s="52"/>
      <c r="C372" s="52"/>
      <c r="D372" s="52"/>
      <c r="E372" s="52"/>
    </row>
    <row r="373" spans="1:5" x14ac:dyDescent="0.25">
      <c r="A373" s="53"/>
      <c r="B373" s="52"/>
      <c r="C373" s="52"/>
      <c r="D373" s="52"/>
      <c r="E373" s="52"/>
    </row>
    <row r="374" spans="1:5" x14ac:dyDescent="0.25">
      <c r="A374" s="53"/>
      <c r="B374" s="52"/>
      <c r="C374" s="52"/>
      <c r="D374" s="52"/>
      <c r="E374" s="52"/>
    </row>
    <row r="375" spans="1:5" x14ac:dyDescent="0.25">
      <c r="A375" s="53"/>
      <c r="B375" s="52"/>
      <c r="C375" s="52"/>
      <c r="D375" s="52"/>
      <c r="E375" s="52"/>
    </row>
    <row r="376" spans="1:5" x14ac:dyDescent="0.25">
      <c r="A376" s="53"/>
      <c r="B376" s="52"/>
      <c r="C376" s="52"/>
      <c r="D376" s="52"/>
      <c r="E376" s="52"/>
    </row>
    <row r="377" spans="1:5" x14ac:dyDescent="0.25">
      <c r="A377" s="53"/>
      <c r="B377" s="52"/>
      <c r="C377" s="52"/>
      <c r="D377" s="52"/>
      <c r="E377" s="52"/>
    </row>
    <row r="378" spans="1:5" x14ac:dyDescent="0.25">
      <c r="A378" s="53"/>
      <c r="B378" s="52"/>
      <c r="C378" s="52"/>
      <c r="D378" s="52"/>
      <c r="E378" s="52"/>
    </row>
    <row r="379" spans="1:5" x14ac:dyDescent="0.25">
      <c r="A379" s="53"/>
      <c r="B379" s="52"/>
      <c r="C379" s="52"/>
      <c r="D379" s="52"/>
      <c r="E379" s="52"/>
    </row>
    <row r="380" spans="1:5" x14ac:dyDescent="0.25">
      <c r="A380" s="53"/>
      <c r="B380" s="52"/>
      <c r="C380" s="52"/>
      <c r="D380" s="52"/>
      <c r="E380" s="52"/>
    </row>
    <row r="381" spans="1:5" x14ac:dyDescent="0.25">
      <c r="A381" s="53"/>
      <c r="B381" s="52"/>
      <c r="C381" s="52"/>
      <c r="D381" s="52"/>
      <c r="E381" s="52"/>
    </row>
    <row r="382" spans="1:5" x14ac:dyDescent="0.25">
      <c r="A382" s="53"/>
      <c r="B382" s="52"/>
      <c r="C382" s="52"/>
      <c r="D382" s="52"/>
      <c r="E382" s="52"/>
    </row>
    <row r="383" spans="1:5" x14ac:dyDescent="0.25">
      <c r="A383" s="53"/>
      <c r="B383" s="52"/>
      <c r="C383" s="52"/>
      <c r="D383" s="52"/>
      <c r="E383" s="52"/>
    </row>
    <row r="384" spans="1:5" x14ac:dyDescent="0.25">
      <c r="A384" s="53"/>
      <c r="B384" s="52"/>
      <c r="C384" s="52"/>
      <c r="D384" s="52"/>
      <c r="E384" s="52"/>
    </row>
    <row r="385" spans="1:5" x14ac:dyDescent="0.25">
      <c r="A385" s="53"/>
      <c r="B385" s="52"/>
      <c r="C385" s="52"/>
      <c r="D385" s="52"/>
      <c r="E385" s="52"/>
    </row>
    <row r="386" spans="1:5" x14ac:dyDescent="0.25">
      <c r="A386" s="53"/>
      <c r="B386" s="52"/>
      <c r="C386" s="52"/>
      <c r="D386" s="52"/>
      <c r="E386" s="52"/>
    </row>
    <row r="387" spans="1:5" x14ac:dyDescent="0.25">
      <c r="A387" s="53"/>
      <c r="B387" s="52"/>
      <c r="C387" s="52"/>
      <c r="D387" s="52"/>
      <c r="E387" s="52"/>
    </row>
    <row r="388" spans="1:5" x14ac:dyDescent="0.25">
      <c r="A388" s="53"/>
      <c r="B388" s="52"/>
      <c r="C388" s="52"/>
      <c r="D388" s="52"/>
      <c r="E388" s="52"/>
    </row>
    <row r="389" spans="1:5" x14ac:dyDescent="0.25">
      <c r="A389" s="53"/>
      <c r="B389" s="52"/>
      <c r="C389" s="52"/>
      <c r="D389" s="52"/>
      <c r="E389" s="52"/>
    </row>
    <row r="390" spans="1:5" x14ac:dyDescent="0.25">
      <c r="A390" s="53"/>
      <c r="B390" s="52"/>
      <c r="C390" s="52"/>
      <c r="D390" s="52"/>
      <c r="E390" s="52"/>
    </row>
    <row r="391" spans="1:5" x14ac:dyDescent="0.25">
      <c r="A391" s="53"/>
      <c r="B391" s="52"/>
      <c r="C391" s="52"/>
      <c r="D391" s="52"/>
      <c r="E391" s="52"/>
    </row>
    <row r="392" spans="1:5" x14ac:dyDescent="0.25">
      <c r="A392" s="53"/>
      <c r="B392" s="52"/>
      <c r="C392" s="52"/>
      <c r="D392" s="52"/>
      <c r="E392" s="52"/>
    </row>
    <row r="393" spans="1:5" x14ac:dyDescent="0.25">
      <c r="A393" s="53"/>
      <c r="B393" s="52"/>
      <c r="C393" s="52"/>
      <c r="D393" s="52"/>
      <c r="E393" s="52"/>
    </row>
    <row r="394" spans="1:5" x14ac:dyDescent="0.25">
      <c r="A394" s="53"/>
      <c r="B394" s="52"/>
      <c r="C394" s="52"/>
      <c r="D394" s="52"/>
      <c r="E394" s="52"/>
    </row>
    <row r="395" spans="1:5" x14ac:dyDescent="0.25">
      <c r="A395" s="53"/>
      <c r="B395" s="52"/>
      <c r="C395" s="52"/>
      <c r="D395" s="52"/>
      <c r="E395" s="52"/>
    </row>
    <row r="396" spans="1:5" x14ac:dyDescent="0.25">
      <c r="A396" s="53"/>
      <c r="B396" s="52"/>
      <c r="C396" s="52"/>
      <c r="D396" s="52"/>
      <c r="E396" s="52"/>
    </row>
    <row r="397" spans="1:5" x14ac:dyDescent="0.25">
      <c r="A397" s="53"/>
      <c r="B397" s="52"/>
      <c r="C397" s="52"/>
      <c r="D397" s="52"/>
      <c r="E397" s="52"/>
    </row>
    <row r="398" spans="1:5" x14ac:dyDescent="0.25">
      <c r="A398" s="53"/>
      <c r="B398" s="52"/>
      <c r="C398" s="52"/>
      <c r="D398" s="52"/>
      <c r="E398" s="52"/>
    </row>
    <row r="399" spans="1:5" x14ac:dyDescent="0.25">
      <c r="A399" s="53"/>
      <c r="B399" s="52"/>
      <c r="C399" s="52"/>
      <c r="D399" s="52"/>
      <c r="E399" s="52"/>
    </row>
    <row r="400" spans="1:5" x14ac:dyDescent="0.25">
      <c r="A400" s="53"/>
      <c r="B400" s="52"/>
      <c r="C400" s="52"/>
      <c r="D400" s="52"/>
      <c r="E400" s="52"/>
    </row>
    <row r="401" spans="1:5" x14ac:dyDescent="0.25">
      <c r="A401" s="53"/>
      <c r="B401" s="52"/>
      <c r="C401" s="52"/>
      <c r="D401" s="52"/>
      <c r="E401" s="52"/>
    </row>
    <row r="402" spans="1:5" x14ac:dyDescent="0.25">
      <c r="A402" s="53"/>
      <c r="B402" s="52"/>
      <c r="C402" s="52"/>
      <c r="D402" s="52"/>
      <c r="E402" s="52"/>
    </row>
    <row r="403" spans="1:5" x14ac:dyDescent="0.25">
      <c r="A403" s="53"/>
      <c r="B403" s="52"/>
      <c r="C403" s="52"/>
      <c r="D403" s="52"/>
      <c r="E403" s="52"/>
    </row>
    <row r="404" spans="1:5" x14ac:dyDescent="0.25">
      <c r="A404" s="53"/>
      <c r="B404" s="52"/>
      <c r="C404" s="52"/>
      <c r="D404" s="52"/>
      <c r="E404" s="52"/>
    </row>
    <row r="405" spans="1:5" x14ac:dyDescent="0.25">
      <c r="A405" s="53"/>
      <c r="B405" s="52"/>
      <c r="C405" s="52"/>
      <c r="D405" s="52"/>
      <c r="E405" s="52"/>
    </row>
    <row r="406" spans="1:5" x14ac:dyDescent="0.25">
      <c r="A406" s="53"/>
      <c r="B406" s="52"/>
      <c r="C406" s="52"/>
      <c r="D406" s="52"/>
      <c r="E406" s="52"/>
    </row>
    <row r="407" spans="1:5" x14ac:dyDescent="0.25">
      <c r="A407" s="53"/>
      <c r="B407" s="52"/>
      <c r="C407" s="52"/>
      <c r="D407" s="52"/>
      <c r="E407" s="52"/>
    </row>
    <row r="408" spans="1:5" x14ac:dyDescent="0.25">
      <c r="A408" s="53"/>
      <c r="B408" s="52"/>
      <c r="C408" s="52"/>
      <c r="D408" s="52"/>
      <c r="E408" s="52"/>
    </row>
    <row r="409" spans="1:5" x14ac:dyDescent="0.25">
      <c r="A409" s="53"/>
      <c r="B409" s="52"/>
      <c r="C409" s="52"/>
      <c r="D409" s="52"/>
      <c r="E409" s="52"/>
    </row>
    <row r="410" spans="1:5" x14ac:dyDescent="0.25">
      <c r="A410" s="53"/>
      <c r="B410" s="52"/>
      <c r="C410" s="52"/>
      <c r="D410" s="52"/>
      <c r="E410" s="52"/>
    </row>
    <row r="411" spans="1:5" x14ac:dyDescent="0.25">
      <c r="A411" s="53"/>
      <c r="B411" s="52"/>
      <c r="C411" s="52"/>
      <c r="D411" s="52"/>
      <c r="E411" s="52"/>
    </row>
    <row r="412" spans="1:5" x14ac:dyDescent="0.25">
      <c r="A412" s="53"/>
      <c r="B412" s="52"/>
      <c r="C412" s="52"/>
      <c r="D412" s="52"/>
      <c r="E412" s="52"/>
    </row>
    <row r="413" spans="1:5" x14ac:dyDescent="0.25">
      <c r="A413" s="53"/>
      <c r="B413" s="52"/>
      <c r="C413" s="52"/>
      <c r="D413" s="52"/>
      <c r="E413" s="52"/>
    </row>
    <row r="414" spans="1:5" x14ac:dyDescent="0.25">
      <c r="A414" s="53"/>
      <c r="B414" s="52"/>
      <c r="C414" s="52"/>
      <c r="D414" s="52"/>
      <c r="E414" s="52"/>
    </row>
    <row r="415" spans="1:5" x14ac:dyDescent="0.25">
      <c r="A415" s="53"/>
      <c r="B415" s="52"/>
      <c r="C415" s="52"/>
      <c r="D415" s="52"/>
      <c r="E415" s="52"/>
    </row>
    <row r="416" spans="1:5" x14ac:dyDescent="0.25">
      <c r="A416" s="53"/>
      <c r="B416" s="52"/>
      <c r="C416" s="52"/>
      <c r="D416" s="52"/>
      <c r="E416" s="52"/>
    </row>
    <row r="417" spans="1:5" x14ac:dyDescent="0.25">
      <c r="A417" s="53"/>
      <c r="B417" s="52"/>
      <c r="C417" s="52"/>
      <c r="D417" s="52"/>
      <c r="E417" s="52"/>
    </row>
    <row r="418" spans="1:5" x14ac:dyDescent="0.25">
      <c r="A418" s="53"/>
      <c r="B418" s="52"/>
      <c r="C418" s="52"/>
      <c r="D418" s="52"/>
      <c r="E418" s="52"/>
    </row>
    <row r="419" spans="1:5" x14ac:dyDescent="0.25">
      <c r="A419" s="53"/>
      <c r="B419" s="52"/>
      <c r="C419" s="52"/>
      <c r="D419" s="52"/>
      <c r="E419" s="52"/>
    </row>
    <row r="420" spans="1:5" x14ac:dyDescent="0.25">
      <c r="A420" s="53"/>
      <c r="B420" s="52"/>
      <c r="C420" s="52"/>
      <c r="D420" s="52"/>
      <c r="E420" s="52"/>
    </row>
    <row r="421" spans="1:5" x14ac:dyDescent="0.25">
      <c r="A421" s="53"/>
      <c r="B421" s="52"/>
      <c r="C421" s="52"/>
      <c r="D421" s="52"/>
      <c r="E421" s="52"/>
    </row>
    <row r="422" spans="1:5" x14ac:dyDescent="0.25">
      <c r="A422" s="53"/>
      <c r="B422" s="52"/>
      <c r="C422" s="52"/>
      <c r="D422" s="52"/>
      <c r="E422" s="52"/>
    </row>
    <row r="423" spans="1:5" x14ac:dyDescent="0.25">
      <c r="A423" s="53"/>
      <c r="B423" s="52"/>
      <c r="C423" s="52"/>
      <c r="D423" s="52"/>
      <c r="E423" s="52"/>
    </row>
    <row r="424" spans="1:5" x14ac:dyDescent="0.25">
      <c r="A424" s="53"/>
      <c r="B424" s="52"/>
      <c r="C424" s="52"/>
      <c r="D424" s="52"/>
      <c r="E424" s="52"/>
    </row>
    <row r="425" spans="1:5" x14ac:dyDescent="0.25">
      <c r="A425" s="53"/>
      <c r="B425" s="52"/>
      <c r="C425" s="52"/>
      <c r="D425" s="52"/>
      <c r="E425" s="52"/>
    </row>
    <row r="426" spans="1:5" x14ac:dyDescent="0.25">
      <c r="A426" s="53"/>
      <c r="B426" s="52"/>
      <c r="C426" s="52"/>
      <c r="D426" s="52"/>
      <c r="E426" s="52"/>
    </row>
    <row r="427" spans="1:5" x14ac:dyDescent="0.25">
      <c r="A427" s="53"/>
      <c r="B427" s="52"/>
      <c r="C427" s="52"/>
      <c r="D427" s="52"/>
      <c r="E427" s="52"/>
    </row>
    <row r="428" spans="1:5" x14ac:dyDescent="0.25">
      <c r="A428" s="53"/>
      <c r="B428" s="52"/>
      <c r="C428" s="52"/>
      <c r="D428" s="52"/>
      <c r="E428" s="52"/>
    </row>
    <row r="429" spans="1:5" x14ac:dyDescent="0.25">
      <c r="A429" s="53"/>
      <c r="B429" s="52"/>
      <c r="C429" s="52"/>
      <c r="D429" s="52"/>
      <c r="E429" s="52"/>
    </row>
    <row r="430" spans="1:5" x14ac:dyDescent="0.25">
      <c r="A430" s="53"/>
      <c r="B430" s="52"/>
      <c r="C430" s="52"/>
      <c r="D430" s="52"/>
      <c r="E430" s="52"/>
    </row>
    <row r="431" spans="1:5" x14ac:dyDescent="0.25">
      <c r="A431" s="53"/>
      <c r="B431" s="52"/>
      <c r="C431" s="52"/>
      <c r="D431" s="52"/>
      <c r="E431" s="52"/>
    </row>
    <row r="432" spans="1:5" x14ac:dyDescent="0.25">
      <c r="A432" s="53"/>
      <c r="B432" s="52"/>
      <c r="C432" s="52"/>
      <c r="D432" s="52"/>
      <c r="E432" s="52"/>
    </row>
    <row r="433" spans="1:5" x14ac:dyDescent="0.25">
      <c r="A433" s="53"/>
      <c r="B433" s="52"/>
      <c r="C433" s="52"/>
      <c r="D433" s="52"/>
      <c r="E433" s="52"/>
    </row>
    <row r="434" spans="1:5" x14ac:dyDescent="0.25">
      <c r="A434" s="53"/>
      <c r="B434" s="52"/>
      <c r="C434" s="52"/>
      <c r="D434" s="52"/>
      <c r="E434" s="52"/>
    </row>
    <row r="435" spans="1:5" x14ac:dyDescent="0.25">
      <c r="A435" s="53"/>
      <c r="B435" s="52"/>
      <c r="C435" s="52"/>
      <c r="D435" s="52"/>
      <c r="E435" s="52"/>
    </row>
    <row r="436" spans="1:5" x14ac:dyDescent="0.25">
      <c r="A436" s="53"/>
      <c r="B436" s="52"/>
      <c r="C436" s="52"/>
      <c r="D436" s="52"/>
      <c r="E436" s="52"/>
    </row>
    <row r="437" spans="1:5" x14ac:dyDescent="0.25">
      <c r="A437" s="53"/>
      <c r="B437" s="52"/>
      <c r="C437" s="52"/>
      <c r="D437" s="52"/>
      <c r="E437" s="52"/>
    </row>
    <row r="438" spans="1:5" x14ac:dyDescent="0.25">
      <c r="A438" s="53"/>
      <c r="B438" s="52"/>
      <c r="C438" s="52"/>
      <c r="D438" s="52"/>
      <c r="E438" s="52"/>
    </row>
    <row r="439" spans="1:5" x14ac:dyDescent="0.25">
      <c r="A439" s="53"/>
      <c r="B439" s="52"/>
      <c r="C439" s="52"/>
      <c r="D439" s="52"/>
      <c r="E439" s="52"/>
    </row>
    <row r="440" spans="1:5" x14ac:dyDescent="0.25">
      <c r="A440" s="53"/>
      <c r="B440" s="52"/>
      <c r="C440" s="52"/>
      <c r="D440" s="52"/>
      <c r="E440" s="52"/>
    </row>
    <row r="441" spans="1:5" x14ac:dyDescent="0.25">
      <c r="A441" s="53"/>
      <c r="B441" s="52"/>
      <c r="C441" s="52"/>
      <c r="D441" s="52"/>
      <c r="E441" s="52"/>
    </row>
    <row r="442" spans="1:5" x14ac:dyDescent="0.25">
      <c r="A442" s="53"/>
      <c r="B442" s="52"/>
      <c r="C442" s="52"/>
      <c r="D442" s="52"/>
      <c r="E442" s="52"/>
    </row>
    <row r="443" spans="1:5" x14ac:dyDescent="0.25">
      <c r="A443" s="53"/>
      <c r="B443" s="52"/>
      <c r="C443" s="52"/>
      <c r="D443" s="52"/>
      <c r="E443" s="52"/>
    </row>
    <row r="444" spans="1:5" x14ac:dyDescent="0.25">
      <c r="A444" s="53"/>
      <c r="B444" s="52"/>
      <c r="C444" s="52"/>
      <c r="D444" s="52"/>
      <c r="E444" s="52"/>
    </row>
    <row r="445" spans="1:5" x14ac:dyDescent="0.25">
      <c r="A445" s="53"/>
      <c r="B445" s="52"/>
      <c r="C445" s="52"/>
      <c r="D445" s="52"/>
      <c r="E445" s="52"/>
    </row>
    <row r="446" spans="1:5" x14ac:dyDescent="0.25">
      <c r="A446" s="53"/>
      <c r="B446" s="52"/>
      <c r="C446" s="52"/>
      <c r="D446" s="52"/>
      <c r="E446" s="52"/>
    </row>
    <row r="447" spans="1:5" x14ac:dyDescent="0.25">
      <c r="A447" s="53"/>
      <c r="B447" s="52"/>
      <c r="C447" s="52"/>
      <c r="D447" s="52"/>
      <c r="E447" s="52"/>
    </row>
    <row r="448" spans="1:5" x14ac:dyDescent="0.25">
      <c r="A448" s="53"/>
      <c r="B448" s="52"/>
      <c r="C448" s="52"/>
      <c r="D448" s="52"/>
      <c r="E448" s="52"/>
    </row>
    <row r="449" spans="1:5" x14ac:dyDescent="0.25">
      <c r="A449" s="53"/>
      <c r="B449" s="52"/>
      <c r="C449" s="52"/>
      <c r="D449" s="52"/>
      <c r="E449" s="52"/>
    </row>
    <row r="450" spans="1:5" x14ac:dyDescent="0.25">
      <c r="A450" s="53"/>
      <c r="B450" s="52"/>
      <c r="C450" s="52"/>
      <c r="D450" s="52"/>
      <c r="E450" s="52"/>
    </row>
    <row r="451" spans="1:5" x14ac:dyDescent="0.25">
      <c r="A451" s="53"/>
      <c r="B451" s="52"/>
      <c r="C451" s="52"/>
      <c r="D451" s="52"/>
      <c r="E451" s="52"/>
    </row>
    <row r="452" spans="1:5" x14ac:dyDescent="0.25">
      <c r="A452" s="53"/>
      <c r="B452" s="52"/>
      <c r="C452" s="52"/>
      <c r="D452" s="52"/>
      <c r="E452" s="52"/>
    </row>
    <row r="453" spans="1:5" x14ac:dyDescent="0.25">
      <c r="A453" s="53"/>
      <c r="B453" s="52"/>
      <c r="C453" s="52"/>
      <c r="D453" s="52"/>
      <c r="E453" s="52"/>
    </row>
    <row r="454" spans="1:5" x14ac:dyDescent="0.25">
      <c r="A454" s="53"/>
      <c r="B454" s="52"/>
      <c r="C454" s="52"/>
      <c r="D454" s="52"/>
      <c r="E454" s="52"/>
    </row>
    <row r="455" spans="1:5" x14ac:dyDescent="0.25">
      <c r="A455" s="53"/>
      <c r="B455" s="52"/>
      <c r="C455" s="52"/>
      <c r="D455" s="52"/>
      <c r="E455" s="52"/>
    </row>
    <row r="456" spans="1:5" x14ac:dyDescent="0.25">
      <c r="A456" s="53"/>
      <c r="B456" s="52"/>
      <c r="C456" s="52"/>
      <c r="D456" s="52"/>
      <c r="E456" s="52"/>
    </row>
    <row r="457" spans="1:5" x14ac:dyDescent="0.25">
      <c r="A457" s="53"/>
      <c r="B457" s="52"/>
      <c r="C457" s="52"/>
      <c r="D457" s="52"/>
      <c r="E457" s="52"/>
    </row>
    <row r="458" spans="1:5" x14ac:dyDescent="0.25">
      <c r="A458" s="53"/>
      <c r="B458" s="52"/>
      <c r="C458" s="52"/>
      <c r="D458" s="52"/>
      <c r="E458" s="52"/>
    </row>
    <row r="459" spans="1:5" x14ac:dyDescent="0.25">
      <c r="A459" s="53"/>
      <c r="B459" s="52"/>
      <c r="C459" s="52"/>
      <c r="D459" s="52"/>
      <c r="E459" s="52"/>
    </row>
    <row r="460" spans="1:5" x14ac:dyDescent="0.25">
      <c r="A460" s="53"/>
      <c r="B460" s="52"/>
      <c r="C460" s="52"/>
      <c r="D460" s="52"/>
      <c r="E460" s="52"/>
    </row>
    <row r="461" spans="1:5" x14ac:dyDescent="0.25">
      <c r="A461" s="53"/>
      <c r="B461" s="52"/>
      <c r="C461" s="52"/>
      <c r="D461" s="52"/>
      <c r="E461" s="52"/>
    </row>
    <row r="462" spans="1:5" x14ac:dyDescent="0.25">
      <c r="A462" s="53"/>
      <c r="B462" s="52"/>
      <c r="C462" s="52"/>
      <c r="D462" s="52"/>
      <c r="E462" s="52"/>
    </row>
    <row r="463" spans="1:5" x14ac:dyDescent="0.25">
      <c r="A463" s="53"/>
      <c r="B463" s="52"/>
      <c r="C463" s="52"/>
      <c r="D463" s="52"/>
      <c r="E463" s="52"/>
    </row>
    <row r="464" spans="1:5" x14ac:dyDescent="0.25">
      <c r="A464" s="53"/>
      <c r="B464" s="52"/>
      <c r="C464" s="52"/>
      <c r="D464" s="52"/>
      <c r="E464" s="52"/>
    </row>
    <row r="465" spans="1:5" x14ac:dyDescent="0.25">
      <c r="A465" s="53"/>
      <c r="B465" s="52"/>
      <c r="C465" s="52"/>
      <c r="D465" s="52"/>
      <c r="E465" s="52"/>
    </row>
    <row r="466" spans="1:5" x14ac:dyDescent="0.25">
      <c r="A466" s="53"/>
      <c r="B466" s="52"/>
      <c r="C466" s="52"/>
      <c r="D466" s="52"/>
      <c r="E466" s="52"/>
    </row>
    <row r="467" spans="1:5" x14ac:dyDescent="0.25">
      <c r="A467" s="53"/>
      <c r="B467" s="52"/>
      <c r="C467" s="52"/>
      <c r="D467" s="52"/>
      <c r="E467" s="52"/>
    </row>
    <row r="468" spans="1:5" x14ac:dyDescent="0.25">
      <c r="A468" s="53"/>
      <c r="B468" s="52"/>
      <c r="C468" s="52"/>
      <c r="D468" s="52"/>
      <c r="E468" s="52"/>
    </row>
    <row r="469" spans="1:5" x14ac:dyDescent="0.25">
      <c r="A469" s="53"/>
      <c r="B469" s="52"/>
      <c r="C469" s="52"/>
      <c r="D469" s="52"/>
      <c r="E469" s="52"/>
    </row>
    <row r="470" spans="1:5" x14ac:dyDescent="0.25">
      <c r="A470" s="53"/>
      <c r="B470" s="52"/>
      <c r="C470" s="52"/>
      <c r="D470" s="52"/>
      <c r="E470" s="52"/>
    </row>
    <row r="471" spans="1:5" x14ac:dyDescent="0.25">
      <c r="A471" s="53"/>
      <c r="B471" s="52"/>
      <c r="C471" s="52"/>
      <c r="D471" s="52"/>
      <c r="E471" s="52"/>
    </row>
    <row r="472" spans="1:5" x14ac:dyDescent="0.25">
      <c r="A472" s="53"/>
      <c r="B472" s="52"/>
      <c r="C472" s="52"/>
      <c r="D472" s="52"/>
      <c r="E472" s="52"/>
    </row>
    <row r="473" spans="1:5" x14ac:dyDescent="0.25">
      <c r="A473" s="53"/>
      <c r="B473" s="52"/>
      <c r="C473" s="52"/>
      <c r="D473" s="52"/>
      <c r="E473" s="52"/>
    </row>
    <row r="474" spans="1:5" x14ac:dyDescent="0.25">
      <c r="A474" s="53"/>
      <c r="B474" s="52"/>
      <c r="C474" s="52"/>
      <c r="D474" s="52"/>
      <c r="E474" s="52"/>
    </row>
    <row r="475" spans="1:5" x14ac:dyDescent="0.25">
      <c r="A475" s="53"/>
      <c r="B475" s="52"/>
      <c r="C475" s="52"/>
      <c r="D475" s="52"/>
      <c r="E475" s="52"/>
    </row>
    <row r="476" spans="1:5" x14ac:dyDescent="0.25">
      <c r="A476" s="53"/>
      <c r="B476" s="52"/>
      <c r="C476" s="52"/>
      <c r="D476" s="52"/>
      <c r="E476" s="52"/>
    </row>
    <row r="477" spans="1:5" x14ac:dyDescent="0.25">
      <c r="A477" s="53"/>
      <c r="B477" s="52"/>
      <c r="C477" s="52"/>
      <c r="D477" s="52"/>
      <c r="E477" s="52"/>
    </row>
    <row r="478" spans="1:5" x14ac:dyDescent="0.25">
      <c r="A478" s="53"/>
      <c r="B478" s="52"/>
      <c r="C478" s="52"/>
      <c r="D478" s="52"/>
      <c r="E478" s="52"/>
    </row>
    <row r="479" spans="1:5" x14ac:dyDescent="0.25">
      <c r="A479" s="53"/>
      <c r="B479" s="52"/>
      <c r="C479" s="52"/>
      <c r="D479" s="52"/>
      <c r="E479" s="52"/>
    </row>
    <row r="480" spans="1:5" x14ac:dyDescent="0.25">
      <c r="A480" s="53"/>
      <c r="B480" s="52"/>
      <c r="C480" s="52"/>
      <c r="D480" s="52"/>
      <c r="E480" s="52"/>
    </row>
    <row r="481" spans="1:5" x14ac:dyDescent="0.25">
      <c r="A481" s="53"/>
      <c r="B481" s="52"/>
      <c r="C481" s="52"/>
      <c r="D481" s="52"/>
      <c r="E481" s="52"/>
    </row>
    <row r="482" spans="1:5" x14ac:dyDescent="0.25">
      <c r="A482" s="53"/>
      <c r="B482" s="52"/>
      <c r="C482" s="52"/>
      <c r="D482" s="52"/>
      <c r="E482" s="52"/>
    </row>
    <row r="483" spans="1:5" x14ac:dyDescent="0.25">
      <c r="A483" s="53"/>
      <c r="B483" s="52"/>
      <c r="C483" s="52"/>
      <c r="D483" s="52"/>
      <c r="E483" s="52"/>
    </row>
    <row r="484" spans="1:5" x14ac:dyDescent="0.25">
      <c r="A484" s="53"/>
      <c r="B484" s="52"/>
      <c r="C484" s="52"/>
      <c r="D484" s="52"/>
      <c r="E484" s="52"/>
    </row>
    <row r="485" spans="1:5" x14ac:dyDescent="0.25">
      <c r="A485" s="53"/>
      <c r="B485" s="52"/>
      <c r="C485" s="52"/>
      <c r="D485" s="52"/>
      <c r="E485" s="52"/>
    </row>
    <row r="486" spans="1:5" x14ac:dyDescent="0.25">
      <c r="A486" s="53"/>
      <c r="B486" s="52"/>
      <c r="C486" s="52"/>
      <c r="D486" s="52"/>
      <c r="E486" s="52"/>
    </row>
    <row r="487" spans="1:5" x14ac:dyDescent="0.25">
      <c r="A487" s="53"/>
      <c r="B487" s="52"/>
      <c r="C487" s="52"/>
      <c r="D487" s="52"/>
      <c r="E487" s="52"/>
    </row>
    <row r="488" spans="1:5" x14ac:dyDescent="0.25">
      <c r="A488" s="53"/>
      <c r="B488" s="52"/>
      <c r="C488" s="52"/>
      <c r="D488" s="52"/>
      <c r="E488" s="52"/>
    </row>
    <row r="489" spans="1:5" x14ac:dyDescent="0.25">
      <c r="A489" s="53"/>
      <c r="B489" s="52"/>
      <c r="C489" s="52"/>
      <c r="D489" s="52"/>
      <c r="E489" s="52"/>
    </row>
    <row r="490" spans="1:5" x14ac:dyDescent="0.25">
      <c r="A490" s="53"/>
      <c r="B490" s="52"/>
      <c r="C490" s="52"/>
      <c r="D490" s="52"/>
      <c r="E490" s="52"/>
    </row>
    <row r="491" spans="1:5" x14ac:dyDescent="0.25">
      <c r="A491" s="53"/>
      <c r="B491" s="52"/>
      <c r="C491" s="52"/>
      <c r="D491" s="52"/>
      <c r="E491" s="52"/>
    </row>
    <row r="492" spans="1:5" x14ac:dyDescent="0.25">
      <c r="A492" s="53"/>
      <c r="B492" s="52"/>
      <c r="C492" s="52"/>
      <c r="D492" s="52"/>
      <c r="E492" s="52"/>
    </row>
    <row r="493" spans="1:5" x14ac:dyDescent="0.25">
      <c r="A493" s="53"/>
      <c r="B493" s="52"/>
      <c r="C493" s="52"/>
      <c r="D493" s="52"/>
      <c r="E493" s="52"/>
    </row>
    <row r="494" spans="1:5" x14ac:dyDescent="0.25">
      <c r="A494" s="53"/>
      <c r="B494" s="52"/>
      <c r="C494" s="52"/>
      <c r="D494" s="52"/>
      <c r="E494" s="52"/>
    </row>
    <row r="495" spans="1:5" x14ac:dyDescent="0.25">
      <c r="A495" s="53"/>
      <c r="B495" s="52"/>
      <c r="C495" s="52"/>
      <c r="D495" s="52"/>
      <c r="E495" s="52"/>
    </row>
    <row r="496" spans="1:5" x14ac:dyDescent="0.25">
      <c r="A496" s="53"/>
      <c r="B496" s="52"/>
      <c r="C496" s="52"/>
      <c r="D496" s="52"/>
      <c r="E496" s="52"/>
    </row>
    <row r="497" spans="1:5" x14ac:dyDescent="0.25">
      <c r="A497" s="53"/>
      <c r="B497" s="52"/>
      <c r="C497" s="52"/>
      <c r="D497" s="52"/>
      <c r="E497" s="52"/>
    </row>
    <row r="498" spans="1:5" x14ac:dyDescent="0.25">
      <c r="A498" s="53"/>
      <c r="B498" s="52"/>
      <c r="C498" s="52"/>
      <c r="D498" s="52"/>
      <c r="E498" s="52"/>
    </row>
    <row r="499" spans="1:5" x14ac:dyDescent="0.25">
      <c r="A499" s="53"/>
      <c r="B499" s="52"/>
      <c r="C499" s="52"/>
      <c r="D499" s="52"/>
      <c r="E499" s="52"/>
    </row>
    <row r="500" spans="1:5" x14ac:dyDescent="0.25">
      <c r="A500" s="53"/>
      <c r="B500" s="52"/>
      <c r="C500" s="52"/>
      <c r="D500" s="52"/>
      <c r="E500" s="52"/>
    </row>
    <row r="501" spans="1:5" x14ac:dyDescent="0.25">
      <c r="A501" s="53"/>
      <c r="B501" s="52"/>
      <c r="C501" s="52"/>
      <c r="D501" s="52"/>
      <c r="E501" s="52"/>
    </row>
    <row r="502" spans="1:5" x14ac:dyDescent="0.25">
      <c r="A502" s="53"/>
      <c r="B502" s="52"/>
      <c r="C502" s="52"/>
      <c r="D502" s="52"/>
      <c r="E502" s="52"/>
    </row>
    <row r="503" spans="1:5" x14ac:dyDescent="0.25">
      <c r="A503" s="53"/>
      <c r="B503" s="52"/>
      <c r="C503" s="52"/>
      <c r="D503" s="52"/>
      <c r="E503" s="52"/>
    </row>
    <row r="504" spans="1:5" x14ac:dyDescent="0.25">
      <c r="A504" s="53"/>
      <c r="B504" s="52"/>
      <c r="C504" s="52"/>
      <c r="D504" s="52"/>
      <c r="E504" s="52"/>
    </row>
    <row r="505" spans="1:5" x14ac:dyDescent="0.25">
      <c r="A505" s="53"/>
      <c r="B505" s="52"/>
      <c r="C505" s="52"/>
      <c r="D505" s="52"/>
      <c r="E505" s="52"/>
    </row>
    <row r="506" spans="1:5" x14ac:dyDescent="0.25">
      <c r="A506" s="53"/>
      <c r="B506" s="52"/>
      <c r="C506" s="52"/>
      <c r="D506" s="52"/>
      <c r="E506" s="52"/>
    </row>
    <row r="507" spans="1:5" x14ac:dyDescent="0.25">
      <c r="A507" s="53"/>
      <c r="B507" s="52"/>
      <c r="C507" s="52"/>
      <c r="D507" s="52"/>
      <c r="E507" s="52"/>
    </row>
    <row r="508" spans="1:5" x14ac:dyDescent="0.25">
      <c r="A508" s="53"/>
      <c r="B508" s="52"/>
      <c r="C508" s="52"/>
      <c r="D508" s="52"/>
      <c r="E508" s="52"/>
    </row>
    <row r="509" spans="1:5" x14ac:dyDescent="0.25">
      <c r="A509" s="53"/>
      <c r="B509" s="52"/>
      <c r="C509" s="52"/>
      <c r="D509" s="52"/>
      <c r="E509" s="52"/>
    </row>
    <row r="510" spans="1:5" x14ac:dyDescent="0.25">
      <c r="A510" s="53"/>
      <c r="B510" s="52"/>
      <c r="C510" s="52"/>
      <c r="D510" s="52"/>
      <c r="E510" s="52"/>
    </row>
    <row r="511" spans="1:5" x14ac:dyDescent="0.25">
      <c r="A511" s="53"/>
      <c r="B511" s="52"/>
      <c r="C511" s="52"/>
      <c r="D511" s="52"/>
      <c r="E511" s="52"/>
    </row>
    <row r="512" spans="1:5" x14ac:dyDescent="0.25">
      <c r="A512" s="53"/>
      <c r="B512" s="52"/>
      <c r="C512" s="52"/>
      <c r="D512" s="52"/>
      <c r="E512" s="52"/>
    </row>
    <row r="513" spans="1:5" x14ac:dyDescent="0.25">
      <c r="A513" s="53"/>
      <c r="B513" s="52"/>
      <c r="C513" s="52"/>
      <c r="D513" s="52"/>
      <c r="E513" s="52"/>
    </row>
    <row r="514" spans="1:5" x14ac:dyDescent="0.25">
      <c r="A514" s="53"/>
      <c r="B514" s="52"/>
      <c r="C514" s="52"/>
      <c r="D514" s="52"/>
      <c r="E514" s="52"/>
    </row>
    <row r="515" spans="1:5" x14ac:dyDescent="0.25">
      <c r="A515" s="53"/>
      <c r="B515" s="52"/>
      <c r="C515" s="52"/>
      <c r="D515" s="52"/>
      <c r="E515" s="52"/>
    </row>
    <row r="516" spans="1:5" x14ac:dyDescent="0.25">
      <c r="A516" s="53"/>
      <c r="B516" s="52"/>
      <c r="C516" s="52"/>
      <c r="D516" s="52"/>
      <c r="E516" s="52"/>
    </row>
    <row r="517" spans="1:5" x14ac:dyDescent="0.25">
      <c r="A517" s="53"/>
      <c r="B517" s="52"/>
      <c r="C517" s="52"/>
      <c r="D517" s="52"/>
      <c r="E517" s="52"/>
    </row>
    <row r="518" spans="1:5" x14ac:dyDescent="0.25">
      <c r="A518" s="53"/>
      <c r="B518" s="52"/>
      <c r="C518" s="52"/>
      <c r="D518" s="52"/>
      <c r="E518" s="52"/>
    </row>
    <row r="519" spans="1:5" x14ac:dyDescent="0.25">
      <c r="A519" s="53"/>
      <c r="B519" s="52"/>
      <c r="C519" s="52"/>
      <c r="D519" s="52"/>
      <c r="E519" s="52"/>
    </row>
    <row r="520" spans="1:5" x14ac:dyDescent="0.25">
      <c r="A520" s="53"/>
      <c r="B520" s="52"/>
      <c r="C520" s="52"/>
      <c r="D520" s="52"/>
      <c r="E520" s="52"/>
    </row>
    <row r="521" spans="1:5" x14ac:dyDescent="0.25">
      <c r="A521" s="53"/>
      <c r="B521" s="52"/>
      <c r="C521" s="52"/>
      <c r="D521" s="52"/>
      <c r="E521" s="52"/>
    </row>
    <row r="522" spans="1:5" x14ac:dyDescent="0.25">
      <c r="A522" s="53"/>
      <c r="B522" s="52"/>
      <c r="C522" s="52"/>
      <c r="D522" s="52"/>
      <c r="E522" s="52"/>
    </row>
    <row r="523" spans="1:5" x14ac:dyDescent="0.25">
      <c r="A523" s="53"/>
      <c r="B523" s="52"/>
      <c r="C523" s="52"/>
      <c r="D523" s="52"/>
      <c r="E523" s="52"/>
    </row>
    <row r="524" spans="1:5" x14ac:dyDescent="0.25">
      <c r="A524" s="53"/>
      <c r="B524" s="52"/>
      <c r="C524" s="52"/>
      <c r="D524" s="52"/>
      <c r="E524" s="52"/>
    </row>
    <row r="525" spans="1:5" x14ac:dyDescent="0.25">
      <c r="A525" s="53"/>
      <c r="B525" s="52"/>
      <c r="C525" s="52"/>
      <c r="D525" s="52"/>
      <c r="E525" s="52"/>
    </row>
    <row r="526" spans="1:5" x14ac:dyDescent="0.25">
      <c r="A526" s="53"/>
      <c r="B526" s="52"/>
      <c r="C526" s="52"/>
      <c r="D526" s="52"/>
      <c r="E526" s="52"/>
    </row>
    <row r="527" spans="1:5" x14ac:dyDescent="0.25">
      <c r="A527" s="53"/>
      <c r="B527" s="52"/>
      <c r="C527" s="52"/>
      <c r="D527" s="52"/>
      <c r="E527" s="52"/>
    </row>
    <row r="528" spans="1:5" x14ac:dyDescent="0.25">
      <c r="A528" s="53"/>
      <c r="B528" s="52"/>
      <c r="C528" s="52"/>
      <c r="D528" s="52"/>
      <c r="E528" s="52"/>
    </row>
    <row r="529" spans="1:5" x14ac:dyDescent="0.25">
      <c r="A529" s="53"/>
      <c r="B529" s="52"/>
      <c r="C529" s="52"/>
      <c r="D529" s="52"/>
      <c r="E529" s="52"/>
    </row>
    <row r="530" spans="1:5" x14ac:dyDescent="0.25">
      <c r="A530" s="53"/>
      <c r="B530" s="52"/>
      <c r="C530" s="52"/>
      <c r="D530" s="52"/>
      <c r="E530" s="52"/>
    </row>
    <row r="531" spans="1:5" x14ac:dyDescent="0.25">
      <c r="A531" s="53"/>
      <c r="B531" s="52"/>
      <c r="C531" s="52"/>
      <c r="D531" s="52"/>
      <c r="E531" s="52"/>
    </row>
    <row r="532" spans="1:5" x14ac:dyDescent="0.25">
      <c r="A532" s="53"/>
      <c r="B532" s="52"/>
      <c r="C532" s="52"/>
      <c r="D532" s="52"/>
      <c r="E532" s="52"/>
    </row>
    <row r="533" spans="1:5" x14ac:dyDescent="0.25">
      <c r="A533" s="53"/>
      <c r="B533" s="52"/>
      <c r="C533" s="52"/>
      <c r="D533" s="52"/>
      <c r="E533" s="52"/>
    </row>
    <row r="534" spans="1:5" x14ac:dyDescent="0.25">
      <c r="A534" s="53"/>
      <c r="B534" s="52"/>
      <c r="C534" s="52"/>
      <c r="D534" s="52"/>
      <c r="E534" s="52"/>
    </row>
    <row r="535" spans="1:5" x14ac:dyDescent="0.25">
      <c r="A535" s="53"/>
      <c r="B535" s="52"/>
      <c r="C535" s="52"/>
      <c r="D535" s="52"/>
      <c r="E535" s="52"/>
    </row>
    <row r="536" spans="1:5" x14ac:dyDescent="0.25">
      <c r="A536" s="53"/>
      <c r="B536" s="52"/>
      <c r="C536" s="52"/>
      <c r="D536" s="52"/>
      <c r="E536" s="52"/>
    </row>
    <row r="537" spans="1:5" x14ac:dyDescent="0.25">
      <c r="A537" s="53"/>
      <c r="B537" s="52"/>
      <c r="C537" s="52"/>
      <c r="D537" s="52"/>
      <c r="E537" s="52"/>
    </row>
    <row r="538" spans="1:5" x14ac:dyDescent="0.25">
      <c r="A538" s="53"/>
      <c r="B538" s="52"/>
      <c r="C538" s="52"/>
      <c r="D538" s="52"/>
      <c r="E538" s="52"/>
    </row>
    <row r="539" spans="1:5" x14ac:dyDescent="0.25">
      <c r="A539" s="53"/>
      <c r="B539" s="52"/>
      <c r="C539" s="52"/>
      <c r="D539" s="52"/>
      <c r="E539" s="52"/>
    </row>
    <row r="540" spans="1:5" x14ac:dyDescent="0.25">
      <c r="A540" s="53"/>
      <c r="B540" s="52"/>
      <c r="C540" s="52"/>
      <c r="D540" s="52"/>
      <c r="E540" s="52"/>
    </row>
    <row r="541" spans="1:5" x14ac:dyDescent="0.25">
      <c r="A541" s="53"/>
      <c r="B541" s="52"/>
      <c r="C541" s="52"/>
      <c r="D541" s="52"/>
      <c r="E541" s="52"/>
    </row>
    <row r="542" spans="1:5" x14ac:dyDescent="0.25">
      <c r="A542" s="53"/>
      <c r="B542" s="52"/>
      <c r="C542" s="52"/>
      <c r="D542" s="52"/>
      <c r="E542" s="52"/>
    </row>
    <row r="543" spans="1:5" x14ac:dyDescent="0.25">
      <c r="A543" s="53"/>
      <c r="B543" s="52"/>
      <c r="C543" s="52"/>
      <c r="D543" s="52"/>
      <c r="E543" s="52"/>
    </row>
    <row r="544" spans="1:5" x14ac:dyDescent="0.25">
      <c r="A544" s="53"/>
      <c r="B544" s="52"/>
      <c r="C544" s="52"/>
      <c r="D544" s="52"/>
      <c r="E544" s="52"/>
    </row>
    <row r="545" spans="1:5" x14ac:dyDescent="0.25">
      <c r="A545" s="53"/>
      <c r="B545" s="52"/>
      <c r="C545" s="52"/>
      <c r="D545" s="52"/>
      <c r="E545" s="52"/>
    </row>
    <row r="546" spans="1:5" x14ac:dyDescent="0.25">
      <c r="A546" s="53"/>
      <c r="B546" s="52"/>
      <c r="C546" s="52"/>
      <c r="D546" s="52"/>
      <c r="E546" s="52"/>
    </row>
    <row r="547" spans="1:5" x14ac:dyDescent="0.25">
      <c r="A547" s="53"/>
      <c r="B547" s="52"/>
      <c r="C547" s="52"/>
      <c r="D547" s="52"/>
      <c r="E547" s="52"/>
    </row>
    <row r="548" spans="1:5" x14ac:dyDescent="0.25">
      <c r="A548" s="53"/>
      <c r="B548" s="52"/>
      <c r="C548" s="52"/>
      <c r="D548" s="52"/>
      <c r="E548" s="52"/>
    </row>
    <row r="549" spans="1:5" x14ac:dyDescent="0.25">
      <c r="A549" s="53"/>
      <c r="B549" s="52"/>
      <c r="C549" s="52"/>
      <c r="D549" s="52"/>
      <c r="E549" s="52"/>
    </row>
    <row r="550" spans="1:5" x14ac:dyDescent="0.25">
      <c r="A550" s="53"/>
      <c r="B550" s="52"/>
      <c r="C550" s="52"/>
      <c r="D550" s="52"/>
      <c r="E550" s="52"/>
    </row>
    <row r="551" spans="1:5" x14ac:dyDescent="0.25">
      <c r="A551" s="53"/>
      <c r="B551" s="52"/>
      <c r="C551" s="52"/>
      <c r="D551" s="52"/>
      <c r="E551" s="52"/>
    </row>
    <row r="552" spans="1:5" x14ac:dyDescent="0.25">
      <c r="A552" s="53"/>
      <c r="B552" s="52"/>
      <c r="C552" s="52"/>
      <c r="D552" s="52"/>
      <c r="E552" s="52"/>
    </row>
    <row r="553" spans="1:5" x14ac:dyDescent="0.25">
      <c r="A553" s="53"/>
      <c r="B553" s="52"/>
      <c r="C553" s="52"/>
      <c r="D553" s="52"/>
      <c r="E553" s="52"/>
    </row>
    <row r="554" spans="1:5" x14ac:dyDescent="0.25">
      <c r="A554" s="53"/>
      <c r="B554" s="52"/>
      <c r="C554" s="52"/>
      <c r="D554" s="52"/>
      <c r="E554" s="52"/>
    </row>
    <row r="555" spans="1:5" x14ac:dyDescent="0.25">
      <c r="A555" s="53"/>
      <c r="B555" s="52"/>
      <c r="C555" s="52"/>
      <c r="D555" s="52"/>
      <c r="E555" s="52"/>
    </row>
    <row r="556" spans="1:5" x14ac:dyDescent="0.25">
      <c r="A556" s="53"/>
      <c r="B556" s="52"/>
      <c r="C556" s="52"/>
      <c r="D556" s="52"/>
      <c r="E556" s="52"/>
    </row>
    <row r="557" spans="1:5" x14ac:dyDescent="0.25">
      <c r="A557" s="53"/>
      <c r="B557" s="52"/>
      <c r="C557" s="52"/>
      <c r="D557" s="52"/>
      <c r="E557" s="52"/>
    </row>
    <row r="558" spans="1:5" x14ac:dyDescent="0.25">
      <c r="A558" s="53"/>
      <c r="B558" s="52"/>
      <c r="C558" s="52"/>
      <c r="D558" s="52"/>
      <c r="E558" s="52"/>
    </row>
    <row r="559" spans="1:5" x14ac:dyDescent="0.25">
      <c r="A559" s="53"/>
      <c r="B559" s="52"/>
      <c r="C559" s="52"/>
      <c r="D559" s="52"/>
      <c r="E559" s="52"/>
    </row>
    <row r="560" spans="1:5" x14ac:dyDescent="0.25">
      <c r="A560" s="53"/>
      <c r="B560" s="52"/>
      <c r="C560" s="52"/>
      <c r="D560" s="52"/>
      <c r="E560" s="52"/>
    </row>
    <row r="561" spans="1:5" x14ac:dyDescent="0.25">
      <c r="A561" s="53"/>
      <c r="B561" s="52"/>
      <c r="C561" s="52"/>
      <c r="D561" s="52"/>
      <c r="E561" s="52"/>
    </row>
    <row r="562" spans="1:5" x14ac:dyDescent="0.25">
      <c r="A562" s="53"/>
      <c r="B562" s="52"/>
      <c r="C562" s="52"/>
      <c r="D562" s="52"/>
      <c r="E562" s="52"/>
    </row>
    <row r="563" spans="1:5" x14ac:dyDescent="0.25">
      <c r="A563" s="53"/>
      <c r="B563" s="52"/>
      <c r="C563" s="52"/>
      <c r="D563" s="52"/>
      <c r="E563" s="52"/>
    </row>
    <row r="564" spans="1:5" x14ac:dyDescent="0.25">
      <c r="A564" s="53"/>
      <c r="B564" s="52"/>
      <c r="C564" s="52"/>
      <c r="D564" s="52"/>
      <c r="E564" s="52"/>
    </row>
    <row r="565" spans="1:5" x14ac:dyDescent="0.25">
      <c r="A565" s="53"/>
      <c r="B565" s="52"/>
      <c r="C565" s="52"/>
      <c r="D565" s="52"/>
      <c r="E565" s="52"/>
    </row>
    <row r="566" spans="1:5" x14ac:dyDescent="0.25">
      <c r="A566" s="53"/>
      <c r="B566" s="52"/>
      <c r="C566" s="52"/>
      <c r="D566" s="52"/>
      <c r="E566" s="52"/>
    </row>
    <row r="567" spans="1:5" x14ac:dyDescent="0.25">
      <c r="A567" s="53"/>
      <c r="B567" s="52"/>
      <c r="C567" s="52"/>
      <c r="D567" s="52"/>
      <c r="E567" s="52"/>
    </row>
    <row r="568" spans="1:5" x14ac:dyDescent="0.25">
      <c r="A568" s="53"/>
      <c r="B568" s="52"/>
      <c r="C568" s="52"/>
      <c r="D568" s="52"/>
      <c r="E568" s="52"/>
    </row>
    <row r="569" spans="1:5" x14ac:dyDescent="0.25">
      <c r="A569" s="53"/>
      <c r="B569" s="52"/>
      <c r="C569" s="52"/>
      <c r="D569" s="52"/>
      <c r="E569" s="52"/>
    </row>
    <row r="570" spans="1:5" x14ac:dyDescent="0.25">
      <c r="A570" s="53"/>
      <c r="B570" s="52"/>
      <c r="C570" s="52"/>
      <c r="D570" s="52"/>
      <c r="E570" s="52"/>
    </row>
    <row r="571" spans="1:5" x14ac:dyDescent="0.25">
      <c r="A571" s="53"/>
      <c r="B571" s="52"/>
      <c r="C571" s="52"/>
      <c r="D571" s="52"/>
      <c r="E571" s="52"/>
    </row>
    <row r="572" spans="1:5" x14ac:dyDescent="0.25">
      <c r="A572" s="53"/>
      <c r="B572" s="52"/>
      <c r="C572" s="52"/>
      <c r="D572" s="52"/>
      <c r="E572" s="52"/>
    </row>
    <row r="573" spans="1:5" x14ac:dyDescent="0.25">
      <c r="A573" s="53"/>
      <c r="B573" s="52"/>
      <c r="C573" s="52"/>
      <c r="D573" s="52"/>
      <c r="E573" s="52"/>
    </row>
    <row r="574" spans="1:5" x14ac:dyDescent="0.25">
      <c r="A574" s="53"/>
      <c r="B574" s="52"/>
      <c r="C574" s="52"/>
      <c r="D574" s="52"/>
      <c r="E574" s="52"/>
    </row>
    <row r="575" spans="1:5" x14ac:dyDescent="0.25">
      <c r="A575" s="53"/>
      <c r="B575" s="52"/>
      <c r="C575" s="52"/>
      <c r="D575" s="52"/>
      <c r="E575" s="52"/>
    </row>
    <row r="576" spans="1:5" x14ac:dyDescent="0.25">
      <c r="A576" s="53"/>
      <c r="B576" s="52"/>
      <c r="C576" s="52"/>
      <c r="D576" s="52"/>
      <c r="E576" s="52"/>
    </row>
    <row r="577" spans="1:5" x14ac:dyDescent="0.25">
      <c r="A577" s="53"/>
      <c r="B577" s="52"/>
      <c r="C577" s="52"/>
      <c r="D577" s="52"/>
      <c r="E577" s="52"/>
    </row>
    <row r="578" spans="1:5" x14ac:dyDescent="0.25">
      <c r="A578" s="53"/>
      <c r="B578" s="52"/>
      <c r="C578" s="52"/>
      <c r="D578" s="52"/>
      <c r="E578" s="52"/>
    </row>
    <row r="579" spans="1:5" x14ac:dyDescent="0.25">
      <c r="A579" s="53"/>
      <c r="B579" s="52"/>
      <c r="C579" s="52"/>
      <c r="D579" s="52"/>
      <c r="E579" s="52"/>
    </row>
    <row r="580" spans="1:5" x14ac:dyDescent="0.25">
      <c r="A580" s="53"/>
      <c r="B580" s="52"/>
      <c r="C580" s="52"/>
      <c r="D580" s="52"/>
      <c r="E580" s="52"/>
    </row>
    <row r="581" spans="1:5" x14ac:dyDescent="0.25">
      <c r="A581" s="53"/>
      <c r="B581" s="52"/>
      <c r="C581" s="52"/>
      <c r="D581" s="52"/>
      <c r="E581" s="52"/>
    </row>
    <row r="582" spans="1:5" x14ac:dyDescent="0.25">
      <c r="A582" s="53"/>
      <c r="B582" s="52"/>
      <c r="C582" s="52"/>
      <c r="D582" s="52"/>
      <c r="E582" s="52"/>
    </row>
    <row r="583" spans="1:5" x14ac:dyDescent="0.25">
      <c r="A583" s="53"/>
      <c r="B583" s="52"/>
      <c r="C583" s="52"/>
      <c r="D583" s="52"/>
      <c r="E583" s="52"/>
    </row>
    <row r="584" spans="1:5" x14ac:dyDescent="0.25">
      <c r="A584" s="53"/>
      <c r="B584" s="52"/>
      <c r="C584" s="52"/>
      <c r="D584" s="52"/>
      <c r="E584" s="52"/>
    </row>
    <row r="585" spans="1:5" x14ac:dyDescent="0.25">
      <c r="A585" s="53"/>
      <c r="B585" s="52"/>
      <c r="C585" s="52"/>
      <c r="D585" s="52"/>
      <c r="E585" s="52"/>
    </row>
    <row r="586" spans="1:5" x14ac:dyDescent="0.25">
      <c r="A586" s="53"/>
      <c r="B586" s="52"/>
      <c r="C586" s="52"/>
      <c r="D586" s="52"/>
      <c r="E586" s="52"/>
    </row>
    <row r="587" spans="1:5" x14ac:dyDescent="0.25">
      <c r="A587" s="53"/>
      <c r="B587" s="52"/>
      <c r="C587" s="52"/>
      <c r="D587" s="52"/>
      <c r="E587" s="52"/>
    </row>
    <row r="588" spans="1:5" x14ac:dyDescent="0.25">
      <c r="A588" s="53"/>
      <c r="B588" s="52"/>
      <c r="C588" s="52"/>
      <c r="D588" s="52"/>
      <c r="E588" s="52"/>
    </row>
    <row r="589" spans="1:5" x14ac:dyDescent="0.25">
      <c r="A589" s="53"/>
      <c r="B589" s="52"/>
      <c r="C589" s="52"/>
      <c r="D589" s="52"/>
      <c r="E589" s="52"/>
    </row>
    <row r="590" spans="1:5" x14ac:dyDescent="0.25">
      <c r="A590" s="53"/>
      <c r="B590" s="52"/>
      <c r="C590" s="52"/>
      <c r="D590" s="52"/>
      <c r="E590" s="52"/>
    </row>
    <row r="591" spans="1:5" x14ac:dyDescent="0.25">
      <c r="A591" s="53"/>
      <c r="B591" s="52"/>
      <c r="C591" s="52"/>
      <c r="D591" s="52"/>
      <c r="E591" s="52"/>
    </row>
    <row r="592" spans="1:5" x14ac:dyDescent="0.25">
      <c r="A592" s="53"/>
      <c r="B592" s="52"/>
      <c r="C592" s="52"/>
      <c r="D592" s="52"/>
      <c r="E592" s="52"/>
    </row>
    <row r="593" spans="1:5" x14ac:dyDescent="0.25">
      <c r="A593" s="53"/>
      <c r="B593" s="52"/>
      <c r="C593" s="52"/>
      <c r="D593" s="52"/>
      <c r="E593" s="52"/>
    </row>
    <row r="594" spans="1:5" x14ac:dyDescent="0.25">
      <c r="A594" s="53"/>
      <c r="B594" s="52"/>
      <c r="C594" s="52"/>
      <c r="D594" s="52"/>
      <c r="E594" s="52"/>
    </row>
    <row r="595" spans="1:5" x14ac:dyDescent="0.25">
      <c r="A595" s="53"/>
      <c r="B595" s="52"/>
      <c r="C595" s="52"/>
      <c r="D595" s="52"/>
      <c r="E595" s="52"/>
    </row>
    <row r="596" spans="1:5" x14ac:dyDescent="0.25">
      <c r="A596" s="53"/>
      <c r="B596" s="52"/>
      <c r="C596" s="52"/>
      <c r="D596" s="52"/>
      <c r="E596" s="52"/>
    </row>
    <row r="597" spans="1:5" x14ac:dyDescent="0.25">
      <c r="A597" s="53"/>
      <c r="B597" s="52"/>
      <c r="C597" s="52"/>
      <c r="D597" s="52"/>
      <c r="E597" s="52"/>
    </row>
    <row r="598" spans="1:5" x14ac:dyDescent="0.25">
      <c r="A598" s="53"/>
      <c r="B598" s="52"/>
      <c r="C598" s="52"/>
      <c r="D598" s="52"/>
      <c r="E598" s="52"/>
    </row>
    <row r="599" spans="1:5" x14ac:dyDescent="0.25">
      <c r="A599" s="53"/>
      <c r="B599" s="52"/>
      <c r="C599" s="52"/>
      <c r="D599" s="52"/>
      <c r="E599" s="52"/>
    </row>
    <row r="600" spans="1:5" x14ac:dyDescent="0.25">
      <c r="A600" s="53"/>
      <c r="B600" s="52"/>
      <c r="C600" s="52"/>
      <c r="D600" s="52"/>
      <c r="E600" s="52"/>
    </row>
    <row r="601" spans="1:5" x14ac:dyDescent="0.25">
      <c r="A601" s="53"/>
      <c r="B601" s="52"/>
      <c r="C601" s="52"/>
      <c r="D601" s="52"/>
      <c r="E601" s="52"/>
    </row>
    <row r="602" spans="1:5" x14ac:dyDescent="0.25">
      <c r="A602" s="53"/>
      <c r="B602" s="52"/>
      <c r="C602" s="52"/>
      <c r="D602" s="52"/>
      <c r="E602" s="52"/>
    </row>
    <row r="603" spans="1:5" x14ac:dyDescent="0.25">
      <c r="A603" s="53"/>
      <c r="B603" s="52"/>
      <c r="C603" s="52"/>
      <c r="D603" s="52"/>
      <c r="E603" s="52"/>
    </row>
    <row r="604" spans="1:5" x14ac:dyDescent="0.25">
      <c r="A604" s="53"/>
      <c r="B604" s="52"/>
      <c r="C604" s="52"/>
      <c r="D604" s="52"/>
      <c r="E604" s="52"/>
    </row>
    <row r="605" spans="1:5" x14ac:dyDescent="0.25">
      <c r="A605" s="53"/>
      <c r="B605" s="52"/>
      <c r="C605" s="52"/>
      <c r="D605" s="52"/>
      <c r="E605" s="52"/>
    </row>
    <row r="606" spans="1:5" x14ac:dyDescent="0.25">
      <c r="A606" s="53"/>
      <c r="B606" s="52"/>
      <c r="C606" s="52"/>
      <c r="D606" s="52"/>
      <c r="E606" s="52"/>
    </row>
    <row r="607" spans="1:5" x14ac:dyDescent="0.25">
      <c r="A607" s="53"/>
      <c r="B607" s="52"/>
      <c r="C607" s="52"/>
      <c r="D607" s="52"/>
      <c r="E607" s="52"/>
    </row>
    <row r="608" spans="1:5" x14ac:dyDescent="0.25">
      <c r="A608" s="53"/>
      <c r="B608" s="52"/>
      <c r="C608" s="52"/>
      <c r="D608" s="52"/>
      <c r="E608" s="52"/>
    </row>
    <row r="609" spans="1:5" x14ac:dyDescent="0.25">
      <c r="A609" s="53"/>
      <c r="B609" s="52"/>
      <c r="C609" s="52"/>
      <c r="D609" s="52"/>
      <c r="E609" s="52"/>
    </row>
    <row r="610" spans="1:5" x14ac:dyDescent="0.25">
      <c r="A610" s="53"/>
      <c r="B610" s="52"/>
      <c r="C610" s="52"/>
      <c r="D610" s="52"/>
      <c r="E610" s="52"/>
    </row>
    <row r="611" spans="1:5" x14ac:dyDescent="0.25">
      <c r="A611" s="53"/>
      <c r="B611" s="52"/>
      <c r="C611" s="52"/>
      <c r="D611" s="52"/>
      <c r="E611" s="52"/>
    </row>
    <row r="612" spans="1:5" x14ac:dyDescent="0.25">
      <c r="A612" s="53"/>
      <c r="B612" s="52"/>
      <c r="C612" s="52"/>
      <c r="D612" s="52"/>
      <c r="E612" s="52"/>
    </row>
    <row r="613" spans="1:5" x14ac:dyDescent="0.25">
      <c r="A613" s="53"/>
      <c r="B613" s="52"/>
      <c r="C613" s="52"/>
      <c r="D613" s="52"/>
      <c r="E613" s="52"/>
    </row>
    <row r="614" spans="1:5" x14ac:dyDescent="0.25">
      <c r="A614" s="53"/>
      <c r="B614" s="52"/>
      <c r="C614" s="52"/>
      <c r="D614" s="52"/>
      <c r="E614" s="52"/>
    </row>
    <row r="615" spans="1:5" x14ac:dyDescent="0.25">
      <c r="A615" s="53"/>
      <c r="B615" s="52"/>
      <c r="C615" s="52"/>
      <c r="D615" s="52"/>
      <c r="E615" s="52"/>
    </row>
    <row r="616" spans="1:5" x14ac:dyDescent="0.25">
      <c r="A616" s="53"/>
      <c r="B616" s="52"/>
      <c r="C616" s="52"/>
      <c r="D616" s="52"/>
      <c r="E616" s="52"/>
    </row>
    <row r="617" spans="1:5" x14ac:dyDescent="0.25">
      <c r="A617" s="53"/>
      <c r="B617" s="52"/>
      <c r="C617" s="52"/>
      <c r="D617" s="52"/>
      <c r="E617" s="52"/>
    </row>
    <row r="618" spans="1:5" x14ac:dyDescent="0.25">
      <c r="A618" s="53"/>
      <c r="B618" s="52"/>
      <c r="C618" s="52"/>
      <c r="D618" s="52"/>
      <c r="E618" s="52"/>
    </row>
    <row r="619" spans="1:5" x14ac:dyDescent="0.25">
      <c r="A619" s="53"/>
      <c r="B619" s="52"/>
      <c r="C619" s="52"/>
      <c r="D619" s="52"/>
      <c r="E619" s="52"/>
    </row>
    <row r="620" spans="1:5" x14ac:dyDescent="0.25">
      <c r="A620" s="53"/>
      <c r="B620" s="52"/>
      <c r="C620" s="52"/>
      <c r="D620" s="52"/>
      <c r="E620" s="52"/>
    </row>
    <row r="621" spans="1:5" x14ac:dyDescent="0.25">
      <c r="A621" s="53"/>
      <c r="B621" s="52"/>
      <c r="C621" s="52"/>
      <c r="D621" s="52"/>
      <c r="E621" s="52"/>
    </row>
    <row r="622" spans="1:5" x14ac:dyDescent="0.25">
      <c r="A622" s="53"/>
      <c r="B622" s="52"/>
      <c r="C622" s="52"/>
      <c r="D622" s="52"/>
      <c r="E622" s="52"/>
    </row>
    <row r="623" spans="1:5" x14ac:dyDescent="0.25">
      <c r="A623" s="53"/>
      <c r="B623" s="52"/>
      <c r="C623" s="52"/>
      <c r="D623" s="52"/>
      <c r="E623" s="52"/>
    </row>
    <row r="624" spans="1:5" x14ac:dyDescent="0.25">
      <c r="A624" s="53"/>
      <c r="B624" s="52"/>
      <c r="C624" s="52"/>
      <c r="D624" s="52"/>
      <c r="E624" s="52"/>
    </row>
    <row r="625" spans="1:5" x14ac:dyDescent="0.25">
      <c r="A625" s="53"/>
      <c r="B625" s="52"/>
      <c r="C625" s="52"/>
      <c r="D625" s="52"/>
      <c r="E625" s="52"/>
    </row>
    <row r="626" spans="1:5" x14ac:dyDescent="0.25">
      <c r="A626" s="53"/>
      <c r="B626" s="52"/>
      <c r="C626" s="52"/>
      <c r="D626" s="52"/>
      <c r="E626" s="52"/>
    </row>
    <row r="627" spans="1:5" x14ac:dyDescent="0.25">
      <c r="A627" s="53"/>
      <c r="B627" s="52"/>
      <c r="C627" s="52"/>
      <c r="D627" s="52"/>
      <c r="E627" s="52"/>
    </row>
    <row r="628" spans="1:5" x14ac:dyDescent="0.25">
      <c r="A628" s="53"/>
      <c r="B628" s="52"/>
      <c r="C628" s="52"/>
      <c r="D628" s="52"/>
      <c r="E628" s="52"/>
    </row>
    <row r="629" spans="1:5" x14ac:dyDescent="0.25">
      <c r="A629" s="53"/>
      <c r="B629" s="52"/>
      <c r="C629" s="52"/>
      <c r="D629" s="52"/>
      <c r="E629" s="52"/>
    </row>
    <row r="630" spans="1:5" x14ac:dyDescent="0.25">
      <c r="A630" s="53"/>
      <c r="B630" s="52"/>
      <c r="C630" s="52"/>
      <c r="D630" s="52"/>
      <c r="E630" s="52"/>
    </row>
    <row r="631" spans="1:5" x14ac:dyDescent="0.25">
      <c r="A631" s="53"/>
      <c r="B631" s="52"/>
      <c r="C631" s="52"/>
      <c r="D631" s="52"/>
      <c r="E631" s="52"/>
    </row>
    <row r="632" spans="1:5" x14ac:dyDescent="0.25">
      <c r="A632" s="53"/>
      <c r="B632" s="52"/>
      <c r="C632" s="52"/>
      <c r="D632" s="52"/>
      <c r="E632" s="52"/>
    </row>
    <row r="633" spans="1:5" x14ac:dyDescent="0.25">
      <c r="A633" s="53"/>
      <c r="B633" s="52"/>
      <c r="C633" s="52"/>
      <c r="D633" s="52"/>
      <c r="E633" s="52"/>
    </row>
    <row r="634" spans="1:5" x14ac:dyDescent="0.25">
      <c r="A634" s="53"/>
      <c r="B634" s="52"/>
      <c r="C634" s="52"/>
      <c r="D634" s="52"/>
      <c r="E634" s="52"/>
    </row>
    <row r="635" spans="1:5" x14ac:dyDescent="0.25">
      <c r="A635" s="53"/>
      <c r="B635" s="52"/>
      <c r="C635" s="52"/>
      <c r="D635" s="52"/>
      <c r="E635" s="52"/>
    </row>
    <row r="636" spans="1:5" x14ac:dyDescent="0.25">
      <c r="A636" s="53"/>
      <c r="B636" s="52"/>
      <c r="C636" s="52"/>
      <c r="D636" s="52"/>
      <c r="E636" s="52"/>
    </row>
    <row r="637" spans="1:5" x14ac:dyDescent="0.25">
      <c r="A637" s="53"/>
      <c r="B637" s="52"/>
      <c r="C637" s="52"/>
      <c r="D637" s="52"/>
      <c r="E637" s="52"/>
    </row>
    <row r="638" spans="1:5" x14ac:dyDescent="0.25">
      <c r="A638" s="53"/>
      <c r="B638" s="52"/>
      <c r="C638" s="52"/>
      <c r="D638" s="52"/>
      <c r="E638" s="52"/>
    </row>
    <row r="639" spans="1:5" x14ac:dyDescent="0.25">
      <c r="A639" s="53"/>
      <c r="B639" s="52"/>
      <c r="C639" s="52"/>
      <c r="D639" s="52"/>
      <c r="E639" s="52"/>
    </row>
    <row r="640" spans="1:5" x14ac:dyDescent="0.25">
      <c r="A640" s="53"/>
      <c r="B640" s="52"/>
      <c r="C640" s="52"/>
      <c r="D640" s="52"/>
      <c r="E640" s="52"/>
    </row>
    <row r="641" spans="1:5" x14ac:dyDescent="0.25">
      <c r="A641" s="53"/>
      <c r="B641" s="52"/>
      <c r="C641" s="52"/>
      <c r="D641" s="52"/>
      <c r="E641" s="52"/>
    </row>
    <row r="642" spans="1:5" x14ac:dyDescent="0.25">
      <c r="A642" s="53"/>
      <c r="B642" s="52"/>
      <c r="C642" s="52"/>
      <c r="D642" s="52"/>
      <c r="E642" s="52"/>
    </row>
    <row r="643" spans="1:5" x14ac:dyDescent="0.25">
      <c r="A643" s="53"/>
      <c r="B643" s="52"/>
      <c r="C643" s="52"/>
      <c r="D643" s="52"/>
      <c r="E643" s="52"/>
    </row>
    <row r="644" spans="1:5" x14ac:dyDescent="0.25">
      <c r="A644" s="53"/>
      <c r="B644" s="52"/>
      <c r="C644" s="52"/>
      <c r="D644" s="52"/>
      <c r="E644" s="52"/>
    </row>
    <row r="645" spans="1:5" x14ac:dyDescent="0.25">
      <c r="A645" s="53"/>
      <c r="B645" s="52"/>
      <c r="C645" s="52"/>
      <c r="D645" s="52"/>
      <c r="E645" s="52"/>
    </row>
    <row r="646" spans="1:5" x14ac:dyDescent="0.25">
      <c r="A646" s="53"/>
      <c r="B646" s="52"/>
      <c r="C646" s="52"/>
      <c r="D646" s="52"/>
      <c r="E646" s="52"/>
    </row>
    <row r="647" spans="1:5" x14ac:dyDescent="0.25">
      <c r="A647" s="53"/>
      <c r="B647" s="52"/>
      <c r="C647" s="52"/>
      <c r="D647" s="52"/>
      <c r="E647" s="52"/>
    </row>
    <row r="648" spans="1:5" x14ac:dyDescent="0.25">
      <c r="A648" s="53"/>
      <c r="B648" s="52"/>
      <c r="C648" s="52"/>
      <c r="D648" s="52"/>
      <c r="E648" s="52"/>
    </row>
    <row r="649" spans="1:5" x14ac:dyDescent="0.25">
      <c r="A649" s="53"/>
      <c r="B649" s="52"/>
      <c r="C649" s="52"/>
      <c r="D649" s="52"/>
      <c r="E649" s="52"/>
    </row>
    <row r="650" spans="1:5" x14ac:dyDescent="0.25">
      <c r="A650" s="53"/>
      <c r="B650" s="52"/>
      <c r="C650" s="52"/>
      <c r="D650" s="52"/>
      <c r="E650" s="52"/>
    </row>
    <row r="651" spans="1:5" x14ac:dyDescent="0.25">
      <c r="A651" s="53"/>
      <c r="B651" s="52"/>
      <c r="C651" s="52"/>
      <c r="D651" s="52"/>
      <c r="E651" s="52"/>
    </row>
    <row r="652" spans="1:5" x14ac:dyDescent="0.25">
      <c r="A652" s="53"/>
      <c r="B652" s="52"/>
      <c r="C652" s="52"/>
      <c r="D652" s="52"/>
      <c r="E652" s="52"/>
    </row>
    <row r="653" spans="1:5" x14ac:dyDescent="0.25">
      <c r="A653" s="53"/>
      <c r="B653" s="52"/>
      <c r="C653" s="52"/>
      <c r="D653" s="52"/>
      <c r="E653" s="52"/>
    </row>
    <row r="654" spans="1:5" x14ac:dyDescent="0.25">
      <c r="A654" s="53"/>
      <c r="B654" s="52"/>
      <c r="C654" s="52"/>
      <c r="D654" s="52"/>
      <c r="E654" s="52"/>
    </row>
    <row r="655" spans="1:5" x14ac:dyDescent="0.25">
      <c r="A655" s="53"/>
      <c r="B655" s="52"/>
      <c r="C655" s="52"/>
      <c r="D655" s="52"/>
      <c r="E655" s="52"/>
    </row>
    <row r="656" spans="1:5" x14ac:dyDescent="0.25">
      <c r="A656" s="53"/>
      <c r="B656" s="52"/>
      <c r="C656" s="52"/>
      <c r="D656" s="52"/>
      <c r="E656" s="52"/>
    </row>
    <row r="657" spans="1:5" x14ac:dyDescent="0.25">
      <c r="A657" s="53"/>
      <c r="B657" s="52"/>
      <c r="C657" s="52"/>
      <c r="D657" s="52"/>
      <c r="E657" s="52"/>
    </row>
    <row r="658" spans="1:5" x14ac:dyDescent="0.25">
      <c r="A658" s="53"/>
      <c r="B658" s="52"/>
      <c r="C658" s="52"/>
      <c r="D658" s="52"/>
      <c r="E658" s="52"/>
    </row>
    <row r="659" spans="1:5" x14ac:dyDescent="0.25">
      <c r="A659" s="53"/>
      <c r="B659" s="52"/>
      <c r="C659" s="52"/>
      <c r="D659" s="52"/>
      <c r="E659" s="52"/>
    </row>
    <row r="660" spans="1:5" x14ac:dyDescent="0.25">
      <c r="A660" s="53"/>
      <c r="B660" s="52"/>
      <c r="C660" s="52"/>
      <c r="D660" s="52"/>
      <c r="E660" s="52"/>
    </row>
    <row r="661" spans="1:5" x14ac:dyDescent="0.25">
      <c r="A661" s="53"/>
      <c r="B661" s="52"/>
      <c r="C661" s="52"/>
      <c r="D661" s="52"/>
      <c r="E661" s="52"/>
    </row>
    <row r="662" spans="1:5" x14ac:dyDescent="0.25">
      <c r="A662" s="53"/>
      <c r="B662" s="52"/>
      <c r="C662" s="52"/>
      <c r="D662" s="52"/>
      <c r="E662" s="52"/>
    </row>
    <row r="663" spans="1:5" x14ac:dyDescent="0.25">
      <c r="A663" s="53"/>
      <c r="B663" s="52"/>
      <c r="C663" s="52"/>
      <c r="D663" s="52"/>
      <c r="E663" s="52"/>
    </row>
    <row r="664" spans="1:5" x14ac:dyDescent="0.25">
      <c r="A664" s="53"/>
      <c r="B664" s="52"/>
      <c r="C664" s="52"/>
      <c r="D664" s="52"/>
      <c r="E664" s="52"/>
    </row>
    <row r="665" spans="1:5" x14ac:dyDescent="0.25">
      <c r="A665" s="53"/>
      <c r="B665" s="52"/>
      <c r="C665" s="52"/>
      <c r="D665" s="52"/>
      <c r="E665" s="52"/>
    </row>
    <row r="666" spans="1:5" x14ac:dyDescent="0.25">
      <c r="A666" s="53"/>
      <c r="B666" s="52"/>
      <c r="C666" s="52"/>
      <c r="D666" s="52"/>
      <c r="E666" s="52"/>
    </row>
    <row r="667" spans="1:5" x14ac:dyDescent="0.25">
      <c r="A667" s="53"/>
      <c r="B667" s="52"/>
      <c r="C667" s="52"/>
      <c r="D667" s="52"/>
      <c r="E667" s="52"/>
    </row>
    <row r="668" spans="1:5" x14ac:dyDescent="0.25">
      <c r="A668" s="53"/>
      <c r="B668" s="52"/>
      <c r="C668" s="52"/>
      <c r="D668" s="52"/>
      <c r="E668" s="52"/>
    </row>
    <row r="669" spans="1:5" x14ac:dyDescent="0.25">
      <c r="A669" s="53"/>
      <c r="B669" s="52"/>
      <c r="C669" s="52"/>
      <c r="D669" s="52"/>
      <c r="E669" s="52"/>
    </row>
    <row r="670" spans="1:5" x14ac:dyDescent="0.25">
      <c r="A670" s="53"/>
      <c r="B670" s="52"/>
      <c r="C670" s="52"/>
      <c r="D670" s="52"/>
      <c r="E670" s="52"/>
    </row>
    <row r="671" spans="1:5" x14ac:dyDescent="0.25">
      <c r="A671" s="53"/>
      <c r="B671" s="52"/>
      <c r="C671" s="52"/>
      <c r="D671" s="52"/>
      <c r="E671" s="52"/>
    </row>
    <row r="672" spans="1:5" x14ac:dyDescent="0.25">
      <c r="A672" s="53"/>
      <c r="B672" s="52"/>
      <c r="C672" s="52"/>
      <c r="D672" s="52"/>
      <c r="E672" s="52"/>
    </row>
    <row r="673" spans="1:5" x14ac:dyDescent="0.25">
      <c r="A673" s="53"/>
      <c r="B673" s="52"/>
      <c r="C673" s="52"/>
      <c r="D673" s="52"/>
      <c r="E673" s="52"/>
    </row>
    <row r="674" spans="1:5" x14ac:dyDescent="0.25">
      <c r="A674" s="53"/>
      <c r="B674" s="52"/>
      <c r="C674" s="52"/>
      <c r="D674" s="52"/>
      <c r="E674" s="52"/>
    </row>
    <row r="675" spans="1:5" x14ac:dyDescent="0.25">
      <c r="A675" s="53"/>
      <c r="B675" s="52"/>
      <c r="C675" s="52"/>
      <c r="D675" s="52"/>
      <c r="E675" s="52"/>
    </row>
    <row r="676" spans="1:5" x14ac:dyDescent="0.25">
      <c r="A676" s="53"/>
      <c r="B676" s="52"/>
      <c r="C676" s="52"/>
      <c r="D676" s="52"/>
      <c r="E676" s="52"/>
    </row>
    <row r="677" spans="1:5" x14ac:dyDescent="0.25">
      <c r="A677" s="53"/>
      <c r="B677" s="52"/>
      <c r="C677" s="52"/>
      <c r="D677" s="52"/>
      <c r="E677" s="52"/>
    </row>
    <row r="678" spans="1:5" x14ac:dyDescent="0.25">
      <c r="A678" s="53"/>
      <c r="B678" s="52"/>
      <c r="C678" s="52"/>
      <c r="D678" s="52"/>
      <c r="E678" s="52"/>
    </row>
    <row r="679" spans="1:5" x14ac:dyDescent="0.25">
      <c r="A679" s="53"/>
      <c r="B679" s="52"/>
      <c r="C679" s="52"/>
      <c r="D679" s="52"/>
      <c r="E679" s="52"/>
    </row>
    <row r="680" spans="1:5" x14ac:dyDescent="0.25">
      <c r="A680" s="53"/>
      <c r="B680" s="52"/>
      <c r="C680" s="52"/>
      <c r="D680" s="52"/>
      <c r="E680" s="52"/>
    </row>
    <row r="681" spans="1:5" x14ac:dyDescent="0.25">
      <c r="A681" s="53"/>
      <c r="B681" s="52"/>
      <c r="C681" s="52"/>
      <c r="D681" s="52"/>
      <c r="E681" s="52"/>
    </row>
    <row r="682" spans="1:5" x14ac:dyDescent="0.25">
      <c r="A682" s="53"/>
      <c r="B682" s="52"/>
      <c r="C682" s="52"/>
      <c r="D682" s="52"/>
      <c r="E682" s="52"/>
    </row>
    <row r="683" spans="1:5" x14ac:dyDescent="0.25">
      <c r="A683" s="53"/>
      <c r="B683" s="52"/>
      <c r="C683" s="52"/>
      <c r="D683" s="52"/>
      <c r="E683" s="52"/>
    </row>
    <row r="684" spans="1:5" x14ac:dyDescent="0.25">
      <c r="A684" s="53"/>
      <c r="B684" s="52"/>
      <c r="C684" s="52"/>
      <c r="D684" s="52"/>
      <c r="E684" s="52"/>
    </row>
    <row r="685" spans="1:5" x14ac:dyDescent="0.25">
      <c r="A685" s="53"/>
      <c r="B685" s="52"/>
      <c r="C685" s="52"/>
      <c r="D685" s="52"/>
      <c r="E685" s="52"/>
    </row>
    <row r="686" spans="1:5" x14ac:dyDescent="0.25">
      <c r="A686" s="53"/>
      <c r="B686" s="52"/>
      <c r="C686" s="52"/>
      <c r="D686" s="52"/>
      <c r="E686" s="52"/>
    </row>
    <row r="687" spans="1:5" x14ac:dyDescent="0.25">
      <c r="A687" s="53"/>
      <c r="B687" s="52"/>
      <c r="C687" s="52"/>
      <c r="D687" s="52"/>
      <c r="E687" s="52"/>
    </row>
    <row r="688" spans="1:5" x14ac:dyDescent="0.25">
      <c r="A688" s="53"/>
      <c r="B688" s="52"/>
      <c r="C688" s="52"/>
      <c r="D688" s="52"/>
      <c r="E688" s="52"/>
    </row>
    <row r="689" spans="1:5" x14ac:dyDescent="0.25">
      <c r="A689" s="53"/>
      <c r="B689" s="52"/>
      <c r="C689" s="52"/>
      <c r="D689" s="52"/>
      <c r="E689" s="52"/>
    </row>
    <row r="690" spans="1:5" x14ac:dyDescent="0.25">
      <c r="A690" s="53"/>
      <c r="B690" s="52"/>
      <c r="C690" s="52"/>
      <c r="D690" s="52"/>
      <c r="E690" s="52"/>
    </row>
    <row r="691" spans="1:5" x14ac:dyDescent="0.25">
      <c r="A691" s="53"/>
      <c r="B691" s="52"/>
      <c r="C691" s="52"/>
      <c r="D691" s="52"/>
      <c r="E691" s="52"/>
    </row>
    <row r="692" spans="1:5" x14ac:dyDescent="0.25">
      <c r="A692" s="53"/>
      <c r="B692" s="52"/>
      <c r="C692" s="52"/>
      <c r="D692" s="52"/>
      <c r="E692" s="52"/>
    </row>
    <row r="693" spans="1:5" x14ac:dyDescent="0.25">
      <c r="A693" s="53"/>
      <c r="B693" s="52"/>
      <c r="C693" s="52"/>
      <c r="D693" s="52"/>
      <c r="E693" s="52"/>
    </row>
    <row r="694" spans="1:5" x14ac:dyDescent="0.25">
      <c r="A694" s="53"/>
      <c r="B694" s="52"/>
      <c r="C694" s="52"/>
      <c r="D694" s="52"/>
      <c r="E694" s="52"/>
    </row>
    <row r="695" spans="1:5" x14ac:dyDescent="0.25">
      <c r="A695" s="53"/>
      <c r="B695" s="52"/>
      <c r="C695" s="52"/>
      <c r="D695" s="52"/>
      <c r="E695" s="52"/>
    </row>
    <row r="696" spans="1:5" x14ac:dyDescent="0.25">
      <c r="A696" s="53"/>
      <c r="B696" s="52"/>
      <c r="C696" s="52"/>
      <c r="D696" s="52"/>
      <c r="E696" s="52"/>
    </row>
    <row r="697" spans="1:5" x14ac:dyDescent="0.25">
      <c r="A697" s="53"/>
      <c r="B697" s="52"/>
      <c r="C697" s="52"/>
      <c r="D697" s="52"/>
      <c r="E697" s="52"/>
    </row>
    <row r="698" spans="1:5" x14ac:dyDescent="0.25">
      <c r="A698" s="53"/>
      <c r="B698" s="52"/>
      <c r="C698" s="52"/>
      <c r="D698" s="52"/>
      <c r="E698" s="52"/>
    </row>
    <row r="699" spans="1:5" x14ac:dyDescent="0.25">
      <c r="A699" s="53"/>
      <c r="B699" s="52"/>
      <c r="C699" s="52"/>
      <c r="D699" s="52"/>
      <c r="E699" s="52"/>
    </row>
    <row r="700" spans="1:5" x14ac:dyDescent="0.25">
      <c r="A700" s="53"/>
      <c r="B700" s="52"/>
      <c r="C700" s="52"/>
      <c r="D700" s="52"/>
      <c r="E700" s="52"/>
    </row>
    <row r="701" spans="1:5" x14ac:dyDescent="0.25">
      <c r="A701" s="53"/>
      <c r="B701" s="52"/>
      <c r="C701" s="52"/>
      <c r="D701" s="52"/>
      <c r="E701" s="52"/>
    </row>
    <row r="702" spans="1:5" x14ac:dyDescent="0.25">
      <c r="A702" s="53"/>
      <c r="B702" s="52"/>
      <c r="C702" s="52"/>
      <c r="D702" s="52"/>
      <c r="E702" s="52"/>
    </row>
    <row r="703" spans="1:5" x14ac:dyDescent="0.25">
      <c r="A703" s="53"/>
      <c r="B703" s="52"/>
      <c r="C703" s="52"/>
      <c r="D703" s="52"/>
      <c r="E703" s="52"/>
    </row>
    <row r="704" spans="1:5" x14ac:dyDescent="0.25">
      <c r="A704" s="53"/>
      <c r="B704" s="52"/>
      <c r="C704" s="52"/>
      <c r="D704" s="52"/>
      <c r="E704" s="52"/>
    </row>
    <row r="705" spans="1:5" x14ac:dyDescent="0.25">
      <c r="A705" s="53"/>
      <c r="B705" s="52"/>
      <c r="C705" s="52"/>
      <c r="D705" s="52"/>
      <c r="E705" s="52"/>
    </row>
    <row r="706" spans="1:5" x14ac:dyDescent="0.25">
      <c r="A706" s="53"/>
      <c r="B706" s="52"/>
      <c r="C706" s="52"/>
      <c r="D706" s="52"/>
      <c r="E706" s="52"/>
    </row>
    <row r="707" spans="1:5" x14ac:dyDescent="0.25">
      <c r="A707" s="53"/>
      <c r="B707" s="52"/>
      <c r="C707" s="52"/>
      <c r="D707" s="52"/>
      <c r="E707" s="52"/>
    </row>
    <row r="708" spans="1:5" x14ac:dyDescent="0.25">
      <c r="A708" s="53"/>
      <c r="B708" s="52"/>
      <c r="C708" s="52"/>
      <c r="D708" s="52"/>
      <c r="E708" s="52"/>
    </row>
    <row r="709" spans="1:5" x14ac:dyDescent="0.25">
      <c r="A709" s="53"/>
      <c r="B709" s="52"/>
      <c r="C709" s="52"/>
      <c r="D709" s="52"/>
      <c r="E709" s="52"/>
    </row>
    <row r="710" spans="1:5" x14ac:dyDescent="0.25">
      <c r="A710" s="53"/>
      <c r="B710" s="52"/>
      <c r="C710" s="52"/>
      <c r="D710" s="52"/>
      <c r="E710" s="52"/>
    </row>
    <row r="711" spans="1:5" x14ac:dyDescent="0.25">
      <c r="A711" s="53"/>
      <c r="B711" s="52"/>
      <c r="C711" s="52"/>
      <c r="D711" s="52"/>
      <c r="E711" s="52"/>
    </row>
    <row r="712" spans="1:5" x14ac:dyDescent="0.25">
      <c r="A712" s="53"/>
      <c r="B712" s="52"/>
      <c r="C712" s="52"/>
      <c r="D712" s="52"/>
      <c r="E712" s="52"/>
    </row>
    <row r="713" spans="1:5" x14ac:dyDescent="0.25">
      <c r="A713" s="53"/>
      <c r="B713" s="52"/>
      <c r="C713" s="52"/>
      <c r="D713" s="52"/>
      <c r="E713" s="52"/>
    </row>
    <row r="714" spans="1:5" x14ac:dyDescent="0.25">
      <c r="A714" s="53"/>
      <c r="B714" s="52"/>
      <c r="C714" s="52"/>
      <c r="D714" s="52"/>
      <c r="E714" s="52"/>
    </row>
    <row r="715" spans="1:5" x14ac:dyDescent="0.25">
      <c r="A715" s="53"/>
      <c r="B715" s="52"/>
      <c r="C715" s="52"/>
      <c r="D715" s="52"/>
      <c r="E715" s="52"/>
    </row>
    <row r="716" spans="1:5" x14ac:dyDescent="0.25">
      <c r="A716" s="53"/>
      <c r="B716" s="52"/>
      <c r="C716" s="52"/>
      <c r="D716" s="52"/>
      <c r="E716" s="52"/>
    </row>
    <row r="717" spans="1:5" x14ac:dyDescent="0.25">
      <c r="A717" s="53"/>
      <c r="B717" s="52"/>
      <c r="C717" s="52"/>
      <c r="D717" s="52"/>
      <c r="E717" s="52"/>
    </row>
    <row r="718" spans="1:5" x14ac:dyDescent="0.25">
      <c r="A718" s="53"/>
      <c r="B718" s="52"/>
      <c r="C718" s="52"/>
      <c r="D718" s="52"/>
      <c r="E718" s="52"/>
    </row>
    <row r="719" spans="1:5" x14ac:dyDescent="0.25">
      <c r="A719" s="53"/>
      <c r="B719" s="52"/>
      <c r="C719" s="52"/>
      <c r="D719" s="52"/>
      <c r="E719" s="52"/>
    </row>
    <row r="720" spans="1:5" x14ac:dyDescent="0.25">
      <c r="A720" s="53"/>
      <c r="B720" s="52"/>
      <c r="C720" s="52"/>
      <c r="D720" s="52"/>
      <c r="E720" s="52"/>
    </row>
    <row r="721" spans="1:5" x14ac:dyDescent="0.25">
      <c r="A721" s="53"/>
      <c r="B721" s="52"/>
      <c r="C721" s="52"/>
      <c r="D721" s="52"/>
      <c r="E721" s="52"/>
    </row>
    <row r="722" spans="1:5" x14ac:dyDescent="0.25">
      <c r="A722" s="53"/>
      <c r="B722" s="52"/>
      <c r="C722" s="52"/>
      <c r="D722" s="52"/>
      <c r="E722" s="52"/>
    </row>
    <row r="723" spans="1:5" x14ac:dyDescent="0.25">
      <c r="A723" s="53"/>
      <c r="B723" s="52"/>
      <c r="C723" s="52"/>
      <c r="D723" s="52"/>
      <c r="E723" s="52"/>
    </row>
    <row r="724" spans="1:5" x14ac:dyDescent="0.25">
      <c r="A724" s="53"/>
      <c r="B724" s="52"/>
      <c r="C724" s="52"/>
      <c r="D724" s="52"/>
      <c r="E724" s="52"/>
    </row>
    <row r="725" spans="1:5" x14ac:dyDescent="0.25">
      <c r="A725" s="53"/>
      <c r="B725" s="52"/>
      <c r="C725" s="52"/>
      <c r="D725" s="52"/>
      <c r="E725" s="52"/>
    </row>
    <row r="726" spans="1:5" x14ac:dyDescent="0.25">
      <c r="A726" s="53"/>
      <c r="B726" s="52"/>
      <c r="C726" s="52"/>
      <c r="D726" s="52"/>
      <c r="E726" s="52"/>
    </row>
    <row r="727" spans="1:5" x14ac:dyDescent="0.25">
      <c r="A727" s="53"/>
      <c r="B727" s="52"/>
      <c r="C727" s="52"/>
      <c r="D727" s="52"/>
      <c r="E727" s="52"/>
    </row>
    <row r="728" spans="1:5" x14ac:dyDescent="0.25">
      <c r="A728" s="53"/>
      <c r="B728" s="52"/>
      <c r="C728" s="52"/>
      <c r="D728" s="52"/>
      <c r="E728" s="52"/>
    </row>
    <row r="729" spans="1:5" x14ac:dyDescent="0.25">
      <c r="A729" s="53"/>
      <c r="B729" s="52"/>
      <c r="C729" s="52"/>
      <c r="D729" s="52"/>
      <c r="E729" s="52"/>
    </row>
    <row r="730" spans="1:5" x14ac:dyDescent="0.25">
      <c r="A730" s="53"/>
      <c r="B730" s="52"/>
      <c r="C730" s="52"/>
      <c r="D730" s="52"/>
      <c r="E730" s="52"/>
    </row>
    <row r="731" spans="1:5" x14ac:dyDescent="0.25">
      <c r="A731" s="53"/>
      <c r="B731" s="52"/>
      <c r="C731" s="52"/>
      <c r="D731" s="52"/>
      <c r="E731" s="52"/>
    </row>
    <row r="732" spans="1:5" x14ac:dyDescent="0.25">
      <c r="A732" s="53"/>
      <c r="B732" s="52"/>
      <c r="C732" s="52"/>
      <c r="D732" s="52"/>
      <c r="E732" s="52"/>
    </row>
    <row r="733" spans="1:5" x14ac:dyDescent="0.25">
      <c r="A733" s="53"/>
      <c r="B733" s="52"/>
      <c r="C733" s="52"/>
      <c r="D733" s="52"/>
      <c r="E733" s="52"/>
    </row>
    <row r="734" spans="1:5" x14ac:dyDescent="0.25">
      <c r="A734" s="53"/>
      <c r="B734" s="52"/>
      <c r="C734" s="52"/>
      <c r="D734" s="52"/>
      <c r="E734" s="52"/>
    </row>
    <row r="735" spans="1:5" x14ac:dyDescent="0.25">
      <c r="A735" s="53"/>
      <c r="B735" s="52"/>
      <c r="C735" s="52"/>
      <c r="D735" s="52"/>
      <c r="E735" s="52"/>
    </row>
    <row r="736" spans="1:5" x14ac:dyDescent="0.25">
      <c r="A736" s="53"/>
      <c r="B736" s="52"/>
      <c r="C736" s="52"/>
      <c r="D736" s="52"/>
      <c r="E736" s="52"/>
    </row>
    <row r="737" spans="1:5" x14ac:dyDescent="0.25">
      <c r="A737" s="53"/>
      <c r="B737" s="52"/>
      <c r="C737" s="52"/>
      <c r="D737" s="52"/>
      <c r="E737" s="52"/>
    </row>
    <row r="738" spans="1:5" x14ac:dyDescent="0.25">
      <c r="A738" s="53"/>
      <c r="B738" s="52"/>
      <c r="C738" s="52"/>
      <c r="D738" s="52"/>
      <c r="E738" s="52"/>
    </row>
    <row r="739" spans="1:5" x14ac:dyDescent="0.25">
      <c r="A739" s="53"/>
      <c r="B739" s="52"/>
      <c r="C739" s="52"/>
      <c r="D739" s="52"/>
      <c r="E739" s="52"/>
    </row>
    <row r="740" spans="1:5" x14ac:dyDescent="0.25">
      <c r="A740" s="53"/>
      <c r="B740" s="52"/>
      <c r="C740" s="52"/>
      <c r="D740" s="52"/>
      <c r="E740" s="52"/>
    </row>
    <row r="741" spans="1:5" x14ac:dyDescent="0.25">
      <c r="A741" s="53"/>
      <c r="B741" s="52"/>
      <c r="C741" s="52"/>
      <c r="D741" s="52"/>
      <c r="E741" s="52"/>
    </row>
    <row r="742" spans="1:5" x14ac:dyDescent="0.25">
      <c r="A742" s="53"/>
      <c r="B742" s="52"/>
      <c r="C742" s="52"/>
      <c r="D742" s="52"/>
      <c r="E742" s="52"/>
    </row>
    <row r="743" spans="1:5" x14ac:dyDescent="0.25">
      <c r="A743" s="53"/>
      <c r="B743" s="52"/>
      <c r="C743" s="52"/>
      <c r="D743" s="52"/>
      <c r="E743" s="52"/>
    </row>
    <row r="744" spans="1:5" x14ac:dyDescent="0.25">
      <c r="A744" s="53"/>
      <c r="B744" s="52"/>
      <c r="C744" s="52"/>
      <c r="D744" s="52"/>
      <c r="E744" s="52"/>
    </row>
    <row r="745" spans="1:5" x14ac:dyDescent="0.25">
      <c r="A745" s="53"/>
      <c r="B745" s="52"/>
      <c r="C745" s="52"/>
      <c r="D745" s="52"/>
      <c r="E745" s="52"/>
    </row>
    <row r="746" spans="1:5" x14ac:dyDescent="0.25">
      <c r="A746" s="53"/>
      <c r="B746" s="52"/>
      <c r="C746" s="52"/>
      <c r="D746" s="52"/>
      <c r="E746" s="52"/>
    </row>
    <row r="747" spans="1:5" x14ac:dyDescent="0.25">
      <c r="A747" s="53"/>
      <c r="B747" s="52"/>
      <c r="C747" s="52"/>
      <c r="D747" s="52"/>
      <c r="E747" s="52"/>
    </row>
    <row r="748" spans="1:5" x14ac:dyDescent="0.25">
      <c r="A748" s="53"/>
      <c r="B748" s="52"/>
      <c r="C748" s="52"/>
      <c r="D748" s="52"/>
      <c r="E748" s="52"/>
    </row>
    <row r="749" spans="1:5" x14ac:dyDescent="0.25">
      <c r="A749" s="53"/>
      <c r="B749" s="52"/>
      <c r="C749" s="52"/>
      <c r="D749" s="52"/>
      <c r="E749" s="52"/>
    </row>
    <row r="750" spans="1:5" x14ac:dyDescent="0.25">
      <c r="A750" s="53"/>
      <c r="B750" s="52"/>
      <c r="C750" s="52"/>
      <c r="D750" s="52"/>
      <c r="E750" s="52"/>
    </row>
    <row r="751" spans="1:5" x14ac:dyDescent="0.25">
      <c r="A751" s="53"/>
      <c r="B751" s="52"/>
      <c r="C751" s="52"/>
      <c r="D751" s="52"/>
      <c r="E751" s="52"/>
    </row>
    <row r="752" spans="1:5" x14ac:dyDescent="0.25">
      <c r="A752" s="53"/>
      <c r="B752" s="52"/>
      <c r="C752" s="52"/>
      <c r="D752" s="52"/>
      <c r="E752" s="52"/>
    </row>
    <row r="753" spans="1:5" x14ac:dyDescent="0.25">
      <c r="A753" s="53"/>
      <c r="B753" s="52"/>
      <c r="C753" s="52"/>
      <c r="D753" s="52"/>
      <c r="E753" s="52"/>
    </row>
    <row r="754" spans="1:5" x14ac:dyDescent="0.25">
      <c r="A754" s="53"/>
      <c r="B754" s="52"/>
      <c r="C754" s="52"/>
      <c r="D754" s="52"/>
      <c r="E754" s="52"/>
    </row>
    <row r="755" spans="1:5" x14ac:dyDescent="0.25">
      <c r="A755" s="53"/>
      <c r="B755" s="52"/>
      <c r="C755" s="52"/>
      <c r="D755" s="52"/>
      <c r="E755" s="52"/>
    </row>
    <row r="756" spans="1:5" x14ac:dyDescent="0.25">
      <c r="A756" s="53"/>
      <c r="B756" s="52"/>
      <c r="C756" s="52"/>
      <c r="D756" s="52"/>
      <c r="E756" s="52"/>
    </row>
    <row r="757" spans="1:5" x14ac:dyDescent="0.25">
      <c r="A757" s="53"/>
      <c r="B757" s="52"/>
      <c r="C757" s="52"/>
      <c r="D757" s="52"/>
      <c r="E757" s="52"/>
    </row>
    <row r="758" spans="1:5" x14ac:dyDescent="0.25">
      <c r="A758" s="53"/>
      <c r="B758" s="52"/>
      <c r="C758" s="52"/>
      <c r="D758" s="52"/>
      <c r="E758" s="52"/>
    </row>
    <row r="759" spans="1:5" x14ac:dyDescent="0.25">
      <c r="A759" s="53"/>
      <c r="B759" s="52"/>
      <c r="C759" s="52"/>
      <c r="D759" s="52"/>
      <c r="E759" s="52"/>
    </row>
    <row r="760" spans="1:5" x14ac:dyDescent="0.25">
      <c r="A760" s="53"/>
      <c r="B760" s="52"/>
      <c r="C760" s="52"/>
      <c r="D760" s="52"/>
      <c r="E760" s="52"/>
    </row>
    <row r="761" spans="1:5" x14ac:dyDescent="0.25">
      <c r="A761" s="53"/>
      <c r="B761" s="52"/>
      <c r="C761" s="52"/>
      <c r="D761" s="52"/>
      <c r="E761" s="52"/>
    </row>
    <row r="762" spans="1:5" x14ac:dyDescent="0.25">
      <c r="A762" s="53"/>
      <c r="B762" s="52"/>
      <c r="C762" s="52"/>
      <c r="D762" s="52"/>
      <c r="E762" s="52"/>
    </row>
    <row r="763" spans="1:5" x14ac:dyDescent="0.25">
      <c r="A763" s="53"/>
      <c r="B763" s="52"/>
      <c r="C763" s="52"/>
      <c r="D763" s="52"/>
      <c r="E763" s="52"/>
    </row>
    <row r="764" spans="1:5" x14ac:dyDescent="0.25">
      <c r="A764" s="53"/>
      <c r="B764" s="52"/>
      <c r="C764" s="52"/>
      <c r="D764" s="52"/>
      <c r="E764" s="52"/>
    </row>
    <row r="765" spans="1:5" x14ac:dyDescent="0.25">
      <c r="A765" s="53"/>
      <c r="B765" s="52"/>
      <c r="C765" s="52"/>
      <c r="D765" s="52"/>
      <c r="E765" s="52"/>
    </row>
    <row r="766" spans="1:5" x14ac:dyDescent="0.25">
      <c r="A766" s="53"/>
      <c r="B766" s="52"/>
      <c r="C766" s="52"/>
      <c r="D766" s="52"/>
      <c r="E766" s="52"/>
    </row>
    <row r="767" spans="1:5" x14ac:dyDescent="0.25">
      <c r="A767" s="53"/>
      <c r="B767" s="52"/>
      <c r="C767" s="52"/>
      <c r="D767" s="52"/>
      <c r="E767" s="52"/>
    </row>
    <row r="768" spans="1:5" x14ac:dyDescent="0.25">
      <c r="A768" s="53"/>
      <c r="B768" s="52"/>
      <c r="C768" s="52"/>
      <c r="D768" s="52"/>
      <c r="E768" s="52"/>
    </row>
    <row r="769" spans="1:5" x14ac:dyDescent="0.25">
      <c r="A769" s="53"/>
      <c r="B769" s="52"/>
      <c r="C769" s="52"/>
      <c r="D769" s="52"/>
      <c r="E769" s="52"/>
    </row>
    <row r="770" spans="1:5" x14ac:dyDescent="0.25">
      <c r="A770" s="53"/>
      <c r="B770" s="52"/>
      <c r="C770" s="52"/>
      <c r="D770" s="52"/>
      <c r="E770" s="52"/>
    </row>
    <row r="771" spans="1:5" x14ac:dyDescent="0.25">
      <c r="A771" s="53"/>
      <c r="B771" s="52"/>
      <c r="C771" s="52"/>
      <c r="D771" s="52"/>
      <c r="E771" s="52"/>
    </row>
    <row r="772" spans="1:5" x14ac:dyDescent="0.25">
      <c r="A772" s="53"/>
      <c r="B772" s="52"/>
      <c r="C772" s="52"/>
      <c r="D772" s="52"/>
      <c r="E772" s="52"/>
    </row>
    <row r="773" spans="1:5" x14ac:dyDescent="0.25">
      <c r="A773" s="53"/>
      <c r="B773" s="52"/>
      <c r="C773" s="52"/>
      <c r="D773" s="52"/>
      <c r="E773" s="52"/>
    </row>
    <row r="774" spans="1:5" x14ac:dyDescent="0.25">
      <c r="A774" s="53"/>
      <c r="B774" s="52"/>
      <c r="C774" s="52"/>
      <c r="D774" s="52"/>
      <c r="E774" s="52"/>
    </row>
    <row r="775" spans="1:5" x14ac:dyDescent="0.25">
      <c r="A775" s="53"/>
      <c r="B775" s="52"/>
      <c r="C775" s="52"/>
      <c r="D775" s="52"/>
      <c r="E775" s="52"/>
    </row>
    <row r="776" spans="1:5" x14ac:dyDescent="0.25">
      <c r="A776" s="53"/>
      <c r="B776" s="52"/>
      <c r="C776" s="52"/>
      <c r="D776" s="52"/>
      <c r="E776" s="52"/>
    </row>
    <row r="777" spans="1:5" x14ac:dyDescent="0.25">
      <c r="A777" s="53"/>
      <c r="B777" s="52"/>
      <c r="C777" s="52"/>
      <c r="D777" s="52"/>
      <c r="E777" s="52"/>
    </row>
    <row r="778" spans="1:5" x14ac:dyDescent="0.25">
      <c r="A778" s="53"/>
      <c r="B778" s="52"/>
      <c r="C778" s="52"/>
      <c r="D778" s="52"/>
      <c r="E778" s="52"/>
    </row>
    <row r="779" spans="1:5" x14ac:dyDescent="0.25">
      <c r="A779" s="53"/>
      <c r="B779" s="52"/>
      <c r="C779" s="52"/>
      <c r="D779" s="52"/>
      <c r="E779" s="52"/>
    </row>
    <row r="780" spans="1:5" x14ac:dyDescent="0.25">
      <c r="A780" s="53"/>
      <c r="B780" s="52"/>
      <c r="C780" s="52"/>
      <c r="D780" s="52"/>
      <c r="E780" s="52"/>
    </row>
    <row r="781" spans="1:5" x14ac:dyDescent="0.25">
      <c r="A781" s="53"/>
      <c r="B781" s="52"/>
      <c r="C781" s="52"/>
      <c r="D781" s="52"/>
      <c r="E781" s="52"/>
    </row>
    <row r="782" spans="1:5" x14ac:dyDescent="0.25">
      <c r="A782" s="53"/>
      <c r="B782" s="52"/>
      <c r="C782" s="52"/>
      <c r="D782" s="52"/>
      <c r="E782" s="52"/>
    </row>
    <row r="783" spans="1:5" x14ac:dyDescent="0.25">
      <c r="A783" s="53"/>
      <c r="B783" s="52"/>
      <c r="C783" s="52"/>
      <c r="D783" s="52"/>
      <c r="E783" s="52"/>
    </row>
    <row r="784" spans="1:5" x14ac:dyDescent="0.25">
      <c r="A784" s="53"/>
      <c r="B784" s="52"/>
      <c r="C784" s="52"/>
      <c r="D784" s="52"/>
      <c r="E784" s="52"/>
    </row>
    <row r="785" spans="1:5" x14ac:dyDescent="0.25">
      <c r="A785" s="53"/>
      <c r="B785" s="52"/>
      <c r="C785" s="52"/>
      <c r="D785" s="52"/>
      <c r="E785" s="52"/>
    </row>
    <row r="786" spans="1:5" x14ac:dyDescent="0.25">
      <c r="A786" s="53"/>
      <c r="B786" s="52"/>
      <c r="C786" s="52"/>
      <c r="D786" s="52"/>
      <c r="E786" s="52"/>
    </row>
    <row r="787" spans="1:5" x14ac:dyDescent="0.25">
      <c r="A787" s="53"/>
      <c r="B787" s="52"/>
      <c r="C787" s="52"/>
      <c r="D787" s="52"/>
      <c r="E787" s="52"/>
    </row>
    <row r="788" spans="1:5" x14ac:dyDescent="0.25">
      <c r="A788" s="53"/>
      <c r="B788" s="52"/>
      <c r="C788" s="52"/>
      <c r="D788" s="52"/>
      <c r="E788" s="52"/>
    </row>
    <row r="789" spans="1:5" x14ac:dyDescent="0.25">
      <c r="A789" s="53"/>
      <c r="B789" s="52"/>
      <c r="C789" s="52"/>
      <c r="D789" s="52"/>
      <c r="E789" s="52"/>
    </row>
    <row r="790" spans="1:5" x14ac:dyDescent="0.25">
      <c r="A790" s="53"/>
      <c r="B790" s="52"/>
      <c r="C790" s="52"/>
      <c r="D790" s="52"/>
      <c r="E790" s="52"/>
    </row>
    <row r="791" spans="1:5" x14ac:dyDescent="0.25">
      <c r="A791" s="53"/>
      <c r="B791" s="52"/>
      <c r="C791" s="52"/>
      <c r="D791" s="52"/>
      <c r="E791" s="52"/>
    </row>
    <row r="792" spans="1:5" x14ac:dyDescent="0.25">
      <c r="A792" s="53"/>
      <c r="B792" s="52"/>
      <c r="C792" s="52"/>
      <c r="D792" s="52"/>
      <c r="E792" s="52"/>
    </row>
    <row r="793" spans="1:5" x14ac:dyDescent="0.25">
      <c r="A793" s="53"/>
      <c r="B793" s="52"/>
      <c r="C793" s="52"/>
      <c r="D793" s="52"/>
      <c r="E793" s="52"/>
    </row>
    <row r="794" spans="1:5" x14ac:dyDescent="0.25">
      <c r="A794" s="53"/>
      <c r="B794" s="52"/>
      <c r="C794" s="52"/>
      <c r="D794" s="52"/>
      <c r="E794" s="52"/>
    </row>
    <row r="795" spans="1:5" x14ac:dyDescent="0.25">
      <c r="A795" s="53"/>
      <c r="B795" s="52"/>
      <c r="C795" s="52"/>
      <c r="D795" s="52"/>
      <c r="E795" s="52"/>
    </row>
    <row r="796" spans="1:5" x14ac:dyDescent="0.25">
      <c r="A796" s="53"/>
      <c r="B796" s="52"/>
      <c r="C796" s="52"/>
      <c r="D796" s="52"/>
      <c r="E796" s="52"/>
    </row>
    <row r="797" spans="1:5" x14ac:dyDescent="0.25">
      <c r="A797" s="53"/>
      <c r="B797" s="52"/>
      <c r="C797" s="52"/>
      <c r="D797" s="52"/>
      <c r="E797" s="52"/>
    </row>
    <row r="798" spans="1:5" x14ac:dyDescent="0.25">
      <c r="A798" s="53"/>
      <c r="B798" s="52"/>
      <c r="C798" s="52"/>
      <c r="D798" s="52"/>
      <c r="E798" s="52"/>
    </row>
    <row r="799" spans="1:5" x14ac:dyDescent="0.25">
      <c r="A799" s="53"/>
      <c r="B799" s="52"/>
      <c r="C799" s="52"/>
      <c r="D799" s="52"/>
      <c r="E799" s="52"/>
    </row>
    <row r="800" spans="1:5" x14ac:dyDescent="0.25">
      <c r="A800" s="53"/>
      <c r="B800" s="52"/>
      <c r="C800" s="52"/>
      <c r="D800" s="52"/>
      <c r="E800" s="52"/>
    </row>
    <row r="801" spans="1:5" x14ac:dyDescent="0.25">
      <c r="A801" s="53"/>
      <c r="B801" s="52"/>
      <c r="C801" s="52"/>
      <c r="D801" s="52"/>
      <c r="E801" s="52"/>
    </row>
    <row r="802" spans="1:5" x14ac:dyDescent="0.25">
      <c r="A802" s="53"/>
      <c r="B802" s="52"/>
      <c r="C802" s="52"/>
      <c r="D802" s="52"/>
      <c r="E802" s="52"/>
    </row>
    <row r="803" spans="1:5" x14ac:dyDescent="0.25">
      <c r="A803" s="53"/>
      <c r="B803" s="52"/>
      <c r="C803" s="52"/>
      <c r="D803" s="52"/>
      <c r="E803" s="52"/>
    </row>
    <row r="804" spans="1:5" x14ac:dyDescent="0.25">
      <c r="A804" s="53"/>
      <c r="B804" s="52"/>
      <c r="C804" s="52"/>
      <c r="D804" s="52"/>
      <c r="E804" s="52"/>
    </row>
    <row r="805" spans="1:5" x14ac:dyDescent="0.25">
      <c r="A805" s="53"/>
      <c r="B805" s="52"/>
      <c r="C805" s="52"/>
      <c r="D805" s="52"/>
      <c r="E805" s="52"/>
    </row>
    <row r="806" spans="1:5" x14ac:dyDescent="0.25">
      <c r="A806" s="53"/>
      <c r="B806" s="52"/>
      <c r="C806" s="52"/>
      <c r="D806" s="52"/>
      <c r="E806" s="52"/>
    </row>
    <row r="807" spans="1:5" x14ac:dyDescent="0.25">
      <c r="A807" s="53"/>
      <c r="B807" s="52"/>
      <c r="C807" s="52"/>
      <c r="D807" s="52"/>
      <c r="E807" s="52"/>
    </row>
    <row r="808" spans="1:5" x14ac:dyDescent="0.25">
      <c r="A808" s="53"/>
      <c r="B808" s="52"/>
      <c r="C808" s="52"/>
      <c r="D808" s="52"/>
      <c r="E808" s="52"/>
    </row>
    <row r="809" spans="1:5" x14ac:dyDescent="0.25">
      <c r="A809" s="53"/>
      <c r="B809" s="52"/>
      <c r="C809" s="52"/>
      <c r="D809" s="52"/>
      <c r="E809" s="52"/>
    </row>
    <row r="810" spans="1:5" x14ac:dyDescent="0.25">
      <c r="A810" s="53"/>
      <c r="B810" s="52"/>
      <c r="C810" s="52"/>
      <c r="D810" s="52"/>
      <c r="E810" s="52"/>
    </row>
    <row r="811" spans="1:5" x14ac:dyDescent="0.25">
      <c r="A811" s="53"/>
      <c r="B811" s="52"/>
      <c r="C811" s="52"/>
      <c r="D811" s="52"/>
      <c r="E811" s="52"/>
    </row>
    <row r="812" spans="1:5" x14ac:dyDescent="0.25">
      <c r="A812" s="53"/>
      <c r="B812" s="52"/>
      <c r="C812" s="52"/>
      <c r="D812" s="52"/>
      <c r="E812" s="52"/>
    </row>
    <row r="813" spans="1:5" x14ac:dyDescent="0.25">
      <c r="A813" s="53"/>
      <c r="B813" s="52"/>
      <c r="C813" s="52"/>
      <c r="D813" s="52"/>
      <c r="E813" s="52"/>
    </row>
    <row r="814" spans="1:5" x14ac:dyDescent="0.25">
      <c r="A814" s="53"/>
      <c r="B814" s="52"/>
      <c r="C814" s="52"/>
      <c r="D814" s="52"/>
      <c r="E814" s="52"/>
    </row>
    <row r="815" spans="1:5" x14ac:dyDescent="0.25">
      <c r="A815" s="53"/>
      <c r="B815" s="52"/>
      <c r="C815" s="52"/>
      <c r="D815" s="52"/>
      <c r="E815" s="52"/>
    </row>
    <row r="816" spans="1:5" x14ac:dyDescent="0.25">
      <c r="A816" s="53"/>
      <c r="B816" s="52"/>
      <c r="C816" s="52"/>
      <c r="D816" s="52"/>
      <c r="E816" s="52"/>
    </row>
    <row r="817" spans="1:5" x14ac:dyDescent="0.25">
      <c r="A817" s="53"/>
      <c r="B817" s="52"/>
      <c r="C817" s="52"/>
      <c r="D817" s="52"/>
      <c r="E817" s="52"/>
    </row>
    <row r="818" spans="1:5" x14ac:dyDescent="0.25">
      <c r="A818" s="53"/>
      <c r="B818" s="52"/>
      <c r="C818" s="52"/>
      <c r="D818" s="52"/>
      <c r="E818" s="52"/>
    </row>
    <row r="819" spans="1:5" x14ac:dyDescent="0.25">
      <c r="A819" s="53"/>
      <c r="B819" s="52"/>
      <c r="C819" s="52"/>
      <c r="D819" s="52"/>
      <c r="E819" s="52"/>
    </row>
    <row r="820" spans="1:5" x14ac:dyDescent="0.25">
      <c r="A820" s="53"/>
      <c r="B820" s="52"/>
      <c r="C820" s="52"/>
      <c r="D820" s="52"/>
      <c r="E820" s="52"/>
    </row>
    <row r="821" spans="1:5" x14ac:dyDescent="0.25">
      <c r="A821" s="53"/>
      <c r="B821" s="52"/>
      <c r="C821" s="52"/>
      <c r="D821" s="52"/>
      <c r="E821" s="52"/>
    </row>
    <row r="822" spans="1:5" x14ac:dyDescent="0.25">
      <c r="A822" s="53"/>
      <c r="B822" s="52"/>
      <c r="C822" s="52"/>
      <c r="D822" s="52"/>
      <c r="E822" s="52"/>
    </row>
    <row r="823" spans="1:5" x14ac:dyDescent="0.25">
      <c r="A823" s="53"/>
      <c r="B823" s="52"/>
      <c r="C823" s="52"/>
      <c r="D823" s="52"/>
      <c r="E823" s="52"/>
    </row>
    <row r="824" spans="1:5" x14ac:dyDescent="0.25">
      <c r="A824" s="53"/>
      <c r="B824" s="52"/>
      <c r="C824" s="52"/>
      <c r="D824" s="52"/>
      <c r="E824" s="52"/>
    </row>
    <row r="825" spans="1:5" x14ac:dyDescent="0.25">
      <c r="A825" s="53"/>
      <c r="B825" s="52"/>
      <c r="C825" s="52"/>
      <c r="D825" s="52"/>
      <c r="E825" s="52"/>
    </row>
    <row r="826" spans="1:5" x14ac:dyDescent="0.25">
      <c r="A826" s="53"/>
      <c r="B826" s="52"/>
      <c r="C826" s="52"/>
      <c r="D826" s="52"/>
      <c r="E826" s="52"/>
    </row>
    <row r="827" spans="1:5" x14ac:dyDescent="0.25">
      <c r="A827" s="53"/>
      <c r="B827" s="52"/>
      <c r="C827" s="52"/>
      <c r="D827" s="52"/>
      <c r="E827" s="52"/>
    </row>
    <row r="828" spans="1:5" x14ac:dyDescent="0.25">
      <c r="A828" s="53"/>
      <c r="B828" s="52"/>
      <c r="C828" s="52"/>
      <c r="D828" s="52"/>
      <c r="E828" s="52"/>
    </row>
    <row r="829" spans="1:5" x14ac:dyDescent="0.25">
      <c r="A829" s="53"/>
      <c r="B829" s="52"/>
      <c r="C829" s="52"/>
      <c r="D829" s="52"/>
      <c r="E829" s="52"/>
    </row>
    <row r="830" spans="1:5" x14ac:dyDescent="0.25">
      <c r="A830" s="53"/>
      <c r="B830" s="52"/>
      <c r="C830" s="52"/>
      <c r="D830" s="52"/>
      <c r="E830" s="52"/>
    </row>
    <row r="831" spans="1:5" x14ac:dyDescent="0.25">
      <c r="A831" s="53"/>
      <c r="B831" s="52"/>
      <c r="C831" s="52"/>
      <c r="D831" s="52"/>
      <c r="E831" s="52"/>
    </row>
    <row r="832" spans="1:5" x14ac:dyDescent="0.25">
      <c r="A832" s="53"/>
      <c r="B832" s="52"/>
      <c r="C832" s="52"/>
      <c r="D832" s="52"/>
      <c r="E832" s="52"/>
    </row>
    <row r="833" spans="1:5" x14ac:dyDescent="0.25">
      <c r="A833" s="53"/>
      <c r="B833" s="52"/>
      <c r="C833" s="52"/>
      <c r="D833" s="52"/>
      <c r="E833" s="52"/>
    </row>
    <row r="834" spans="1:5" x14ac:dyDescent="0.25">
      <c r="A834" s="53"/>
      <c r="B834" s="52"/>
      <c r="C834" s="52"/>
      <c r="D834" s="52"/>
      <c r="E834" s="52"/>
    </row>
    <row r="835" spans="1:5" x14ac:dyDescent="0.25">
      <c r="A835" s="53"/>
      <c r="B835" s="52"/>
      <c r="C835" s="52"/>
      <c r="D835" s="52"/>
      <c r="E835" s="52"/>
    </row>
    <row r="836" spans="1:5" x14ac:dyDescent="0.25">
      <c r="A836" s="53"/>
      <c r="B836" s="52"/>
      <c r="C836" s="52"/>
      <c r="D836" s="52"/>
      <c r="E836" s="52"/>
    </row>
    <row r="837" spans="1:5" x14ac:dyDescent="0.25">
      <c r="A837" s="53"/>
      <c r="B837" s="52"/>
      <c r="C837" s="52"/>
      <c r="D837" s="52"/>
      <c r="E837" s="52"/>
    </row>
    <row r="838" spans="1:5" x14ac:dyDescent="0.25">
      <c r="A838" s="53"/>
      <c r="B838" s="52"/>
      <c r="C838" s="52"/>
      <c r="D838" s="52"/>
      <c r="E838" s="52"/>
    </row>
    <row r="839" spans="1:5" x14ac:dyDescent="0.25">
      <c r="A839" s="53"/>
      <c r="B839" s="52"/>
      <c r="C839" s="52"/>
      <c r="D839" s="52"/>
      <c r="E839" s="52"/>
    </row>
    <row r="840" spans="1:5" x14ac:dyDescent="0.25">
      <c r="A840" s="53"/>
      <c r="B840" s="52"/>
      <c r="C840" s="52"/>
      <c r="D840" s="52"/>
      <c r="E840" s="52"/>
    </row>
    <row r="841" spans="1:5" x14ac:dyDescent="0.25">
      <c r="A841" s="53"/>
      <c r="B841" s="52"/>
      <c r="C841" s="52"/>
      <c r="D841" s="52"/>
      <c r="E841" s="52"/>
    </row>
    <row r="842" spans="1:5" x14ac:dyDescent="0.25">
      <c r="A842" s="53"/>
      <c r="B842" s="52"/>
      <c r="C842" s="52"/>
      <c r="D842" s="52"/>
      <c r="E842" s="52"/>
    </row>
    <row r="843" spans="1:5" x14ac:dyDescent="0.25">
      <c r="A843" s="53"/>
      <c r="B843" s="52"/>
      <c r="C843" s="52"/>
      <c r="D843" s="52"/>
      <c r="E843" s="52"/>
    </row>
    <row r="844" spans="1:5" x14ac:dyDescent="0.25">
      <c r="A844" s="53"/>
      <c r="B844" s="52"/>
      <c r="C844" s="52"/>
      <c r="D844" s="52"/>
      <c r="E844" s="52"/>
    </row>
    <row r="845" spans="1:5" x14ac:dyDescent="0.25">
      <c r="A845" s="53"/>
      <c r="B845" s="52"/>
      <c r="C845" s="52"/>
      <c r="D845" s="52"/>
      <c r="E845" s="52"/>
    </row>
    <row r="846" spans="1:5" x14ac:dyDescent="0.25">
      <c r="A846" s="53"/>
      <c r="B846" s="52"/>
      <c r="C846" s="52"/>
      <c r="D846" s="52"/>
      <c r="E846" s="52"/>
    </row>
    <row r="847" spans="1:5" x14ac:dyDescent="0.25">
      <c r="A847" s="53"/>
      <c r="B847" s="52"/>
      <c r="C847" s="52"/>
      <c r="D847" s="52"/>
      <c r="E847" s="52"/>
    </row>
    <row r="848" spans="1:5" x14ac:dyDescent="0.25">
      <c r="A848" s="53"/>
      <c r="B848" s="52"/>
      <c r="C848" s="52"/>
      <c r="D848" s="52"/>
      <c r="E848" s="52"/>
    </row>
    <row r="849" spans="1:5" x14ac:dyDescent="0.25">
      <c r="A849" s="53"/>
      <c r="B849" s="52"/>
      <c r="C849" s="52"/>
      <c r="D849" s="52"/>
      <c r="E849" s="52"/>
    </row>
    <row r="850" spans="1:5" x14ac:dyDescent="0.25">
      <c r="A850" s="53"/>
      <c r="B850" s="52"/>
      <c r="C850" s="52"/>
      <c r="D850" s="52"/>
      <c r="E850" s="52"/>
    </row>
    <row r="851" spans="1:5" x14ac:dyDescent="0.25">
      <c r="A851" s="53"/>
      <c r="B851" s="52"/>
      <c r="C851" s="52"/>
      <c r="D851" s="52"/>
      <c r="E851" s="52"/>
    </row>
    <row r="852" spans="1:5" x14ac:dyDescent="0.25">
      <c r="A852" s="53"/>
      <c r="B852" s="52"/>
      <c r="C852" s="52"/>
      <c r="D852" s="52"/>
      <c r="E852" s="52"/>
    </row>
    <row r="853" spans="1:5" x14ac:dyDescent="0.25">
      <c r="A853" s="53"/>
      <c r="B853" s="52"/>
      <c r="C853" s="52"/>
      <c r="D853" s="52"/>
      <c r="E853" s="52"/>
    </row>
    <row r="854" spans="1:5" x14ac:dyDescent="0.25">
      <c r="A854" s="53"/>
      <c r="B854" s="52"/>
      <c r="C854" s="52"/>
      <c r="D854" s="52"/>
      <c r="E854" s="52"/>
    </row>
    <row r="855" spans="1:5" x14ac:dyDescent="0.25">
      <c r="A855" s="53"/>
      <c r="B855" s="52"/>
      <c r="C855" s="52"/>
      <c r="D855" s="52"/>
      <c r="E855" s="52"/>
    </row>
    <row r="856" spans="1:5" x14ac:dyDescent="0.25">
      <c r="A856" s="53"/>
      <c r="B856" s="52"/>
      <c r="C856" s="52"/>
      <c r="D856" s="52"/>
      <c r="E856" s="52"/>
    </row>
    <row r="857" spans="1:5" x14ac:dyDescent="0.25">
      <c r="A857" s="53"/>
      <c r="B857" s="52"/>
      <c r="C857" s="52"/>
      <c r="D857" s="52"/>
      <c r="E857" s="52"/>
    </row>
    <row r="858" spans="1:5" x14ac:dyDescent="0.25">
      <c r="A858" s="53"/>
      <c r="B858" s="52"/>
      <c r="C858" s="52"/>
      <c r="D858" s="52"/>
      <c r="E858" s="52"/>
    </row>
    <row r="859" spans="1:5" x14ac:dyDescent="0.25">
      <c r="A859" s="53"/>
      <c r="B859" s="52"/>
      <c r="C859" s="52"/>
      <c r="D859" s="52"/>
      <c r="E859" s="52"/>
    </row>
    <row r="860" spans="1:5" x14ac:dyDescent="0.25">
      <c r="A860" s="53"/>
      <c r="B860" s="52"/>
      <c r="C860" s="52"/>
      <c r="D860" s="52"/>
      <c r="E860" s="52"/>
    </row>
    <row r="861" spans="1:5" x14ac:dyDescent="0.25">
      <c r="A861" s="53"/>
      <c r="B861" s="52"/>
      <c r="C861" s="52"/>
      <c r="D861" s="52"/>
      <c r="E861" s="52"/>
    </row>
    <row r="862" spans="1:5" x14ac:dyDescent="0.25">
      <c r="A862" s="53"/>
      <c r="B862" s="52"/>
      <c r="C862" s="52"/>
      <c r="D862" s="52"/>
      <c r="E862" s="52"/>
    </row>
    <row r="863" spans="1:5" x14ac:dyDescent="0.25">
      <c r="A863" s="53"/>
      <c r="B863" s="52"/>
      <c r="C863" s="52"/>
      <c r="D863" s="52"/>
      <c r="E863" s="52"/>
    </row>
    <row r="864" spans="1:5" x14ac:dyDescent="0.25">
      <c r="A864" s="53"/>
      <c r="B864" s="52"/>
      <c r="C864" s="52"/>
      <c r="D864" s="52"/>
      <c r="E864" s="52"/>
    </row>
    <row r="865" spans="1:5" x14ac:dyDescent="0.25">
      <c r="A865" s="53"/>
      <c r="B865" s="52"/>
      <c r="C865" s="52"/>
      <c r="D865" s="52"/>
      <c r="E865" s="52"/>
    </row>
    <row r="866" spans="1:5" x14ac:dyDescent="0.25">
      <c r="A866" s="53"/>
      <c r="B866" s="52"/>
      <c r="C866" s="52"/>
      <c r="D866" s="52"/>
      <c r="E866" s="52"/>
    </row>
    <row r="867" spans="1:5" x14ac:dyDescent="0.25">
      <c r="A867" s="53"/>
      <c r="B867" s="52"/>
      <c r="C867" s="52"/>
      <c r="D867" s="52"/>
      <c r="E867" s="52"/>
    </row>
    <row r="868" spans="1:5" x14ac:dyDescent="0.25">
      <c r="A868" s="53"/>
      <c r="B868" s="52"/>
      <c r="C868" s="52"/>
      <c r="D868" s="52"/>
      <c r="E868" s="52"/>
    </row>
    <row r="869" spans="1:5" x14ac:dyDescent="0.25">
      <c r="A869" s="53"/>
      <c r="B869" s="52"/>
      <c r="C869" s="52"/>
      <c r="D869" s="52"/>
      <c r="E869" s="52"/>
    </row>
    <row r="870" spans="1:5" x14ac:dyDescent="0.25">
      <c r="A870" s="53"/>
      <c r="B870" s="52"/>
      <c r="C870" s="52"/>
      <c r="D870" s="52"/>
      <c r="E870" s="52"/>
    </row>
    <row r="871" spans="1:5" x14ac:dyDescent="0.25">
      <c r="A871" s="53"/>
      <c r="B871" s="52"/>
      <c r="C871" s="52"/>
      <c r="D871" s="52"/>
      <c r="E871" s="52"/>
    </row>
    <row r="872" spans="1:5" x14ac:dyDescent="0.25">
      <c r="A872" s="53"/>
      <c r="B872" s="52"/>
      <c r="C872" s="52"/>
      <c r="D872" s="52"/>
      <c r="E872" s="52"/>
    </row>
    <row r="873" spans="1:5" x14ac:dyDescent="0.25">
      <c r="A873" s="53"/>
      <c r="B873" s="52"/>
      <c r="C873" s="52"/>
      <c r="D873" s="52"/>
      <c r="E873" s="52"/>
    </row>
    <row r="874" spans="1:5" x14ac:dyDescent="0.25">
      <c r="A874" s="53"/>
      <c r="B874" s="52"/>
      <c r="C874" s="52"/>
      <c r="D874" s="52"/>
      <c r="E874" s="52"/>
    </row>
    <row r="875" spans="1:5" x14ac:dyDescent="0.25">
      <c r="A875" s="53"/>
      <c r="B875" s="52"/>
      <c r="C875" s="52"/>
      <c r="D875" s="52"/>
      <c r="E875" s="52"/>
    </row>
    <row r="876" spans="1:5" x14ac:dyDescent="0.25">
      <c r="A876" s="53"/>
      <c r="B876" s="52"/>
      <c r="C876" s="52"/>
      <c r="D876" s="52"/>
      <c r="E876" s="52"/>
    </row>
    <row r="877" spans="1:5" x14ac:dyDescent="0.25">
      <c r="A877" s="53"/>
      <c r="B877" s="52"/>
      <c r="C877" s="52"/>
      <c r="D877" s="52"/>
      <c r="E877" s="52"/>
    </row>
    <row r="878" spans="1:5" x14ac:dyDescent="0.25">
      <c r="A878" s="53"/>
      <c r="B878" s="52"/>
      <c r="C878" s="52"/>
      <c r="D878" s="52"/>
      <c r="E878" s="52"/>
    </row>
    <row r="879" spans="1:5" x14ac:dyDescent="0.25">
      <c r="A879" s="53"/>
      <c r="B879" s="52"/>
      <c r="C879" s="52"/>
      <c r="D879" s="52"/>
      <c r="E879" s="52"/>
    </row>
    <row r="880" spans="1:5" x14ac:dyDescent="0.25">
      <c r="A880" s="53"/>
      <c r="B880" s="52"/>
      <c r="C880" s="52"/>
      <c r="D880" s="52"/>
      <c r="E880" s="52"/>
    </row>
    <row r="881" spans="1:5" x14ac:dyDescent="0.25">
      <c r="A881" s="53"/>
      <c r="B881" s="52"/>
      <c r="C881" s="52"/>
      <c r="D881" s="52"/>
      <c r="E881" s="52"/>
    </row>
    <row r="882" spans="1:5" x14ac:dyDescent="0.25">
      <c r="A882" s="53"/>
      <c r="B882" s="52"/>
      <c r="C882" s="52"/>
      <c r="D882" s="52"/>
      <c r="E882" s="52"/>
    </row>
    <row r="883" spans="1:5" x14ac:dyDescent="0.25">
      <c r="A883" s="53"/>
      <c r="B883" s="52"/>
      <c r="C883" s="52"/>
      <c r="D883" s="52"/>
      <c r="E883" s="52"/>
    </row>
    <row r="884" spans="1:5" x14ac:dyDescent="0.25">
      <c r="A884" s="53"/>
      <c r="B884" s="52"/>
      <c r="C884" s="52"/>
      <c r="D884" s="52"/>
      <c r="E884" s="52"/>
    </row>
    <row r="885" spans="1:5" x14ac:dyDescent="0.25">
      <c r="A885" s="53"/>
      <c r="B885" s="52"/>
      <c r="C885" s="52"/>
      <c r="D885" s="52"/>
      <c r="E885" s="52"/>
    </row>
    <row r="886" spans="1:5" x14ac:dyDescent="0.25">
      <c r="A886" s="53"/>
      <c r="B886" s="52"/>
      <c r="C886" s="52"/>
      <c r="D886" s="52"/>
      <c r="E886" s="52"/>
    </row>
    <row r="887" spans="1:5" x14ac:dyDescent="0.25">
      <c r="A887" s="53"/>
      <c r="B887" s="52"/>
      <c r="C887" s="52"/>
      <c r="D887" s="52"/>
      <c r="E887" s="52"/>
    </row>
    <row r="888" spans="1:5" x14ac:dyDescent="0.25">
      <c r="A888" s="53"/>
      <c r="B888" s="52"/>
      <c r="C888" s="52"/>
      <c r="D888" s="52"/>
      <c r="E888" s="52"/>
    </row>
    <row r="889" spans="1:5" x14ac:dyDescent="0.25">
      <c r="A889" s="53"/>
      <c r="B889" s="52"/>
      <c r="C889" s="52"/>
      <c r="D889" s="52"/>
      <c r="E889" s="52"/>
    </row>
    <row r="890" spans="1:5" x14ac:dyDescent="0.25">
      <c r="A890" s="53"/>
      <c r="B890" s="52"/>
      <c r="C890" s="52"/>
      <c r="D890" s="52"/>
      <c r="E890" s="52"/>
    </row>
    <row r="891" spans="1:5" x14ac:dyDescent="0.25">
      <c r="A891" s="53"/>
      <c r="B891" s="52"/>
      <c r="C891" s="52"/>
      <c r="D891" s="52"/>
      <c r="E891" s="52"/>
    </row>
    <row r="892" spans="1:5" x14ac:dyDescent="0.25">
      <c r="A892" s="53"/>
      <c r="B892" s="52"/>
      <c r="C892" s="52"/>
      <c r="D892" s="52"/>
      <c r="E892" s="52"/>
    </row>
    <row r="893" spans="1:5" x14ac:dyDescent="0.25">
      <c r="A893" s="53"/>
      <c r="B893" s="52"/>
      <c r="C893" s="52"/>
      <c r="D893" s="52"/>
      <c r="E893" s="52"/>
    </row>
    <row r="894" spans="1:5" x14ac:dyDescent="0.25">
      <c r="A894" s="53"/>
      <c r="B894" s="52"/>
      <c r="C894" s="52"/>
      <c r="D894" s="52"/>
      <c r="E894" s="52"/>
    </row>
    <row r="895" spans="1:5" x14ac:dyDescent="0.25">
      <c r="A895" s="53"/>
      <c r="B895" s="52"/>
      <c r="C895" s="52"/>
      <c r="D895" s="52"/>
      <c r="E895" s="52"/>
    </row>
    <row r="896" spans="1:5" x14ac:dyDescent="0.25">
      <c r="A896" s="53"/>
      <c r="B896" s="52"/>
      <c r="C896" s="52"/>
      <c r="D896" s="52"/>
      <c r="E896" s="52"/>
    </row>
    <row r="897" spans="1:5" x14ac:dyDescent="0.25">
      <c r="A897" s="53"/>
      <c r="B897" s="52"/>
      <c r="C897" s="52"/>
      <c r="D897" s="52"/>
      <c r="E897" s="52"/>
    </row>
    <row r="898" spans="1:5" x14ac:dyDescent="0.25">
      <c r="A898" s="53"/>
      <c r="B898" s="52"/>
      <c r="C898" s="52"/>
      <c r="D898" s="52"/>
      <c r="E898" s="52"/>
    </row>
    <row r="899" spans="1:5" x14ac:dyDescent="0.25">
      <c r="A899" s="53"/>
      <c r="B899" s="52"/>
      <c r="C899" s="52"/>
      <c r="D899" s="52"/>
      <c r="E899" s="52"/>
    </row>
    <row r="900" spans="1:5" x14ac:dyDescent="0.25">
      <c r="A900" s="53"/>
      <c r="B900" s="52"/>
      <c r="C900" s="52"/>
      <c r="D900" s="52"/>
      <c r="E900" s="52"/>
    </row>
    <row r="901" spans="1:5" x14ac:dyDescent="0.25">
      <c r="A901" s="53"/>
      <c r="B901" s="52"/>
      <c r="C901" s="52"/>
      <c r="D901" s="52"/>
      <c r="E901" s="52"/>
    </row>
    <row r="902" spans="1:5" x14ac:dyDescent="0.25">
      <c r="A902" s="53"/>
      <c r="B902" s="52"/>
      <c r="C902" s="52"/>
      <c r="D902" s="52"/>
      <c r="E902" s="52"/>
    </row>
    <row r="903" spans="1:5" x14ac:dyDescent="0.25">
      <c r="A903" s="53"/>
      <c r="B903" s="52"/>
      <c r="C903" s="52"/>
      <c r="D903" s="52"/>
      <c r="E903" s="52"/>
    </row>
    <row r="904" spans="1:5" x14ac:dyDescent="0.25">
      <c r="A904" s="53"/>
      <c r="B904" s="52"/>
      <c r="C904" s="52"/>
      <c r="D904" s="52"/>
      <c r="E904" s="52"/>
    </row>
    <row r="905" spans="1:5" x14ac:dyDescent="0.25">
      <c r="A905" s="53"/>
      <c r="B905" s="52"/>
      <c r="C905" s="52"/>
      <c r="D905" s="52"/>
      <c r="E905" s="52"/>
    </row>
    <row r="906" spans="1:5" x14ac:dyDescent="0.25">
      <c r="A906" s="53"/>
      <c r="B906" s="52"/>
      <c r="C906" s="52"/>
      <c r="D906" s="52"/>
      <c r="E906" s="52"/>
    </row>
    <row r="907" spans="1:5" x14ac:dyDescent="0.25">
      <c r="A907" s="53"/>
      <c r="B907" s="52"/>
      <c r="C907" s="52"/>
      <c r="D907" s="52"/>
      <c r="E907" s="52"/>
    </row>
    <row r="908" spans="1:5" x14ac:dyDescent="0.25">
      <c r="A908" s="53"/>
      <c r="B908" s="52"/>
      <c r="C908" s="52"/>
      <c r="D908" s="52"/>
      <c r="E908" s="52"/>
    </row>
    <row r="909" spans="1:5" x14ac:dyDescent="0.25">
      <c r="A909" s="53"/>
      <c r="B909" s="52"/>
      <c r="C909" s="52"/>
      <c r="D909" s="52"/>
      <c r="E909" s="52"/>
    </row>
    <row r="910" spans="1:5" x14ac:dyDescent="0.25">
      <c r="A910" s="53"/>
      <c r="B910" s="52"/>
      <c r="C910" s="52"/>
      <c r="D910" s="52"/>
      <c r="E910" s="52"/>
    </row>
    <row r="911" spans="1:5" x14ac:dyDescent="0.25">
      <c r="A911" s="53"/>
      <c r="B911" s="52"/>
      <c r="C911" s="52"/>
      <c r="D911" s="52"/>
      <c r="E911" s="52"/>
    </row>
    <row r="912" spans="1:5" x14ac:dyDescent="0.25">
      <c r="A912" s="53"/>
      <c r="B912" s="52"/>
      <c r="C912" s="52"/>
      <c r="D912" s="52"/>
      <c r="E912" s="52"/>
    </row>
    <row r="913" spans="1:5" x14ac:dyDescent="0.25">
      <c r="A913" s="53"/>
      <c r="B913" s="52"/>
      <c r="C913" s="52"/>
      <c r="D913" s="52"/>
      <c r="E913" s="52"/>
    </row>
    <row r="914" spans="1:5" x14ac:dyDescent="0.25">
      <c r="A914" s="53"/>
      <c r="B914" s="52"/>
      <c r="C914" s="52"/>
      <c r="D914" s="52"/>
      <c r="E914" s="52"/>
    </row>
    <row r="915" spans="1:5" x14ac:dyDescent="0.25">
      <c r="A915" s="53"/>
      <c r="B915" s="52"/>
      <c r="C915" s="52"/>
      <c r="D915" s="52"/>
      <c r="E915" s="52"/>
    </row>
    <row r="916" spans="1:5" x14ac:dyDescent="0.25">
      <c r="A916" s="53"/>
      <c r="B916" s="52"/>
      <c r="C916" s="52"/>
      <c r="D916" s="52"/>
      <c r="E916" s="52"/>
    </row>
    <row r="917" spans="1:5" x14ac:dyDescent="0.25">
      <c r="A917" s="53"/>
      <c r="B917" s="52"/>
      <c r="C917" s="52"/>
      <c r="D917" s="52"/>
      <c r="E917" s="52"/>
    </row>
    <row r="918" spans="1:5" x14ac:dyDescent="0.25">
      <c r="A918" s="53"/>
      <c r="B918" s="52"/>
      <c r="C918" s="52"/>
      <c r="D918" s="52"/>
      <c r="E918" s="52"/>
    </row>
    <row r="919" spans="1:5" x14ac:dyDescent="0.25">
      <c r="A919" s="53"/>
      <c r="B919" s="52"/>
      <c r="C919" s="52"/>
      <c r="D919" s="52"/>
      <c r="E919" s="52"/>
    </row>
    <row r="920" spans="1:5" x14ac:dyDescent="0.25">
      <c r="A920" s="53"/>
      <c r="B920" s="52"/>
      <c r="C920" s="52"/>
      <c r="D920" s="52"/>
      <c r="E920" s="52"/>
    </row>
    <row r="921" spans="1:5" x14ac:dyDescent="0.25">
      <c r="A921" s="53"/>
      <c r="B921" s="52"/>
      <c r="C921" s="52"/>
      <c r="D921" s="52"/>
      <c r="E921" s="52"/>
    </row>
    <row r="922" spans="1:5" x14ac:dyDescent="0.25">
      <c r="A922" s="53"/>
      <c r="B922" s="52"/>
      <c r="C922" s="52"/>
      <c r="D922" s="52"/>
      <c r="E922" s="52"/>
    </row>
    <row r="923" spans="1:5" x14ac:dyDescent="0.25">
      <c r="A923" s="53"/>
      <c r="B923" s="52"/>
      <c r="C923" s="52"/>
      <c r="D923" s="52"/>
      <c r="E923" s="52"/>
    </row>
    <row r="924" spans="1:5" x14ac:dyDescent="0.25">
      <c r="A924" s="53"/>
      <c r="B924" s="52"/>
      <c r="C924" s="52"/>
      <c r="D924" s="52"/>
      <c r="E924" s="52"/>
    </row>
    <row r="925" spans="1:5" x14ac:dyDescent="0.25">
      <c r="A925" s="53"/>
      <c r="B925" s="52"/>
      <c r="C925" s="52"/>
      <c r="D925" s="52"/>
      <c r="E925" s="52"/>
    </row>
    <row r="926" spans="1:5" x14ac:dyDescent="0.25">
      <c r="A926" s="53"/>
      <c r="B926" s="52"/>
      <c r="C926" s="52"/>
      <c r="D926" s="52"/>
      <c r="E926" s="52"/>
    </row>
    <row r="927" spans="1:5" x14ac:dyDescent="0.25">
      <c r="A927" s="53"/>
      <c r="B927" s="52"/>
      <c r="C927" s="52"/>
      <c r="D927" s="52"/>
      <c r="E927" s="52"/>
    </row>
    <row r="928" spans="1:5" x14ac:dyDescent="0.25">
      <c r="A928" s="53"/>
      <c r="B928" s="52"/>
      <c r="C928" s="52"/>
      <c r="D928" s="52"/>
      <c r="E928" s="52"/>
    </row>
    <row r="929" spans="1:5" x14ac:dyDescent="0.25">
      <c r="A929" s="53"/>
      <c r="B929" s="52"/>
      <c r="C929" s="52"/>
      <c r="D929" s="52"/>
      <c r="E929" s="52"/>
    </row>
    <row r="930" spans="1:5" x14ac:dyDescent="0.25">
      <c r="A930" s="53"/>
      <c r="B930" s="52"/>
      <c r="C930" s="52"/>
      <c r="D930" s="52"/>
      <c r="E930" s="52"/>
    </row>
    <row r="931" spans="1:5" x14ac:dyDescent="0.25">
      <c r="A931" s="53"/>
      <c r="B931" s="52"/>
      <c r="C931" s="52"/>
      <c r="D931" s="52"/>
      <c r="E931" s="52"/>
    </row>
    <row r="932" spans="1:5" x14ac:dyDescent="0.25">
      <c r="A932" s="53"/>
      <c r="B932" s="52"/>
      <c r="C932" s="52"/>
      <c r="D932" s="52"/>
      <c r="E932" s="52"/>
    </row>
    <row r="933" spans="1:5" x14ac:dyDescent="0.25">
      <c r="A933" s="53"/>
      <c r="B933" s="52"/>
      <c r="C933" s="52"/>
      <c r="D933" s="52"/>
      <c r="E933" s="52"/>
    </row>
    <row r="934" spans="1:5" x14ac:dyDescent="0.25">
      <c r="A934" s="53"/>
      <c r="B934" s="52"/>
      <c r="C934" s="52"/>
      <c r="D934" s="52"/>
      <c r="E934" s="52"/>
    </row>
    <row r="935" spans="1:5" x14ac:dyDescent="0.25">
      <c r="A935" s="53"/>
      <c r="B935" s="52"/>
      <c r="C935" s="52"/>
      <c r="D935" s="52"/>
      <c r="E935" s="52"/>
    </row>
    <row r="936" spans="1:5" x14ac:dyDescent="0.25">
      <c r="A936" s="53"/>
      <c r="B936" s="52"/>
      <c r="C936" s="52"/>
      <c r="D936" s="52"/>
      <c r="E936" s="52"/>
    </row>
    <row r="937" spans="1:5" x14ac:dyDescent="0.25">
      <c r="A937" s="53"/>
      <c r="B937" s="52"/>
      <c r="C937" s="52"/>
      <c r="D937" s="52"/>
      <c r="E937" s="52"/>
    </row>
    <row r="938" spans="1:5" x14ac:dyDescent="0.25">
      <c r="A938" s="53"/>
      <c r="B938" s="52"/>
      <c r="C938" s="52"/>
      <c r="D938" s="52"/>
      <c r="E938" s="52"/>
    </row>
    <row r="939" spans="1:5" x14ac:dyDescent="0.25">
      <c r="A939" s="53"/>
      <c r="B939" s="52"/>
      <c r="C939" s="52"/>
      <c r="D939" s="52"/>
      <c r="E939" s="52"/>
    </row>
    <row r="940" spans="1:5" x14ac:dyDescent="0.25">
      <c r="A940" s="53"/>
      <c r="B940" s="52"/>
      <c r="C940" s="52"/>
      <c r="D940" s="52"/>
      <c r="E940" s="52"/>
    </row>
    <row r="941" spans="1:5" x14ac:dyDescent="0.25">
      <c r="A941" s="53"/>
      <c r="B941" s="52"/>
      <c r="C941" s="52"/>
      <c r="D941" s="52"/>
      <c r="E941" s="52"/>
    </row>
    <row r="942" spans="1:5" x14ac:dyDescent="0.25">
      <c r="A942" s="53"/>
      <c r="B942" s="52"/>
      <c r="C942" s="52"/>
      <c r="D942" s="52"/>
      <c r="E942" s="52"/>
    </row>
    <row r="943" spans="1:5" x14ac:dyDescent="0.25">
      <c r="A943" s="53"/>
      <c r="B943" s="52"/>
      <c r="C943" s="52"/>
      <c r="D943" s="52"/>
      <c r="E943" s="52"/>
    </row>
    <row r="944" spans="1:5" x14ac:dyDescent="0.25">
      <c r="A944" s="53"/>
      <c r="B944" s="52"/>
      <c r="C944" s="52"/>
      <c r="D944" s="52"/>
      <c r="E944" s="52"/>
    </row>
    <row r="945" spans="1:5" x14ac:dyDescent="0.25">
      <c r="A945" s="53"/>
      <c r="B945" s="52"/>
      <c r="C945" s="52"/>
      <c r="D945" s="52"/>
      <c r="E945" s="52"/>
    </row>
    <row r="946" spans="1:5" x14ac:dyDescent="0.25">
      <c r="A946" s="53"/>
      <c r="B946" s="52"/>
      <c r="C946" s="52"/>
      <c r="D946" s="52"/>
      <c r="E946" s="52"/>
    </row>
    <row r="947" spans="1:5" x14ac:dyDescent="0.25">
      <c r="A947" s="53"/>
      <c r="B947" s="52"/>
      <c r="C947" s="52"/>
      <c r="D947" s="52"/>
      <c r="E947" s="52"/>
    </row>
    <row r="948" spans="1:5" x14ac:dyDescent="0.25">
      <c r="A948" s="53"/>
      <c r="B948" s="52"/>
      <c r="C948" s="52"/>
      <c r="D948" s="52"/>
      <c r="E948" s="52"/>
    </row>
    <row r="949" spans="1:5" x14ac:dyDescent="0.25">
      <c r="A949" s="53"/>
      <c r="B949" s="52"/>
      <c r="C949" s="52"/>
      <c r="D949" s="52"/>
      <c r="E949" s="52"/>
    </row>
    <row r="950" spans="1:5" x14ac:dyDescent="0.25">
      <c r="A950" s="53"/>
      <c r="B950" s="52"/>
      <c r="C950" s="52"/>
      <c r="D950" s="52"/>
      <c r="E950" s="52"/>
    </row>
    <row r="951" spans="1:5" x14ac:dyDescent="0.25">
      <c r="A951" s="53"/>
      <c r="B951" s="52"/>
      <c r="C951" s="52"/>
      <c r="D951" s="52"/>
      <c r="E951" s="52"/>
    </row>
    <row r="952" spans="1:5" x14ac:dyDescent="0.25">
      <c r="A952" s="53"/>
      <c r="B952" s="52"/>
      <c r="C952" s="52"/>
      <c r="D952" s="52"/>
      <c r="E952" s="52"/>
    </row>
    <row r="953" spans="1:5" x14ac:dyDescent="0.25">
      <c r="A953" s="53"/>
      <c r="B953" s="52"/>
      <c r="C953" s="52"/>
      <c r="D953" s="52"/>
      <c r="E953" s="52"/>
    </row>
    <row r="954" spans="1:5" x14ac:dyDescent="0.25">
      <c r="A954" s="53"/>
      <c r="B954" s="52"/>
      <c r="C954" s="52"/>
      <c r="D954" s="52"/>
      <c r="E954" s="52"/>
    </row>
    <row r="955" spans="1:5" x14ac:dyDescent="0.25">
      <c r="A955" s="53"/>
      <c r="B955" s="52"/>
      <c r="C955" s="52"/>
      <c r="D955" s="52"/>
      <c r="E955" s="52"/>
    </row>
    <row r="956" spans="1:5" x14ac:dyDescent="0.25">
      <c r="A956" s="53"/>
      <c r="B956" s="52"/>
      <c r="C956" s="52"/>
      <c r="D956" s="52"/>
      <c r="E956" s="52"/>
    </row>
    <row r="957" spans="1:5" x14ac:dyDescent="0.25">
      <c r="A957" s="53"/>
      <c r="B957" s="52"/>
      <c r="C957" s="52"/>
      <c r="D957" s="52"/>
      <c r="E957" s="52"/>
    </row>
    <row r="958" spans="1:5" x14ac:dyDescent="0.25">
      <c r="A958" s="53"/>
      <c r="B958" s="52"/>
      <c r="C958" s="52"/>
      <c r="D958" s="52"/>
      <c r="E958" s="52"/>
    </row>
  </sheetData>
  <sheetProtection sheet="1" scenarios="1" selectLockedCells="1" pivotTables="0"/>
  <mergeCells count="2">
    <mergeCell ref="A2:E2"/>
    <mergeCell ref="A3:E3"/>
  </mergeCells>
  <pageMargins left="0.7" right="0.7" top="0.75" bottom="0.75" header="0.3" footer="0.3"/>
  <pageSetup scale="74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DE8D-3EA8-4F91-9499-666E084D2941}">
  <sheetPr codeName="Hoja7"/>
  <dimension ref="A1:M236"/>
  <sheetViews>
    <sheetView showGridLines="0" showRowColHeaders="0" zoomScaleNormal="100" workbookViewId="0">
      <pane ySplit="1" topLeftCell="A172" activePane="bottomLeft" state="frozen"/>
      <selection pane="bottomLeft" activeCell="C4" sqref="C4"/>
    </sheetView>
  </sheetViews>
  <sheetFormatPr baseColWidth="10" defaultRowHeight="15" x14ac:dyDescent="0.25"/>
  <cols>
    <col min="1" max="1" width="6.5703125" style="88" customWidth="1"/>
    <col min="2" max="2" width="6.85546875" style="88" customWidth="1"/>
    <col min="3" max="3" width="9.5703125" style="88" customWidth="1"/>
    <col min="4" max="4" width="52.7109375" style="89" customWidth="1"/>
    <col min="5" max="5" width="10.85546875" style="90" customWidth="1"/>
    <col min="6" max="6" width="7" style="89" customWidth="1"/>
    <col min="7" max="7" width="7.5703125" style="90" customWidth="1"/>
    <col min="8" max="8" width="9.5703125" style="90" bestFit="1" customWidth="1"/>
    <col min="9" max="9" width="16.140625" style="91" customWidth="1"/>
    <col min="10" max="10" width="7.5703125" style="91" customWidth="1"/>
    <col min="11" max="11" width="14.42578125" style="91" customWidth="1"/>
    <col min="12" max="12" width="18.140625" style="92" bestFit="1" customWidth="1"/>
    <col min="13" max="13" width="9.28515625" style="89" customWidth="1"/>
    <col min="14" max="16384" width="11.42578125" style="126"/>
  </cols>
  <sheetData>
    <row r="1" spans="1:13" s="87" customFormat="1" ht="59.25" customHeight="1" x14ac:dyDescent="0.25">
      <c r="A1" s="82" t="s">
        <v>163</v>
      </c>
      <c r="B1" s="83" t="s">
        <v>164</v>
      </c>
      <c r="C1" s="83" t="s">
        <v>0</v>
      </c>
      <c r="D1" s="83" t="s">
        <v>2</v>
      </c>
      <c r="E1" s="83" t="s">
        <v>1</v>
      </c>
      <c r="F1" s="84" t="s">
        <v>11</v>
      </c>
      <c r="G1" s="85" t="s">
        <v>4</v>
      </c>
      <c r="H1" s="85" t="s">
        <v>5</v>
      </c>
      <c r="I1" s="86" t="s">
        <v>16</v>
      </c>
      <c r="J1" s="86" t="s">
        <v>12</v>
      </c>
      <c r="K1" s="86" t="s">
        <v>17</v>
      </c>
      <c r="L1" s="86" t="s">
        <v>165</v>
      </c>
      <c r="M1" s="84" t="s">
        <v>6</v>
      </c>
    </row>
    <row r="2" spans="1:13" x14ac:dyDescent="0.25">
      <c r="A2" s="88">
        <v>2026</v>
      </c>
      <c r="B2" s="88">
        <v>1</v>
      </c>
      <c r="C2" s="88">
        <v>2</v>
      </c>
      <c r="D2" s="89" t="s">
        <v>8</v>
      </c>
      <c r="E2" s="90">
        <v>1</v>
      </c>
      <c r="F2" s="89" t="s">
        <v>14</v>
      </c>
      <c r="G2" s="90">
        <v>0.9</v>
      </c>
      <c r="H2" s="90">
        <v>0.92</v>
      </c>
      <c r="I2" s="91">
        <v>1</v>
      </c>
      <c r="J2" s="91">
        <v>0.05</v>
      </c>
      <c r="K2" s="91">
        <v>0.05</v>
      </c>
      <c r="L2" s="92">
        <v>46315.439236893078</v>
      </c>
      <c r="M2" s="89" t="s">
        <v>166</v>
      </c>
    </row>
    <row r="3" spans="1:13" x14ac:dyDescent="0.25">
      <c r="A3" s="88">
        <v>2026</v>
      </c>
      <c r="B3" s="88">
        <v>1</v>
      </c>
      <c r="C3" s="88">
        <v>3</v>
      </c>
      <c r="D3" s="89" t="s">
        <v>9</v>
      </c>
      <c r="E3" s="90">
        <v>1</v>
      </c>
      <c r="F3" s="89" t="s">
        <v>14</v>
      </c>
      <c r="G3" s="90">
        <v>0.99</v>
      </c>
      <c r="H3" s="90">
        <v>1</v>
      </c>
      <c r="I3" s="91">
        <v>1</v>
      </c>
      <c r="J3" s="91">
        <v>0.03</v>
      </c>
      <c r="K3" s="91">
        <v>0.03</v>
      </c>
      <c r="L3" s="92">
        <v>46315.439236893406</v>
      </c>
      <c r="M3" s="89" t="s">
        <v>166</v>
      </c>
    </row>
    <row r="4" spans="1:13" x14ac:dyDescent="0.25">
      <c r="A4" s="88">
        <v>2026</v>
      </c>
      <c r="B4" s="88">
        <v>1</v>
      </c>
      <c r="C4" s="88">
        <v>4</v>
      </c>
      <c r="D4" s="89" t="s">
        <v>38</v>
      </c>
      <c r="E4" s="90">
        <v>1</v>
      </c>
      <c r="F4" s="89" t="s">
        <v>14</v>
      </c>
      <c r="G4" s="90">
        <v>0.98</v>
      </c>
      <c r="H4" s="90">
        <v>0.995</v>
      </c>
      <c r="I4" s="91">
        <v>1</v>
      </c>
      <c r="J4" s="91">
        <v>0.03</v>
      </c>
      <c r="K4" s="91">
        <v>0.03</v>
      </c>
      <c r="L4" s="92">
        <v>46315.43923689345</v>
      </c>
      <c r="M4" s="89" t="s">
        <v>166</v>
      </c>
    </row>
    <row r="5" spans="1:13" x14ac:dyDescent="0.25">
      <c r="A5" s="88">
        <v>2026</v>
      </c>
      <c r="B5" s="88">
        <v>1</v>
      </c>
      <c r="C5" s="88">
        <v>5</v>
      </c>
      <c r="D5" s="89" t="s">
        <v>10</v>
      </c>
      <c r="E5" s="90">
        <v>1</v>
      </c>
      <c r="F5" s="89" t="s">
        <v>18</v>
      </c>
      <c r="G5" s="90">
        <v>26</v>
      </c>
      <c r="H5" s="90">
        <v>17</v>
      </c>
      <c r="I5" s="91">
        <v>1</v>
      </c>
      <c r="J5" s="91">
        <v>0.03</v>
      </c>
      <c r="K5" s="91">
        <v>0.03</v>
      </c>
      <c r="L5" s="92">
        <v>46315.439236893493</v>
      </c>
      <c r="M5" s="89" t="s">
        <v>166</v>
      </c>
    </row>
    <row r="6" spans="1:13" x14ac:dyDescent="0.25">
      <c r="A6" s="88">
        <v>2026</v>
      </c>
      <c r="B6" s="88">
        <v>1</v>
      </c>
      <c r="C6" s="88">
        <v>6</v>
      </c>
      <c r="D6" s="89" t="s">
        <v>49</v>
      </c>
      <c r="E6" s="90">
        <v>1</v>
      </c>
      <c r="F6" s="89" t="s">
        <v>14</v>
      </c>
      <c r="G6" s="90">
        <v>0.98499999999999999</v>
      </c>
      <c r="H6" s="90">
        <v>0.996</v>
      </c>
      <c r="I6" s="91">
        <v>1</v>
      </c>
      <c r="J6" s="91">
        <v>0.03</v>
      </c>
      <c r="K6" s="91">
        <v>0.03</v>
      </c>
      <c r="L6" s="92">
        <v>46315.43923689353</v>
      </c>
      <c r="M6" s="89" t="s">
        <v>166</v>
      </c>
    </row>
    <row r="7" spans="1:13" x14ac:dyDescent="0.25">
      <c r="A7" s="88">
        <v>2026</v>
      </c>
      <c r="B7" s="88">
        <v>1</v>
      </c>
      <c r="C7" s="88">
        <v>7</v>
      </c>
      <c r="D7" s="89" t="s">
        <v>54</v>
      </c>
      <c r="E7" s="90">
        <v>1</v>
      </c>
      <c r="F7" s="89" t="s">
        <v>14</v>
      </c>
      <c r="G7" s="90">
        <v>0.7</v>
      </c>
      <c r="H7" s="90">
        <v>0.73099999999999998</v>
      </c>
      <c r="I7" s="91">
        <v>1</v>
      </c>
      <c r="J7" s="91">
        <v>0.04</v>
      </c>
      <c r="K7" s="91">
        <v>0.04</v>
      </c>
      <c r="L7" s="92">
        <v>46315.439236893588</v>
      </c>
      <c r="M7" s="89" t="s">
        <v>166</v>
      </c>
    </row>
    <row r="8" spans="1:13" x14ac:dyDescent="0.25">
      <c r="A8" s="88">
        <v>2026</v>
      </c>
      <c r="B8" s="88">
        <v>1</v>
      </c>
      <c r="C8" s="88">
        <v>8</v>
      </c>
      <c r="D8" s="89" t="s">
        <v>59</v>
      </c>
      <c r="E8" s="90">
        <v>1</v>
      </c>
      <c r="F8" s="89" t="s">
        <v>253</v>
      </c>
      <c r="G8" s="90">
        <v>5.0000000000000001E-3</v>
      </c>
      <c r="H8" s="90">
        <v>8.0000000000000004E-4</v>
      </c>
      <c r="I8" s="91">
        <v>1</v>
      </c>
      <c r="J8" s="91">
        <v>0.03</v>
      </c>
      <c r="K8" s="91">
        <v>0.03</v>
      </c>
      <c r="L8" s="92">
        <v>46315.439236893624</v>
      </c>
      <c r="M8" s="89" t="s">
        <v>166</v>
      </c>
    </row>
    <row r="9" spans="1:13" x14ac:dyDescent="0.25">
      <c r="A9" s="88">
        <v>2026</v>
      </c>
      <c r="B9" s="88">
        <v>1</v>
      </c>
      <c r="C9" s="88">
        <v>9</v>
      </c>
      <c r="D9" s="89" t="s">
        <v>64</v>
      </c>
      <c r="E9" s="90">
        <v>1</v>
      </c>
      <c r="F9" s="89" t="s">
        <v>253</v>
      </c>
      <c r="G9" s="90">
        <v>0.04</v>
      </c>
      <c r="H9" s="90">
        <v>3.3599999999999998E-2</v>
      </c>
      <c r="I9" s="91">
        <v>1</v>
      </c>
      <c r="J9" s="91">
        <v>0.03</v>
      </c>
      <c r="K9" s="91">
        <v>0.03</v>
      </c>
      <c r="L9" s="92">
        <v>46315.439236893661</v>
      </c>
      <c r="M9" s="89" t="s">
        <v>166</v>
      </c>
    </row>
    <row r="10" spans="1:13" x14ac:dyDescent="0.25">
      <c r="A10" s="88">
        <v>2026</v>
      </c>
      <c r="B10" s="88">
        <v>1</v>
      </c>
      <c r="C10" s="88">
        <v>10</v>
      </c>
      <c r="D10" s="89" t="s">
        <v>69</v>
      </c>
      <c r="E10" s="90">
        <v>1</v>
      </c>
      <c r="F10" s="89" t="s">
        <v>14</v>
      </c>
      <c r="G10" s="90">
        <v>0.99</v>
      </c>
      <c r="H10" s="90">
        <v>1</v>
      </c>
      <c r="I10" s="91">
        <v>1</v>
      </c>
      <c r="J10" s="91">
        <v>0.03</v>
      </c>
      <c r="K10" s="91">
        <v>0.03</v>
      </c>
      <c r="L10" s="92">
        <v>46315.43923689369</v>
      </c>
      <c r="M10" s="89" t="s">
        <v>166</v>
      </c>
    </row>
    <row r="11" spans="1:13" x14ac:dyDescent="0.25">
      <c r="A11" s="88">
        <v>2026</v>
      </c>
      <c r="B11" s="88">
        <v>1</v>
      </c>
      <c r="C11" s="88">
        <v>11</v>
      </c>
      <c r="D11" s="89" t="s">
        <v>75</v>
      </c>
      <c r="E11" s="90">
        <v>2</v>
      </c>
      <c r="F11" s="89" t="s">
        <v>14</v>
      </c>
      <c r="G11" s="90">
        <v>1</v>
      </c>
      <c r="H11" s="90">
        <v>1</v>
      </c>
      <c r="I11" s="91">
        <v>1</v>
      </c>
      <c r="J11" s="91">
        <v>0.03</v>
      </c>
      <c r="K11" s="91">
        <v>0.03</v>
      </c>
      <c r="L11" s="92">
        <v>46315.439236893748</v>
      </c>
      <c r="M11" s="89" t="s">
        <v>166</v>
      </c>
    </row>
    <row r="12" spans="1:13" x14ac:dyDescent="0.25">
      <c r="A12" s="88">
        <v>2026</v>
      </c>
      <c r="B12" s="88">
        <v>1</v>
      </c>
      <c r="C12" s="88">
        <v>12</v>
      </c>
      <c r="D12" s="89" t="s">
        <v>78</v>
      </c>
      <c r="E12" s="90">
        <v>2</v>
      </c>
      <c r="F12" s="89" t="s">
        <v>14</v>
      </c>
      <c r="G12" s="90">
        <v>0.99</v>
      </c>
      <c r="H12" s="90">
        <v>0.98</v>
      </c>
      <c r="I12" s="91">
        <v>0.98989898989898994</v>
      </c>
      <c r="J12" s="91">
        <v>0.03</v>
      </c>
      <c r="K12" s="91">
        <v>2.9696969696969697E-2</v>
      </c>
      <c r="L12" s="92">
        <v>46315.439236894017</v>
      </c>
      <c r="M12" s="89" t="s">
        <v>166</v>
      </c>
    </row>
    <row r="13" spans="1:13" x14ac:dyDescent="0.25">
      <c r="A13" s="88">
        <v>2026</v>
      </c>
      <c r="B13" s="88">
        <v>1</v>
      </c>
      <c r="C13" s="88">
        <v>13</v>
      </c>
      <c r="D13" s="89" t="s">
        <v>81</v>
      </c>
      <c r="E13" s="90">
        <v>2</v>
      </c>
      <c r="F13" s="89" t="s">
        <v>14</v>
      </c>
      <c r="G13" s="90">
        <v>0.98</v>
      </c>
      <c r="H13" s="90">
        <v>0.98299999999999998</v>
      </c>
      <c r="I13" s="91">
        <v>1</v>
      </c>
      <c r="J13" s="91">
        <v>0.03</v>
      </c>
      <c r="K13" s="91">
        <v>0.03</v>
      </c>
      <c r="L13" s="92">
        <v>46315.439236894053</v>
      </c>
      <c r="M13" s="89" t="s">
        <v>166</v>
      </c>
    </row>
    <row r="14" spans="1:13" x14ac:dyDescent="0.25">
      <c r="A14" s="88">
        <v>2026</v>
      </c>
      <c r="B14" s="88">
        <v>1</v>
      </c>
      <c r="C14" s="88">
        <v>14</v>
      </c>
      <c r="D14" s="89" t="s">
        <v>84</v>
      </c>
      <c r="E14" s="90">
        <v>2</v>
      </c>
      <c r="F14" s="89" t="s">
        <v>14</v>
      </c>
      <c r="G14" s="90">
        <v>0.96</v>
      </c>
      <c r="H14" s="90">
        <v>0.97</v>
      </c>
      <c r="I14" s="91">
        <v>1</v>
      </c>
      <c r="J14" s="91">
        <v>0.03</v>
      </c>
      <c r="K14" s="91">
        <v>0.03</v>
      </c>
      <c r="L14" s="92">
        <v>46315.439236894083</v>
      </c>
      <c r="M14" s="89" t="s">
        <v>166</v>
      </c>
    </row>
    <row r="15" spans="1:13" x14ac:dyDescent="0.25">
      <c r="A15" s="88">
        <v>2026</v>
      </c>
      <c r="B15" s="88">
        <v>1</v>
      </c>
      <c r="C15" s="88">
        <v>15</v>
      </c>
      <c r="D15" s="89" t="s">
        <v>87</v>
      </c>
      <c r="E15" s="90">
        <v>2</v>
      </c>
      <c r="F15" s="89" t="s">
        <v>18</v>
      </c>
      <c r="G15" s="90">
        <v>3.1</v>
      </c>
      <c r="H15" s="90">
        <v>2.99</v>
      </c>
      <c r="I15" s="91">
        <v>1</v>
      </c>
      <c r="J15" s="91">
        <v>0.03</v>
      </c>
      <c r="K15" s="91">
        <v>0.03</v>
      </c>
      <c r="L15" s="92">
        <v>46315.439236894126</v>
      </c>
      <c r="M15" s="89" t="s">
        <v>166</v>
      </c>
    </row>
    <row r="16" spans="1:13" x14ac:dyDescent="0.25">
      <c r="A16" s="88">
        <v>2026</v>
      </c>
      <c r="B16" s="88">
        <v>1</v>
      </c>
      <c r="C16" s="88">
        <v>16</v>
      </c>
      <c r="D16" s="89" t="s">
        <v>94</v>
      </c>
      <c r="E16" s="90">
        <v>2</v>
      </c>
      <c r="F16" s="89" t="s">
        <v>14</v>
      </c>
      <c r="G16" s="90">
        <v>0.96</v>
      </c>
      <c r="H16" s="90">
        <v>0.96799999999999997</v>
      </c>
      <c r="I16" s="91">
        <v>1</v>
      </c>
      <c r="J16" s="91">
        <v>0.03</v>
      </c>
      <c r="K16" s="91">
        <v>0.03</v>
      </c>
      <c r="L16" s="92">
        <v>46315.439236894148</v>
      </c>
      <c r="M16" s="89" t="s">
        <v>166</v>
      </c>
    </row>
    <row r="17" spans="1:13" x14ac:dyDescent="0.25">
      <c r="A17" s="88">
        <v>2026</v>
      </c>
      <c r="B17" s="88">
        <v>1</v>
      </c>
      <c r="C17" s="88">
        <v>17</v>
      </c>
      <c r="D17" s="89" t="s">
        <v>100</v>
      </c>
      <c r="E17" s="90">
        <v>2</v>
      </c>
      <c r="F17" s="89" t="s">
        <v>14</v>
      </c>
      <c r="G17" s="90">
        <v>0.22</v>
      </c>
      <c r="H17" s="90">
        <v>0.23350000000000001</v>
      </c>
      <c r="I17" s="91">
        <v>1</v>
      </c>
      <c r="J17" s="91">
        <v>0.03</v>
      </c>
      <c r="K17" s="91">
        <v>0.03</v>
      </c>
      <c r="L17" s="92">
        <v>46315.43923689417</v>
      </c>
      <c r="M17" s="89" t="s">
        <v>166</v>
      </c>
    </row>
    <row r="18" spans="1:13" x14ac:dyDescent="0.25">
      <c r="A18" s="88">
        <v>2026</v>
      </c>
      <c r="B18" s="88">
        <v>1</v>
      </c>
      <c r="C18" s="88">
        <v>20</v>
      </c>
      <c r="D18" s="89" t="s">
        <v>106</v>
      </c>
      <c r="E18" s="90">
        <v>3</v>
      </c>
      <c r="F18" s="89" t="s">
        <v>14</v>
      </c>
      <c r="G18" s="90">
        <v>0.98</v>
      </c>
      <c r="H18" s="90">
        <v>1</v>
      </c>
      <c r="I18" s="91">
        <v>1</v>
      </c>
      <c r="J18" s="91">
        <v>0.08</v>
      </c>
      <c r="K18" s="91">
        <v>0.08</v>
      </c>
      <c r="L18" s="92">
        <v>46315.439236894199</v>
      </c>
      <c r="M18" s="89" t="s">
        <v>166</v>
      </c>
    </row>
    <row r="19" spans="1:13" x14ac:dyDescent="0.25">
      <c r="A19" s="88">
        <v>2026</v>
      </c>
      <c r="B19" s="88">
        <v>1</v>
      </c>
      <c r="C19" s="88">
        <v>29</v>
      </c>
      <c r="D19" s="89" t="s">
        <v>109</v>
      </c>
      <c r="E19" s="90">
        <v>4</v>
      </c>
      <c r="F19" s="89" t="s">
        <v>18</v>
      </c>
      <c r="G19" s="90">
        <v>5528</v>
      </c>
      <c r="H19" s="90">
        <v>4582</v>
      </c>
      <c r="I19" s="91">
        <v>1</v>
      </c>
      <c r="J19" s="91">
        <v>0.03</v>
      </c>
      <c r="K19" s="91">
        <v>0.03</v>
      </c>
      <c r="L19" s="92">
        <v>46315.439236894235</v>
      </c>
      <c r="M19" s="89" t="s">
        <v>166</v>
      </c>
    </row>
    <row r="20" spans="1:13" x14ac:dyDescent="0.25">
      <c r="A20" s="88">
        <v>2026</v>
      </c>
      <c r="B20" s="88">
        <v>1</v>
      </c>
      <c r="C20" s="88">
        <v>30</v>
      </c>
      <c r="D20" s="89" t="s">
        <v>116</v>
      </c>
      <c r="E20" s="90">
        <v>4</v>
      </c>
      <c r="F20" s="89" t="s">
        <v>18</v>
      </c>
      <c r="G20" s="90">
        <v>5895</v>
      </c>
      <c r="H20" s="90">
        <v>4820</v>
      </c>
      <c r="I20" s="91">
        <v>1</v>
      </c>
      <c r="J20" s="91">
        <v>0.03</v>
      </c>
      <c r="K20" s="91">
        <v>0.03</v>
      </c>
      <c r="L20" s="92">
        <v>46315.439236894264</v>
      </c>
      <c r="M20" s="89" t="s">
        <v>166</v>
      </c>
    </row>
    <row r="21" spans="1:13" x14ac:dyDescent="0.25">
      <c r="A21" s="88">
        <v>2026</v>
      </c>
      <c r="B21" s="88">
        <v>1</v>
      </c>
      <c r="C21" s="88">
        <v>31</v>
      </c>
      <c r="D21" s="89" t="s">
        <v>119</v>
      </c>
      <c r="E21" s="90">
        <v>4</v>
      </c>
      <c r="F21" s="89" t="s">
        <v>18</v>
      </c>
      <c r="G21" s="90">
        <v>7351</v>
      </c>
      <c r="H21" s="90">
        <v>6310</v>
      </c>
      <c r="I21" s="91">
        <v>1</v>
      </c>
      <c r="J21" s="91">
        <v>0.03</v>
      </c>
      <c r="K21" s="91">
        <v>0.03</v>
      </c>
      <c r="L21" s="92">
        <v>46315.439236894286</v>
      </c>
      <c r="M21" s="89" t="s">
        <v>166</v>
      </c>
    </row>
    <row r="22" spans="1:13" x14ac:dyDescent="0.25">
      <c r="A22" s="88">
        <v>2026</v>
      </c>
      <c r="B22" s="88">
        <v>1</v>
      </c>
      <c r="C22" s="88">
        <v>32</v>
      </c>
      <c r="D22" s="89" t="s">
        <v>122</v>
      </c>
      <c r="E22" s="90">
        <v>4</v>
      </c>
      <c r="F22" s="89" t="s">
        <v>18</v>
      </c>
      <c r="G22" s="90">
        <v>452</v>
      </c>
      <c r="H22" s="90">
        <v>434.2</v>
      </c>
      <c r="I22" s="91">
        <v>1</v>
      </c>
      <c r="J22" s="91">
        <v>0.03</v>
      </c>
      <c r="K22" s="91">
        <v>0.03</v>
      </c>
      <c r="L22" s="92">
        <v>46315.43923689433</v>
      </c>
      <c r="M22" s="89" t="s">
        <v>166</v>
      </c>
    </row>
    <row r="23" spans="1:13" x14ac:dyDescent="0.25">
      <c r="A23" s="88">
        <v>2026</v>
      </c>
      <c r="B23" s="88">
        <v>1</v>
      </c>
      <c r="C23" s="88">
        <v>33</v>
      </c>
      <c r="D23" s="89" t="s">
        <v>127</v>
      </c>
      <c r="E23" s="90">
        <v>4</v>
      </c>
      <c r="F23" s="89" t="s">
        <v>14</v>
      </c>
      <c r="G23" s="90">
        <v>0.999</v>
      </c>
      <c r="H23" s="90">
        <v>1</v>
      </c>
      <c r="I23" s="91">
        <v>1</v>
      </c>
      <c r="J23" s="91">
        <v>0.03</v>
      </c>
      <c r="K23" s="91">
        <v>0.03</v>
      </c>
      <c r="L23" s="92">
        <v>46315.439236894366</v>
      </c>
      <c r="M23" s="89" t="s">
        <v>166</v>
      </c>
    </row>
    <row r="24" spans="1:13" x14ac:dyDescent="0.25">
      <c r="A24" s="88">
        <v>2026</v>
      </c>
      <c r="B24" s="88">
        <v>1</v>
      </c>
      <c r="C24" s="88">
        <v>34</v>
      </c>
      <c r="D24" s="89" t="s">
        <v>133</v>
      </c>
      <c r="E24" s="90">
        <v>4</v>
      </c>
      <c r="F24" s="89" t="s">
        <v>253</v>
      </c>
      <c r="G24" s="90">
        <v>2.7E-2</v>
      </c>
      <c r="H24" s="90">
        <v>1.9E-2</v>
      </c>
      <c r="I24" s="91">
        <v>1</v>
      </c>
      <c r="J24" s="91">
        <v>0.03</v>
      </c>
      <c r="K24" s="91">
        <v>0.03</v>
      </c>
      <c r="L24" s="92">
        <v>46315.439236894395</v>
      </c>
      <c r="M24" s="89" t="s">
        <v>166</v>
      </c>
    </row>
    <row r="25" spans="1:13" x14ac:dyDescent="0.25">
      <c r="A25" s="88">
        <v>2026</v>
      </c>
      <c r="B25" s="88">
        <v>1</v>
      </c>
      <c r="C25" s="88">
        <v>35</v>
      </c>
      <c r="D25" s="89" t="s">
        <v>139</v>
      </c>
      <c r="E25" s="90">
        <v>4</v>
      </c>
      <c r="F25" s="89" t="s">
        <v>18</v>
      </c>
      <c r="G25" s="90">
        <v>5931</v>
      </c>
      <c r="H25" s="90">
        <v>6289</v>
      </c>
      <c r="I25" s="91">
        <v>0.94307521068532363</v>
      </c>
      <c r="J25" s="91">
        <v>0.03</v>
      </c>
      <c r="K25" s="91">
        <v>2.8292256320559709E-2</v>
      </c>
      <c r="L25" s="92">
        <v>46315.43923689441</v>
      </c>
      <c r="M25" s="89" t="s">
        <v>166</v>
      </c>
    </row>
    <row r="26" spans="1:13" x14ac:dyDescent="0.25">
      <c r="A26" s="88">
        <v>2026</v>
      </c>
      <c r="B26" s="88">
        <v>1</v>
      </c>
      <c r="C26" s="88">
        <v>36</v>
      </c>
      <c r="D26" s="89" t="s">
        <v>146</v>
      </c>
      <c r="E26" s="90">
        <v>4</v>
      </c>
      <c r="F26" s="89" t="s">
        <v>18</v>
      </c>
      <c r="G26" s="90">
        <v>1563</v>
      </c>
      <c r="H26" s="90">
        <v>1327</v>
      </c>
      <c r="I26" s="91">
        <v>1</v>
      </c>
      <c r="J26" s="91">
        <v>0.03</v>
      </c>
      <c r="K26" s="91">
        <v>0.03</v>
      </c>
      <c r="L26" s="92">
        <v>46315.439236894446</v>
      </c>
      <c r="M26" s="89" t="s">
        <v>166</v>
      </c>
    </row>
    <row r="27" spans="1:13" x14ac:dyDescent="0.25">
      <c r="A27" s="88">
        <v>2026</v>
      </c>
      <c r="B27" s="88">
        <v>1</v>
      </c>
      <c r="C27" s="88">
        <v>37</v>
      </c>
      <c r="D27" s="89" t="s">
        <v>149</v>
      </c>
      <c r="E27" s="90">
        <v>4</v>
      </c>
      <c r="F27" s="89" t="s">
        <v>14</v>
      </c>
      <c r="G27" s="90">
        <v>0.96</v>
      </c>
      <c r="H27" s="90">
        <v>0.90100000000000002</v>
      </c>
      <c r="I27" s="91">
        <v>0.93854166666666672</v>
      </c>
      <c r="J27" s="91">
        <v>0.03</v>
      </c>
      <c r="K27" s="91">
        <v>2.8156250000000001E-2</v>
      </c>
      <c r="L27" s="92">
        <v>46315.43923689449</v>
      </c>
      <c r="M27" s="89" t="s">
        <v>166</v>
      </c>
    </row>
    <row r="28" spans="1:13" x14ac:dyDescent="0.25">
      <c r="A28" s="88">
        <v>2026</v>
      </c>
      <c r="B28" s="88">
        <v>1</v>
      </c>
      <c r="C28" s="88">
        <v>38</v>
      </c>
      <c r="D28" s="89" t="s">
        <v>152</v>
      </c>
      <c r="E28" s="90">
        <v>5</v>
      </c>
      <c r="F28" s="89" t="s">
        <v>18</v>
      </c>
      <c r="G28" s="90">
        <v>0.03</v>
      </c>
      <c r="H28" s="90">
        <v>5.3999999999999999E-2</v>
      </c>
      <c r="I28" s="91">
        <v>0.55555555555555558</v>
      </c>
      <c r="J28" s="91">
        <v>7.0000000000000007E-2</v>
      </c>
      <c r="K28" s="91">
        <v>3.8888888888888896E-2</v>
      </c>
      <c r="L28" s="92">
        <v>46315.439236894512</v>
      </c>
      <c r="M28" s="89" t="s">
        <v>166</v>
      </c>
    </row>
    <row r="29" spans="1:13" x14ac:dyDescent="0.25">
      <c r="A29" s="88">
        <v>2026</v>
      </c>
      <c r="B29" s="88">
        <v>1</v>
      </c>
      <c r="C29" s="88">
        <v>39</v>
      </c>
      <c r="D29" s="89" t="s">
        <v>158</v>
      </c>
      <c r="E29" s="90">
        <v>5</v>
      </c>
      <c r="F29" s="89" t="s">
        <v>18</v>
      </c>
      <c r="G29" s="90">
        <v>0.03</v>
      </c>
      <c r="H29" s="90">
        <v>5.2999999999999999E-2</v>
      </c>
      <c r="I29" s="91">
        <v>0.56603773584905659</v>
      </c>
      <c r="J29" s="91">
        <v>7.0000000000000007E-2</v>
      </c>
      <c r="K29" s="91">
        <v>3.9622641509433967E-2</v>
      </c>
      <c r="L29" s="92">
        <v>46315.439236894534</v>
      </c>
      <c r="M29" s="89" t="s">
        <v>166</v>
      </c>
    </row>
    <row r="30" spans="1:13" x14ac:dyDescent="0.25">
      <c r="A30" s="88">
        <v>2026</v>
      </c>
      <c r="B30" s="88">
        <v>2</v>
      </c>
      <c r="C30" s="88">
        <v>2</v>
      </c>
      <c r="D30" s="89" t="s">
        <v>8</v>
      </c>
      <c r="E30" s="90">
        <v>1</v>
      </c>
      <c r="F30" s="89" t="s">
        <v>14</v>
      </c>
      <c r="G30" s="90">
        <v>0.9</v>
      </c>
      <c r="H30" s="90">
        <v>0.92</v>
      </c>
      <c r="I30" s="91">
        <v>1</v>
      </c>
      <c r="J30" s="91">
        <v>0.05</v>
      </c>
      <c r="K30" s="91">
        <v>0.05</v>
      </c>
      <c r="L30" s="92">
        <v>46315.441647778935</v>
      </c>
      <c r="M30" s="89" t="s">
        <v>166</v>
      </c>
    </row>
    <row r="31" spans="1:13" x14ac:dyDescent="0.25">
      <c r="A31" s="88">
        <v>2026</v>
      </c>
      <c r="B31" s="88">
        <v>2</v>
      </c>
      <c r="C31" s="88">
        <v>3</v>
      </c>
      <c r="D31" s="89" t="s">
        <v>9</v>
      </c>
      <c r="E31" s="90">
        <v>1</v>
      </c>
      <c r="F31" s="89" t="s">
        <v>14</v>
      </c>
      <c r="G31" s="90">
        <v>0.99</v>
      </c>
      <c r="H31" s="90">
        <v>1</v>
      </c>
      <c r="I31" s="91">
        <v>1</v>
      </c>
      <c r="J31" s="91">
        <v>0.03</v>
      </c>
      <c r="K31" s="91">
        <v>0.03</v>
      </c>
      <c r="L31" s="92">
        <v>46315.441647779153</v>
      </c>
      <c r="M31" s="89" t="s">
        <v>166</v>
      </c>
    </row>
    <row r="32" spans="1:13" x14ac:dyDescent="0.25">
      <c r="A32" s="88">
        <v>2026</v>
      </c>
      <c r="B32" s="88">
        <v>2</v>
      </c>
      <c r="C32" s="88">
        <v>4</v>
      </c>
      <c r="D32" s="89" t="s">
        <v>38</v>
      </c>
      <c r="E32" s="90">
        <v>1</v>
      </c>
      <c r="F32" s="89" t="s">
        <v>14</v>
      </c>
      <c r="G32" s="90">
        <v>0.98</v>
      </c>
      <c r="H32" s="90">
        <v>0.98099999999999998</v>
      </c>
      <c r="I32" s="91">
        <v>1</v>
      </c>
      <c r="J32" s="91">
        <v>0.03</v>
      </c>
      <c r="K32" s="91">
        <v>0.03</v>
      </c>
      <c r="L32" s="92">
        <v>46315.441647779189</v>
      </c>
      <c r="M32" s="89" t="s">
        <v>166</v>
      </c>
    </row>
    <row r="33" spans="1:13" x14ac:dyDescent="0.25">
      <c r="A33" s="88">
        <v>2026</v>
      </c>
      <c r="B33" s="88">
        <v>2</v>
      </c>
      <c r="C33" s="88">
        <v>5</v>
      </c>
      <c r="D33" s="89" t="s">
        <v>10</v>
      </c>
      <c r="E33" s="90">
        <v>1</v>
      </c>
      <c r="F33" s="89" t="s">
        <v>18</v>
      </c>
      <c r="G33" s="90">
        <v>26</v>
      </c>
      <c r="H33" s="90">
        <v>19</v>
      </c>
      <c r="I33" s="91">
        <v>1</v>
      </c>
      <c r="J33" s="91">
        <v>0.03</v>
      </c>
      <c r="K33" s="91">
        <v>0.03</v>
      </c>
      <c r="L33" s="92">
        <v>46315.441647779226</v>
      </c>
      <c r="M33" s="89" t="s">
        <v>166</v>
      </c>
    </row>
    <row r="34" spans="1:13" x14ac:dyDescent="0.25">
      <c r="A34" s="88">
        <v>2026</v>
      </c>
      <c r="B34" s="88">
        <v>2</v>
      </c>
      <c r="C34" s="88">
        <v>6</v>
      </c>
      <c r="D34" s="89" t="s">
        <v>49</v>
      </c>
      <c r="E34" s="90">
        <v>1</v>
      </c>
      <c r="F34" s="89" t="s">
        <v>14</v>
      </c>
      <c r="G34" s="90">
        <v>0.98499999999999999</v>
      </c>
      <c r="H34" s="90">
        <v>0.998</v>
      </c>
      <c r="I34" s="91">
        <v>1</v>
      </c>
      <c r="J34" s="91">
        <v>0.03</v>
      </c>
      <c r="K34" s="91">
        <v>0.03</v>
      </c>
      <c r="L34" s="92">
        <v>46315.441647779255</v>
      </c>
      <c r="M34" s="89" t="s">
        <v>166</v>
      </c>
    </row>
    <row r="35" spans="1:13" x14ac:dyDescent="0.25">
      <c r="A35" s="88">
        <v>2026</v>
      </c>
      <c r="B35" s="88">
        <v>2</v>
      </c>
      <c r="C35" s="88">
        <v>7</v>
      </c>
      <c r="D35" s="89" t="s">
        <v>54</v>
      </c>
      <c r="E35" s="90">
        <v>1</v>
      </c>
      <c r="F35" s="89" t="s">
        <v>14</v>
      </c>
      <c r="G35" s="90">
        <v>0.7</v>
      </c>
      <c r="H35" s="90">
        <v>0.70299999999999996</v>
      </c>
      <c r="I35" s="91">
        <v>1</v>
      </c>
      <c r="J35" s="91">
        <v>0.04</v>
      </c>
      <c r="K35" s="91">
        <v>0.04</v>
      </c>
      <c r="L35" s="92">
        <v>46315.441647779298</v>
      </c>
      <c r="M35" s="89" t="s">
        <v>166</v>
      </c>
    </row>
    <row r="36" spans="1:13" x14ac:dyDescent="0.25">
      <c r="A36" s="88">
        <v>2026</v>
      </c>
      <c r="B36" s="88">
        <v>2</v>
      </c>
      <c r="C36" s="88">
        <v>8</v>
      </c>
      <c r="D36" s="89" t="s">
        <v>59</v>
      </c>
      <c r="E36" s="90">
        <v>1</v>
      </c>
      <c r="F36" s="89" t="s">
        <v>253</v>
      </c>
      <c r="G36" s="90">
        <v>5.0000000000000001E-3</v>
      </c>
      <c r="H36" s="90">
        <v>0</v>
      </c>
      <c r="I36" s="91">
        <v>1</v>
      </c>
      <c r="J36" s="91">
        <v>0.03</v>
      </c>
      <c r="K36" s="91">
        <v>0.03</v>
      </c>
      <c r="L36" s="92">
        <v>46315.44164777932</v>
      </c>
      <c r="M36" s="89" t="s">
        <v>166</v>
      </c>
    </row>
    <row r="37" spans="1:13" x14ac:dyDescent="0.25">
      <c r="A37" s="88">
        <v>2026</v>
      </c>
      <c r="B37" s="88">
        <v>2</v>
      </c>
      <c r="C37" s="88">
        <v>9</v>
      </c>
      <c r="D37" s="89" t="s">
        <v>64</v>
      </c>
      <c r="E37" s="90">
        <v>1</v>
      </c>
      <c r="F37" s="89" t="s">
        <v>253</v>
      </c>
      <c r="G37" s="90">
        <v>0.04</v>
      </c>
      <c r="H37" s="90">
        <v>4.2999999999999997E-2</v>
      </c>
      <c r="I37" s="91">
        <v>0.93023255813953498</v>
      </c>
      <c r="J37" s="91">
        <v>0.03</v>
      </c>
      <c r="K37" s="91">
        <v>2.790697674418605E-2</v>
      </c>
      <c r="L37" s="92">
        <v>46315.441647779349</v>
      </c>
      <c r="M37" s="89" t="s">
        <v>166</v>
      </c>
    </row>
    <row r="38" spans="1:13" x14ac:dyDescent="0.25">
      <c r="A38" s="88">
        <v>2026</v>
      </c>
      <c r="B38" s="88">
        <v>2</v>
      </c>
      <c r="C38" s="88">
        <v>10</v>
      </c>
      <c r="D38" s="89" t="s">
        <v>69</v>
      </c>
      <c r="E38" s="90">
        <v>1</v>
      </c>
      <c r="F38" s="89" t="s">
        <v>14</v>
      </c>
      <c r="G38" s="90">
        <v>0.99</v>
      </c>
      <c r="H38" s="90">
        <v>1</v>
      </c>
      <c r="I38" s="91">
        <v>1</v>
      </c>
      <c r="J38" s="91">
        <v>0.03</v>
      </c>
      <c r="K38" s="91">
        <v>0.03</v>
      </c>
      <c r="L38" s="92">
        <v>46315.441647779364</v>
      </c>
      <c r="M38" s="89" t="s">
        <v>166</v>
      </c>
    </row>
    <row r="39" spans="1:13" x14ac:dyDescent="0.25">
      <c r="A39" s="88">
        <v>2026</v>
      </c>
      <c r="B39" s="88">
        <v>2</v>
      </c>
      <c r="C39" s="88">
        <v>11</v>
      </c>
      <c r="D39" s="89" t="s">
        <v>75</v>
      </c>
      <c r="E39" s="90">
        <v>2</v>
      </c>
      <c r="F39" s="89" t="s">
        <v>14</v>
      </c>
      <c r="G39" s="90">
        <v>1</v>
      </c>
      <c r="H39" s="90">
        <v>1</v>
      </c>
      <c r="I39" s="91">
        <v>1</v>
      </c>
      <c r="J39" s="91">
        <v>0.03</v>
      </c>
      <c r="K39" s="91">
        <v>0.03</v>
      </c>
      <c r="L39" s="92">
        <v>46315.441647779386</v>
      </c>
      <c r="M39" s="89" t="s">
        <v>166</v>
      </c>
    </row>
    <row r="40" spans="1:13" x14ac:dyDescent="0.25">
      <c r="A40" s="88">
        <v>2026</v>
      </c>
      <c r="B40" s="88">
        <v>2</v>
      </c>
      <c r="C40" s="88">
        <v>12</v>
      </c>
      <c r="D40" s="89" t="s">
        <v>78</v>
      </c>
      <c r="E40" s="90">
        <v>2</v>
      </c>
      <c r="F40" s="89" t="s">
        <v>14</v>
      </c>
      <c r="G40" s="90">
        <v>0.99</v>
      </c>
      <c r="H40" s="90">
        <v>1</v>
      </c>
      <c r="I40" s="91">
        <v>1</v>
      </c>
      <c r="J40" s="91">
        <v>0.03</v>
      </c>
      <c r="K40" s="91">
        <v>0.03</v>
      </c>
      <c r="L40" s="92">
        <v>46315.441647779422</v>
      </c>
      <c r="M40" s="89" t="s">
        <v>166</v>
      </c>
    </row>
    <row r="41" spans="1:13" x14ac:dyDescent="0.25">
      <c r="A41" s="88">
        <v>2026</v>
      </c>
      <c r="B41" s="88">
        <v>2</v>
      </c>
      <c r="C41" s="88">
        <v>13</v>
      </c>
      <c r="D41" s="89" t="s">
        <v>81</v>
      </c>
      <c r="E41" s="90">
        <v>2</v>
      </c>
      <c r="F41" s="89" t="s">
        <v>14</v>
      </c>
      <c r="G41" s="90">
        <v>0.98</v>
      </c>
      <c r="H41" s="90">
        <v>1</v>
      </c>
      <c r="I41" s="91">
        <v>1</v>
      </c>
      <c r="J41" s="91">
        <v>0.03</v>
      </c>
      <c r="K41" s="91">
        <v>0.03</v>
      </c>
      <c r="L41" s="92">
        <v>46315.441647779444</v>
      </c>
      <c r="M41" s="89" t="s">
        <v>166</v>
      </c>
    </row>
    <row r="42" spans="1:13" x14ac:dyDescent="0.25">
      <c r="A42" s="88">
        <v>2026</v>
      </c>
      <c r="B42" s="88">
        <v>2</v>
      </c>
      <c r="C42" s="88">
        <v>14</v>
      </c>
      <c r="D42" s="89" t="s">
        <v>84</v>
      </c>
      <c r="E42" s="90">
        <v>2</v>
      </c>
      <c r="F42" s="89" t="s">
        <v>14</v>
      </c>
      <c r="G42" s="90">
        <v>0.96</v>
      </c>
      <c r="H42" s="90">
        <v>1</v>
      </c>
      <c r="I42" s="91">
        <v>1</v>
      </c>
      <c r="J42" s="91">
        <v>0.03</v>
      </c>
      <c r="K42" s="91">
        <v>0.03</v>
      </c>
      <c r="L42" s="92">
        <v>46315.441647779458</v>
      </c>
      <c r="M42" s="89" t="s">
        <v>166</v>
      </c>
    </row>
    <row r="43" spans="1:13" x14ac:dyDescent="0.25">
      <c r="A43" s="88">
        <v>2026</v>
      </c>
      <c r="B43" s="88">
        <v>2</v>
      </c>
      <c r="C43" s="88">
        <v>16</v>
      </c>
      <c r="D43" s="89" t="s">
        <v>94</v>
      </c>
      <c r="E43" s="90">
        <v>2</v>
      </c>
      <c r="F43" s="89" t="s">
        <v>14</v>
      </c>
      <c r="G43" s="90">
        <v>0.96</v>
      </c>
      <c r="H43" s="90">
        <v>0.96299999999999997</v>
      </c>
      <c r="I43" s="91">
        <v>1</v>
      </c>
      <c r="J43" s="91">
        <v>0.03</v>
      </c>
      <c r="K43" s="91">
        <v>0.03</v>
      </c>
      <c r="L43" s="92">
        <v>46315.44164777948</v>
      </c>
      <c r="M43" s="89" t="s">
        <v>166</v>
      </c>
    </row>
    <row r="44" spans="1:13" x14ac:dyDescent="0.25">
      <c r="A44" s="88">
        <v>2026</v>
      </c>
      <c r="B44" s="88">
        <v>2</v>
      </c>
      <c r="C44" s="88">
        <v>17</v>
      </c>
      <c r="D44" s="89" t="s">
        <v>100</v>
      </c>
      <c r="E44" s="90">
        <v>2</v>
      </c>
      <c r="F44" s="89" t="s">
        <v>14</v>
      </c>
      <c r="G44" s="90">
        <v>0.22</v>
      </c>
      <c r="H44" s="90">
        <v>0.23350000000000001</v>
      </c>
      <c r="I44" s="91">
        <v>1</v>
      </c>
      <c r="J44" s="91">
        <v>0.03</v>
      </c>
      <c r="K44" s="91">
        <v>0.03</v>
      </c>
      <c r="L44" s="92">
        <v>46315.44164777972</v>
      </c>
      <c r="M44" s="89" t="s">
        <v>166</v>
      </c>
    </row>
    <row r="45" spans="1:13" x14ac:dyDescent="0.25">
      <c r="A45" s="88">
        <v>2026</v>
      </c>
      <c r="B45" s="88">
        <v>2</v>
      </c>
      <c r="C45" s="88">
        <v>20</v>
      </c>
      <c r="D45" s="89" t="s">
        <v>106</v>
      </c>
      <c r="E45" s="90">
        <v>3</v>
      </c>
      <c r="F45" s="89" t="s">
        <v>14</v>
      </c>
      <c r="G45" s="90">
        <v>0.98</v>
      </c>
      <c r="H45" s="90">
        <v>1</v>
      </c>
      <c r="I45" s="91">
        <v>1</v>
      </c>
      <c r="J45" s="91">
        <v>0.08</v>
      </c>
      <c r="K45" s="91">
        <v>0.08</v>
      </c>
      <c r="L45" s="92">
        <v>46315.441647779742</v>
      </c>
      <c r="M45" s="89" t="s">
        <v>166</v>
      </c>
    </row>
    <row r="46" spans="1:13" x14ac:dyDescent="0.25">
      <c r="A46" s="88">
        <v>2026</v>
      </c>
      <c r="B46" s="88">
        <v>2</v>
      </c>
      <c r="C46" s="88">
        <v>29</v>
      </c>
      <c r="D46" s="89" t="s">
        <v>109</v>
      </c>
      <c r="E46" s="90">
        <v>4</v>
      </c>
      <c r="F46" s="89" t="s">
        <v>18</v>
      </c>
      <c r="G46" s="90">
        <v>5528</v>
      </c>
      <c r="H46" s="90">
        <v>4417</v>
      </c>
      <c r="I46" s="91">
        <v>1</v>
      </c>
      <c r="J46" s="91">
        <v>0.03</v>
      </c>
      <c r="K46" s="91">
        <v>0.03</v>
      </c>
      <c r="L46" s="92">
        <v>46315.441647779771</v>
      </c>
      <c r="M46" s="89" t="s">
        <v>166</v>
      </c>
    </row>
    <row r="47" spans="1:13" x14ac:dyDescent="0.25">
      <c r="A47" s="88">
        <v>2026</v>
      </c>
      <c r="B47" s="88">
        <v>2</v>
      </c>
      <c r="C47" s="88">
        <v>30</v>
      </c>
      <c r="D47" s="89" t="s">
        <v>116</v>
      </c>
      <c r="E47" s="90">
        <v>4</v>
      </c>
      <c r="F47" s="89" t="s">
        <v>18</v>
      </c>
      <c r="G47" s="90">
        <v>5895</v>
      </c>
      <c r="H47" s="90">
        <v>4775</v>
      </c>
      <c r="I47" s="91">
        <v>1</v>
      </c>
      <c r="J47" s="91">
        <v>0.03</v>
      </c>
      <c r="K47" s="91">
        <v>0.03</v>
      </c>
      <c r="L47" s="92">
        <v>46315.441647779793</v>
      </c>
      <c r="M47" s="89" t="s">
        <v>166</v>
      </c>
    </row>
    <row r="48" spans="1:13" x14ac:dyDescent="0.25">
      <c r="A48" s="88">
        <v>2026</v>
      </c>
      <c r="B48" s="88">
        <v>2</v>
      </c>
      <c r="C48" s="88">
        <v>31</v>
      </c>
      <c r="D48" s="89" t="s">
        <v>119</v>
      </c>
      <c r="E48" s="90">
        <v>4</v>
      </c>
      <c r="F48" s="89" t="s">
        <v>18</v>
      </c>
      <c r="G48" s="90">
        <v>7351</v>
      </c>
      <c r="H48" s="90">
        <v>6361</v>
      </c>
      <c r="I48" s="91">
        <v>1</v>
      </c>
      <c r="J48" s="91">
        <v>0.03</v>
      </c>
      <c r="K48" s="91">
        <v>0.03</v>
      </c>
      <c r="L48" s="92">
        <v>46315.441647779815</v>
      </c>
      <c r="M48" s="89" t="s">
        <v>166</v>
      </c>
    </row>
    <row r="49" spans="1:13" x14ac:dyDescent="0.25">
      <c r="A49" s="88">
        <v>2026</v>
      </c>
      <c r="B49" s="88">
        <v>2</v>
      </c>
      <c r="C49" s="88">
        <v>32</v>
      </c>
      <c r="D49" s="89" t="s">
        <v>122</v>
      </c>
      <c r="E49" s="90">
        <v>4</v>
      </c>
      <c r="F49" s="89" t="s">
        <v>18</v>
      </c>
      <c r="G49" s="90">
        <v>469.2</v>
      </c>
      <c r="H49" s="90">
        <v>425.4</v>
      </c>
      <c r="I49" s="91">
        <v>1</v>
      </c>
      <c r="J49" s="91">
        <v>0.03</v>
      </c>
      <c r="K49" s="91">
        <v>0.03</v>
      </c>
      <c r="L49" s="92">
        <v>46315.441647779837</v>
      </c>
      <c r="M49" s="89" t="s">
        <v>166</v>
      </c>
    </row>
    <row r="50" spans="1:13" x14ac:dyDescent="0.25">
      <c r="A50" s="88">
        <v>2026</v>
      </c>
      <c r="B50" s="88">
        <v>2</v>
      </c>
      <c r="C50" s="88">
        <v>33</v>
      </c>
      <c r="D50" s="89" t="s">
        <v>127</v>
      </c>
      <c r="E50" s="90">
        <v>4</v>
      </c>
      <c r="F50" s="89" t="s">
        <v>14</v>
      </c>
      <c r="G50" s="90">
        <v>0.999</v>
      </c>
      <c r="H50" s="90">
        <v>1</v>
      </c>
      <c r="I50" s="91">
        <v>1</v>
      </c>
      <c r="J50" s="91">
        <v>0.03</v>
      </c>
      <c r="K50" s="91">
        <v>0.03</v>
      </c>
      <c r="L50" s="92">
        <v>46315.441647779851</v>
      </c>
      <c r="M50" s="89" t="s">
        <v>166</v>
      </c>
    </row>
    <row r="51" spans="1:13" x14ac:dyDescent="0.25">
      <c r="A51" s="88">
        <v>2026</v>
      </c>
      <c r="B51" s="88">
        <v>2</v>
      </c>
      <c r="C51" s="88">
        <v>34</v>
      </c>
      <c r="D51" s="89" t="s">
        <v>133</v>
      </c>
      <c r="E51" s="90">
        <v>4</v>
      </c>
      <c r="F51" s="89" t="s">
        <v>253</v>
      </c>
      <c r="G51" s="90">
        <v>2.7E-2</v>
      </c>
      <c r="H51" s="90">
        <v>4.3999999999999997E-2</v>
      </c>
      <c r="I51" s="91">
        <v>0.61363636363636365</v>
      </c>
      <c r="J51" s="91">
        <v>0.03</v>
      </c>
      <c r="K51" s="91">
        <v>1.840909090909091E-2</v>
      </c>
      <c r="L51" s="92">
        <v>46315.441647779888</v>
      </c>
      <c r="M51" s="89" t="s">
        <v>166</v>
      </c>
    </row>
    <row r="52" spans="1:13" x14ac:dyDescent="0.25">
      <c r="A52" s="88">
        <v>2026</v>
      </c>
      <c r="B52" s="88">
        <v>2</v>
      </c>
      <c r="C52" s="88">
        <v>35</v>
      </c>
      <c r="D52" s="89" t="s">
        <v>139</v>
      </c>
      <c r="E52" s="90">
        <v>4</v>
      </c>
      <c r="F52" s="89" t="s">
        <v>18</v>
      </c>
      <c r="G52" s="90">
        <v>5931</v>
      </c>
      <c r="H52" s="90">
        <v>6714</v>
      </c>
      <c r="I52" s="91">
        <v>0.88337801608579092</v>
      </c>
      <c r="J52" s="91">
        <v>0.03</v>
      </c>
      <c r="K52" s="91">
        <v>2.6501340482573726E-2</v>
      </c>
      <c r="L52" s="92">
        <v>46315.441647779895</v>
      </c>
      <c r="M52" s="89" t="s">
        <v>166</v>
      </c>
    </row>
    <row r="53" spans="1:13" x14ac:dyDescent="0.25">
      <c r="A53" s="88">
        <v>2026</v>
      </c>
      <c r="B53" s="88">
        <v>2</v>
      </c>
      <c r="C53" s="88">
        <v>36</v>
      </c>
      <c r="D53" s="89" t="s">
        <v>146</v>
      </c>
      <c r="E53" s="90">
        <v>4</v>
      </c>
      <c r="F53" s="89" t="s">
        <v>18</v>
      </c>
      <c r="G53" s="90">
        <v>1563</v>
      </c>
      <c r="H53" s="90">
        <v>1243</v>
      </c>
      <c r="I53" s="91">
        <v>1</v>
      </c>
      <c r="J53" s="91">
        <v>0.03</v>
      </c>
      <c r="K53" s="91">
        <v>0.03</v>
      </c>
      <c r="L53" s="92">
        <v>46315.441647779917</v>
      </c>
      <c r="M53" s="89" t="s">
        <v>166</v>
      </c>
    </row>
    <row r="54" spans="1:13" x14ac:dyDescent="0.25">
      <c r="A54" s="88">
        <v>2026</v>
      </c>
      <c r="B54" s="88">
        <v>2</v>
      </c>
      <c r="C54" s="88">
        <v>37</v>
      </c>
      <c r="D54" s="89" t="s">
        <v>149</v>
      </c>
      <c r="E54" s="90">
        <v>4</v>
      </c>
      <c r="F54" s="89" t="s">
        <v>14</v>
      </c>
      <c r="G54" s="90">
        <v>0.96</v>
      </c>
      <c r="H54" s="90">
        <v>0.90800000000000003</v>
      </c>
      <c r="I54" s="91">
        <v>0.94583333333333341</v>
      </c>
      <c r="J54" s="91">
        <v>0.03</v>
      </c>
      <c r="K54" s="91">
        <v>2.8375000000000001E-2</v>
      </c>
      <c r="L54" s="92">
        <v>46315.44164777996</v>
      </c>
      <c r="M54" s="89" t="s">
        <v>166</v>
      </c>
    </row>
    <row r="55" spans="1:13" x14ac:dyDescent="0.25">
      <c r="A55" s="88">
        <v>2026</v>
      </c>
      <c r="B55" s="88">
        <v>2</v>
      </c>
      <c r="C55" s="88">
        <v>38</v>
      </c>
      <c r="D55" s="89" t="s">
        <v>152</v>
      </c>
      <c r="E55" s="90">
        <v>5</v>
      </c>
      <c r="F55" s="89" t="s">
        <v>18</v>
      </c>
      <c r="G55" s="90">
        <v>0.03</v>
      </c>
      <c r="H55" s="90">
        <v>5.8000000000000003E-2</v>
      </c>
      <c r="I55" s="91">
        <v>0.51724137931034475</v>
      </c>
      <c r="J55" s="91">
        <v>7.0000000000000007E-2</v>
      </c>
      <c r="K55" s="91">
        <v>3.6206896551724134E-2</v>
      </c>
      <c r="L55" s="92">
        <v>46315.441647779982</v>
      </c>
      <c r="M55" s="89" t="s">
        <v>166</v>
      </c>
    </row>
    <row r="56" spans="1:13" x14ac:dyDescent="0.25">
      <c r="A56" s="88">
        <v>2026</v>
      </c>
      <c r="B56" s="88">
        <v>2</v>
      </c>
      <c r="C56" s="88">
        <v>39</v>
      </c>
      <c r="D56" s="89" t="s">
        <v>158</v>
      </c>
      <c r="E56" s="90">
        <v>5</v>
      </c>
      <c r="F56" s="89" t="s">
        <v>18</v>
      </c>
      <c r="G56" s="90">
        <v>0.03</v>
      </c>
      <c r="H56" s="90">
        <v>5.1999999999999998E-2</v>
      </c>
      <c r="I56" s="91">
        <v>0.57692307692307698</v>
      </c>
      <c r="J56" s="91">
        <v>7.0000000000000007E-2</v>
      </c>
      <c r="K56" s="91">
        <v>4.0384615384615394E-2</v>
      </c>
      <c r="L56" s="92">
        <v>46315.441647780004</v>
      </c>
      <c r="M56" s="89" t="s">
        <v>166</v>
      </c>
    </row>
    <row r="57" spans="1:13" x14ac:dyDescent="0.25">
      <c r="A57" s="88">
        <v>2026</v>
      </c>
      <c r="B57" s="88">
        <v>3</v>
      </c>
      <c r="C57" s="88">
        <v>2</v>
      </c>
      <c r="D57" s="89" t="s">
        <v>8</v>
      </c>
      <c r="E57" s="90">
        <v>1</v>
      </c>
      <c r="F57" s="89" t="s">
        <v>14</v>
      </c>
      <c r="G57" s="90">
        <v>0.9</v>
      </c>
      <c r="H57" s="90">
        <v>0.92</v>
      </c>
      <c r="I57" s="91">
        <v>1</v>
      </c>
      <c r="J57" s="91">
        <v>0.05</v>
      </c>
      <c r="K57" s="91">
        <v>0.05</v>
      </c>
      <c r="L57" s="92">
        <v>46315.442548214422</v>
      </c>
      <c r="M57" s="89" t="s">
        <v>166</v>
      </c>
    </row>
    <row r="58" spans="1:13" x14ac:dyDescent="0.25">
      <c r="A58" s="88">
        <v>2026</v>
      </c>
      <c r="B58" s="88">
        <v>3</v>
      </c>
      <c r="C58" s="88">
        <v>3</v>
      </c>
      <c r="D58" s="89" t="s">
        <v>9</v>
      </c>
      <c r="E58" s="90">
        <v>1</v>
      </c>
      <c r="F58" s="89" t="s">
        <v>14</v>
      </c>
      <c r="G58" s="90">
        <v>0.99</v>
      </c>
      <c r="H58" s="90">
        <v>1</v>
      </c>
      <c r="I58" s="91">
        <v>1</v>
      </c>
      <c r="J58" s="91">
        <v>0.03</v>
      </c>
      <c r="K58" s="91">
        <v>0.03</v>
      </c>
      <c r="L58" s="92">
        <v>46315.442548214582</v>
      </c>
      <c r="M58" s="89" t="s">
        <v>166</v>
      </c>
    </row>
    <row r="59" spans="1:13" x14ac:dyDescent="0.25">
      <c r="A59" s="88">
        <v>2026</v>
      </c>
      <c r="B59" s="88">
        <v>3</v>
      </c>
      <c r="C59" s="88">
        <v>4</v>
      </c>
      <c r="D59" s="89" t="s">
        <v>38</v>
      </c>
      <c r="E59" s="90">
        <v>1</v>
      </c>
      <c r="F59" s="89" t="s">
        <v>14</v>
      </c>
      <c r="G59" s="90">
        <v>0.98</v>
      </c>
      <c r="H59" s="90">
        <v>0.99299999999999999</v>
      </c>
      <c r="I59" s="91">
        <v>1</v>
      </c>
      <c r="J59" s="91">
        <v>0.03</v>
      </c>
      <c r="K59" s="91">
        <v>0.03</v>
      </c>
      <c r="L59" s="92">
        <v>46315.442548214625</v>
      </c>
      <c r="M59" s="89" t="s">
        <v>166</v>
      </c>
    </row>
    <row r="60" spans="1:13" x14ac:dyDescent="0.25">
      <c r="A60" s="88">
        <v>2026</v>
      </c>
      <c r="B60" s="88">
        <v>3</v>
      </c>
      <c r="C60" s="88">
        <v>5</v>
      </c>
      <c r="D60" s="89" t="s">
        <v>10</v>
      </c>
      <c r="E60" s="90">
        <v>1</v>
      </c>
      <c r="F60" s="89" t="s">
        <v>18</v>
      </c>
      <c r="G60" s="90">
        <v>26</v>
      </c>
      <c r="H60" s="90">
        <v>19</v>
      </c>
      <c r="I60" s="91">
        <v>1</v>
      </c>
      <c r="J60" s="91">
        <v>0.03</v>
      </c>
      <c r="K60" s="91">
        <v>0.03</v>
      </c>
      <c r="L60" s="92">
        <v>46315.442548214654</v>
      </c>
      <c r="M60" s="89" t="s">
        <v>166</v>
      </c>
    </row>
    <row r="61" spans="1:13" x14ac:dyDescent="0.25">
      <c r="A61" s="88">
        <v>2026</v>
      </c>
      <c r="B61" s="88">
        <v>3</v>
      </c>
      <c r="C61" s="88">
        <v>6</v>
      </c>
      <c r="D61" s="89" t="s">
        <v>49</v>
      </c>
      <c r="E61" s="90">
        <v>1</v>
      </c>
      <c r="F61" s="89" t="s">
        <v>14</v>
      </c>
      <c r="G61" s="90">
        <v>0.98499999999999999</v>
      </c>
      <c r="H61" s="90">
        <v>0.996</v>
      </c>
      <c r="I61" s="91">
        <v>1</v>
      </c>
      <c r="J61" s="91">
        <v>0.03</v>
      </c>
      <c r="K61" s="91">
        <v>0.03</v>
      </c>
      <c r="L61" s="92">
        <v>46315.442548214691</v>
      </c>
      <c r="M61" s="89" t="s">
        <v>166</v>
      </c>
    </row>
    <row r="62" spans="1:13" x14ac:dyDescent="0.25">
      <c r="A62" s="88">
        <v>2026</v>
      </c>
      <c r="B62" s="88">
        <v>3</v>
      </c>
      <c r="C62" s="88">
        <v>7</v>
      </c>
      <c r="D62" s="89" t="s">
        <v>54</v>
      </c>
      <c r="E62" s="90">
        <v>1</v>
      </c>
      <c r="F62" s="89" t="s">
        <v>14</v>
      </c>
      <c r="G62" s="90">
        <v>0.7</v>
      </c>
      <c r="H62" s="90">
        <v>0.73</v>
      </c>
      <c r="I62" s="91">
        <v>1</v>
      </c>
      <c r="J62" s="91">
        <v>0.04</v>
      </c>
      <c r="K62" s="91">
        <v>0.04</v>
      </c>
      <c r="L62" s="92">
        <v>46315.442548214713</v>
      </c>
      <c r="M62" s="89" t="s">
        <v>166</v>
      </c>
    </row>
    <row r="63" spans="1:13" x14ac:dyDescent="0.25">
      <c r="A63" s="88">
        <v>2026</v>
      </c>
      <c r="B63" s="88">
        <v>3</v>
      </c>
      <c r="C63" s="88">
        <v>8</v>
      </c>
      <c r="D63" s="89" t="s">
        <v>59</v>
      </c>
      <c r="E63" s="90">
        <v>1</v>
      </c>
      <c r="F63" s="89" t="s">
        <v>253</v>
      </c>
      <c r="G63" s="90">
        <v>5.0000000000000001E-3</v>
      </c>
      <c r="H63" s="90">
        <v>0</v>
      </c>
      <c r="I63" s="91">
        <v>1</v>
      </c>
      <c r="J63" s="91">
        <v>0.03</v>
      </c>
      <c r="K63" s="91">
        <v>0.03</v>
      </c>
      <c r="L63" s="92">
        <v>46315.442548214734</v>
      </c>
      <c r="M63" s="89" t="s">
        <v>166</v>
      </c>
    </row>
    <row r="64" spans="1:13" x14ac:dyDescent="0.25">
      <c r="A64" s="88">
        <v>2026</v>
      </c>
      <c r="B64" s="88">
        <v>3</v>
      </c>
      <c r="C64" s="88">
        <v>9</v>
      </c>
      <c r="D64" s="89" t="s">
        <v>64</v>
      </c>
      <c r="E64" s="90">
        <v>1</v>
      </c>
      <c r="F64" s="89" t="s">
        <v>253</v>
      </c>
      <c r="G64" s="90">
        <v>0.04</v>
      </c>
      <c r="H64" s="90">
        <v>4.8599999999999997E-2</v>
      </c>
      <c r="I64" s="91">
        <v>0.82304526748971196</v>
      </c>
      <c r="J64" s="91">
        <v>0.03</v>
      </c>
      <c r="K64" s="91">
        <v>2.4691358024691357E-2</v>
      </c>
      <c r="L64" s="92">
        <v>46315.442548214909</v>
      </c>
      <c r="M64" s="89" t="s">
        <v>166</v>
      </c>
    </row>
    <row r="65" spans="1:13" x14ac:dyDescent="0.25">
      <c r="A65" s="88">
        <v>2026</v>
      </c>
      <c r="B65" s="88">
        <v>3</v>
      </c>
      <c r="C65" s="88">
        <v>10</v>
      </c>
      <c r="D65" s="89" t="s">
        <v>69</v>
      </c>
      <c r="E65" s="90">
        <v>1</v>
      </c>
      <c r="F65" s="89" t="s">
        <v>14</v>
      </c>
      <c r="G65" s="90">
        <v>0.99</v>
      </c>
      <c r="H65" s="90">
        <v>1</v>
      </c>
      <c r="I65" s="91">
        <v>1</v>
      </c>
      <c r="J65" s="91">
        <v>0.03</v>
      </c>
      <c r="K65" s="91">
        <v>0.03</v>
      </c>
      <c r="L65" s="92">
        <v>46315.442548214931</v>
      </c>
      <c r="M65" s="89" t="s">
        <v>166</v>
      </c>
    </row>
    <row r="66" spans="1:13" x14ac:dyDescent="0.25">
      <c r="A66" s="88">
        <v>2026</v>
      </c>
      <c r="B66" s="88">
        <v>3</v>
      </c>
      <c r="C66" s="88">
        <v>11</v>
      </c>
      <c r="D66" s="89" t="s">
        <v>75</v>
      </c>
      <c r="E66" s="90">
        <v>2</v>
      </c>
      <c r="F66" s="89" t="s">
        <v>14</v>
      </c>
      <c r="G66" s="90">
        <v>1</v>
      </c>
      <c r="H66" s="90">
        <v>1</v>
      </c>
      <c r="I66" s="91">
        <v>1</v>
      </c>
      <c r="J66" s="91">
        <v>0.03</v>
      </c>
      <c r="K66" s="91">
        <v>0.03</v>
      </c>
      <c r="L66" s="92">
        <v>46315.442548214953</v>
      </c>
      <c r="M66" s="89" t="s">
        <v>166</v>
      </c>
    </row>
    <row r="67" spans="1:13" x14ac:dyDescent="0.25">
      <c r="A67" s="88">
        <v>2026</v>
      </c>
      <c r="B67" s="88">
        <v>3</v>
      </c>
      <c r="C67" s="88">
        <v>13</v>
      </c>
      <c r="D67" s="89" t="s">
        <v>81</v>
      </c>
      <c r="E67" s="90">
        <v>2</v>
      </c>
      <c r="F67" s="89" t="s">
        <v>14</v>
      </c>
      <c r="G67" s="90">
        <v>0.98</v>
      </c>
      <c r="H67" s="90">
        <v>1</v>
      </c>
      <c r="I67" s="91">
        <v>1</v>
      </c>
      <c r="J67" s="91">
        <v>0.03</v>
      </c>
      <c r="K67" s="91">
        <v>0.03</v>
      </c>
      <c r="L67" s="92">
        <v>46315.442548214975</v>
      </c>
      <c r="M67" s="89" t="s">
        <v>166</v>
      </c>
    </row>
    <row r="68" spans="1:13" x14ac:dyDescent="0.25">
      <c r="A68" s="88">
        <v>2026</v>
      </c>
      <c r="B68" s="88">
        <v>3</v>
      </c>
      <c r="C68" s="88">
        <v>14</v>
      </c>
      <c r="D68" s="89" t="s">
        <v>84</v>
      </c>
      <c r="E68" s="90">
        <v>2</v>
      </c>
      <c r="F68" s="89" t="s">
        <v>14</v>
      </c>
      <c r="G68" s="90">
        <v>0.96</v>
      </c>
      <c r="H68" s="90">
        <v>1</v>
      </c>
      <c r="I68" s="91">
        <v>1</v>
      </c>
      <c r="J68" s="91">
        <v>0.03</v>
      </c>
      <c r="K68" s="91">
        <v>0.03</v>
      </c>
      <c r="L68" s="92">
        <v>46315.442548215011</v>
      </c>
      <c r="M68" s="89" t="s">
        <v>166</v>
      </c>
    </row>
    <row r="69" spans="1:13" x14ac:dyDescent="0.25">
      <c r="A69" s="88">
        <v>2026</v>
      </c>
      <c r="B69" s="88">
        <v>3</v>
      </c>
      <c r="C69" s="88">
        <v>16</v>
      </c>
      <c r="D69" s="89" t="s">
        <v>94</v>
      </c>
      <c r="E69" s="90">
        <v>2</v>
      </c>
      <c r="F69" s="89" t="s">
        <v>14</v>
      </c>
      <c r="G69" s="90">
        <v>0.96</v>
      </c>
      <c r="H69" s="90">
        <v>0.96499999999999997</v>
      </c>
      <c r="I69" s="91">
        <v>1</v>
      </c>
      <c r="J69" s="91">
        <v>0.03</v>
      </c>
      <c r="K69" s="91">
        <v>0.03</v>
      </c>
      <c r="L69" s="92">
        <v>46315.442548215033</v>
      </c>
      <c r="M69" s="89" t="s">
        <v>166</v>
      </c>
    </row>
    <row r="70" spans="1:13" x14ac:dyDescent="0.25">
      <c r="A70" s="88">
        <v>2026</v>
      </c>
      <c r="B70" s="88">
        <v>3</v>
      </c>
      <c r="C70" s="88">
        <v>17</v>
      </c>
      <c r="D70" s="89" t="s">
        <v>100</v>
      </c>
      <c r="E70" s="90">
        <v>2</v>
      </c>
      <c r="F70" s="89" t="s">
        <v>14</v>
      </c>
      <c r="G70" s="90">
        <v>0.22</v>
      </c>
      <c r="H70" s="90">
        <v>0.23350000000000001</v>
      </c>
      <c r="I70" s="91">
        <v>1</v>
      </c>
      <c r="J70" s="91">
        <v>0.03</v>
      </c>
      <c r="K70" s="91">
        <v>0.03</v>
      </c>
      <c r="L70" s="92">
        <v>46315.442548215055</v>
      </c>
      <c r="M70" s="89" t="s">
        <v>166</v>
      </c>
    </row>
    <row r="71" spans="1:13" x14ac:dyDescent="0.25">
      <c r="A71" s="88">
        <v>2026</v>
      </c>
      <c r="B71" s="88">
        <v>3</v>
      </c>
      <c r="C71" s="88">
        <v>20</v>
      </c>
      <c r="D71" s="89" t="s">
        <v>106</v>
      </c>
      <c r="E71" s="90">
        <v>3</v>
      </c>
      <c r="F71" s="89" t="s">
        <v>14</v>
      </c>
      <c r="G71" s="90">
        <v>0.98</v>
      </c>
      <c r="H71" s="90">
        <v>1</v>
      </c>
      <c r="I71" s="91">
        <v>1</v>
      </c>
      <c r="J71" s="91">
        <v>0.08</v>
      </c>
      <c r="K71" s="91">
        <v>0.08</v>
      </c>
      <c r="L71" s="92">
        <v>46315.442548215084</v>
      </c>
      <c r="M71" s="89" t="s">
        <v>166</v>
      </c>
    </row>
    <row r="72" spans="1:13" x14ac:dyDescent="0.25">
      <c r="A72" s="88">
        <v>2026</v>
      </c>
      <c r="B72" s="88">
        <v>3</v>
      </c>
      <c r="C72" s="88">
        <v>29</v>
      </c>
      <c r="D72" s="89" t="s">
        <v>109</v>
      </c>
      <c r="E72" s="90">
        <v>4</v>
      </c>
      <c r="F72" s="89" t="s">
        <v>18</v>
      </c>
      <c r="G72" s="90">
        <v>5528</v>
      </c>
      <c r="H72" s="90">
        <v>4436</v>
      </c>
      <c r="I72" s="91">
        <v>1</v>
      </c>
      <c r="J72" s="91">
        <v>0.03</v>
      </c>
      <c r="K72" s="91">
        <v>0.03</v>
      </c>
      <c r="L72" s="92">
        <v>46315.442548215105</v>
      </c>
      <c r="M72" s="89" t="s">
        <v>166</v>
      </c>
    </row>
    <row r="73" spans="1:13" x14ac:dyDescent="0.25">
      <c r="A73" s="88">
        <v>2026</v>
      </c>
      <c r="B73" s="88">
        <v>3</v>
      </c>
      <c r="C73" s="88">
        <v>30</v>
      </c>
      <c r="D73" s="89" t="s">
        <v>116</v>
      </c>
      <c r="E73" s="90">
        <v>4</v>
      </c>
      <c r="F73" s="89" t="s">
        <v>18</v>
      </c>
      <c r="G73" s="90">
        <v>5895</v>
      </c>
      <c r="H73" s="90">
        <v>5114</v>
      </c>
      <c r="I73" s="91">
        <v>1</v>
      </c>
      <c r="J73" s="91">
        <v>0.03</v>
      </c>
      <c r="K73" s="91">
        <v>0.03</v>
      </c>
      <c r="L73" s="92">
        <v>46315.442548215127</v>
      </c>
      <c r="M73" s="89" t="s">
        <v>166</v>
      </c>
    </row>
    <row r="74" spans="1:13" x14ac:dyDescent="0.25">
      <c r="A74" s="88">
        <v>2026</v>
      </c>
      <c r="B74" s="88">
        <v>3</v>
      </c>
      <c r="C74" s="88">
        <v>31</v>
      </c>
      <c r="D74" s="89" t="s">
        <v>119</v>
      </c>
      <c r="E74" s="90">
        <v>4</v>
      </c>
      <c r="F74" s="89" t="s">
        <v>18</v>
      </c>
      <c r="G74" s="90">
        <v>7351</v>
      </c>
      <c r="H74" s="90">
        <v>6244</v>
      </c>
      <c r="I74" s="91">
        <v>1</v>
      </c>
      <c r="J74" s="91">
        <v>0.03</v>
      </c>
      <c r="K74" s="91">
        <v>0.03</v>
      </c>
      <c r="L74" s="92">
        <v>46315.442548215164</v>
      </c>
      <c r="M74" s="89" t="s">
        <v>166</v>
      </c>
    </row>
    <row r="75" spans="1:13" x14ac:dyDescent="0.25">
      <c r="A75" s="88">
        <v>2026</v>
      </c>
      <c r="B75" s="88">
        <v>3</v>
      </c>
      <c r="C75" s="88">
        <v>32</v>
      </c>
      <c r="D75" s="89" t="s">
        <v>122</v>
      </c>
      <c r="E75" s="90">
        <v>4</v>
      </c>
      <c r="F75" s="89" t="s">
        <v>18</v>
      </c>
      <c r="G75" s="90">
        <v>481.2</v>
      </c>
      <c r="H75" s="90">
        <v>518.29999999999995</v>
      </c>
      <c r="I75" s="91">
        <v>0.92841983407293083</v>
      </c>
      <c r="J75" s="91">
        <v>0.03</v>
      </c>
      <c r="K75" s="91">
        <v>2.7852595022187922E-2</v>
      </c>
      <c r="L75" s="92">
        <v>46315.442548215186</v>
      </c>
      <c r="M75" s="89" t="s">
        <v>166</v>
      </c>
    </row>
    <row r="76" spans="1:13" x14ac:dyDescent="0.25">
      <c r="A76" s="88">
        <v>2026</v>
      </c>
      <c r="B76" s="88">
        <v>3</v>
      </c>
      <c r="C76" s="88">
        <v>33</v>
      </c>
      <c r="D76" s="89" t="s">
        <v>127</v>
      </c>
      <c r="E76" s="90">
        <v>4</v>
      </c>
      <c r="F76" s="89" t="s">
        <v>14</v>
      </c>
      <c r="G76" s="90">
        <v>0.999</v>
      </c>
      <c r="H76" s="90">
        <v>1</v>
      </c>
      <c r="I76" s="91">
        <v>1</v>
      </c>
      <c r="J76" s="91">
        <v>0.03</v>
      </c>
      <c r="K76" s="91">
        <v>0.03</v>
      </c>
      <c r="L76" s="92">
        <v>46315.442548215207</v>
      </c>
      <c r="M76" s="89" t="s">
        <v>166</v>
      </c>
    </row>
    <row r="77" spans="1:13" x14ac:dyDescent="0.25">
      <c r="A77" s="88">
        <v>2026</v>
      </c>
      <c r="B77" s="88">
        <v>3</v>
      </c>
      <c r="C77" s="88">
        <v>34</v>
      </c>
      <c r="D77" s="89" t="s">
        <v>133</v>
      </c>
      <c r="E77" s="90">
        <v>4</v>
      </c>
      <c r="F77" s="89" t="s">
        <v>253</v>
      </c>
      <c r="G77" s="90">
        <v>2.7E-2</v>
      </c>
      <c r="H77" s="90">
        <v>0.03</v>
      </c>
      <c r="I77" s="91">
        <v>0.9</v>
      </c>
      <c r="J77" s="91">
        <v>0.03</v>
      </c>
      <c r="K77" s="91">
        <v>2.7E-2</v>
      </c>
      <c r="L77" s="92">
        <v>46315.442548215215</v>
      </c>
      <c r="M77" s="89" t="s">
        <v>166</v>
      </c>
    </row>
    <row r="78" spans="1:13" x14ac:dyDescent="0.25">
      <c r="A78" s="88">
        <v>2026</v>
      </c>
      <c r="B78" s="88">
        <v>3</v>
      </c>
      <c r="C78" s="88">
        <v>35</v>
      </c>
      <c r="D78" s="89" t="s">
        <v>139</v>
      </c>
      <c r="E78" s="90">
        <v>4</v>
      </c>
      <c r="F78" s="89" t="s">
        <v>18</v>
      </c>
      <c r="G78" s="90">
        <v>5931</v>
      </c>
      <c r="H78" s="90">
        <v>5819</v>
      </c>
      <c r="I78" s="91">
        <v>1</v>
      </c>
      <c r="J78" s="91">
        <v>0.03</v>
      </c>
      <c r="K78" s="91">
        <v>0.03</v>
      </c>
      <c r="L78" s="92">
        <v>46315.442548215244</v>
      </c>
      <c r="M78" s="89" t="s">
        <v>166</v>
      </c>
    </row>
    <row r="79" spans="1:13" x14ac:dyDescent="0.25">
      <c r="A79" s="88">
        <v>2026</v>
      </c>
      <c r="B79" s="88">
        <v>3</v>
      </c>
      <c r="C79" s="88">
        <v>36</v>
      </c>
      <c r="D79" s="89" t="s">
        <v>146</v>
      </c>
      <c r="E79" s="90">
        <v>4</v>
      </c>
      <c r="F79" s="89" t="s">
        <v>18</v>
      </c>
      <c r="G79" s="90">
        <v>1563</v>
      </c>
      <c r="H79" s="90">
        <v>1073</v>
      </c>
      <c r="I79" s="91">
        <v>1</v>
      </c>
      <c r="J79" s="91">
        <v>0.03</v>
      </c>
      <c r="K79" s="91">
        <v>0.03</v>
      </c>
      <c r="L79" s="92">
        <v>46315.442548215266</v>
      </c>
      <c r="M79" s="89" t="s">
        <v>166</v>
      </c>
    </row>
    <row r="80" spans="1:13" x14ac:dyDescent="0.25">
      <c r="A80" s="88">
        <v>2026</v>
      </c>
      <c r="B80" s="88">
        <v>3</v>
      </c>
      <c r="C80" s="88">
        <v>37</v>
      </c>
      <c r="D80" s="89" t="s">
        <v>149</v>
      </c>
      <c r="E80" s="90">
        <v>4</v>
      </c>
      <c r="F80" s="89" t="s">
        <v>14</v>
      </c>
      <c r="G80" s="90">
        <v>0.96</v>
      </c>
      <c r="H80" s="90">
        <v>0.97599999999999998</v>
      </c>
      <c r="I80" s="91">
        <v>1</v>
      </c>
      <c r="J80" s="91">
        <v>0.03</v>
      </c>
      <c r="K80" s="91">
        <v>0.03</v>
      </c>
      <c r="L80" s="92">
        <v>46315.442548215287</v>
      </c>
      <c r="M80" s="89" t="s">
        <v>166</v>
      </c>
    </row>
    <row r="81" spans="1:13" x14ac:dyDescent="0.25">
      <c r="A81" s="88">
        <v>2026</v>
      </c>
      <c r="B81" s="88">
        <v>3</v>
      </c>
      <c r="C81" s="88">
        <v>38</v>
      </c>
      <c r="D81" s="89" t="s">
        <v>152</v>
      </c>
      <c r="E81" s="90">
        <v>5</v>
      </c>
      <c r="F81" s="89" t="s">
        <v>18</v>
      </c>
      <c r="G81" s="90">
        <v>0.03</v>
      </c>
      <c r="H81" s="90">
        <v>5.8999999999999997E-2</v>
      </c>
      <c r="I81" s="91">
        <v>0.50847457627118642</v>
      </c>
      <c r="J81" s="91">
        <v>7.0000000000000007E-2</v>
      </c>
      <c r="K81" s="91">
        <v>3.5593220338983052E-2</v>
      </c>
      <c r="L81" s="92">
        <v>46315.442548215302</v>
      </c>
      <c r="M81" s="89" t="s">
        <v>166</v>
      </c>
    </row>
    <row r="82" spans="1:13" x14ac:dyDescent="0.25">
      <c r="A82" s="88">
        <v>2026</v>
      </c>
      <c r="B82" s="88">
        <v>3</v>
      </c>
      <c r="C82" s="88">
        <v>39</v>
      </c>
      <c r="D82" s="89" t="s">
        <v>158</v>
      </c>
      <c r="E82" s="90">
        <v>5</v>
      </c>
      <c r="F82" s="89" t="s">
        <v>18</v>
      </c>
      <c r="G82" s="90">
        <v>0.03</v>
      </c>
      <c r="H82" s="90">
        <v>5.8999999999999997E-2</v>
      </c>
      <c r="I82" s="91">
        <v>0.50847457627118642</v>
      </c>
      <c r="J82" s="91">
        <v>7.0000000000000007E-2</v>
      </c>
      <c r="K82" s="91">
        <v>3.5593220338983052E-2</v>
      </c>
      <c r="L82" s="92">
        <v>46315.442548215324</v>
      </c>
      <c r="M82" s="89" t="s">
        <v>166</v>
      </c>
    </row>
    <row r="83" spans="1:13" x14ac:dyDescent="0.25">
      <c r="A83" s="88">
        <v>2026</v>
      </c>
      <c r="B83" s="88">
        <v>4</v>
      </c>
      <c r="C83" s="88">
        <v>2</v>
      </c>
      <c r="D83" s="89" t="s">
        <v>8</v>
      </c>
      <c r="E83" s="90">
        <v>1</v>
      </c>
      <c r="F83" s="89" t="s">
        <v>14</v>
      </c>
      <c r="G83" s="90">
        <v>0.9</v>
      </c>
      <c r="H83" s="90">
        <v>0.92</v>
      </c>
      <c r="I83" s="91">
        <v>1</v>
      </c>
      <c r="J83" s="91">
        <v>0.05</v>
      </c>
      <c r="K83" s="91">
        <v>0.05</v>
      </c>
      <c r="L83" s="92">
        <v>46315.443207868448</v>
      </c>
      <c r="M83" s="89" t="s">
        <v>166</v>
      </c>
    </row>
    <row r="84" spans="1:13" x14ac:dyDescent="0.25">
      <c r="A84" s="88">
        <v>2026</v>
      </c>
      <c r="B84" s="88">
        <v>4</v>
      </c>
      <c r="C84" s="88">
        <v>3</v>
      </c>
      <c r="D84" s="89" t="s">
        <v>9</v>
      </c>
      <c r="E84" s="90">
        <v>1</v>
      </c>
      <c r="F84" s="89" t="s">
        <v>14</v>
      </c>
      <c r="G84" s="90">
        <v>0.99</v>
      </c>
      <c r="H84" s="90">
        <v>1</v>
      </c>
      <c r="I84" s="91">
        <v>1</v>
      </c>
      <c r="J84" s="91">
        <v>0.03</v>
      </c>
      <c r="K84" s="91">
        <v>0.03</v>
      </c>
      <c r="L84" s="92">
        <v>46315.44320786855</v>
      </c>
      <c r="M84" s="89" t="s">
        <v>166</v>
      </c>
    </row>
    <row r="85" spans="1:13" x14ac:dyDescent="0.25">
      <c r="A85" s="88">
        <v>2026</v>
      </c>
      <c r="B85" s="88">
        <v>4</v>
      </c>
      <c r="C85" s="88">
        <v>4</v>
      </c>
      <c r="D85" s="89" t="s">
        <v>38</v>
      </c>
      <c r="E85" s="90">
        <v>1</v>
      </c>
      <c r="F85" s="89" t="s">
        <v>14</v>
      </c>
      <c r="G85" s="90">
        <v>0.98</v>
      </c>
      <c r="H85" s="90">
        <v>0.98199999999999998</v>
      </c>
      <c r="I85" s="91">
        <v>1</v>
      </c>
      <c r="J85" s="91">
        <v>0.03</v>
      </c>
      <c r="K85" s="91">
        <v>0.03</v>
      </c>
      <c r="L85" s="92">
        <v>46315.443207868571</v>
      </c>
      <c r="M85" s="89" t="s">
        <v>166</v>
      </c>
    </row>
    <row r="86" spans="1:13" x14ac:dyDescent="0.25">
      <c r="A86" s="88">
        <v>2026</v>
      </c>
      <c r="B86" s="88">
        <v>4</v>
      </c>
      <c r="C86" s="88">
        <v>5</v>
      </c>
      <c r="D86" s="89" t="s">
        <v>10</v>
      </c>
      <c r="E86" s="90">
        <v>1</v>
      </c>
      <c r="F86" s="89" t="s">
        <v>18</v>
      </c>
      <c r="G86" s="90">
        <v>26</v>
      </c>
      <c r="H86" s="90">
        <v>22</v>
      </c>
      <c r="I86" s="91">
        <v>1</v>
      </c>
      <c r="J86" s="91">
        <v>0.03</v>
      </c>
      <c r="K86" s="91">
        <v>0.03</v>
      </c>
      <c r="L86" s="92">
        <v>46315.4432078686</v>
      </c>
      <c r="M86" s="89" t="s">
        <v>166</v>
      </c>
    </row>
    <row r="87" spans="1:13" x14ac:dyDescent="0.25">
      <c r="A87" s="88">
        <v>2026</v>
      </c>
      <c r="B87" s="88">
        <v>4</v>
      </c>
      <c r="C87" s="88">
        <v>6</v>
      </c>
      <c r="D87" s="89" t="s">
        <v>49</v>
      </c>
      <c r="E87" s="90">
        <v>1</v>
      </c>
      <c r="F87" s="89" t="s">
        <v>14</v>
      </c>
      <c r="G87" s="90">
        <v>0.98499999999999999</v>
      </c>
      <c r="H87" s="90">
        <v>0.998</v>
      </c>
      <c r="I87" s="91">
        <v>1</v>
      </c>
      <c r="J87" s="91">
        <v>0.03</v>
      </c>
      <c r="K87" s="91">
        <v>0.03</v>
      </c>
      <c r="L87" s="92">
        <v>46315.443207868615</v>
      </c>
      <c r="M87" s="89" t="s">
        <v>166</v>
      </c>
    </row>
    <row r="88" spans="1:13" x14ac:dyDescent="0.25">
      <c r="A88" s="88">
        <v>2026</v>
      </c>
      <c r="B88" s="88">
        <v>4</v>
      </c>
      <c r="C88" s="88">
        <v>7</v>
      </c>
      <c r="D88" s="89" t="s">
        <v>54</v>
      </c>
      <c r="E88" s="90">
        <v>1</v>
      </c>
      <c r="F88" s="89" t="s">
        <v>14</v>
      </c>
      <c r="G88" s="90">
        <v>0.7</v>
      </c>
      <c r="H88" s="90">
        <v>0.72199999999999998</v>
      </c>
      <c r="I88" s="91">
        <v>1</v>
      </c>
      <c r="J88" s="91">
        <v>0.04</v>
      </c>
      <c r="K88" s="91">
        <v>0.04</v>
      </c>
      <c r="L88" s="92">
        <v>46315.443207868637</v>
      </c>
      <c r="M88" s="89" t="s">
        <v>166</v>
      </c>
    </row>
    <row r="89" spans="1:13" x14ac:dyDescent="0.25">
      <c r="A89" s="88">
        <v>2026</v>
      </c>
      <c r="B89" s="88">
        <v>4</v>
      </c>
      <c r="C89" s="88">
        <v>8</v>
      </c>
      <c r="D89" s="89" t="s">
        <v>59</v>
      </c>
      <c r="E89" s="90">
        <v>1</v>
      </c>
      <c r="F89" s="89" t="s">
        <v>253</v>
      </c>
      <c r="G89" s="90">
        <v>5.0000000000000001E-3</v>
      </c>
      <c r="H89" s="90">
        <v>2.0000000000000001E-4</v>
      </c>
      <c r="I89" s="91">
        <v>1</v>
      </c>
      <c r="J89" s="91">
        <v>0.03</v>
      </c>
      <c r="K89" s="91">
        <v>0.03</v>
      </c>
      <c r="L89" s="92">
        <v>46315.443207868644</v>
      </c>
      <c r="M89" s="89" t="s">
        <v>166</v>
      </c>
    </row>
    <row r="90" spans="1:13" x14ac:dyDescent="0.25">
      <c r="A90" s="88">
        <v>2026</v>
      </c>
      <c r="B90" s="88">
        <v>4</v>
      </c>
      <c r="C90" s="88">
        <v>9</v>
      </c>
      <c r="D90" s="89" t="s">
        <v>64</v>
      </c>
      <c r="E90" s="90">
        <v>1</v>
      </c>
      <c r="F90" s="89" t="s">
        <v>253</v>
      </c>
      <c r="G90" s="90">
        <v>0.04</v>
      </c>
      <c r="H90" s="90">
        <v>4.2299999999999997E-2</v>
      </c>
      <c r="I90" s="91">
        <v>0.94562647754137119</v>
      </c>
      <c r="J90" s="91">
        <v>0.03</v>
      </c>
      <c r="K90" s="91">
        <v>2.8368794326241134E-2</v>
      </c>
      <c r="L90" s="92">
        <v>46315.443207868666</v>
      </c>
      <c r="M90" s="89" t="s">
        <v>166</v>
      </c>
    </row>
    <row r="91" spans="1:13" x14ac:dyDescent="0.25">
      <c r="A91" s="88">
        <v>2026</v>
      </c>
      <c r="B91" s="88">
        <v>4</v>
      </c>
      <c r="C91" s="88">
        <v>10</v>
      </c>
      <c r="D91" s="89" t="s">
        <v>69</v>
      </c>
      <c r="E91" s="90">
        <v>1</v>
      </c>
      <c r="F91" s="89" t="s">
        <v>14</v>
      </c>
      <c r="G91" s="90">
        <v>0.99</v>
      </c>
      <c r="H91" s="90">
        <v>1</v>
      </c>
      <c r="I91" s="91">
        <v>1</v>
      </c>
      <c r="J91" s="91">
        <v>0.03</v>
      </c>
      <c r="K91" s="91">
        <v>0.03</v>
      </c>
      <c r="L91" s="92">
        <v>46315.44320786868</v>
      </c>
      <c r="M91" s="89" t="s">
        <v>166</v>
      </c>
    </row>
    <row r="92" spans="1:13" x14ac:dyDescent="0.25">
      <c r="A92" s="88">
        <v>2026</v>
      </c>
      <c r="B92" s="88">
        <v>4</v>
      </c>
      <c r="C92" s="88">
        <v>11</v>
      </c>
      <c r="D92" s="89" t="s">
        <v>75</v>
      </c>
      <c r="E92" s="90">
        <v>2</v>
      </c>
      <c r="F92" s="89" t="s">
        <v>14</v>
      </c>
      <c r="G92" s="90">
        <v>1</v>
      </c>
      <c r="H92" s="90">
        <v>1</v>
      </c>
      <c r="I92" s="91">
        <v>1</v>
      </c>
      <c r="J92" s="91">
        <v>0.03</v>
      </c>
      <c r="K92" s="91">
        <v>0.03</v>
      </c>
      <c r="L92" s="92">
        <v>46315.443207868688</v>
      </c>
      <c r="M92" s="89" t="s">
        <v>166</v>
      </c>
    </row>
    <row r="93" spans="1:13" x14ac:dyDescent="0.25">
      <c r="A93" s="88">
        <v>2026</v>
      </c>
      <c r="B93" s="88">
        <v>4</v>
      </c>
      <c r="C93" s="88">
        <v>13</v>
      </c>
      <c r="D93" s="89" t="s">
        <v>81</v>
      </c>
      <c r="E93" s="90">
        <v>2</v>
      </c>
      <c r="F93" s="89" t="s">
        <v>14</v>
      </c>
      <c r="G93" s="90">
        <v>0.98</v>
      </c>
      <c r="H93" s="90">
        <v>1</v>
      </c>
      <c r="I93" s="91">
        <v>1</v>
      </c>
      <c r="J93" s="91">
        <v>0.03</v>
      </c>
      <c r="K93" s="91">
        <v>0.03</v>
      </c>
      <c r="L93" s="92">
        <v>46315.44320786871</v>
      </c>
      <c r="M93" s="89" t="s">
        <v>166</v>
      </c>
    </row>
    <row r="94" spans="1:13" x14ac:dyDescent="0.25">
      <c r="A94" s="88">
        <v>2026</v>
      </c>
      <c r="B94" s="88">
        <v>4</v>
      </c>
      <c r="C94" s="88">
        <v>14</v>
      </c>
      <c r="D94" s="89" t="s">
        <v>84</v>
      </c>
      <c r="E94" s="90">
        <v>2</v>
      </c>
      <c r="F94" s="89" t="s">
        <v>14</v>
      </c>
      <c r="G94" s="90">
        <v>0.96</v>
      </c>
      <c r="H94" s="90">
        <v>1</v>
      </c>
      <c r="I94" s="91">
        <v>1</v>
      </c>
      <c r="J94" s="91">
        <v>0.03</v>
      </c>
      <c r="K94" s="91">
        <v>0.03</v>
      </c>
      <c r="L94" s="92">
        <v>46315.443207868826</v>
      </c>
      <c r="M94" s="89" t="s">
        <v>166</v>
      </c>
    </row>
    <row r="95" spans="1:13" x14ac:dyDescent="0.25">
      <c r="A95" s="88">
        <v>2026</v>
      </c>
      <c r="B95" s="88">
        <v>4</v>
      </c>
      <c r="C95" s="88">
        <v>16</v>
      </c>
      <c r="D95" s="89" t="s">
        <v>94</v>
      </c>
      <c r="E95" s="90">
        <v>2</v>
      </c>
      <c r="F95" s="89" t="s">
        <v>14</v>
      </c>
      <c r="G95" s="90">
        <v>0.96</v>
      </c>
      <c r="H95" s="90">
        <v>0.96799999999999997</v>
      </c>
      <c r="I95" s="91">
        <v>1</v>
      </c>
      <c r="J95" s="91">
        <v>0.03</v>
      </c>
      <c r="K95" s="91">
        <v>0.03</v>
      </c>
      <c r="L95" s="92">
        <v>46315.443207868855</v>
      </c>
      <c r="M95" s="89" t="s">
        <v>166</v>
      </c>
    </row>
    <row r="96" spans="1:13" x14ac:dyDescent="0.25">
      <c r="A96" s="88">
        <v>2026</v>
      </c>
      <c r="B96" s="88">
        <v>4</v>
      </c>
      <c r="C96" s="88">
        <v>17</v>
      </c>
      <c r="D96" s="89" t="s">
        <v>100</v>
      </c>
      <c r="E96" s="90">
        <v>2</v>
      </c>
      <c r="F96" s="89" t="s">
        <v>14</v>
      </c>
      <c r="G96" s="90">
        <v>0.22</v>
      </c>
      <c r="H96" s="90">
        <v>0.23350000000000001</v>
      </c>
      <c r="I96" s="91">
        <v>1</v>
      </c>
      <c r="J96" s="91">
        <v>0.03</v>
      </c>
      <c r="K96" s="91">
        <v>0.03</v>
      </c>
      <c r="L96" s="92">
        <v>46315.44320786887</v>
      </c>
      <c r="M96" s="89" t="s">
        <v>166</v>
      </c>
    </row>
    <row r="97" spans="1:13" x14ac:dyDescent="0.25">
      <c r="A97" s="88">
        <v>2026</v>
      </c>
      <c r="B97" s="88">
        <v>4</v>
      </c>
      <c r="C97" s="88">
        <v>20</v>
      </c>
      <c r="D97" s="89" t="s">
        <v>106</v>
      </c>
      <c r="E97" s="90">
        <v>3</v>
      </c>
      <c r="F97" s="89" t="s">
        <v>14</v>
      </c>
      <c r="G97" s="90">
        <v>0.98</v>
      </c>
      <c r="H97" s="90">
        <v>1</v>
      </c>
      <c r="I97" s="91">
        <v>1</v>
      </c>
      <c r="J97" s="91">
        <v>0.08</v>
      </c>
      <c r="K97" s="91">
        <v>0.08</v>
      </c>
      <c r="L97" s="92">
        <v>46315.443207868891</v>
      </c>
      <c r="M97" s="89" t="s">
        <v>166</v>
      </c>
    </row>
    <row r="98" spans="1:13" x14ac:dyDescent="0.25">
      <c r="A98" s="88">
        <v>2026</v>
      </c>
      <c r="B98" s="88">
        <v>4</v>
      </c>
      <c r="C98" s="88">
        <v>29</v>
      </c>
      <c r="D98" s="89" t="s">
        <v>109</v>
      </c>
      <c r="E98" s="90">
        <v>4</v>
      </c>
      <c r="F98" s="89" t="s">
        <v>18</v>
      </c>
      <c r="G98" s="90">
        <v>5528</v>
      </c>
      <c r="H98" s="90">
        <v>5427</v>
      </c>
      <c r="I98" s="91">
        <v>1</v>
      </c>
      <c r="J98" s="91">
        <v>0.03</v>
      </c>
      <c r="K98" s="91">
        <v>0.03</v>
      </c>
      <c r="L98" s="92">
        <v>46315.443207868899</v>
      </c>
      <c r="M98" s="89" t="s">
        <v>166</v>
      </c>
    </row>
    <row r="99" spans="1:13" x14ac:dyDescent="0.25">
      <c r="A99" s="88">
        <v>2026</v>
      </c>
      <c r="B99" s="88">
        <v>4</v>
      </c>
      <c r="C99" s="88">
        <v>30</v>
      </c>
      <c r="D99" s="89" t="s">
        <v>116</v>
      </c>
      <c r="E99" s="90">
        <v>4</v>
      </c>
      <c r="F99" s="89" t="s">
        <v>18</v>
      </c>
      <c r="G99" s="90">
        <v>5895</v>
      </c>
      <c r="H99" s="90">
        <v>6095</v>
      </c>
      <c r="I99" s="91">
        <v>0.96718621821164885</v>
      </c>
      <c r="J99" s="91">
        <v>0.03</v>
      </c>
      <c r="K99" s="91">
        <v>2.9015586546349465E-2</v>
      </c>
      <c r="L99" s="92">
        <v>46315.443207868913</v>
      </c>
      <c r="M99" s="89" t="s">
        <v>166</v>
      </c>
    </row>
    <row r="100" spans="1:13" x14ac:dyDescent="0.25">
      <c r="A100" s="88">
        <v>2026</v>
      </c>
      <c r="B100" s="88">
        <v>4</v>
      </c>
      <c r="C100" s="88">
        <v>31</v>
      </c>
      <c r="D100" s="89" t="s">
        <v>119</v>
      </c>
      <c r="E100" s="90">
        <v>4</v>
      </c>
      <c r="F100" s="89" t="s">
        <v>18</v>
      </c>
      <c r="G100" s="90">
        <v>7351</v>
      </c>
      <c r="H100" s="90">
        <v>6996</v>
      </c>
      <c r="I100" s="91">
        <v>1</v>
      </c>
      <c r="J100" s="91">
        <v>0.03</v>
      </c>
      <c r="K100" s="91">
        <v>0.03</v>
      </c>
      <c r="L100" s="92">
        <v>46315.443207868921</v>
      </c>
      <c r="M100" s="89" t="s">
        <v>166</v>
      </c>
    </row>
    <row r="101" spans="1:13" x14ac:dyDescent="0.25">
      <c r="A101" s="88">
        <v>2026</v>
      </c>
      <c r="B101" s="88">
        <v>4</v>
      </c>
      <c r="C101" s="88">
        <v>32</v>
      </c>
      <c r="D101" s="89" t="s">
        <v>122</v>
      </c>
      <c r="E101" s="90">
        <v>4</v>
      </c>
      <c r="F101" s="89" t="s">
        <v>18</v>
      </c>
      <c r="G101" s="90">
        <v>448.2</v>
      </c>
      <c r="H101" s="90">
        <v>498.8</v>
      </c>
      <c r="I101" s="91">
        <v>0.89855653568564553</v>
      </c>
      <c r="J101" s="91">
        <v>0.03</v>
      </c>
      <c r="K101" s="91">
        <v>2.6956696070569365E-2</v>
      </c>
      <c r="L101" s="92">
        <v>46315.443207868942</v>
      </c>
      <c r="M101" s="89" t="s">
        <v>166</v>
      </c>
    </row>
    <row r="102" spans="1:13" x14ac:dyDescent="0.25">
      <c r="A102" s="88">
        <v>2026</v>
      </c>
      <c r="B102" s="88">
        <v>4</v>
      </c>
      <c r="C102" s="88">
        <v>33</v>
      </c>
      <c r="D102" s="89" t="s">
        <v>127</v>
      </c>
      <c r="E102" s="90">
        <v>4</v>
      </c>
      <c r="F102" s="89" t="s">
        <v>14</v>
      </c>
      <c r="G102" s="90">
        <v>0.999</v>
      </c>
      <c r="H102" s="90">
        <v>1</v>
      </c>
      <c r="I102" s="91">
        <v>1</v>
      </c>
      <c r="J102" s="91">
        <v>0.03</v>
      </c>
      <c r="K102" s="91">
        <v>0.03</v>
      </c>
      <c r="L102" s="92">
        <v>46315.443207868972</v>
      </c>
      <c r="M102" s="89" t="s">
        <v>166</v>
      </c>
    </row>
    <row r="103" spans="1:13" x14ac:dyDescent="0.25">
      <c r="A103" s="88">
        <v>2026</v>
      </c>
      <c r="B103" s="88">
        <v>4</v>
      </c>
      <c r="C103" s="88">
        <v>34</v>
      </c>
      <c r="D103" s="89" t="s">
        <v>133</v>
      </c>
      <c r="E103" s="90">
        <v>4</v>
      </c>
      <c r="F103" s="89" t="s">
        <v>253</v>
      </c>
      <c r="G103" s="90">
        <v>2.7E-2</v>
      </c>
      <c r="H103" s="90">
        <v>4.3999999999999997E-2</v>
      </c>
      <c r="I103" s="91">
        <v>0.61363636363636365</v>
      </c>
      <c r="J103" s="91">
        <v>0.03</v>
      </c>
      <c r="K103" s="91">
        <v>1.840909090909091E-2</v>
      </c>
      <c r="L103" s="92">
        <v>46315.443207868986</v>
      </c>
      <c r="M103" s="89" t="s">
        <v>166</v>
      </c>
    </row>
    <row r="104" spans="1:13" x14ac:dyDescent="0.25">
      <c r="A104" s="88">
        <v>2026</v>
      </c>
      <c r="B104" s="88">
        <v>4</v>
      </c>
      <c r="C104" s="88">
        <v>35</v>
      </c>
      <c r="D104" s="89" t="s">
        <v>139</v>
      </c>
      <c r="E104" s="90">
        <v>4</v>
      </c>
      <c r="F104" s="89" t="s">
        <v>18</v>
      </c>
      <c r="G104" s="90">
        <v>5931</v>
      </c>
      <c r="H104" s="90">
        <v>6114</v>
      </c>
      <c r="I104" s="91">
        <v>0.97006869479882241</v>
      </c>
      <c r="J104" s="91">
        <v>0.03</v>
      </c>
      <c r="K104" s="91">
        <v>2.9102060843964671E-2</v>
      </c>
      <c r="L104" s="92">
        <v>46315.443207869015</v>
      </c>
      <c r="M104" s="89" t="s">
        <v>166</v>
      </c>
    </row>
    <row r="105" spans="1:13" x14ac:dyDescent="0.25">
      <c r="A105" s="88">
        <v>2026</v>
      </c>
      <c r="B105" s="88">
        <v>4</v>
      </c>
      <c r="C105" s="88">
        <v>36</v>
      </c>
      <c r="D105" s="89" t="s">
        <v>146</v>
      </c>
      <c r="E105" s="90">
        <v>4</v>
      </c>
      <c r="F105" s="89" t="s">
        <v>18</v>
      </c>
      <c r="G105" s="90">
        <v>1563</v>
      </c>
      <c r="H105" s="90">
        <v>1024</v>
      </c>
      <c r="I105" s="91">
        <v>1</v>
      </c>
      <c r="J105" s="91">
        <v>0.03</v>
      </c>
      <c r="K105" s="91">
        <v>0.03</v>
      </c>
      <c r="L105" s="92">
        <v>46315.44320786903</v>
      </c>
      <c r="M105" s="89" t="s">
        <v>166</v>
      </c>
    </row>
    <row r="106" spans="1:13" x14ac:dyDescent="0.25">
      <c r="A106" s="88">
        <v>2026</v>
      </c>
      <c r="B106" s="88">
        <v>4</v>
      </c>
      <c r="C106" s="88">
        <v>37</v>
      </c>
      <c r="D106" s="89" t="s">
        <v>149</v>
      </c>
      <c r="E106" s="90">
        <v>4</v>
      </c>
      <c r="F106" s="89" t="s">
        <v>14</v>
      </c>
      <c r="G106" s="90">
        <v>0.96</v>
      </c>
      <c r="H106" s="90">
        <v>0.98699999999999999</v>
      </c>
      <c r="I106" s="91">
        <v>1</v>
      </c>
      <c r="J106" s="91">
        <v>0.03</v>
      </c>
      <c r="K106" s="91">
        <v>0.03</v>
      </c>
      <c r="L106" s="92">
        <v>46315.443207869037</v>
      </c>
      <c r="M106" s="89" t="s">
        <v>166</v>
      </c>
    </row>
    <row r="107" spans="1:13" x14ac:dyDescent="0.25">
      <c r="A107" s="88">
        <v>2026</v>
      </c>
      <c r="B107" s="88">
        <v>4</v>
      </c>
      <c r="C107" s="88">
        <v>38</v>
      </c>
      <c r="D107" s="89" t="s">
        <v>152</v>
      </c>
      <c r="E107" s="90">
        <v>5</v>
      </c>
      <c r="F107" s="89" t="s">
        <v>18</v>
      </c>
      <c r="G107" s="90">
        <v>0.03</v>
      </c>
      <c r="H107" s="90">
        <v>5.8999999999999997E-2</v>
      </c>
      <c r="I107" s="91">
        <v>0.50847457627118642</v>
      </c>
      <c r="J107" s="91">
        <v>7.0000000000000007E-2</v>
      </c>
      <c r="K107" s="91">
        <v>3.5593220338983052E-2</v>
      </c>
      <c r="L107" s="92">
        <v>46315.443207869059</v>
      </c>
      <c r="M107" s="89" t="s">
        <v>166</v>
      </c>
    </row>
    <row r="108" spans="1:13" x14ac:dyDescent="0.25">
      <c r="A108" s="88">
        <v>2026</v>
      </c>
      <c r="B108" s="88">
        <v>4</v>
      </c>
      <c r="C108" s="88">
        <v>39</v>
      </c>
      <c r="D108" s="89" t="s">
        <v>158</v>
      </c>
      <c r="E108" s="90">
        <v>5</v>
      </c>
      <c r="F108" s="89" t="s">
        <v>18</v>
      </c>
      <c r="G108" s="90">
        <v>0.03</v>
      </c>
      <c r="H108" s="90">
        <v>5.7000000000000002E-2</v>
      </c>
      <c r="I108" s="91">
        <v>0.52631578947368418</v>
      </c>
      <c r="J108" s="91">
        <v>7.0000000000000007E-2</v>
      </c>
      <c r="K108" s="91">
        <v>3.6842105263157898E-2</v>
      </c>
      <c r="L108" s="92">
        <v>46315.443207869073</v>
      </c>
      <c r="M108" s="89" t="s">
        <v>166</v>
      </c>
    </row>
    <row r="109" spans="1:13" x14ac:dyDescent="0.25">
      <c r="A109" s="88">
        <v>2026</v>
      </c>
      <c r="B109" s="88">
        <v>5</v>
      </c>
      <c r="C109" s="88">
        <v>2</v>
      </c>
      <c r="D109" s="89" t="s">
        <v>8</v>
      </c>
      <c r="E109" s="90">
        <v>1</v>
      </c>
      <c r="F109" s="89" t="s">
        <v>14</v>
      </c>
      <c r="G109" s="90">
        <v>0.9</v>
      </c>
      <c r="H109" s="90">
        <v>0.92</v>
      </c>
      <c r="I109" s="91">
        <v>1</v>
      </c>
      <c r="J109" s="91">
        <v>0.05</v>
      </c>
      <c r="K109" s="91">
        <v>0.05</v>
      </c>
      <c r="L109" s="92">
        <v>46315.443843683795</v>
      </c>
      <c r="M109" s="89" t="s">
        <v>166</v>
      </c>
    </row>
    <row r="110" spans="1:13" x14ac:dyDescent="0.25">
      <c r="A110" s="88">
        <v>2026</v>
      </c>
      <c r="B110" s="88">
        <v>5</v>
      </c>
      <c r="C110" s="88">
        <v>3</v>
      </c>
      <c r="D110" s="89" t="s">
        <v>9</v>
      </c>
      <c r="E110" s="90">
        <v>1</v>
      </c>
      <c r="F110" s="89" t="s">
        <v>14</v>
      </c>
      <c r="G110" s="90">
        <v>0.99</v>
      </c>
      <c r="H110" s="90">
        <v>1</v>
      </c>
      <c r="I110" s="91">
        <v>1</v>
      </c>
      <c r="J110" s="91">
        <v>0.03</v>
      </c>
      <c r="K110" s="91">
        <v>0.03</v>
      </c>
      <c r="L110" s="92">
        <v>46315.443843683963</v>
      </c>
      <c r="M110" s="89" t="s">
        <v>166</v>
      </c>
    </row>
    <row r="111" spans="1:13" x14ac:dyDescent="0.25">
      <c r="A111" s="88">
        <v>2026</v>
      </c>
      <c r="B111" s="88">
        <v>5</v>
      </c>
      <c r="C111" s="88">
        <v>4</v>
      </c>
      <c r="D111" s="89" t="s">
        <v>38</v>
      </c>
      <c r="E111" s="90">
        <v>1</v>
      </c>
      <c r="F111" s="89" t="s">
        <v>14</v>
      </c>
      <c r="G111" s="90">
        <v>0.98</v>
      </c>
      <c r="H111" s="90">
        <v>0.99099999999999999</v>
      </c>
      <c r="I111" s="91">
        <v>1</v>
      </c>
      <c r="J111" s="91">
        <v>0.03</v>
      </c>
      <c r="K111" s="91">
        <v>0.03</v>
      </c>
      <c r="L111" s="92">
        <v>46315.443843683992</v>
      </c>
      <c r="M111" s="89" t="s">
        <v>166</v>
      </c>
    </row>
    <row r="112" spans="1:13" x14ac:dyDescent="0.25">
      <c r="A112" s="88">
        <v>2026</v>
      </c>
      <c r="B112" s="88">
        <v>5</v>
      </c>
      <c r="C112" s="88">
        <v>5</v>
      </c>
      <c r="D112" s="89" t="s">
        <v>10</v>
      </c>
      <c r="E112" s="90">
        <v>1</v>
      </c>
      <c r="F112" s="89" t="s">
        <v>18</v>
      </c>
      <c r="G112" s="90">
        <v>26</v>
      </c>
      <c r="H112" s="90">
        <v>23</v>
      </c>
      <c r="I112" s="91">
        <v>1</v>
      </c>
      <c r="J112" s="91">
        <v>0.03</v>
      </c>
      <c r="K112" s="91">
        <v>0.03</v>
      </c>
      <c r="L112" s="92">
        <v>46315.443843684028</v>
      </c>
      <c r="M112" s="89" t="s">
        <v>166</v>
      </c>
    </row>
    <row r="113" spans="1:13" x14ac:dyDescent="0.25">
      <c r="A113" s="88">
        <v>2026</v>
      </c>
      <c r="B113" s="88">
        <v>5</v>
      </c>
      <c r="C113" s="88">
        <v>6</v>
      </c>
      <c r="D113" s="89" t="s">
        <v>49</v>
      </c>
      <c r="E113" s="90">
        <v>1</v>
      </c>
      <c r="F113" s="89" t="s">
        <v>14</v>
      </c>
      <c r="G113" s="90">
        <v>0.98499999999999999</v>
      </c>
      <c r="H113" s="90">
        <v>0.995</v>
      </c>
      <c r="I113" s="91">
        <v>1</v>
      </c>
      <c r="J113" s="91">
        <v>0.03</v>
      </c>
      <c r="K113" s="91">
        <v>0.03</v>
      </c>
      <c r="L113" s="92">
        <v>46315.44384368405</v>
      </c>
      <c r="M113" s="89" t="s">
        <v>166</v>
      </c>
    </row>
    <row r="114" spans="1:13" x14ac:dyDescent="0.25">
      <c r="A114" s="88">
        <v>2026</v>
      </c>
      <c r="B114" s="88">
        <v>5</v>
      </c>
      <c r="C114" s="88">
        <v>7</v>
      </c>
      <c r="D114" s="89" t="s">
        <v>54</v>
      </c>
      <c r="E114" s="90">
        <v>1</v>
      </c>
      <c r="F114" s="89" t="s">
        <v>14</v>
      </c>
      <c r="G114" s="90">
        <v>0.7</v>
      </c>
      <c r="H114" s="90">
        <v>0.73</v>
      </c>
      <c r="I114" s="91">
        <v>1</v>
      </c>
      <c r="J114" s="91">
        <v>0.04</v>
      </c>
      <c r="K114" s="91">
        <v>0.04</v>
      </c>
      <c r="L114" s="92">
        <v>46315.443843684232</v>
      </c>
      <c r="M114" s="89" t="s">
        <v>166</v>
      </c>
    </row>
    <row r="115" spans="1:13" x14ac:dyDescent="0.25">
      <c r="A115" s="88">
        <v>2026</v>
      </c>
      <c r="B115" s="88">
        <v>5</v>
      </c>
      <c r="C115" s="88">
        <v>8</v>
      </c>
      <c r="D115" s="89" t="s">
        <v>59</v>
      </c>
      <c r="E115" s="90">
        <v>1</v>
      </c>
      <c r="F115" s="89" t="s">
        <v>253</v>
      </c>
      <c r="G115" s="90">
        <v>4.7000000000000002E-3</v>
      </c>
      <c r="H115" s="90">
        <v>0</v>
      </c>
      <c r="I115" s="91">
        <v>1</v>
      </c>
      <c r="J115" s="91">
        <v>0.03</v>
      </c>
      <c r="K115" s="91">
        <v>0.03</v>
      </c>
      <c r="L115" s="92">
        <v>46315.443843684254</v>
      </c>
      <c r="M115" s="89" t="s">
        <v>166</v>
      </c>
    </row>
    <row r="116" spans="1:13" x14ac:dyDescent="0.25">
      <c r="A116" s="88">
        <v>2026</v>
      </c>
      <c r="B116" s="88">
        <v>5</v>
      </c>
      <c r="C116" s="88">
        <v>9</v>
      </c>
      <c r="D116" s="89" t="s">
        <v>64</v>
      </c>
      <c r="E116" s="90">
        <v>1</v>
      </c>
      <c r="F116" s="89" t="s">
        <v>253</v>
      </c>
      <c r="G116" s="90">
        <v>0.04</v>
      </c>
      <c r="H116" s="90">
        <v>5.0299999999999997E-2</v>
      </c>
      <c r="I116" s="91">
        <v>0.79522862823061635</v>
      </c>
      <c r="J116" s="91">
        <v>0.03</v>
      </c>
      <c r="K116" s="91">
        <v>2.3856858846918488E-2</v>
      </c>
      <c r="L116" s="92">
        <v>46315.443843684283</v>
      </c>
      <c r="M116" s="89" t="s">
        <v>166</v>
      </c>
    </row>
    <row r="117" spans="1:13" x14ac:dyDescent="0.25">
      <c r="A117" s="88">
        <v>2026</v>
      </c>
      <c r="B117" s="88">
        <v>5</v>
      </c>
      <c r="C117" s="88">
        <v>10</v>
      </c>
      <c r="D117" s="89" t="s">
        <v>69</v>
      </c>
      <c r="E117" s="90">
        <v>1</v>
      </c>
      <c r="F117" s="89" t="s">
        <v>14</v>
      </c>
      <c r="G117" s="90">
        <v>0.99</v>
      </c>
      <c r="H117" s="90">
        <v>1</v>
      </c>
      <c r="I117" s="91">
        <v>1</v>
      </c>
      <c r="J117" s="91">
        <v>0.03</v>
      </c>
      <c r="K117" s="91">
        <v>0.03</v>
      </c>
      <c r="L117" s="92">
        <v>46315.443843684305</v>
      </c>
      <c r="M117" s="89" t="s">
        <v>166</v>
      </c>
    </row>
    <row r="118" spans="1:13" x14ac:dyDescent="0.25">
      <c r="A118" s="88">
        <v>2026</v>
      </c>
      <c r="B118" s="88">
        <v>5</v>
      </c>
      <c r="C118" s="88">
        <v>11</v>
      </c>
      <c r="D118" s="89" t="s">
        <v>75</v>
      </c>
      <c r="E118" s="90">
        <v>2</v>
      </c>
      <c r="F118" s="89" t="s">
        <v>14</v>
      </c>
      <c r="G118" s="90">
        <v>1</v>
      </c>
      <c r="H118" s="90">
        <v>0.95</v>
      </c>
      <c r="I118" s="91">
        <v>0.95</v>
      </c>
      <c r="J118" s="91">
        <v>0.03</v>
      </c>
      <c r="K118" s="91">
        <v>2.8499999999999998E-2</v>
      </c>
      <c r="L118" s="92">
        <v>46315.443843684341</v>
      </c>
      <c r="M118" s="89" t="s">
        <v>166</v>
      </c>
    </row>
    <row r="119" spans="1:13" x14ac:dyDescent="0.25">
      <c r="A119" s="88">
        <v>2026</v>
      </c>
      <c r="B119" s="88">
        <v>5</v>
      </c>
      <c r="C119" s="88">
        <v>13</v>
      </c>
      <c r="D119" s="89" t="s">
        <v>81</v>
      </c>
      <c r="E119" s="90">
        <v>2</v>
      </c>
      <c r="F119" s="89" t="s">
        <v>14</v>
      </c>
      <c r="G119" s="90">
        <v>0.98</v>
      </c>
      <c r="H119" s="90">
        <v>1</v>
      </c>
      <c r="I119" s="91">
        <v>1</v>
      </c>
      <c r="J119" s="91">
        <v>0.03</v>
      </c>
      <c r="K119" s="91">
        <v>0.03</v>
      </c>
      <c r="L119" s="92">
        <v>46315.443843684363</v>
      </c>
      <c r="M119" s="89" t="s">
        <v>166</v>
      </c>
    </row>
    <row r="120" spans="1:13" x14ac:dyDescent="0.25">
      <c r="A120" s="88">
        <v>2026</v>
      </c>
      <c r="B120" s="88">
        <v>5</v>
      </c>
      <c r="C120" s="88">
        <v>14</v>
      </c>
      <c r="D120" s="89" t="s">
        <v>84</v>
      </c>
      <c r="E120" s="90">
        <v>2</v>
      </c>
      <c r="F120" s="89" t="s">
        <v>14</v>
      </c>
      <c r="G120" s="90">
        <v>0.96</v>
      </c>
      <c r="H120" s="90">
        <v>1</v>
      </c>
      <c r="I120" s="91">
        <v>1</v>
      </c>
      <c r="J120" s="91">
        <v>0.03</v>
      </c>
      <c r="K120" s="91">
        <v>0.03</v>
      </c>
      <c r="L120" s="92">
        <v>46315.443843684385</v>
      </c>
      <c r="M120" s="89" t="s">
        <v>166</v>
      </c>
    </row>
    <row r="121" spans="1:13" x14ac:dyDescent="0.25">
      <c r="A121" s="88">
        <v>2026</v>
      </c>
      <c r="B121" s="88">
        <v>5</v>
      </c>
      <c r="C121" s="88">
        <v>16</v>
      </c>
      <c r="D121" s="89" t="s">
        <v>94</v>
      </c>
      <c r="E121" s="90">
        <v>2</v>
      </c>
      <c r="F121" s="89" t="s">
        <v>14</v>
      </c>
      <c r="G121" s="90">
        <v>0.96</v>
      </c>
      <c r="H121" s="90">
        <v>0.96499999999999997</v>
      </c>
      <c r="I121" s="91">
        <v>1</v>
      </c>
      <c r="J121" s="91">
        <v>0.03</v>
      </c>
      <c r="K121" s="91">
        <v>0.03</v>
      </c>
      <c r="L121" s="92">
        <v>46315.443843684414</v>
      </c>
      <c r="M121" s="89" t="s">
        <v>166</v>
      </c>
    </row>
    <row r="122" spans="1:13" x14ac:dyDescent="0.25">
      <c r="A122" s="88">
        <v>2026</v>
      </c>
      <c r="B122" s="88">
        <v>5</v>
      </c>
      <c r="C122" s="88">
        <v>17</v>
      </c>
      <c r="D122" s="89" t="s">
        <v>100</v>
      </c>
      <c r="E122" s="90">
        <v>2</v>
      </c>
      <c r="F122" s="89" t="s">
        <v>14</v>
      </c>
      <c r="G122" s="90">
        <v>0.22</v>
      </c>
      <c r="H122" s="90">
        <v>0.23350000000000001</v>
      </c>
      <c r="I122" s="91">
        <v>1</v>
      </c>
      <c r="J122" s="91">
        <v>0.03</v>
      </c>
      <c r="K122" s="91">
        <v>0.03</v>
      </c>
      <c r="L122" s="92">
        <v>46315.443843684436</v>
      </c>
      <c r="M122" s="89" t="s">
        <v>166</v>
      </c>
    </row>
    <row r="123" spans="1:13" x14ac:dyDescent="0.25">
      <c r="A123" s="88">
        <v>2026</v>
      </c>
      <c r="B123" s="88">
        <v>5</v>
      </c>
      <c r="C123" s="88">
        <v>20</v>
      </c>
      <c r="D123" s="89" t="s">
        <v>106</v>
      </c>
      <c r="E123" s="90">
        <v>3</v>
      </c>
      <c r="F123" s="89" t="s">
        <v>14</v>
      </c>
      <c r="G123" s="90">
        <v>0.98</v>
      </c>
      <c r="H123" s="90">
        <v>1</v>
      </c>
      <c r="I123" s="91">
        <v>1</v>
      </c>
      <c r="J123" s="91">
        <v>0.08</v>
      </c>
      <c r="K123" s="91">
        <v>0.08</v>
      </c>
      <c r="L123" s="92">
        <v>46315.443843684458</v>
      </c>
      <c r="M123" s="89" t="s">
        <v>166</v>
      </c>
    </row>
    <row r="124" spans="1:13" x14ac:dyDescent="0.25">
      <c r="A124" s="88">
        <v>2026</v>
      </c>
      <c r="B124" s="88">
        <v>5</v>
      </c>
      <c r="C124" s="88">
        <v>29</v>
      </c>
      <c r="D124" s="89" t="s">
        <v>109</v>
      </c>
      <c r="E124" s="90">
        <v>4</v>
      </c>
      <c r="F124" s="89" t="s">
        <v>18</v>
      </c>
      <c r="G124" s="90">
        <v>5528</v>
      </c>
      <c r="H124" s="90">
        <v>5453</v>
      </c>
      <c r="I124" s="91">
        <v>1</v>
      </c>
      <c r="J124" s="91">
        <v>0.03</v>
      </c>
      <c r="K124" s="91">
        <v>0.03</v>
      </c>
      <c r="L124" s="92">
        <v>46315.443843684487</v>
      </c>
      <c r="M124" s="89" t="s">
        <v>166</v>
      </c>
    </row>
    <row r="125" spans="1:13" x14ac:dyDescent="0.25">
      <c r="A125" s="88">
        <v>2026</v>
      </c>
      <c r="B125" s="88">
        <v>5</v>
      </c>
      <c r="C125" s="88">
        <v>30</v>
      </c>
      <c r="D125" s="89" t="s">
        <v>116</v>
      </c>
      <c r="E125" s="90">
        <v>4</v>
      </c>
      <c r="F125" s="89" t="s">
        <v>18</v>
      </c>
      <c r="G125" s="90">
        <v>5895</v>
      </c>
      <c r="H125" s="90">
        <v>6917</v>
      </c>
      <c r="I125" s="91">
        <v>0.85224808442966604</v>
      </c>
      <c r="J125" s="91">
        <v>0.03</v>
      </c>
      <c r="K125" s="91">
        <v>2.5567442532889981E-2</v>
      </c>
      <c r="L125" s="92">
        <v>46315.443843684501</v>
      </c>
      <c r="M125" s="89" t="s">
        <v>166</v>
      </c>
    </row>
    <row r="126" spans="1:13" x14ac:dyDescent="0.25">
      <c r="A126" s="88">
        <v>2026</v>
      </c>
      <c r="B126" s="88">
        <v>5</v>
      </c>
      <c r="C126" s="88">
        <v>31</v>
      </c>
      <c r="D126" s="89" t="s">
        <v>119</v>
      </c>
      <c r="E126" s="90">
        <v>4</v>
      </c>
      <c r="F126" s="89" t="s">
        <v>18</v>
      </c>
      <c r="G126" s="90">
        <v>7351</v>
      </c>
      <c r="H126" s="90">
        <v>8312</v>
      </c>
      <c r="I126" s="91">
        <v>0.88438402309913378</v>
      </c>
      <c r="J126" s="91">
        <v>0.03</v>
      </c>
      <c r="K126" s="91">
        <v>2.6531520692974011E-2</v>
      </c>
      <c r="L126" s="92">
        <v>46315.44384368453</v>
      </c>
      <c r="M126" s="89" t="s">
        <v>166</v>
      </c>
    </row>
    <row r="127" spans="1:13" x14ac:dyDescent="0.25">
      <c r="A127" s="88">
        <v>2026</v>
      </c>
      <c r="B127" s="88">
        <v>5</v>
      </c>
      <c r="C127" s="88">
        <v>32</v>
      </c>
      <c r="D127" s="89" t="s">
        <v>122</v>
      </c>
      <c r="E127" s="90">
        <v>4</v>
      </c>
      <c r="F127" s="89" t="s">
        <v>18</v>
      </c>
      <c r="G127" s="90">
        <v>469.6</v>
      </c>
      <c r="H127" s="90">
        <v>499.8</v>
      </c>
      <c r="I127" s="91">
        <v>0.93957583033213288</v>
      </c>
      <c r="J127" s="91">
        <v>0.03</v>
      </c>
      <c r="K127" s="91">
        <v>2.8187274909963984E-2</v>
      </c>
      <c r="L127" s="92">
        <v>46315.443843684552</v>
      </c>
      <c r="M127" s="89" t="s">
        <v>166</v>
      </c>
    </row>
    <row r="128" spans="1:13" x14ac:dyDescent="0.25">
      <c r="A128" s="88">
        <v>2026</v>
      </c>
      <c r="B128" s="88">
        <v>5</v>
      </c>
      <c r="C128" s="88">
        <v>33</v>
      </c>
      <c r="D128" s="89" t="s">
        <v>127</v>
      </c>
      <c r="E128" s="90">
        <v>4</v>
      </c>
      <c r="F128" s="89" t="s">
        <v>14</v>
      </c>
      <c r="G128" s="90">
        <v>0.999</v>
      </c>
      <c r="H128" s="90">
        <v>1</v>
      </c>
      <c r="I128" s="91">
        <v>1</v>
      </c>
      <c r="J128" s="91">
        <v>0.03</v>
      </c>
      <c r="K128" s="91">
        <v>0.03</v>
      </c>
      <c r="L128" s="92">
        <v>46315.443843684559</v>
      </c>
      <c r="M128" s="89" t="s">
        <v>166</v>
      </c>
    </row>
    <row r="129" spans="1:13" x14ac:dyDescent="0.25">
      <c r="A129" s="88">
        <v>2026</v>
      </c>
      <c r="B129" s="88">
        <v>5</v>
      </c>
      <c r="C129" s="88">
        <v>34</v>
      </c>
      <c r="D129" s="89" t="s">
        <v>133</v>
      </c>
      <c r="E129" s="90">
        <v>4</v>
      </c>
      <c r="F129" s="89" t="s">
        <v>253</v>
      </c>
      <c r="G129" s="90">
        <v>2.7E-2</v>
      </c>
      <c r="H129" s="90">
        <v>3.6999999999999998E-2</v>
      </c>
      <c r="I129" s="91">
        <v>0.72972972972972971</v>
      </c>
      <c r="J129" s="91">
        <v>0.03</v>
      </c>
      <c r="K129" s="91">
        <v>2.189189189189189E-2</v>
      </c>
      <c r="L129" s="92">
        <v>46315.443843684581</v>
      </c>
      <c r="M129" s="89" t="s">
        <v>166</v>
      </c>
    </row>
    <row r="130" spans="1:13" x14ac:dyDescent="0.25">
      <c r="A130" s="88">
        <v>2026</v>
      </c>
      <c r="B130" s="88">
        <v>5</v>
      </c>
      <c r="C130" s="88">
        <v>35</v>
      </c>
      <c r="D130" s="89" t="s">
        <v>139</v>
      </c>
      <c r="E130" s="90">
        <v>4</v>
      </c>
      <c r="F130" s="89" t="s">
        <v>18</v>
      </c>
      <c r="G130" s="90">
        <v>5931</v>
      </c>
      <c r="H130" s="90">
        <v>6610</v>
      </c>
      <c r="I130" s="91">
        <v>0.8972768532526475</v>
      </c>
      <c r="J130" s="91">
        <v>0.03</v>
      </c>
      <c r="K130" s="91">
        <v>2.6918305597579423E-2</v>
      </c>
      <c r="L130" s="92">
        <v>46315.443843684603</v>
      </c>
      <c r="M130" s="89" t="s">
        <v>166</v>
      </c>
    </row>
    <row r="131" spans="1:13" x14ac:dyDescent="0.25">
      <c r="A131" s="88">
        <v>2026</v>
      </c>
      <c r="B131" s="88">
        <v>5</v>
      </c>
      <c r="C131" s="88">
        <v>36</v>
      </c>
      <c r="D131" s="89" t="s">
        <v>146</v>
      </c>
      <c r="E131" s="90">
        <v>4</v>
      </c>
      <c r="F131" s="89" t="s">
        <v>18</v>
      </c>
      <c r="G131" s="90">
        <v>1563</v>
      </c>
      <c r="H131" s="90">
        <v>1287</v>
      </c>
      <c r="I131" s="91">
        <v>1</v>
      </c>
      <c r="J131" s="91">
        <v>0.03</v>
      </c>
      <c r="K131" s="91">
        <v>0.03</v>
      </c>
      <c r="L131" s="92">
        <v>46315.443843684618</v>
      </c>
      <c r="M131" s="89" t="s">
        <v>166</v>
      </c>
    </row>
    <row r="132" spans="1:13" x14ac:dyDescent="0.25">
      <c r="A132" s="88">
        <v>2026</v>
      </c>
      <c r="B132" s="88">
        <v>5</v>
      </c>
      <c r="C132" s="88">
        <v>37</v>
      </c>
      <c r="D132" s="89" t="s">
        <v>149</v>
      </c>
      <c r="E132" s="90">
        <v>4</v>
      </c>
      <c r="F132" s="89" t="s">
        <v>14</v>
      </c>
      <c r="G132" s="90">
        <v>0.96</v>
      </c>
      <c r="H132" s="90">
        <v>0.91300000000000003</v>
      </c>
      <c r="I132" s="91">
        <v>0.95104166666666679</v>
      </c>
      <c r="J132" s="91">
        <v>0.03</v>
      </c>
      <c r="K132" s="91">
        <v>2.8531250000000001E-2</v>
      </c>
      <c r="L132" s="92">
        <v>46315.443843684647</v>
      </c>
      <c r="M132" s="89" t="s">
        <v>166</v>
      </c>
    </row>
    <row r="133" spans="1:13" x14ac:dyDescent="0.25">
      <c r="A133" s="88">
        <v>2026</v>
      </c>
      <c r="B133" s="88">
        <v>5</v>
      </c>
      <c r="C133" s="88">
        <v>38</v>
      </c>
      <c r="D133" s="89" t="s">
        <v>152</v>
      </c>
      <c r="E133" s="90">
        <v>5</v>
      </c>
      <c r="F133" s="89" t="s">
        <v>18</v>
      </c>
      <c r="G133" s="90">
        <v>0.03</v>
      </c>
      <c r="H133" s="90">
        <v>5.2999999999999999E-2</v>
      </c>
      <c r="I133" s="91">
        <v>0.56603773584905659</v>
      </c>
      <c r="J133" s="91">
        <v>7.0000000000000007E-2</v>
      </c>
      <c r="K133" s="91">
        <v>3.9622641509433967E-2</v>
      </c>
      <c r="L133" s="92">
        <v>46315.443843684654</v>
      </c>
      <c r="M133" s="89" t="s">
        <v>166</v>
      </c>
    </row>
    <row r="134" spans="1:13" x14ac:dyDescent="0.25">
      <c r="A134" s="88">
        <v>2026</v>
      </c>
      <c r="B134" s="88">
        <v>5</v>
      </c>
      <c r="C134" s="88">
        <v>39</v>
      </c>
      <c r="D134" s="89" t="s">
        <v>158</v>
      </c>
      <c r="E134" s="90">
        <v>5</v>
      </c>
      <c r="F134" s="89" t="s">
        <v>18</v>
      </c>
      <c r="G134" s="90">
        <v>0.03</v>
      </c>
      <c r="H134" s="90">
        <v>5.0999999999999997E-2</v>
      </c>
      <c r="I134" s="91">
        <v>0.58823529411764708</v>
      </c>
      <c r="J134" s="91">
        <v>7.0000000000000007E-2</v>
      </c>
      <c r="K134" s="91">
        <v>4.11764705882353E-2</v>
      </c>
      <c r="L134" s="92">
        <v>46315.44384368469</v>
      </c>
      <c r="M134" s="89" t="s">
        <v>166</v>
      </c>
    </row>
    <row r="135" spans="1:13" x14ac:dyDescent="0.25">
      <c r="A135" s="88">
        <v>2026</v>
      </c>
      <c r="B135" s="88">
        <v>6</v>
      </c>
      <c r="C135" s="88">
        <v>2</v>
      </c>
      <c r="D135" s="89" t="s">
        <v>8</v>
      </c>
      <c r="E135" s="90">
        <v>1</v>
      </c>
      <c r="F135" s="89" t="s">
        <v>14</v>
      </c>
      <c r="G135" s="90">
        <v>0.9</v>
      </c>
      <c r="H135" s="90">
        <v>0.92</v>
      </c>
      <c r="I135" s="91">
        <v>1</v>
      </c>
      <c r="J135" s="91">
        <v>0.05</v>
      </c>
      <c r="K135" s="91">
        <v>0.05</v>
      </c>
      <c r="L135" s="92">
        <v>46315.444318724629</v>
      </c>
      <c r="M135" s="89" t="s">
        <v>166</v>
      </c>
    </row>
    <row r="136" spans="1:13" x14ac:dyDescent="0.25">
      <c r="A136" s="88">
        <v>2026</v>
      </c>
      <c r="B136" s="88">
        <v>6</v>
      </c>
      <c r="C136" s="88">
        <v>3</v>
      </c>
      <c r="D136" s="89" t="s">
        <v>9</v>
      </c>
      <c r="E136" s="90">
        <v>1</v>
      </c>
      <c r="F136" s="89" t="s">
        <v>14</v>
      </c>
      <c r="G136" s="90">
        <v>0.99</v>
      </c>
      <c r="H136" s="90">
        <v>1</v>
      </c>
      <c r="I136" s="91">
        <v>1</v>
      </c>
      <c r="J136" s="91">
        <v>0.03</v>
      </c>
      <c r="K136" s="91">
        <v>0.03</v>
      </c>
      <c r="L136" s="92">
        <v>46315.444318724934</v>
      </c>
      <c r="M136" s="89" t="s">
        <v>166</v>
      </c>
    </row>
    <row r="137" spans="1:13" x14ac:dyDescent="0.25">
      <c r="A137" s="88">
        <v>2026</v>
      </c>
      <c r="B137" s="88">
        <v>6</v>
      </c>
      <c r="C137" s="88">
        <v>4</v>
      </c>
      <c r="D137" s="89" t="s">
        <v>38</v>
      </c>
      <c r="E137" s="90">
        <v>1</v>
      </c>
      <c r="F137" s="89" t="s">
        <v>14</v>
      </c>
      <c r="G137" s="90">
        <v>0.98</v>
      </c>
      <c r="H137" s="90">
        <v>0.998</v>
      </c>
      <c r="I137" s="91">
        <v>1</v>
      </c>
      <c r="J137" s="91">
        <v>0.03</v>
      </c>
      <c r="K137" s="91">
        <v>0.03</v>
      </c>
      <c r="L137" s="92">
        <v>46315.444318724978</v>
      </c>
      <c r="M137" s="89" t="s">
        <v>166</v>
      </c>
    </row>
    <row r="138" spans="1:13" x14ac:dyDescent="0.25">
      <c r="A138" s="88">
        <v>2026</v>
      </c>
      <c r="B138" s="88">
        <v>6</v>
      </c>
      <c r="C138" s="88">
        <v>6</v>
      </c>
      <c r="D138" s="89" t="s">
        <v>49</v>
      </c>
      <c r="E138" s="90">
        <v>1</v>
      </c>
      <c r="F138" s="89" t="s">
        <v>14</v>
      </c>
      <c r="G138" s="90">
        <v>0.98499999999999999</v>
      </c>
      <c r="H138" s="90">
        <v>0.996</v>
      </c>
      <c r="I138" s="91">
        <v>1</v>
      </c>
      <c r="J138" s="91">
        <v>0.03</v>
      </c>
      <c r="K138" s="91">
        <v>0.03</v>
      </c>
      <c r="L138" s="92">
        <v>46315.444318725014</v>
      </c>
      <c r="M138" s="89" t="s">
        <v>166</v>
      </c>
    </row>
    <row r="139" spans="1:13" x14ac:dyDescent="0.25">
      <c r="A139" s="88">
        <v>2026</v>
      </c>
      <c r="B139" s="88">
        <v>6</v>
      </c>
      <c r="C139" s="88">
        <v>7</v>
      </c>
      <c r="D139" s="89" t="s">
        <v>54</v>
      </c>
      <c r="E139" s="90">
        <v>1</v>
      </c>
      <c r="F139" s="89" t="s">
        <v>14</v>
      </c>
      <c r="G139" s="90">
        <v>0.7</v>
      </c>
      <c r="H139" s="90">
        <v>0.74299999999999999</v>
      </c>
      <c r="I139" s="91">
        <v>1</v>
      </c>
      <c r="J139" s="91">
        <v>0.04</v>
      </c>
      <c r="K139" s="91">
        <v>0.04</v>
      </c>
      <c r="L139" s="92">
        <v>46315.444318725051</v>
      </c>
      <c r="M139" s="89" t="s">
        <v>166</v>
      </c>
    </row>
    <row r="140" spans="1:13" x14ac:dyDescent="0.25">
      <c r="A140" s="88">
        <v>2026</v>
      </c>
      <c r="B140" s="88">
        <v>6</v>
      </c>
      <c r="C140" s="88">
        <v>8</v>
      </c>
      <c r="D140" s="89" t="s">
        <v>59</v>
      </c>
      <c r="E140" s="90">
        <v>1</v>
      </c>
      <c r="F140" s="89" t="s">
        <v>253</v>
      </c>
      <c r="G140" s="90">
        <v>4.7000000000000002E-3</v>
      </c>
      <c r="H140" s="90">
        <v>5.9999999999999995E-4</v>
      </c>
      <c r="I140" s="91">
        <v>1</v>
      </c>
      <c r="J140" s="91">
        <v>0.03</v>
      </c>
      <c r="K140" s="91">
        <v>0.03</v>
      </c>
      <c r="L140" s="92">
        <v>46315.444318725094</v>
      </c>
      <c r="M140" s="89" t="s">
        <v>166</v>
      </c>
    </row>
    <row r="141" spans="1:13" x14ac:dyDescent="0.25">
      <c r="A141" s="88">
        <v>2026</v>
      </c>
      <c r="B141" s="88">
        <v>6</v>
      </c>
      <c r="C141" s="88">
        <v>9</v>
      </c>
      <c r="D141" s="89" t="s">
        <v>64</v>
      </c>
      <c r="E141" s="90">
        <v>1</v>
      </c>
      <c r="F141" s="89" t="s">
        <v>253</v>
      </c>
      <c r="G141" s="90">
        <v>0.04</v>
      </c>
      <c r="H141" s="90">
        <v>4.4400000000000002E-2</v>
      </c>
      <c r="I141" s="91">
        <v>0.90090090090090091</v>
      </c>
      <c r="J141" s="91">
        <v>0.03</v>
      </c>
      <c r="K141" s="91">
        <v>2.7027027027027025E-2</v>
      </c>
      <c r="L141" s="92">
        <v>46315.444318725138</v>
      </c>
      <c r="M141" s="89" t="s">
        <v>166</v>
      </c>
    </row>
    <row r="142" spans="1:13" x14ac:dyDescent="0.25">
      <c r="A142" s="88">
        <v>2026</v>
      </c>
      <c r="B142" s="88">
        <v>6</v>
      </c>
      <c r="C142" s="88">
        <v>10</v>
      </c>
      <c r="D142" s="89" t="s">
        <v>69</v>
      </c>
      <c r="E142" s="90">
        <v>1</v>
      </c>
      <c r="F142" s="89" t="s">
        <v>14</v>
      </c>
      <c r="G142" s="90">
        <v>0.99</v>
      </c>
      <c r="H142" s="90">
        <v>1</v>
      </c>
      <c r="I142" s="91">
        <v>1</v>
      </c>
      <c r="J142" s="91">
        <v>0.03</v>
      </c>
      <c r="K142" s="91">
        <v>0.03</v>
      </c>
      <c r="L142" s="92">
        <v>46315.444318725182</v>
      </c>
      <c r="M142" s="89" t="s">
        <v>166</v>
      </c>
    </row>
    <row r="143" spans="1:13" x14ac:dyDescent="0.25">
      <c r="A143" s="88">
        <v>2026</v>
      </c>
      <c r="B143" s="88">
        <v>6</v>
      </c>
      <c r="C143" s="88">
        <v>11</v>
      </c>
      <c r="D143" s="89" t="s">
        <v>75</v>
      </c>
      <c r="E143" s="90">
        <v>2</v>
      </c>
      <c r="F143" s="89" t="s">
        <v>14</v>
      </c>
      <c r="G143" s="90">
        <v>1</v>
      </c>
      <c r="H143" s="90">
        <v>1</v>
      </c>
      <c r="I143" s="91">
        <v>1</v>
      </c>
      <c r="J143" s="91">
        <v>0.03</v>
      </c>
      <c r="K143" s="91">
        <v>0.03</v>
      </c>
      <c r="L143" s="92">
        <v>46315.444318725233</v>
      </c>
      <c r="M143" s="89" t="s">
        <v>166</v>
      </c>
    </row>
    <row r="144" spans="1:13" x14ac:dyDescent="0.25">
      <c r="A144" s="88">
        <v>2026</v>
      </c>
      <c r="B144" s="88">
        <v>6</v>
      </c>
      <c r="C144" s="88">
        <v>13</v>
      </c>
      <c r="D144" s="89" t="s">
        <v>81</v>
      </c>
      <c r="E144" s="90">
        <v>2</v>
      </c>
      <c r="F144" s="89" t="s">
        <v>14</v>
      </c>
      <c r="G144" s="90">
        <v>0.98</v>
      </c>
      <c r="H144" s="90">
        <v>1</v>
      </c>
      <c r="I144" s="91">
        <v>1</v>
      </c>
      <c r="J144" s="91">
        <v>0.03</v>
      </c>
      <c r="K144" s="91">
        <v>0.03</v>
      </c>
      <c r="L144" s="92">
        <v>46315.444318725524</v>
      </c>
      <c r="M144" s="89" t="s">
        <v>166</v>
      </c>
    </row>
    <row r="145" spans="1:13" x14ac:dyDescent="0.25">
      <c r="A145" s="88">
        <v>2026</v>
      </c>
      <c r="B145" s="88">
        <v>6</v>
      </c>
      <c r="C145" s="88">
        <v>14</v>
      </c>
      <c r="D145" s="89" t="s">
        <v>84</v>
      </c>
      <c r="E145" s="90">
        <v>2</v>
      </c>
      <c r="F145" s="89" t="s">
        <v>14</v>
      </c>
      <c r="G145" s="90">
        <v>0.96</v>
      </c>
      <c r="H145" s="90">
        <v>1</v>
      </c>
      <c r="I145" s="91">
        <v>1</v>
      </c>
      <c r="J145" s="91">
        <v>0.03</v>
      </c>
      <c r="K145" s="91">
        <v>0.03</v>
      </c>
      <c r="L145" s="92">
        <v>46315.444318725567</v>
      </c>
      <c r="M145" s="89" t="s">
        <v>166</v>
      </c>
    </row>
    <row r="146" spans="1:13" x14ac:dyDescent="0.25">
      <c r="A146" s="88">
        <v>2026</v>
      </c>
      <c r="B146" s="88">
        <v>6</v>
      </c>
      <c r="C146" s="88">
        <v>16</v>
      </c>
      <c r="D146" s="89" t="s">
        <v>94</v>
      </c>
      <c r="E146" s="90">
        <v>2</v>
      </c>
      <c r="F146" s="89" t="s">
        <v>14</v>
      </c>
      <c r="G146" s="90">
        <v>0.96</v>
      </c>
      <c r="H146" s="90">
        <v>0.97</v>
      </c>
      <c r="I146" s="91">
        <v>1</v>
      </c>
      <c r="J146" s="91">
        <v>0.03</v>
      </c>
      <c r="K146" s="91">
        <v>0.03</v>
      </c>
      <c r="L146" s="92">
        <v>46315.444318725626</v>
      </c>
      <c r="M146" s="89" t="s">
        <v>166</v>
      </c>
    </row>
    <row r="147" spans="1:13" x14ac:dyDescent="0.25">
      <c r="A147" s="88">
        <v>2026</v>
      </c>
      <c r="B147" s="88">
        <v>6</v>
      </c>
      <c r="C147" s="88">
        <v>17</v>
      </c>
      <c r="D147" s="89" t="s">
        <v>100</v>
      </c>
      <c r="E147" s="90">
        <v>2</v>
      </c>
      <c r="F147" s="89" t="s">
        <v>14</v>
      </c>
      <c r="G147" s="90">
        <v>0.22</v>
      </c>
      <c r="H147" s="90">
        <v>0.23350000000000001</v>
      </c>
      <c r="I147" s="91">
        <v>1</v>
      </c>
      <c r="J147" s="91">
        <v>0.03</v>
      </c>
      <c r="K147" s="91">
        <v>0.03</v>
      </c>
      <c r="L147" s="92">
        <v>46315.444318725662</v>
      </c>
      <c r="M147" s="89" t="s">
        <v>166</v>
      </c>
    </row>
    <row r="148" spans="1:13" x14ac:dyDescent="0.25">
      <c r="A148" s="88">
        <v>2026</v>
      </c>
      <c r="B148" s="88">
        <v>6</v>
      </c>
      <c r="C148" s="88">
        <v>20</v>
      </c>
      <c r="D148" s="89" t="s">
        <v>106</v>
      </c>
      <c r="E148" s="90">
        <v>3</v>
      </c>
      <c r="F148" s="89" t="s">
        <v>14</v>
      </c>
      <c r="G148" s="90">
        <v>0.98</v>
      </c>
      <c r="H148" s="90">
        <v>1</v>
      </c>
      <c r="I148" s="91">
        <v>1</v>
      </c>
      <c r="J148" s="91">
        <v>0.08</v>
      </c>
      <c r="K148" s="91">
        <v>0.08</v>
      </c>
      <c r="L148" s="92">
        <v>46315.444318725706</v>
      </c>
      <c r="M148" s="89" t="s">
        <v>166</v>
      </c>
    </row>
    <row r="149" spans="1:13" x14ac:dyDescent="0.25">
      <c r="A149" s="88">
        <v>2026</v>
      </c>
      <c r="B149" s="88">
        <v>6</v>
      </c>
      <c r="C149" s="88">
        <v>29</v>
      </c>
      <c r="D149" s="89" t="s">
        <v>109</v>
      </c>
      <c r="E149" s="90">
        <v>4</v>
      </c>
      <c r="F149" s="89" t="s">
        <v>18</v>
      </c>
      <c r="G149" s="90">
        <v>5528</v>
      </c>
      <c r="H149" s="90">
        <v>7730</v>
      </c>
      <c r="I149" s="91">
        <v>0.71513583441138417</v>
      </c>
      <c r="J149" s="91">
        <v>0.03</v>
      </c>
      <c r="K149" s="91">
        <v>2.1454075032341525E-2</v>
      </c>
      <c r="L149" s="92">
        <v>46315.444318725757</v>
      </c>
      <c r="M149" s="89" t="s">
        <v>166</v>
      </c>
    </row>
    <row r="150" spans="1:13" x14ac:dyDescent="0.25">
      <c r="A150" s="88">
        <v>2026</v>
      </c>
      <c r="B150" s="88">
        <v>6</v>
      </c>
      <c r="C150" s="88">
        <v>30</v>
      </c>
      <c r="D150" s="89" t="s">
        <v>116</v>
      </c>
      <c r="E150" s="90">
        <v>4</v>
      </c>
      <c r="F150" s="89" t="s">
        <v>18</v>
      </c>
      <c r="G150" s="90">
        <v>5895</v>
      </c>
      <c r="H150" s="90">
        <v>7678</v>
      </c>
      <c r="I150" s="91">
        <v>0.7677780672050013</v>
      </c>
      <c r="J150" s="91">
        <v>0.03</v>
      </c>
      <c r="K150" s="91">
        <v>2.3033342016150038E-2</v>
      </c>
      <c r="L150" s="92">
        <v>46315.4443187258</v>
      </c>
      <c r="M150" s="89" t="s">
        <v>166</v>
      </c>
    </row>
    <row r="151" spans="1:13" x14ac:dyDescent="0.25">
      <c r="A151" s="88">
        <v>2026</v>
      </c>
      <c r="B151" s="88">
        <v>6</v>
      </c>
      <c r="C151" s="88">
        <v>31</v>
      </c>
      <c r="D151" s="89" t="s">
        <v>119</v>
      </c>
      <c r="E151" s="90">
        <v>4</v>
      </c>
      <c r="F151" s="89" t="s">
        <v>18</v>
      </c>
      <c r="G151" s="90">
        <v>7351</v>
      </c>
      <c r="H151" s="90">
        <v>7746</v>
      </c>
      <c r="I151" s="91">
        <v>0.94900593854892845</v>
      </c>
      <c r="J151" s="91">
        <v>0.03</v>
      </c>
      <c r="K151" s="91">
        <v>2.8470178156467851E-2</v>
      </c>
      <c r="L151" s="92">
        <v>46315.444318725829</v>
      </c>
      <c r="M151" s="89" t="s">
        <v>166</v>
      </c>
    </row>
    <row r="152" spans="1:13" x14ac:dyDescent="0.25">
      <c r="A152" s="88">
        <v>2026</v>
      </c>
      <c r="B152" s="88">
        <v>6</v>
      </c>
      <c r="C152" s="88">
        <v>32</v>
      </c>
      <c r="D152" s="89" t="s">
        <v>122</v>
      </c>
      <c r="E152" s="90">
        <v>4</v>
      </c>
      <c r="F152" s="89" t="s">
        <v>18</v>
      </c>
      <c r="G152" s="90">
        <v>429.5</v>
      </c>
      <c r="H152" s="90">
        <v>507.2</v>
      </c>
      <c r="I152" s="91">
        <v>0.84680599369085174</v>
      </c>
      <c r="J152" s="91">
        <v>0.03</v>
      </c>
      <c r="K152" s="91">
        <v>2.5404179810725552E-2</v>
      </c>
      <c r="L152" s="92">
        <v>46315.44431872588</v>
      </c>
      <c r="M152" s="89" t="s">
        <v>166</v>
      </c>
    </row>
    <row r="153" spans="1:13" x14ac:dyDescent="0.25">
      <c r="A153" s="88">
        <v>2026</v>
      </c>
      <c r="B153" s="88">
        <v>6</v>
      </c>
      <c r="C153" s="88">
        <v>33</v>
      </c>
      <c r="D153" s="89" t="s">
        <v>127</v>
      </c>
      <c r="E153" s="90">
        <v>4</v>
      </c>
      <c r="F153" s="89" t="s">
        <v>14</v>
      </c>
      <c r="G153" s="90">
        <v>0.999</v>
      </c>
      <c r="H153" s="90">
        <v>1</v>
      </c>
      <c r="I153" s="91">
        <v>1</v>
      </c>
      <c r="J153" s="91">
        <v>0.03</v>
      </c>
      <c r="K153" s="91">
        <v>0.03</v>
      </c>
      <c r="L153" s="92">
        <v>46315.444318725924</v>
      </c>
      <c r="M153" s="89" t="s">
        <v>166</v>
      </c>
    </row>
    <row r="154" spans="1:13" x14ac:dyDescent="0.25">
      <c r="A154" s="88">
        <v>2026</v>
      </c>
      <c r="B154" s="88">
        <v>6</v>
      </c>
      <c r="C154" s="88">
        <v>34</v>
      </c>
      <c r="D154" s="89" t="s">
        <v>133</v>
      </c>
      <c r="E154" s="90">
        <v>4</v>
      </c>
      <c r="F154" s="89" t="s">
        <v>253</v>
      </c>
      <c r="G154" s="90">
        <v>2.7E-2</v>
      </c>
      <c r="H154" s="90">
        <v>3.2000000000000001E-2</v>
      </c>
      <c r="I154" s="91">
        <v>0.84375</v>
      </c>
      <c r="J154" s="91">
        <v>0.03</v>
      </c>
      <c r="K154" s="91">
        <v>2.5312499999999998E-2</v>
      </c>
      <c r="L154" s="92">
        <v>46315.444318725997</v>
      </c>
      <c r="M154" s="89" t="s">
        <v>166</v>
      </c>
    </row>
    <row r="155" spans="1:13" x14ac:dyDescent="0.25">
      <c r="A155" s="88">
        <v>2026</v>
      </c>
      <c r="B155" s="88">
        <v>6</v>
      </c>
      <c r="C155" s="88">
        <v>35</v>
      </c>
      <c r="D155" s="89" t="s">
        <v>139</v>
      </c>
      <c r="E155" s="90">
        <v>4</v>
      </c>
      <c r="F155" s="89" t="s">
        <v>18</v>
      </c>
      <c r="G155" s="90">
        <v>5931</v>
      </c>
      <c r="H155" s="90">
        <v>6755</v>
      </c>
      <c r="I155" s="91">
        <v>0.87801628423390077</v>
      </c>
      <c r="J155" s="91">
        <v>0.03</v>
      </c>
      <c r="K155" s="91">
        <v>2.6340488527017022E-2</v>
      </c>
      <c r="L155" s="92">
        <v>46315.444318726033</v>
      </c>
      <c r="M155" s="89" t="s">
        <v>166</v>
      </c>
    </row>
    <row r="156" spans="1:13" x14ac:dyDescent="0.25">
      <c r="A156" s="88">
        <v>2026</v>
      </c>
      <c r="B156" s="88">
        <v>6</v>
      </c>
      <c r="C156" s="88">
        <v>36</v>
      </c>
      <c r="D156" s="89" t="s">
        <v>146</v>
      </c>
      <c r="E156" s="90">
        <v>4</v>
      </c>
      <c r="F156" s="89" t="s">
        <v>18</v>
      </c>
      <c r="G156" s="90">
        <v>1563</v>
      </c>
      <c r="H156" s="90">
        <v>1138</v>
      </c>
      <c r="I156" s="91">
        <v>1</v>
      </c>
      <c r="J156" s="91">
        <v>0.03</v>
      </c>
      <c r="K156" s="91">
        <v>0.03</v>
      </c>
      <c r="L156" s="92">
        <v>46315.444318726077</v>
      </c>
      <c r="M156" s="89" t="s">
        <v>166</v>
      </c>
    </row>
    <row r="157" spans="1:13" x14ac:dyDescent="0.25">
      <c r="A157" s="88">
        <v>2026</v>
      </c>
      <c r="B157" s="88">
        <v>6</v>
      </c>
      <c r="C157" s="88">
        <v>37</v>
      </c>
      <c r="D157" s="89" t="s">
        <v>149</v>
      </c>
      <c r="E157" s="90">
        <v>4</v>
      </c>
      <c r="F157" s="89" t="s">
        <v>14</v>
      </c>
      <c r="G157" s="90">
        <v>0.96</v>
      </c>
      <c r="H157" s="90">
        <v>0.96699999999999997</v>
      </c>
      <c r="I157" s="91">
        <v>1</v>
      </c>
      <c r="J157" s="91">
        <v>0.03</v>
      </c>
      <c r="K157" s="91">
        <v>0.03</v>
      </c>
      <c r="L157" s="92">
        <v>46315.444318726113</v>
      </c>
      <c r="M157" s="89" t="s">
        <v>166</v>
      </c>
    </row>
    <row r="158" spans="1:13" x14ac:dyDescent="0.25">
      <c r="A158" s="88">
        <v>2026</v>
      </c>
      <c r="B158" s="88">
        <v>6</v>
      </c>
      <c r="C158" s="88">
        <v>38</v>
      </c>
      <c r="D158" s="89" t="s">
        <v>152</v>
      </c>
      <c r="E158" s="90">
        <v>5</v>
      </c>
      <c r="F158" s="89" t="s">
        <v>18</v>
      </c>
      <c r="G158" s="90">
        <v>0.03</v>
      </c>
      <c r="H158" s="90">
        <v>4.2000000000000003E-2</v>
      </c>
      <c r="I158" s="91">
        <v>0.71428571428571419</v>
      </c>
      <c r="J158" s="91">
        <v>7.0000000000000007E-2</v>
      </c>
      <c r="K158" s="91">
        <v>4.9999999999999996E-2</v>
      </c>
      <c r="L158" s="92">
        <v>46315.444318726142</v>
      </c>
      <c r="M158" s="89" t="s">
        <v>166</v>
      </c>
    </row>
    <row r="159" spans="1:13" x14ac:dyDescent="0.25">
      <c r="A159" s="88">
        <v>2026</v>
      </c>
      <c r="B159" s="88">
        <v>6</v>
      </c>
      <c r="C159" s="88">
        <v>39</v>
      </c>
      <c r="D159" s="89" t="s">
        <v>158</v>
      </c>
      <c r="E159" s="90">
        <v>5</v>
      </c>
      <c r="F159" s="89" t="s">
        <v>18</v>
      </c>
      <c r="G159" s="90">
        <v>0.03</v>
      </c>
      <c r="H159" s="90">
        <v>0.04</v>
      </c>
      <c r="I159" s="91">
        <v>0.75</v>
      </c>
      <c r="J159" s="91">
        <v>7.0000000000000007E-2</v>
      </c>
      <c r="K159" s="91">
        <v>5.2500000000000005E-2</v>
      </c>
      <c r="L159" s="92">
        <v>46315.444318726179</v>
      </c>
      <c r="M159" s="89" t="s">
        <v>166</v>
      </c>
    </row>
    <row r="160" spans="1:13" x14ac:dyDescent="0.25">
      <c r="A160" s="88">
        <v>2026</v>
      </c>
      <c r="B160" s="88">
        <v>7</v>
      </c>
      <c r="C160" s="88">
        <v>2</v>
      </c>
      <c r="D160" s="89" t="s">
        <v>8</v>
      </c>
      <c r="E160" s="90">
        <v>1</v>
      </c>
      <c r="F160" s="89" t="s">
        <v>14</v>
      </c>
      <c r="G160" s="90">
        <v>0.9</v>
      </c>
      <c r="H160" s="90">
        <v>0.92</v>
      </c>
      <c r="I160" s="91">
        <v>1</v>
      </c>
      <c r="J160" s="91">
        <v>0.05</v>
      </c>
      <c r="K160" s="91">
        <v>0.05</v>
      </c>
      <c r="L160" s="92">
        <v>46315.448266828818</v>
      </c>
      <c r="M160" s="89" t="s">
        <v>166</v>
      </c>
    </row>
    <row r="161" spans="1:13" x14ac:dyDescent="0.25">
      <c r="A161" s="88">
        <v>2026</v>
      </c>
      <c r="B161" s="88">
        <v>7</v>
      </c>
      <c r="C161" s="88">
        <v>3</v>
      </c>
      <c r="D161" s="89" t="s">
        <v>9</v>
      </c>
      <c r="E161" s="90">
        <v>1</v>
      </c>
      <c r="F161" s="89" t="s">
        <v>14</v>
      </c>
      <c r="G161" s="90">
        <v>0.99</v>
      </c>
      <c r="H161" s="90">
        <v>1</v>
      </c>
      <c r="I161" s="91">
        <v>1</v>
      </c>
      <c r="J161" s="91">
        <v>0.03</v>
      </c>
      <c r="K161" s="91">
        <v>0.03</v>
      </c>
      <c r="L161" s="92">
        <v>46315.448266829066</v>
      </c>
      <c r="M161" s="89" t="s">
        <v>166</v>
      </c>
    </row>
    <row r="162" spans="1:13" x14ac:dyDescent="0.25">
      <c r="A162" s="88">
        <v>2026</v>
      </c>
      <c r="B162" s="88">
        <v>7</v>
      </c>
      <c r="C162" s="88">
        <v>6</v>
      </c>
      <c r="D162" s="89" t="s">
        <v>49</v>
      </c>
      <c r="E162" s="90">
        <v>1</v>
      </c>
      <c r="F162" s="89" t="s">
        <v>14</v>
      </c>
      <c r="G162" s="90">
        <v>0.98499999999999999</v>
      </c>
      <c r="H162" s="90">
        <v>0.98899999999999999</v>
      </c>
      <c r="I162" s="91">
        <v>1</v>
      </c>
      <c r="J162" s="91">
        <v>0.03</v>
      </c>
      <c r="K162" s="91">
        <v>0.03</v>
      </c>
      <c r="L162" s="92">
        <v>46315.448266829109</v>
      </c>
      <c r="M162" s="89" t="s">
        <v>166</v>
      </c>
    </row>
    <row r="163" spans="1:13" x14ac:dyDescent="0.25">
      <c r="A163" s="88">
        <v>2026</v>
      </c>
      <c r="B163" s="88">
        <v>7</v>
      </c>
      <c r="C163" s="88">
        <v>7</v>
      </c>
      <c r="D163" s="89" t="s">
        <v>54</v>
      </c>
      <c r="E163" s="90">
        <v>1</v>
      </c>
      <c r="F163" s="89" t="s">
        <v>14</v>
      </c>
      <c r="G163" s="90">
        <v>0.7</v>
      </c>
      <c r="H163" s="90">
        <v>0.69299999999999995</v>
      </c>
      <c r="I163" s="91">
        <v>0.99</v>
      </c>
      <c r="J163" s="91">
        <v>0.04</v>
      </c>
      <c r="K163" s="91">
        <v>3.9600000000000003E-2</v>
      </c>
      <c r="L163" s="92">
        <v>46315.448266829138</v>
      </c>
      <c r="M163" s="89" t="s">
        <v>166</v>
      </c>
    </row>
    <row r="164" spans="1:13" x14ac:dyDescent="0.25">
      <c r="A164" s="88">
        <v>2026</v>
      </c>
      <c r="B164" s="88">
        <v>7</v>
      </c>
      <c r="C164" s="88">
        <v>8</v>
      </c>
      <c r="D164" s="89" t="s">
        <v>59</v>
      </c>
      <c r="E164" s="90">
        <v>1</v>
      </c>
      <c r="F164" s="89" t="s">
        <v>253</v>
      </c>
      <c r="G164" s="90">
        <v>4.7000000000000002E-3</v>
      </c>
      <c r="H164" s="90">
        <v>0</v>
      </c>
      <c r="I164" s="91">
        <v>1</v>
      </c>
      <c r="J164" s="91">
        <v>0.03</v>
      </c>
      <c r="K164" s="91">
        <v>0.03</v>
      </c>
      <c r="L164" s="92">
        <v>46315.448266829248</v>
      </c>
      <c r="M164" s="89" t="s">
        <v>166</v>
      </c>
    </row>
    <row r="165" spans="1:13" x14ac:dyDescent="0.25">
      <c r="A165" s="88">
        <v>2026</v>
      </c>
      <c r="B165" s="88">
        <v>7</v>
      </c>
      <c r="C165" s="88">
        <v>9</v>
      </c>
      <c r="D165" s="89" t="s">
        <v>64</v>
      </c>
      <c r="E165" s="90">
        <v>1</v>
      </c>
      <c r="F165" s="89" t="s">
        <v>253</v>
      </c>
      <c r="G165" s="90">
        <v>0.04</v>
      </c>
      <c r="H165" s="90">
        <v>6.6699999999999995E-2</v>
      </c>
      <c r="I165" s="91">
        <v>0.59970014992503751</v>
      </c>
      <c r="J165" s="91">
        <v>0.03</v>
      </c>
      <c r="K165" s="91">
        <v>1.7991004497751123E-2</v>
      </c>
      <c r="L165" s="92">
        <v>46315.448266829299</v>
      </c>
      <c r="M165" s="89" t="s">
        <v>166</v>
      </c>
    </row>
    <row r="166" spans="1:13" x14ac:dyDescent="0.25">
      <c r="A166" s="88">
        <v>2026</v>
      </c>
      <c r="B166" s="88">
        <v>7</v>
      </c>
      <c r="C166" s="88">
        <v>10</v>
      </c>
      <c r="D166" s="89" t="s">
        <v>69</v>
      </c>
      <c r="E166" s="90">
        <v>1</v>
      </c>
      <c r="F166" s="89" t="s">
        <v>14</v>
      </c>
      <c r="G166" s="90">
        <v>0.99</v>
      </c>
      <c r="H166" s="90">
        <v>1</v>
      </c>
      <c r="I166" s="91">
        <v>1</v>
      </c>
      <c r="J166" s="91">
        <v>0.03</v>
      </c>
      <c r="K166" s="91">
        <v>0.03</v>
      </c>
      <c r="L166" s="92">
        <v>46315.448266829328</v>
      </c>
      <c r="M166" s="89" t="s">
        <v>166</v>
      </c>
    </row>
    <row r="167" spans="1:13" x14ac:dyDescent="0.25">
      <c r="A167" s="88">
        <v>2026</v>
      </c>
      <c r="B167" s="88">
        <v>7</v>
      </c>
      <c r="C167" s="88">
        <v>11</v>
      </c>
      <c r="D167" s="89" t="s">
        <v>75</v>
      </c>
      <c r="E167" s="90">
        <v>2</v>
      </c>
      <c r="F167" s="89" t="s">
        <v>14</v>
      </c>
      <c r="G167" s="90">
        <v>1</v>
      </c>
      <c r="H167" s="90">
        <v>0.97</v>
      </c>
      <c r="I167" s="91">
        <v>0.97</v>
      </c>
      <c r="J167" s="91">
        <v>0.03</v>
      </c>
      <c r="K167" s="91">
        <v>2.9099999999999997E-2</v>
      </c>
      <c r="L167" s="92">
        <v>46315.448266829371</v>
      </c>
      <c r="M167" s="89" t="s">
        <v>166</v>
      </c>
    </row>
    <row r="168" spans="1:13" x14ac:dyDescent="0.25">
      <c r="A168" s="88">
        <v>2026</v>
      </c>
      <c r="B168" s="88">
        <v>7</v>
      </c>
      <c r="C168" s="88">
        <v>13</v>
      </c>
      <c r="D168" s="89" t="s">
        <v>81</v>
      </c>
      <c r="E168" s="90">
        <v>2</v>
      </c>
      <c r="F168" s="89" t="s">
        <v>14</v>
      </c>
      <c r="G168" s="90">
        <v>0.98</v>
      </c>
      <c r="H168" s="90">
        <v>0.97599999999999998</v>
      </c>
      <c r="I168" s="91">
        <v>0.99591836734693873</v>
      </c>
      <c r="J168" s="91">
        <v>0.03</v>
      </c>
      <c r="K168" s="91">
        <v>2.987755102040816E-2</v>
      </c>
      <c r="L168" s="92">
        <v>46315.448266829393</v>
      </c>
      <c r="M168" s="89" t="s">
        <v>166</v>
      </c>
    </row>
    <row r="169" spans="1:13" x14ac:dyDescent="0.25">
      <c r="A169" s="88">
        <v>2026</v>
      </c>
      <c r="B169" s="88">
        <v>7</v>
      </c>
      <c r="C169" s="88">
        <v>14</v>
      </c>
      <c r="D169" s="89" t="s">
        <v>84</v>
      </c>
      <c r="E169" s="90">
        <v>2</v>
      </c>
      <c r="F169" s="89" t="s">
        <v>14</v>
      </c>
      <c r="G169" s="90">
        <v>0.96</v>
      </c>
      <c r="H169" s="90">
        <v>1</v>
      </c>
      <c r="I169" s="91">
        <v>1</v>
      </c>
      <c r="J169" s="91">
        <v>0.03</v>
      </c>
      <c r="K169" s="91">
        <v>0.03</v>
      </c>
      <c r="L169" s="92">
        <v>46315.448266829437</v>
      </c>
      <c r="M169" s="89" t="s">
        <v>166</v>
      </c>
    </row>
    <row r="170" spans="1:13" x14ac:dyDescent="0.25">
      <c r="A170" s="88">
        <v>2026</v>
      </c>
      <c r="B170" s="88">
        <v>7</v>
      </c>
      <c r="C170" s="88">
        <v>16</v>
      </c>
      <c r="D170" s="89" t="s">
        <v>94</v>
      </c>
      <c r="E170" s="90">
        <v>2</v>
      </c>
      <c r="F170" s="89" t="s">
        <v>14</v>
      </c>
      <c r="G170" s="90">
        <v>0.96</v>
      </c>
      <c r="H170" s="90">
        <v>0.97099999999999997</v>
      </c>
      <c r="I170" s="91">
        <v>1</v>
      </c>
      <c r="J170" s="91">
        <v>0.03</v>
      </c>
      <c r="K170" s="91">
        <v>0.03</v>
      </c>
      <c r="L170" s="92">
        <v>46315.448266829466</v>
      </c>
      <c r="M170" s="89" t="s">
        <v>166</v>
      </c>
    </row>
    <row r="171" spans="1:13" x14ac:dyDescent="0.25">
      <c r="A171" s="88">
        <v>2026</v>
      </c>
      <c r="B171" s="88">
        <v>7</v>
      </c>
      <c r="C171" s="88">
        <v>20</v>
      </c>
      <c r="D171" s="89" t="s">
        <v>106</v>
      </c>
      <c r="E171" s="90">
        <v>3</v>
      </c>
      <c r="F171" s="89" t="s">
        <v>14</v>
      </c>
      <c r="G171" s="90">
        <v>0.98</v>
      </c>
      <c r="H171" s="90">
        <v>1</v>
      </c>
      <c r="I171" s="91">
        <v>1</v>
      </c>
      <c r="J171" s="91">
        <v>0.08</v>
      </c>
      <c r="K171" s="91">
        <v>0.08</v>
      </c>
      <c r="L171" s="92">
        <v>46315.44826682951</v>
      </c>
      <c r="M171" s="89" t="s">
        <v>166</v>
      </c>
    </row>
    <row r="172" spans="1:13" x14ac:dyDescent="0.25">
      <c r="A172" s="88">
        <v>2026</v>
      </c>
      <c r="B172" s="88">
        <v>7</v>
      </c>
      <c r="C172" s="88">
        <v>29</v>
      </c>
      <c r="D172" s="89" t="s">
        <v>109</v>
      </c>
      <c r="E172" s="90">
        <v>4</v>
      </c>
      <c r="F172" s="89" t="s">
        <v>18</v>
      </c>
      <c r="G172" s="90">
        <v>5528</v>
      </c>
      <c r="H172" s="90">
        <v>7388</v>
      </c>
      <c r="I172" s="91">
        <v>0.7482403898213319</v>
      </c>
      <c r="J172" s="91">
        <v>0.03</v>
      </c>
      <c r="K172" s="91">
        <v>2.2447211694639955E-2</v>
      </c>
      <c r="L172" s="92">
        <v>46315.448266829539</v>
      </c>
      <c r="M172" s="89" t="s">
        <v>166</v>
      </c>
    </row>
    <row r="173" spans="1:13" x14ac:dyDescent="0.25">
      <c r="A173" s="88">
        <v>2026</v>
      </c>
      <c r="B173" s="88">
        <v>7</v>
      </c>
      <c r="C173" s="88">
        <v>30</v>
      </c>
      <c r="D173" s="89" t="s">
        <v>116</v>
      </c>
      <c r="E173" s="90">
        <v>4</v>
      </c>
      <c r="F173" s="89" t="s">
        <v>18</v>
      </c>
      <c r="G173" s="90">
        <v>5895</v>
      </c>
      <c r="H173" s="90">
        <v>7423</v>
      </c>
      <c r="I173" s="91">
        <v>0.79415330728815847</v>
      </c>
      <c r="J173" s="91">
        <v>0.03</v>
      </c>
      <c r="K173" s="91">
        <v>2.3824599218644753E-2</v>
      </c>
      <c r="L173" s="92">
        <v>46315.448266829582</v>
      </c>
      <c r="M173" s="89" t="s">
        <v>166</v>
      </c>
    </row>
    <row r="174" spans="1:13" x14ac:dyDescent="0.25">
      <c r="A174" s="88">
        <v>2026</v>
      </c>
      <c r="B174" s="88">
        <v>7</v>
      </c>
      <c r="C174" s="88">
        <v>31</v>
      </c>
      <c r="D174" s="89" t="s">
        <v>119</v>
      </c>
      <c r="E174" s="90">
        <v>4</v>
      </c>
      <c r="F174" s="89" t="s">
        <v>18</v>
      </c>
      <c r="G174" s="90">
        <v>7351</v>
      </c>
      <c r="H174" s="90">
        <v>7555</v>
      </c>
      <c r="I174" s="91">
        <v>0.9729980145598941</v>
      </c>
      <c r="J174" s="91">
        <v>0.03</v>
      </c>
      <c r="K174" s="91">
        <v>2.9189940436796822E-2</v>
      </c>
      <c r="L174" s="92">
        <v>46315.44826682964</v>
      </c>
      <c r="M174" s="89" t="s">
        <v>166</v>
      </c>
    </row>
    <row r="175" spans="1:13" x14ac:dyDescent="0.25">
      <c r="A175" s="88">
        <v>2026</v>
      </c>
      <c r="B175" s="88">
        <v>7</v>
      </c>
      <c r="C175" s="88">
        <v>32</v>
      </c>
      <c r="D175" s="89" t="s">
        <v>122</v>
      </c>
      <c r="E175" s="90">
        <v>4</v>
      </c>
      <c r="F175" s="89" t="s">
        <v>18</v>
      </c>
      <c r="G175" s="90">
        <v>456.1</v>
      </c>
      <c r="H175" s="90">
        <v>544.20000000000005</v>
      </c>
      <c r="I175" s="91">
        <v>0.83811098860712974</v>
      </c>
      <c r="J175" s="91">
        <v>0.03</v>
      </c>
      <c r="K175" s="91">
        <v>2.5143329658213892E-2</v>
      </c>
      <c r="L175" s="92">
        <v>46315.44826682967</v>
      </c>
      <c r="M175" s="89" t="s">
        <v>166</v>
      </c>
    </row>
    <row r="176" spans="1:13" x14ac:dyDescent="0.25">
      <c r="A176" s="88">
        <v>2026</v>
      </c>
      <c r="B176" s="88">
        <v>7</v>
      </c>
      <c r="C176" s="88">
        <v>33</v>
      </c>
      <c r="D176" s="89" t="s">
        <v>127</v>
      </c>
      <c r="E176" s="90">
        <v>4</v>
      </c>
      <c r="F176" s="89" t="s">
        <v>14</v>
      </c>
      <c r="G176" s="90">
        <v>0.999</v>
      </c>
      <c r="H176" s="90">
        <v>1</v>
      </c>
      <c r="I176" s="91">
        <v>1</v>
      </c>
      <c r="J176" s="91">
        <v>0.03</v>
      </c>
      <c r="K176" s="91">
        <v>0.03</v>
      </c>
      <c r="L176" s="92">
        <v>46315.448266829699</v>
      </c>
      <c r="M176" s="89" t="s">
        <v>166</v>
      </c>
    </row>
    <row r="177" spans="1:13" x14ac:dyDescent="0.25">
      <c r="A177" s="88">
        <v>2026</v>
      </c>
      <c r="B177" s="88">
        <v>7</v>
      </c>
      <c r="C177" s="88">
        <v>34</v>
      </c>
      <c r="D177" s="89" t="s">
        <v>133</v>
      </c>
      <c r="E177" s="90">
        <v>4</v>
      </c>
      <c r="F177" s="89" t="s">
        <v>253</v>
      </c>
      <c r="G177" s="90">
        <v>2.7E-2</v>
      </c>
      <c r="H177" s="90">
        <v>3.9E-2</v>
      </c>
      <c r="I177" s="91">
        <v>0.69230769230769229</v>
      </c>
      <c r="J177" s="91">
        <v>0.03</v>
      </c>
      <c r="K177" s="91">
        <v>2.0769230769230769E-2</v>
      </c>
      <c r="L177" s="92">
        <v>46315.448266829735</v>
      </c>
      <c r="M177" s="89" t="s">
        <v>166</v>
      </c>
    </row>
    <row r="178" spans="1:13" x14ac:dyDescent="0.25">
      <c r="A178" s="88">
        <v>2026</v>
      </c>
      <c r="B178" s="88">
        <v>7</v>
      </c>
      <c r="C178" s="88">
        <v>35</v>
      </c>
      <c r="D178" s="89" t="s">
        <v>139</v>
      </c>
      <c r="E178" s="90">
        <v>4</v>
      </c>
      <c r="F178" s="89" t="s">
        <v>18</v>
      </c>
      <c r="G178" s="90">
        <v>5931</v>
      </c>
      <c r="H178" s="90">
        <v>7305</v>
      </c>
      <c r="I178" s="91">
        <v>0.81190965092402467</v>
      </c>
      <c r="J178" s="91">
        <v>0.03</v>
      </c>
      <c r="K178" s="91">
        <v>2.4357289527720739E-2</v>
      </c>
      <c r="L178" s="92">
        <v>46315.448266829771</v>
      </c>
      <c r="M178" s="89" t="s">
        <v>166</v>
      </c>
    </row>
    <row r="179" spans="1:13" x14ac:dyDescent="0.25">
      <c r="A179" s="88">
        <v>2026</v>
      </c>
      <c r="B179" s="88">
        <v>7</v>
      </c>
      <c r="C179" s="88">
        <v>36</v>
      </c>
      <c r="D179" s="89" t="s">
        <v>146</v>
      </c>
      <c r="E179" s="90">
        <v>4</v>
      </c>
      <c r="F179" s="89" t="s">
        <v>18</v>
      </c>
      <c r="G179" s="90">
        <v>1563</v>
      </c>
      <c r="H179" s="90">
        <v>1440</v>
      </c>
      <c r="I179" s="91">
        <v>1</v>
      </c>
      <c r="J179" s="91">
        <v>0.03</v>
      </c>
      <c r="K179" s="91">
        <v>0.03</v>
      </c>
      <c r="L179" s="92">
        <v>46315.448266829793</v>
      </c>
      <c r="M179" s="89" t="s">
        <v>166</v>
      </c>
    </row>
    <row r="180" spans="1:13" x14ac:dyDescent="0.25">
      <c r="A180" s="88">
        <v>2026</v>
      </c>
      <c r="B180" s="88">
        <v>7</v>
      </c>
      <c r="C180" s="88">
        <v>37</v>
      </c>
      <c r="D180" s="89" t="s">
        <v>149</v>
      </c>
      <c r="E180" s="90">
        <v>4</v>
      </c>
      <c r="F180" s="89" t="s">
        <v>14</v>
      </c>
      <c r="G180" s="90">
        <v>0.96</v>
      </c>
      <c r="H180" s="90">
        <v>0.97</v>
      </c>
      <c r="I180" s="91">
        <v>1</v>
      </c>
      <c r="J180" s="91">
        <v>0.03</v>
      </c>
      <c r="K180" s="91">
        <v>0.03</v>
      </c>
      <c r="L180" s="92">
        <v>46315.448266829815</v>
      </c>
      <c r="M180" s="89" t="s">
        <v>166</v>
      </c>
    </row>
    <row r="181" spans="1:13" x14ac:dyDescent="0.25">
      <c r="A181" s="88">
        <v>2026</v>
      </c>
      <c r="B181" s="88">
        <v>7</v>
      </c>
      <c r="C181" s="88">
        <v>38</v>
      </c>
      <c r="D181" s="89" t="s">
        <v>152</v>
      </c>
      <c r="E181" s="90">
        <v>5</v>
      </c>
      <c r="F181" s="89" t="s">
        <v>18</v>
      </c>
      <c r="G181" s="90">
        <v>0.03</v>
      </c>
      <c r="H181" s="90">
        <v>5.0999999999999997E-2</v>
      </c>
      <c r="I181" s="91">
        <v>0.58823529411764708</v>
      </c>
      <c r="J181" s="91">
        <v>7.0000000000000007E-2</v>
      </c>
      <c r="K181" s="91">
        <v>4.11764705882353E-2</v>
      </c>
      <c r="L181" s="92">
        <v>46315.448266829859</v>
      </c>
      <c r="M181" s="89" t="s">
        <v>166</v>
      </c>
    </row>
    <row r="182" spans="1:13" x14ac:dyDescent="0.25">
      <c r="A182" s="88">
        <v>2026</v>
      </c>
      <c r="B182" s="88">
        <v>7</v>
      </c>
      <c r="C182" s="88">
        <v>39</v>
      </c>
      <c r="D182" s="89" t="s">
        <v>158</v>
      </c>
      <c r="E182" s="90">
        <v>5</v>
      </c>
      <c r="F182" s="89" t="s">
        <v>18</v>
      </c>
      <c r="G182" s="90">
        <v>0.03</v>
      </c>
      <c r="H182" s="90">
        <v>4.2999999999999997E-2</v>
      </c>
      <c r="I182" s="91">
        <v>0.69767441860465118</v>
      </c>
      <c r="J182" s="91">
        <v>7.0000000000000007E-2</v>
      </c>
      <c r="K182" s="91">
        <v>4.8837209302325588E-2</v>
      </c>
      <c r="L182" s="92">
        <v>46315.448266829895</v>
      </c>
      <c r="M182" s="89" t="s">
        <v>166</v>
      </c>
    </row>
    <row r="183" spans="1:13" x14ac:dyDescent="0.25">
      <c r="A183" s="88">
        <v>2026</v>
      </c>
      <c r="B183" s="88">
        <v>8</v>
      </c>
      <c r="C183" s="88">
        <v>2</v>
      </c>
      <c r="D183" s="89" t="s">
        <v>8</v>
      </c>
      <c r="E183" s="90">
        <v>1</v>
      </c>
      <c r="F183" s="89" t="s">
        <v>14</v>
      </c>
      <c r="G183" s="90">
        <v>0.9</v>
      </c>
      <c r="H183" s="90">
        <v>0.92</v>
      </c>
      <c r="I183" s="91">
        <v>1</v>
      </c>
      <c r="J183" s="91">
        <v>0.05</v>
      </c>
      <c r="K183" s="91">
        <v>0.05</v>
      </c>
      <c r="L183" s="92">
        <v>46315.449192894004</v>
      </c>
      <c r="M183" s="89" t="s">
        <v>166</v>
      </c>
    </row>
    <row r="184" spans="1:13" x14ac:dyDescent="0.25">
      <c r="A184" s="88">
        <v>2026</v>
      </c>
      <c r="B184" s="88">
        <v>8</v>
      </c>
      <c r="C184" s="88">
        <v>3</v>
      </c>
      <c r="D184" s="89" t="s">
        <v>9</v>
      </c>
      <c r="E184" s="90">
        <v>1</v>
      </c>
      <c r="F184" s="89" t="s">
        <v>14</v>
      </c>
      <c r="G184" s="90">
        <v>0.99</v>
      </c>
      <c r="H184" s="90">
        <v>1</v>
      </c>
      <c r="I184" s="91">
        <v>1</v>
      </c>
      <c r="J184" s="91">
        <v>0.03</v>
      </c>
      <c r="K184" s="91">
        <v>0.03</v>
      </c>
      <c r="L184" s="92">
        <v>46315.449192894223</v>
      </c>
      <c r="M184" s="89" t="s">
        <v>166</v>
      </c>
    </row>
    <row r="185" spans="1:13" x14ac:dyDescent="0.25">
      <c r="A185" s="88">
        <v>2026</v>
      </c>
      <c r="B185" s="88">
        <v>8</v>
      </c>
      <c r="C185" s="88">
        <v>6</v>
      </c>
      <c r="D185" s="89" t="s">
        <v>49</v>
      </c>
      <c r="E185" s="90">
        <v>1</v>
      </c>
      <c r="F185" s="89" t="s">
        <v>14</v>
      </c>
      <c r="G185" s="90">
        <v>0.98499999999999999</v>
      </c>
      <c r="H185" s="90">
        <v>0.98899999999999999</v>
      </c>
      <c r="I185" s="91">
        <v>1</v>
      </c>
      <c r="J185" s="91">
        <v>0.03</v>
      </c>
      <c r="K185" s="91">
        <v>0.03</v>
      </c>
      <c r="L185" s="92">
        <v>46315.449192894259</v>
      </c>
      <c r="M185" s="89" t="s">
        <v>166</v>
      </c>
    </row>
    <row r="186" spans="1:13" x14ac:dyDescent="0.25">
      <c r="A186" s="88">
        <v>2026</v>
      </c>
      <c r="B186" s="88">
        <v>8</v>
      </c>
      <c r="C186" s="88">
        <v>7</v>
      </c>
      <c r="D186" s="89" t="s">
        <v>54</v>
      </c>
      <c r="E186" s="90">
        <v>1</v>
      </c>
      <c r="F186" s="89" t="s">
        <v>14</v>
      </c>
      <c r="G186" s="90">
        <v>0.7</v>
      </c>
      <c r="H186" s="90">
        <v>0.749</v>
      </c>
      <c r="I186" s="91">
        <v>1</v>
      </c>
      <c r="J186" s="91">
        <v>0.04</v>
      </c>
      <c r="K186" s="91">
        <v>0.04</v>
      </c>
      <c r="L186" s="92">
        <v>46315.449192894273</v>
      </c>
      <c r="M186" s="89" t="s">
        <v>166</v>
      </c>
    </row>
    <row r="187" spans="1:13" x14ac:dyDescent="0.25">
      <c r="A187" s="88">
        <v>2026</v>
      </c>
      <c r="B187" s="88">
        <v>8</v>
      </c>
      <c r="C187" s="88">
        <v>8</v>
      </c>
      <c r="D187" s="89" t="s">
        <v>59</v>
      </c>
      <c r="E187" s="90">
        <v>1</v>
      </c>
      <c r="F187" s="89" t="s">
        <v>253</v>
      </c>
      <c r="G187" s="90">
        <v>4.7000000000000002E-3</v>
      </c>
      <c r="H187" s="90">
        <v>0</v>
      </c>
      <c r="I187" s="91">
        <v>1</v>
      </c>
      <c r="J187" s="91">
        <v>0.03</v>
      </c>
      <c r="K187" s="91">
        <v>0.03</v>
      </c>
      <c r="L187" s="92">
        <v>46315.449192894295</v>
      </c>
      <c r="M187" s="89" t="s">
        <v>166</v>
      </c>
    </row>
    <row r="188" spans="1:13" x14ac:dyDescent="0.25">
      <c r="A188" s="88">
        <v>2026</v>
      </c>
      <c r="B188" s="88">
        <v>8</v>
      </c>
      <c r="C188" s="88">
        <v>9</v>
      </c>
      <c r="D188" s="89" t="s">
        <v>64</v>
      </c>
      <c r="E188" s="90">
        <v>1</v>
      </c>
      <c r="F188" s="89" t="s">
        <v>253</v>
      </c>
      <c r="G188" s="90">
        <v>0.04</v>
      </c>
      <c r="H188" s="90">
        <v>4.9799999999999997E-2</v>
      </c>
      <c r="I188" s="91">
        <v>0.8032128514056226</v>
      </c>
      <c r="J188" s="91">
        <v>0.03</v>
      </c>
      <c r="K188" s="91">
        <v>2.4096385542168676E-2</v>
      </c>
      <c r="L188" s="92">
        <v>46315.449192894303</v>
      </c>
      <c r="M188" s="89" t="s">
        <v>166</v>
      </c>
    </row>
    <row r="189" spans="1:13" x14ac:dyDescent="0.25">
      <c r="A189" s="88">
        <v>2026</v>
      </c>
      <c r="B189" s="88">
        <v>8</v>
      </c>
      <c r="C189" s="88">
        <v>10</v>
      </c>
      <c r="D189" s="89" t="s">
        <v>69</v>
      </c>
      <c r="E189" s="90">
        <v>1</v>
      </c>
      <c r="F189" s="89" t="s">
        <v>14</v>
      </c>
      <c r="G189" s="90">
        <v>0.99</v>
      </c>
      <c r="H189" s="90">
        <v>1</v>
      </c>
      <c r="I189" s="91">
        <v>1</v>
      </c>
      <c r="J189" s="91">
        <v>0.03</v>
      </c>
      <c r="K189" s="91">
        <v>0.03</v>
      </c>
      <c r="L189" s="92">
        <v>46315.449192894317</v>
      </c>
      <c r="M189" s="89" t="s">
        <v>166</v>
      </c>
    </row>
    <row r="190" spans="1:13" x14ac:dyDescent="0.25">
      <c r="A190" s="88">
        <v>2026</v>
      </c>
      <c r="B190" s="88">
        <v>8</v>
      </c>
      <c r="C190" s="88">
        <v>13</v>
      </c>
      <c r="D190" s="89" t="s">
        <v>81</v>
      </c>
      <c r="E190" s="90">
        <v>2</v>
      </c>
      <c r="F190" s="89" t="s">
        <v>14</v>
      </c>
      <c r="G190" s="90">
        <v>0.98</v>
      </c>
      <c r="H190" s="90">
        <v>1</v>
      </c>
      <c r="I190" s="91">
        <v>1</v>
      </c>
      <c r="J190" s="91">
        <v>0.03</v>
      </c>
      <c r="K190" s="91">
        <v>0.03</v>
      </c>
      <c r="L190" s="92">
        <v>46315.449192894339</v>
      </c>
      <c r="M190" s="89" t="s">
        <v>166</v>
      </c>
    </row>
    <row r="191" spans="1:13" x14ac:dyDescent="0.25">
      <c r="A191" s="88">
        <v>2026</v>
      </c>
      <c r="B191" s="88">
        <v>8</v>
      </c>
      <c r="C191" s="88">
        <v>14</v>
      </c>
      <c r="D191" s="89" t="s">
        <v>84</v>
      </c>
      <c r="E191" s="90">
        <v>2</v>
      </c>
      <c r="F191" s="89" t="s">
        <v>14</v>
      </c>
      <c r="G191" s="90">
        <v>0.96</v>
      </c>
      <c r="H191" s="90">
        <v>1</v>
      </c>
      <c r="I191" s="91">
        <v>1</v>
      </c>
      <c r="J191" s="91">
        <v>0.03</v>
      </c>
      <c r="K191" s="91">
        <v>0.03</v>
      </c>
      <c r="L191" s="92">
        <v>46315.449192894346</v>
      </c>
      <c r="M191" s="89" t="s">
        <v>166</v>
      </c>
    </row>
    <row r="192" spans="1:13" x14ac:dyDescent="0.25">
      <c r="A192" s="88">
        <v>2026</v>
      </c>
      <c r="B192" s="88">
        <v>8</v>
      </c>
      <c r="C192" s="88">
        <v>20</v>
      </c>
      <c r="D192" s="89" t="s">
        <v>106</v>
      </c>
      <c r="E192" s="90">
        <v>3</v>
      </c>
      <c r="F192" s="89" t="s">
        <v>14</v>
      </c>
      <c r="G192" s="90">
        <v>0.98</v>
      </c>
      <c r="H192" s="90">
        <v>1</v>
      </c>
      <c r="I192" s="91">
        <v>1</v>
      </c>
      <c r="J192" s="91">
        <v>0.08</v>
      </c>
      <c r="K192" s="91">
        <v>0.08</v>
      </c>
      <c r="L192" s="92">
        <v>46315.449192894368</v>
      </c>
      <c r="M192" s="89" t="s">
        <v>166</v>
      </c>
    </row>
    <row r="193" spans="1:13" x14ac:dyDescent="0.25">
      <c r="A193" s="88">
        <v>2026</v>
      </c>
      <c r="B193" s="88">
        <v>8</v>
      </c>
      <c r="C193" s="88">
        <v>29</v>
      </c>
      <c r="D193" s="89" t="s">
        <v>109</v>
      </c>
      <c r="E193" s="90">
        <v>4</v>
      </c>
      <c r="F193" s="89" t="s">
        <v>18</v>
      </c>
      <c r="G193" s="90">
        <v>5528</v>
      </c>
      <c r="H193" s="90">
        <v>7115</v>
      </c>
      <c r="I193" s="91">
        <v>0.77695010541110332</v>
      </c>
      <c r="J193" s="91">
        <v>0.03</v>
      </c>
      <c r="K193" s="91">
        <v>2.33085031623331E-2</v>
      </c>
      <c r="L193" s="92">
        <v>46315.44919289439</v>
      </c>
      <c r="M193" s="89" t="s">
        <v>166</v>
      </c>
    </row>
    <row r="194" spans="1:13" x14ac:dyDescent="0.25">
      <c r="A194" s="88">
        <v>2026</v>
      </c>
      <c r="B194" s="88">
        <v>8</v>
      </c>
      <c r="C194" s="88">
        <v>30</v>
      </c>
      <c r="D194" s="89" t="s">
        <v>116</v>
      </c>
      <c r="E194" s="90">
        <v>4</v>
      </c>
      <c r="F194" s="89" t="s">
        <v>18</v>
      </c>
      <c r="G194" s="90">
        <v>5895</v>
      </c>
      <c r="H194" s="90">
        <v>7854</v>
      </c>
      <c r="I194" s="91">
        <v>0.75057295645530941</v>
      </c>
      <c r="J194" s="91">
        <v>0.03</v>
      </c>
      <c r="K194" s="91">
        <v>2.2517188693659283E-2</v>
      </c>
      <c r="L194" s="92">
        <v>46315.449192894412</v>
      </c>
      <c r="M194" s="89" t="s">
        <v>166</v>
      </c>
    </row>
    <row r="195" spans="1:13" x14ac:dyDescent="0.25">
      <c r="A195" s="88">
        <v>2026</v>
      </c>
      <c r="B195" s="88">
        <v>8</v>
      </c>
      <c r="C195" s="88">
        <v>31</v>
      </c>
      <c r="D195" s="89" t="s">
        <v>119</v>
      </c>
      <c r="E195" s="90">
        <v>4</v>
      </c>
      <c r="F195" s="89" t="s">
        <v>18</v>
      </c>
      <c r="G195" s="90">
        <v>7351</v>
      </c>
      <c r="H195" s="90">
        <v>7036</v>
      </c>
      <c r="I195" s="91">
        <v>1</v>
      </c>
      <c r="J195" s="91">
        <v>0.03</v>
      </c>
      <c r="K195" s="91">
        <v>0.03</v>
      </c>
      <c r="L195" s="92">
        <v>46315.449192894434</v>
      </c>
      <c r="M195" s="89" t="s">
        <v>166</v>
      </c>
    </row>
    <row r="196" spans="1:13" x14ac:dyDescent="0.25">
      <c r="A196" s="88">
        <v>2026</v>
      </c>
      <c r="B196" s="88">
        <v>8</v>
      </c>
      <c r="C196" s="88">
        <v>32</v>
      </c>
      <c r="D196" s="89" t="s">
        <v>122</v>
      </c>
      <c r="E196" s="90">
        <v>4</v>
      </c>
      <c r="F196" s="89" t="s">
        <v>18</v>
      </c>
      <c r="G196" s="90">
        <v>477.8</v>
      </c>
      <c r="H196" s="90">
        <v>556.5</v>
      </c>
      <c r="I196" s="91">
        <v>0.85858041329739443</v>
      </c>
      <c r="J196" s="91">
        <v>0.03</v>
      </c>
      <c r="K196" s="91">
        <v>2.5757412398921833E-2</v>
      </c>
      <c r="L196" s="92">
        <v>46315.449192894441</v>
      </c>
      <c r="M196" s="89" t="s">
        <v>166</v>
      </c>
    </row>
    <row r="197" spans="1:13" x14ac:dyDescent="0.25">
      <c r="A197" s="88">
        <v>2026</v>
      </c>
      <c r="B197" s="88">
        <v>8</v>
      </c>
      <c r="C197" s="88">
        <v>33</v>
      </c>
      <c r="D197" s="89" t="s">
        <v>127</v>
      </c>
      <c r="E197" s="90">
        <v>4</v>
      </c>
      <c r="F197" s="89" t="s">
        <v>14</v>
      </c>
      <c r="G197" s="90">
        <v>0.999</v>
      </c>
      <c r="H197" s="90">
        <v>1</v>
      </c>
      <c r="I197" s="91">
        <v>1</v>
      </c>
      <c r="J197" s="91">
        <v>0.03</v>
      </c>
      <c r="K197" s="91">
        <v>0.03</v>
      </c>
      <c r="L197" s="92">
        <v>46315.449192894463</v>
      </c>
      <c r="M197" s="89" t="s">
        <v>166</v>
      </c>
    </row>
    <row r="198" spans="1:13" x14ac:dyDescent="0.25">
      <c r="A198" s="88">
        <v>2026</v>
      </c>
      <c r="B198" s="88">
        <v>8</v>
      </c>
      <c r="C198" s="88">
        <v>34</v>
      </c>
      <c r="D198" s="89" t="s">
        <v>133</v>
      </c>
      <c r="E198" s="90">
        <v>4</v>
      </c>
      <c r="F198" s="89" t="s">
        <v>253</v>
      </c>
      <c r="G198" s="90">
        <v>2.7E-2</v>
      </c>
      <c r="H198" s="90">
        <v>3.2000000000000001E-2</v>
      </c>
      <c r="I198" s="91">
        <v>0.84375</v>
      </c>
      <c r="J198" s="91">
        <v>0.03</v>
      </c>
      <c r="K198" s="91">
        <v>2.5312499999999998E-2</v>
      </c>
      <c r="L198" s="92">
        <v>46315.449192894477</v>
      </c>
      <c r="M198" s="89" t="s">
        <v>166</v>
      </c>
    </row>
    <row r="199" spans="1:13" x14ac:dyDescent="0.25">
      <c r="A199" s="88">
        <v>2026</v>
      </c>
      <c r="B199" s="88">
        <v>8</v>
      </c>
      <c r="C199" s="88">
        <v>38</v>
      </c>
      <c r="D199" s="89" t="s">
        <v>152</v>
      </c>
      <c r="E199" s="90">
        <v>5</v>
      </c>
      <c r="F199" s="89" t="s">
        <v>18</v>
      </c>
      <c r="G199" s="90">
        <v>0.03</v>
      </c>
      <c r="H199" s="90">
        <v>5.2999999999999999E-2</v>
      </c>
      <c r="I199" s="91">
        <v>0.56603773584905659</v>
      </c>
      <c r="J199" s="91">
        <v>7.0000000000000007E-2</v>
      </c>
      <c r="K199" s="91">
        <v>3.9622641509433967E-2</v>
      </c>
      <c r="L199" s="92">
        <v>46315.449192894492</v>
      </c>
      <c r="M199" s="89" t="s">
        <v>166</v>
      </c>
    </row>
    <row r="200" spans="1:13" x14ac:dyDescent="0.25">
      <c r="A200" s="88">
        <v>2026</v>
      </c>
      <c r="B200" s="88">
        <v>8</v>
      </c>
      <c r="C200" s="88">
        <v>39</v>
      </c>
      <c r="D200" s="89" t="s">
        <v>158</v>
      </c>
      <c r="E200" s="90">
        <v>5</v>
      </c>
      <c r="F200" s="89" t="s">
        <v>18</v>
      </c>
      <c r="G200" s="90">
        <v>0.03</v>
      </c>
      <c r="H200" s="90">
        <v>0.05</v>
      </c>
      <c r="I200" s="91">
        <v>0.6</v>
      </c>
      <c r="J200" s="91">
        <v>7.0000000000000007E-2</v>
      </c>
      <c r="K200" s="91">
        <v>4.2000000000000003E-2</v>
      </c>
      <c r="L200" s="92">
        <v>46315.449192894506</v>
      </c>
      <c r="M200" s="89" t="s">
        <v>166</v>
      </c>
    </row>
    <row r="201" spans="1:13" x14ac:dyDescent="0.25">
      <c r="A201" s="88">
        <v>2026</v>
      </c>
      <c r="B201" s="88">
        <v>9</v>
      </c>
      <c r="C201" s="88">
        <v>2</v>
      </c>
      <c r="D201" s="89" t="s">
        <v>8</v>
      </c>
      <c r="E201" s="90">
        <v>1</v>
      </c>
      <c r="F201" s="89" t="s">
        <v>14</v>
      </c>
      <c r="G201" s="90">
        <v>0.9</v>
      </c>
      <c r="H201" s="90">
        <v>0.92</v>
      </c>
      <c r="I201" s="91">
        <v>1</v>
      </c>
      <c r="J201" s="91">
        <v>0.05</v>
      </c>
      <c r="K201" s="91">
        <v>0.05</v>
      </c>
      <c r="L201" s="92">
        <v>46315.617977231399</v>
      </c>
      <c r="M201" s="89" t="s">
        <v>166</v>
      </c>
    </row>
    <row r="202" spans="1:13" x14ac:dyDescent="0.25">
      <c r="A202" s="88">
        <v>2026</v>
      </c>
      <c r="B202" s="88">
        <v>9</v>
      </c>
      <c r="C202" s="88">
        <v>3</v>
      </c>
      <c r="D202" s="89" t="s">
        <v>9</v>
      </c>
      <c r="E202" s="90">
        <v>1</v>
      </c>
      <c r="F202" s="89" t="s">
        <v>14</v>
      </c>
      <c r="G202" s="90">
        <v>0.99</v>
      </c>
      <c r="H202" s="90">
        <v>1</v>
      </c>
      <c r="I202" s="91">
        <v>1</v>
      </c>
      <c r="J202" s="91">
        <v>0.03</v>
      </c>
      <c r="K202" s="91">
        <v>0.03</v>
      </c>
      <c r="L202" s="92">
        <v>46315.617977231523</v>
      </c>
      <c r="M202" s="89" t="s">
        <v>166</v>
      </c>
    </row>
    <row r="203" spans="1:13" x14ac:dyDescent="0.25">
      <c r="A203" s="88">
        <v>2026</v>
      </c>
      <c r="B203" s="88">
        <v>9</v>
      </c>
      <c r="C203" s="88">
        <v>6</v>
      </c>
      <c r="D203" s="89" t="s">
        <v>49</v>
      </c>
      <c r="E203" s="90">
        <v>1</v>
      </c>
      <c r="F203" s="89" t="s">
        <v>14</v>
      </c>
      <c r="G203" s="90">
        <v>0.98499999999999999</v>
      </c>
      <c r="H203" s="90">
        <v>0.98899999999999999</v>
      </c>
      <c r="I203" s="91">
        <v>1</v>
      </c>
      <c r="J203" s="91">
        <v>0.03</v>
      </c>
      <c r="K203" s="91">
        <v>0.03</v>
      </c>
      <c r="L203" s="92">
        <v>46315.617977231566</v>
      </c>
      <c r="M203" s="89" t="s">
        <v>166</v>
      </c>
    </row>
    <row r="204" spans="1:13" x14ac:dyDescent="0.25">
      <c r="A204" s="88">
        <v>2026</v>
      </c>
      <c r="B204" s="88">
        <v>9</v>
      </c>
      <c r="C204" s="88">
        <v>7</v>
      </c>
      <c r="D204" s="89" t="s">
        <v>54</v>
      </c>
      <c r="E204" s="90">
        <v>1</v>
      </c>
      <c r="F204" s="89" t="s">
        <v>14</v>
      </c>
      <c r="G204" s="90">
        <v>0.7</v>
      </c>
      <c r="H204" s="90">
        <v>0.749</v>
      </c>
      <c r="I204" s="91">
        <v>1</v>
      </c>
      <c r="J204" s="91">
        <v>0.04</v>
      </c>
      <c r="K204" s="91">
        <v>0.04</v>
      </c>
      <c r="L204" s="92">
        <v>46315.617977231726</v>
      </c>
      <c r="M204" s="89" t="s">
        <v>166</v>
      </c>
    </row>
    <row r="205" spans="1:13" x14ac:dyDescent="0.25">
      <c r="A205" s="88">
        <v>2026</v>
      </c>
      <c r="B205" s="88">
        <v>9</v>
      </c>
      <c r="C205" s="88">
        <v>8</v>
      </c>
      <c r="D205" s="89" t="s">
        <v>59</v>
      </c>
      <c r="E205" s="90">
        <v>1</v>
      </c>
      <c r="F205" s="89" t="s">
        <v>253</v>
      </c>
      <c r="G205" s="90">
        <v>4.7000000000000002E-3</v>
      </c>
      <c r="H205" s="90">
        <v>0</v>
      </c>
      <c r="I205" s="91">
        <v>1</v>
      </c>
      <c r="J205" s="91">
        <v>0.03</v>
      </c>
      <c r="K205" s="91">
        <v>0.03</v>
      </c>
      <c r="L205" s="92">
        <v>46315.617977231748</v>
      </c>
      <c r="M205" s="89" t="s">
        <v>166</v>
      </c>
    </row>
    <row r="206" spans="1:13" x14ac:dyDescent="0.25">
      <c r="A206" s="88">
        <v>2026</v>
      </c>
      <c r="B206" s="88">
        <v>9</v>
      </c>
      <c r="C206" s="88">
        <v>9</v>
      </c>
      <c r="D206" s="89" t="s">
        <v>64</v>
      </c>
      <c r="E206" s="90">
        <v>1</v>
      </c>
      <c r="F206" s="89" t="s">
        <v>253</v>
      </c>
      <c r="G206" s="90">
        <v>0.04</v>
      </c>
      <c r="H206" s="90">
        <v>4.9799999999999997E-2</v>
      </c>
      <c r="I206" s="91">
        <v>0.8032128514056226</v>
      </c>
      <c r="J206" s="91">
        <v>0.03</v>
      </c>
      <c r="K206" s="91">
        <v>2.4096385542168676E-2</v>
      </c>
      <c r="L206" s="92">
        <v>46315.61797723177</v>
      </c>
      <c r="M206" s="89" t="s">
        <v>166</v>
      </c>
    </row>
    <row r="207" spans="1:13" x14ac:dyDescent="0.25">
      <c r="A207" s="88">
        <v>2026</v>
      </c>
      <c r="B207" s="88">
        <v>9</v>
      </c>
      <c r="C207" s="88">
        <v>10</v>
      </c>
      <c r="D207" s="89" t="s">
        <v>69</v>
      </c>
      <c r="E207" s="90">
        <v>1</v>
      </c>
      <c r="F207" s="89" t="s">
        <v>14</v>
      </c>
      <c r="G207" s="90">
        <v>0.99</v>
      </c>
      <c r="H207" s="90">
        <v>1</v>
      </c>
      <c r="I207" s="91">
        <v>1</v>
      </c>
      <c r="J207" s="91">
        <v>0.03</v>
      </c>
      <c r="K207" s="91">
        <v>0.03</v>
      </c>
      <c r="L207" s="92">
        <v>46315.617977231799</v>
      </c>
      <c r="M207" s="89" t="s">
        <v>166</v>
      </c>
    </row>
    <row r="208" spans="1:13" x14ac:dyDescent="0.25">
      <c r="A208" s="88">
        <v>2026</v>
      </c>
      <c r="B208" s="88">
        <v>9</v>
      </c>
      <c r="C208" s="88">
        <v>13</v>
      </c>
      <c r="D208" s="89" t="s">
        <v>81</v>
      </c>
      <c r="E208" s="90">
        <v>2</v>
      </c>
      <c r="F208" s="89" t="s">
        <v>14</v>
      </c>
      <c r="G208" s="90">
        <v>0.98</v>
      </c>
      <c r="H208" s="90">
        <v>1</v>
      </c>
      <c r="I208" s="91">
        <v>1</v>
      </c>
      <c r="J208" s="91">
        <v>0.03</v>
      </c>
      <c r="K208" s="91">
        <v>0.03</v>
      </c>
      <c r="L208" s="92">
        <v>46315.617977231821</v>
      </c>
      <c r="M208" s="89" t="s">
        <v>166</v>
      </c>
    </row>
    <row r="209" spans="1:13" x14ac:dyDescent="0.25">
      <c r="A209" s="88">
        <v>2026</v>
      </c>
      <c r="B209" s="88">
        <v>9</v>
      </c>
      <c r="C209" s="88">
        <v>14</v>
      </c>
      <c r="D209" s="89" t="s">
        <v>84</v>
      </c>
      <c r="E209" s="90">
        <v>2</v>
      </c>
      <c r="F209" s="89" t="s">
        <v>14</v>
      </c>
      <c r="G209" s="90">
        <v>0.96</v>
      </c>
      <c r="H209" s="90">
        <v>1</v>
      </c>
      <c r="I209" s="91">
        <v>1</v>
      </c>
      <c r="J209" s="91">
        <v>0.03</v>
      </c>
      <c r="K209" s="91">
        <v>0.03</v>
      </c>
      <c r="L209" s="92">
        <v>46315.617977231843</v>
      </c>
      <c r="M209" s="89" t="s">
        <v>166</v>
      </c>
    </row>
    <row r="210" spans="1:13" x14ac:dyDescent="0.25">
      <c r="A210" s="88">
        <v>2026</v>
      </c>
      <c r="B210" s="88">
        <v>9</v>
      </c>
      <c r="C210" s="88">
        <v>20</v>
      </c>
      <c r="D210" s="89" t="s">
        <v>106</v>
      </c>
      <c r="E210" s="90">
        <v>3</v>
      </c>
      <c r="F210" s="89" t="s">
        <v>14</v>
      </c>
      <c r="G210" s="90">
        <v>0.98</v>
      </c>
      <c r="H210" s="90">
        <v>1</v>
      </c>
      <c r="I210" s="91">
        <v>1</v>
      </c>
      <c r="J210" s="91">
        <v>0.08</v>
      </c>
      <c r="K210" s="91">
        <v>0.08</v>
      </c>
      <c r="L210" s="92">
        <v>46315.617977231872</v>
      </c>
      <c r="M210" s="89" t="s">
        <v>166</v>
      </c>
    </row>
    <row r="211" spans="1:13" x14ac:dyDescent="0.25">
      <c r="A211" s="88">
        <v>2026</v>
      </c>
      <c r="B211" s="88">
        <v>9</v>
      </c>
      <c r="C211" s="88">
        <v>29</v>
      </c>
      <c r="D211" s="89" t="s">
        <v>109</v>
      </c>
      <c r="E211" s="90">
        <v>4</v>
      </c>
      <c r="F211" s="89" t="s">
        <v>18</v>
      </c>
      <c r="G211" s="90">
        <v>5528</v>
      </c>
      <c r="H211" s="90">
        <v>7115</v>
      </c>
      <c r="I211" s="91">
        <v>0.77695010541110332</v>
      </c>
      <c r="J211" s="91">
        <v>0.03</v>
      </c>
      <c r="K211" s="91">
        <v>2.33085031623331E-2</v>
      </c>
      <c r="L211" s="92">
        <v>46315.617977231894</v>
      </c>
      <c r="M211" s="89" t="s">
        <v>166</v>
      </c>
    </row>
    <row r="212" spans="1:13" x14ac:dyDescent="0.25">
      <c r="A212" s="88">
        <v>2026</v>
      </c>
      <c r="B212" s="88">
        <v>9</v>
      </c>
      <c r="C212" s="88">
        <v>30</v>
      </c>
      <c r="D212" s="89" t="s">
        <v>116</v>
      </c>
      <c r="E212" s="90">
        <v>4</v>
      </c>
      <c r="F212" s="89" t="s">
        <v>18</v>
      </c>
      <c r="G212" s="90">
        <v>5895</v>
      </c>
      <c r="H212" s="90">
        <v>7854</v>
      </c>
      <c r="I212" s="91">
        <v>0.75057295645530941</v>
      </c>
      <c r="J212" s="91">
        <v>0.03</v>
      </c>
      <c r="K212" s="91">
        <v>2.2517188693659283E-2</v>
      </c>
      <c r="L212" s="92">
        <v>46315.617977231923</v>
      </c>
      <c r="M212" s="89" t="s">
        <v>166</v>
      </c>
    </row>
    <row r="213" spans="1:13" x14ac:dyDescent="0.25">
      <c r="A213" s="88">
        <v>2026</v>
      </c>
      <c r="B213" s="88">
        <v>9</v>
      </c>
      <c r="C213" s="88">
        <v>31</v>
      </c>
      <c r="D213" s="89" t="s">
        <v>119</v>
      </c>
      <c r="E213" s="90">
        <v>4</v>
      </c>
      <c r="F213" s="89" t="s">
        <v>18</v>
      </c>
      <c r="G213" s="90">
        <v>7351</v>
      </c>
      <c r="H213" s="90">
        <v>7036</v>
      </c>
      <c r="I213" s="91">
        <v>1</v>
      </c>
      <c r="J213" s="91">
        <v>0.03</v>
      </c>
      <c r="K213" s="91">
        <v>0.03</v>
      </c>
      <c r="L213" s="92">
        <v>46315.617977231945</v>
      </c>
      <c r="M213" s="89" t="s">
        <v>166</v>
      </c>
    </row>
    <row r="214" spans="1:13" x14ac:dyDescent="0.25">
      <c r="A214" s="88">
        <v>2026</v>
      </c>
      <c r="B214" s="88">
        <v>9</v>
      </c>
      <c r="C214" s="88">
        <v>32</v>
      </c>
      <c r="D214" s="89" t="s">
        <v>122</v>
      </c>
      <c r="E214" s="90">
        <v>4</v>
      </c>
      <c r="F214" s="89" t="s">
        <v>18</v>
      </c>
      <c r="G214" s="90">
        <v>477.8</v>
      </c>
      <c r="H214" s="90">
        <v>556.5</v>
      </c>
      <c r="I214" s="91">
        <v>0.85858041329739443</v>
      </c>
      <c r="J214" s="91">
        <v>0.03</v>
      </c>
      <c r="K214" s="91">
        <v>2.5757412398921833E-2</v>
      </c>
      <c r="L214" s="92">
        <v>46315.617977231981</v>
      </c>
      <c r="M214" s="89" t="s">
        <v>166</v>
      </c>
    </row>
    <row r="215" spans="1:13" x14ac:dyDescent="0.25">
      <c r="A215" s="88">
        <v>2026</v>
      </c>
      <c r="B215" s="88">
        <v>9</v>
      </c>
      <c r="C215" s="88">
        <v>33</v>
      </c>
      <c r="D215" s="89" t="s">
        <v>127</v>
      </c>
      <c r="E215" s="90">
        <v>4</v>
      </c>
      <c r="F215" s="89" t="s">
        <v>14</v>
      </c>
      <c r="G215" s="90">
        <v>0.999</v>
      </c>
      <c r="H215" s="90">
        <v>1</v>
      </c>
      <c r="I215" s="91">
        <v>1</v>
      </c>
      <c r="J215" s="91">
        <v>0.03</v>
      </c>
      <c r="K215" s="91">
        <v>0.03</v>
      </c>
      <c r="L215" s="92">
        <v>46315.617977232003</v>
      </c>
      <c r="M215" s="89" t="s">
        <v>166</v>
      </c>
    </row>
    <row r="216" spans="1:13" x14ac:dyDescent="0.25">
      <c r="A216" s="88">
        <v>2026</v>
      </c>
      <c r="B216" s="88">
        <v>9</v>
      </c>
      <c r="C216" s="88">
        <v>34</v>
      </c>
      <c r="D216" s="89" t="s">
        <v>133</v>
      </c>
      <c r="E216" s="90">
        <v>4</v>
      </c>
      <c r="F216" s="89" t="s">
        <v>253</v>
      </c>
      <c r="G216" s="90">
        <v>2.7E-2</v>
      </c>
      <c r="H216" s="90">
        <v>3.2000000000000001E-2</v>
      </c>
      <c r="I216" s="91">
        <v>0.84375</v>
      </c>
      <c r="J216" s="91">
        <v>0.03</v>
      </c>
      <c r="K216" s="91">
        <v>2.5312499999999998E-2</v>
      </c>
      <c r="L216" s="92">
        <v>46315.617977232025</v>
      </c>
      <c r="M216" s="89" t="s">
        <v>166</v>
      </c>
    </row>
    <row r="217" spans="1:13" x14ac:dyDescent="0.25">
      <c r="A217" s="88">
        <v>2026</v>
      </c>
      <c r="B217" s="88">
        <v>9</v>
      </c>
      <c r="C217" s="88">
        <v>38</v>
      </c>
      <c r="D217" s="89" t="s">
        <v>152</v>
      </c>
      <c r="E217" s="90">
        <v>5</v>
      </c>
      <c r="F217" s="89" t="s">
        <v>18</v>
      </c>
      <c r="G217" s="90">
        <v>0.03</v>
      </c>
      <c r="H217" s="90">
        <v>5.2999999999999999E-2</v>
      </c>
      <c r="I217" s="91">
        <v>0.56603773584905659</v>
      </c>
      <c r="J217" s="91">
        <v>7.0000000000000007E-2</v>
      </c>
      <c r="K217" s="91">
        <v>3.9622641509433967E-2</v>
      </c>
      <c r="L217" s="92">
        <v>46315.617977232047</v>
      </c>
      <c r="M217" s="89" t="s">
        <v>166</v>
      </c>
    </row>
    <row r="218" spans="1:13" x14ac:dyDescent="0.25">
      <c r="A218" s="88">
        <v>2026</v>
      </c>
      <c r="B218" s="88">
        <v>9</v>
      </c>
      <c r="C218" s="88">
        <v>39</v>
      </c>
      <c r="D218" s="89" t="s">
        <v>158</v>
      </c>
      <c r="E218" s="90">
        <v>5</v>
      </c>
      <c r="F218" s="89" t="s">
        <v>18</v>
      </c>
      <c r="G218" s="90">
        <v>0.03</v>
      </c>
      <c r="H218" s="90">
        <v>0.05</v>
      </c>
      <c r="I218" s="91">
        <v>0.6</v>
      </c>
      <c r="J218" s="91">
        <v>7.0000000000000007E-2</v>
      </c>
      <c r="K218" s="91">
        <v>4.2000000000000003E-2</v>
      </c>
      <c r="L218" s="92">
        <v>46315.617977232061</v>
      </c>
      <c r="M218" s="89" t="s">
        <v>166</v>
      </c>
    </row>
    <row r="219" spans="1:13" x14ac:dyDescent="0.25">
      <c r="A219" s="88">
        <v>2026</v>
      </c>
      <c r="B219" s="88">
        <v>10</v>
      </c>
      <c r="C219" s="88">
        <v>2</v>
      </c>
      <c r="D219" s="89" t="s">
        <v>8</v>
      </c>
      <c r="E219" s="90">
        <v>1</v>
      </c>
      <c r="F219" s="89" t="s">
        <v>14</v>
      </c>
      <c r="G219" s="90">
        <v>0.9</v>
      </c>
      <c r="H219" s="90">
        <v>0.92</v>
      </c>
      <c r="I219" s="91">
        <v>1</v>
      </c>
      <c r="J219" s="91">
        <v>0.05</v>
      </c>
      <c r="K219" s="91">
        <v>0.05</v>
      </c>
      <c r="L219" s="92">
        <v>46315.718043410634</v>
      </c>
      <c r="M219" s="89" t="s">
        <v>166</v>
      </c>
    </row>
    <row r="220" spans="1:13" x14ac:dyDescent="0.25">
      <c r="A220" s="88">
        <v>2026</v>
      </c>
      <c r="B220" s="88">
        <v>10</v>
      </c>
      <c r="C220" s="88">
        <v>3</v>
      </c>
      <c r="D220" s="89" t="s">
        <v>9</v>
      </c>
      <c r="E220" s="90">
        <v>1</v>
      </c>
      <c r="F220" s="89" t="s">
        <v>14</v>
      </c>
      <c r="G220" s="90">
        <v>0.99</v>
      </c>
      <c r="H220" s="90">
        <v>1</v>
      </c>
      <c r="I220" s="91">
        <v>1</v>
      </c>
      <c r="J220" s="91">
        <v>0.03</v>
      </c>
      <c r="K220" s="91">
        <v>0.03</v>
      </c>
      <c r="L220" s="92">
        <v>46315.718043410961</v>
      </c>
      <c r="M220" s="89" t="s">
        <v>166</v>
      </c>
    </row>
    <row r="221" spans="1:13" x14ac:dyDescent="0.25">
      <c r="A221" s="88">
        <v>2026</v>
      </c>
      <c r="B221" s="88">
        <v>10</v>
      </c>
      <c r="C221" s="88">
        <v>6</v>
      </c>
      <c r="D221" s="89" t="s">
        <v>49</v>
      </c>
      <c r="E221" s="90">
        <v>1</v>
      </c>
      <c r="F221" s="89" t="s">
        <v>14</v>
      </c>
      <c r="G221" s="90">
        <v>0.98499999999999999</v>
      </c>
      <c r="H221" s="90">
        <v>0.98899999999999999</v>
      </c>
      <c r="I221" s="91">
        <v>1</v>
      </c>
      <c r="J221" s="91">
        <v>0.03</v>
      </c>
      <c r="K221" s="91">
        <v>0.03</v>
      </c>
      <c r="L221" s="92">
        <v>46315.718043411034</v>
      </c>
      <c r="M221" s="89" t="s">
        <v>166</v>
      </c>
    </row>
    <row r="222" spans="1:13" x14ac:dyDescent="0.25">
      <c r="A222" s="88">
        <v>2026</v>
      </c>
      <c r="B222" s="88">
        <v>10</v>
      </c>
      <c r="C222" s="88">
        <v>7</v>
      </c>
      <c r="D222" s="89" t="s">
        <v>54</v>
      </c>
      <c r="E222" s="90">
        <v>1</v>
      </c>
      <c r="F222" s="89" t="s">
        <v>14</v>
      </c>
      <c r="G222" s="90">
        <v>0.7</v>
      </c>
      <c r="H222" s="90">
        <v>0.749</v>
      </c>
      <c r="I222" s="91">
        <v>1</v>
      </c>
      <c r="J222" s="91">
        <v>0.04</v>
      </c>
      <c r="K222" s="91">
        <v>0.04</v>
      </c>
      <c r="L222" s="92">
        <v>46315.7180434111</v>
      </c>
      <c r="M222" s="89" t="s">
        <v>166</v>
      </c>
    </row>
    <row r="223" spans="1:13" x14ac:dyDescent="0.25">
      <c r="A223" s="88">
        <v>2026</v>
      </c>
      <c r="B223" s="88">
        <v>10</v>
      </c>
      <c r="C223" s="88">
        <v>8</v>
      </c>
      <c r="D223" s="89" t="s">
        <v>59</v>
      </c>
      <c r="E223" s="90">
        <v>1</v>
      </c>
      <c r="F223" s="89" t="s">
        <v>253</v>
      </c>
      <c r="G223" s="90">
        <v>4.7000000000000002E-3</v>
      </c>
      <c r="H223" s="90">
        <v>0</v>
      </c>
      <c r="I223" s="91">
        <v>1</v>
      </c>
      <c r="J223" s="91">
        <v>0.03</v>
      </c>
      <c r="K223" s="91">
        <v>0.03</v>
      </c>
      <c r="L223" s="92">
        <v>46315.718043411158</v>
      </c>
      <c r="M223" s="89" t="s">
        <v>166</v>
      </c>
    </row>
    <row r="224" spans="1:13" x14ac:dyDescent="0.25">
      <c r="A224" s="88">
        <v>2026</v>
      </c>
      <c r="B224" s="88">
        <v>10</v>
      </c>
      <c r="C224" s="88">
        <v>9</v>
      </c>
      <c r="D224" s="89" t="s">
        <v>64</v>
      </c>
      <c r="E224" s="90">
        <v>1</v>
      </c>
      <c r="F224" s="89" t="s">
        <v>253</v>
      </c>
      <c r="G224" s="90">
        <v>0.04</v>
      </c>
      <c r="H224" s="90">
        <v>4.9799999999999997E-2</v>
      </c>
      <c r="I224" s="91">
        <v>0.8032128514056226</v>
      </c>
      <c r="J224" s="91">
        <v>0.03</v>
      </c>
      <c r="K224" s="91">
        <v>2.4096385542168676E-2</v>
      </c>
      <c r="L224" s="92">
        <v>46315.71804341174</v>
      </c>
      <c r="M224" s="89" t="s">
        <v>166</v>
      </c>
    </row>
    <row r="225" spans="1:13" x14ac:dyDescent="0.25">
      <c r="A225" s="88">
        <v>2026</v>
      </c>
      <c r="B225" s="88">
        <v>10</v>
      </c>
      <c r="C225" s="88">
        <v>10</v>
      </c>
      <c r="D225" s="89" t="s">
        <v>69</v>
      </c>
      <c r="E225" s="90">
        <v>1</v>
      </c>
      <c r="F225" s="89" t="s">
        <v>14</v>
      </c>
      <c r="G225" s="90">
        <v>0.99</v>
      </c>
      <c r="H225" s="90">
        <v>1</v>
      </c>
      <c r="I225" s="91">
        <v>1</v>
      </c>
      <c r="J225" s="91">
        <v>0.03</v>
      </c>
      <c r="K225" s="91">
        <v>0.03</v>
      </c>
      <c r="L225" s="92">
        <v>46315.718043411791</v>
      </c>
      <c r="M225" s="89" t="s">
        <v>166</v>
      </c>
    </row>
    <row r="226" spans="1:13" x14ac:dyDescent="0.25">
      <c r="A226" s="88">
        <v>2026</v>
      </c>
      <c r="B226" s="88">
        <v>10</v>
      </c>
      <c r="C226" s="88">
        <v>13</v>
      </c>
      <c r="D226" s="89" t="s">
        <v>81</v>
      </c>
      <c r="E226" s="90">
        <v>2</v>
      </c>
      <c r="F226" s="89" t="s">
        <v>14</v>
      </c>
      <c r="G226" s="90">
        <v>0.98</v>
      </c>
      <c r="H226" s="90">
        <v>1</v>
      </c>
      <c r="I226" s="91">
        <v>1</v>
      </c>
      <c r="J226" s="91">
        <v>0.03</v>
      </c>
      <c r="K226" s="91">
        <v>0.03</v>
      </c>
      <c r="L226" s="92">
        <v>46315.718043411835</v>
      </c>
      <c r="M226" s="89" t="s">
        <v>166</v>
      </c>
    </row>
    <row r="227" spans="1:13" x14ac:dyDescent="0.25">
      <c r="A227" s="88">
        <v>2026</v>
      </c>
      <c r="B227" s="88">
        <v>10</v>
      </c>
      <c r="C227" s="88">
        <v>14</v>
      </c>
      <c r="D227" s="89" t="s">
        <v>84</v>
      </c>
      <c r="E227" s="90">
        <v>2</v>
      </c>
      <c r="F227" s="89" t="s">
        <v>14</v>
      </c>
      <c r="G227" s="90">
        <v>0.96</v>
      </c>
      <c r="H227" s="90">
        <v>1</v>
      </c>
      <c r="I227" s="91">
        <v>1</v>
      </c>
      <c r="J227" s="91">
        <v>0.03</v>
      </c>
      <c r="K227" s="91">
        <v>0.03</v>
      </c>
      <c r="L227" s="92">
        <v>46315.7180434119</v>
      </c>
      <c r="M227" s="89" t="s">
        <v>166</v>
      </c>
    </row>
    <row r="228" spans="1:13" x14ac:dyDescent="0.25">
      <c r="A228" s="88">
        <v>2026</v>
      </c>
      <c r="B228" s="88">
        <v>10</v>
      </c>
      <c r="C228" s="88">
        <v>20</v>
      </c>
      <c r="D228" s="89" t="s">
        <v>106</v>
      </c>
      <c r="E228" s="90">
        <v>3</v>
      </c>
      <c r="F228" s="89" t="s">
        <v>14</v>
      </c>
      <c r="G228" s="90">
        <v>0.98</v>
      </c>
      <c r="H228" s="90">
        <v>1</v>
      </c>
      <c r="I228" s="91">
        <v>1</v>
      </c>
      <c r="J228" s="91">
        <v>0.08</v>
      </c>
      <c r="K228" s="91">
        <v>0.08</v>
      </c>
      <c r="L228" s="92">
        <v>46315.718043411951</v>
      </c>
      <c r="M228" s="89" t="s">
        <v>166</v>
      </c>
    </row>
    <row r="229" spans="1:13" x14ac:dyDescent="0.25">
      <c r="A229" s="88">
        <v>2026</v>
      </c>
      <c r="B229" s="88">
        <v>10</v>
      </c>
      <c r="C229" s="88">
        <v>29</v>
      </c>
      <c r="D229" s="89" t="s">
        <v>109</v>
      </c>
      <c r="E229" s="90">
        <v>4</v>
      </c>
      <c r="F229" s="89" t="s">
        <v>18</v>
      </c>
      <c r="G229" s="90">
        <v>5528</v>
      </c>
      <c r="H229" s="90">
        <v>7115</v>
      </c>
      <c r="I229" s="91">
        <v>0.77695010541110332</v>
      </c>
      <c r="J229" s="91">
        <v>0.03</v>
      </c>
      <c r="K229" s="91">
        <v>2.33085031623331E-2</v>
      </c>
      <c r="L229" s="92">
        <v>46315.718043412002</v>
      </c>
      <c r="M229" s="89" t="s">
        <v>166</v>
      </c>
    </row>
    <row r="230" spans="1:13" x14ac:dyDescent="0.25">
      <c r="A230" s="88">
        <v>2026</v>
      </c>
      <c r="B230" s="88">
        <v>10</v>
      </c>
      <c r="C230" s="88">
        <v>30</v>
      </c>
      <c r="D230" s="89" t="s">
        <v>116</v>
      </c>
      <c r="E230" s="90">
        <v>4</v>
      </c>
      <c r="F230" s="89" t="s">
        <v>18</v>
      </c>
      <c r="G230" s="90">
        <v>5895</v>
      </c>
      <c r="H230" s="90">
        <v>7854</v>
      </c>
      <c r="I230" s="91">
        <v>0.75057295645530941</v>
      </c>
      <c r="J230" s="91">
        <v>0.03</v>
      </c>
      <c r="K230" s="91">
        <v>2.2517188693659283E-2</v>
      </c>
      <c r="L230" s="92">
        <v>46315.718043412046</v>
      </c>
      <c r="M230" s="89" t="s">
        <v>166</v>
      </c>
    </row>
    <row r="231" spans="1:13" x14ac:dyDescent="0.25">
      <c r="A231" s="88">
        <v>2026</v>
      </c>
      <c r="B231" s="88">
        <v>10</v>
      </c>
      <c r="C231" s="88">
        <v>31</v>
      </c>
      <c r="D231" s="89" t="s">
        <v>119</v>
      </c>
      <c r="E231" s="90">
        <v>4</v>
      </c>
      <c r="F231" s="89" t="s">
        <v>18</v>
      </c>
      <c r="G231" s="90">
        <v>7351</v>
      </c>
      <c r="H231" s="90">
        <v>7036</v>
      </c>
      <c r="I231" s="91">
        <v>1</v>
      </c>
      <c r="J231" s="91">
        <v>0.03</v>
      </c>
      <c r="K231" s="91">
        <v>0.03</v>
      </c>
      <c r="L231" s="92">
        <v>46315.718043412089</v>
      </c>
      <c r="M231" s="89" t="s">
        <v>166</v>
      </c>
    </row>
    <row r="232" spans="1:13" x14ac:dyDescent="0.25">
      <c r="A232" s="88">
        <v>2026</v>
      </c>
      <c r="B232" s="88">
        <v>10</v>
      </c>
      <c r="C232" s="88">
        <v>32</v>
      </c>
      <c r="D232" s="89" t="s">
        <v>122</v>
      </c>
      <c r="E232" s="90">
        <v>4</v>
      </c>
      <c r="F232" s="89" t="s">
        <v>18</v>
      </c>
      <c r="G232" s="90">
        <v>477.8</v>
      </c>
      <c r="H232" s="90">
        <v>556.5</v>
      </c>
      <c r="I232" s="91">
        <v>0.85858041329739443</v>
      </c>
      <c r="J232" s="91">
        <v>0.03</v>
      </c>
      <c r="K232" s="91">
        <v>2.5757412398921833E-2</v>
      </c>
      <c r="L232" s="92">
        <v>46315.718043412133</v>
      </c>
      <c r="M232" s="89" t="s">
        <v>166</v>
      </c>
    </row>
    <row r="233" spans="1:13" x14ac:dyDescent="0.25">
      <c r="A233" s="88">
        <v>2026</v>
      </c>
      <c r="B233" s="88">
        <v>10</v>
      </c>
      <c r="C233" s="88">
        <v>33</v>
      </c>
      <c r="D233" s="89" t="s">
        <v>127</v>
      </c>
      <c r="E233" s="90">
        <v>4</v>
      </c>
      <c r="F233" s="89" t="s">
        <v>14</v>
      </c>
      <c r="G233" s="90">
        <v>0.999</v>
      </c>
      <c r="H233" s="90">
        <v>1</v>
      </c>
      <c r="I233" s="91">
        <v>1</v>
      </c>
      <c r="J233" s="91">
        <v>0.03</v>
      </c>
      <c r="K233" s="91">
        <v>0.03</v>
      </c>
      <c r="L233" s="92">
        <v>46315.718043412184</v>
      </c>
      <c r="M233" s="89" t="s">
        <v>166</v>
      </c>
    </row>
    <row r="234" spans="1:13" x14ac:dyDescent="0.25">
      <c r="A234" s="88">
        <v>2026</v>
      </c>
      <c r="B234" s="88">
        <v>10</v>
      </c>
      <c r="C234" s="88">
        <v>34</v>
      </c>
      <c r="D234" s="89" t="s">
        <v>133</v>
      </c>
      <c r="E234" s="90">
        <v>4</v>
      </c>
      <c r="F234" s="89" t="s">
        <v>253</v>
      </c>
      <c r="G234" s="90">
        <v>2.7E-2</v>
      </c>
      <c r="H234" s="90">
        <v>3.2000000000000001E-2</v>
      </c>
      <c r="I234" s="91">
        <v>0.84375</v>
      </c>
      <c r="J234" s="91">
        <v>0.03</v>
      </c>
      <c r="K234" s="91">
        <v>2.5312499999999998E-2</v>
      </c>
      <c r="L234" s="92">
        <v>46315.718043412278</v>
      </c>
      <c r="M234" s="89" t="s">
        <v>166</v>
      </c>
    </row>
    <row r="235" spans="1:13" x14ac:dyDescent="0.25">
      <c r="A235" s="88">
        <v>2026</v>
      </c>
      <c r="B235" s="88">
        <v>10</v>
      </c>
      <c r="C235" s="88">
        <v>38</v>
      </c>
      <c r="D235" s="89" t="s">
        <v>152</v>
      </c>
      <c r="E235" s="90">
        <v>5</v>
      </c>
      <c r="F235" s="89" t="s">
        <v>18</v>
      </c>
      <c r="G235" s="90">
        <v>0.03</v>
      </c>
      <c r="H235" s="90">
        <v>5.2999999999999999E-2</v>
      </c>
      <c r="I235" s="91">
        <v>0.56603773584905659</v>
      </c>
      <c r="J235" s="91">
        <v>7.0000000000000007E-2</v>
      </c>
      <c r="K235" s="91">
        <v>3.9622641509433967E-2</v>
      </c>
      <c r="L235" s="92">
        <v>46315.718043412315</v>
      </c>
      <c r="M235" s="89" t="s">
        <v>166</v>
      </c>
    </row>
    <row r="236" spans="1:13" x14ac:dyDescent="0.25">
      <c r="A236" s="88">
        <v>2026</v>
      </c>
      <c r="B236" s="88">
        <v>10</v>
      </c>
      <c r="C236" s="88">
        <v>39</v>
      </c>
      <c r="D236" s="89" t="s">
        <v>158</v>
      </c>
      <c r="E236" s="90">
        <v>5</v>
      </c>
      <c r="F236" s="89" t="s">
        <v>18</v>
      </c>
      <c r="G236" s="90">
        <v>0.03</v>
      </c>
      <c r="H236" s="90">
        <v>0.05</v>
      </c>
      <c r="I236" s="91">
        <v>0.6</v>
      </c>
      <c r="J236" s="91">
        <v>7.0000000000000007E-2</v>
      </c>
      <c r="K236" s="91">
        <v>4.2000000000000003E-2</v>
      </c>
      <c r="L236" s="92">
        <v>46315.718043412358</v>
      </c>
      <c r="M236" s="89" t="s">
        <v>166</v>
      </c>
    </row>
  </sheetData>
  <sheetProtection sheet="1" objects="1" scenarios="1" selectLockedCells="1" pivotTables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8070-354B-4C25-BF0E-537751B80531}">
  <sheetPr codeName="Hoja10">
    <pageSetUpPr fitToPage="1"/>
  </sheetPr>
  <dimension ref="B1:R14"/>
  <sheetViews>
    <sheetView showGridLines="0" showRowColHeaders="0" zoomScaleNormal="100" zoomScaleSheetLayoutView="100" workbookViewId="0">
      <selection activeCell="I4" sqref="I4"/>
    </sheetView>
  </sheetViews>
  <sheetFormatPr baseColWidth="10" defaultRowHeight="13.5" x14ac:dyDescent="0.25"/>
  <cols>
    <col min="1" max="1" width="2.140625" style="54" customWidth="1"/>
    <col min="2" max="2" width="4.85546875" style="54" bestFit="1" customWidth="1"/>
    <col min="3" max="3" width="34" style="54" customWidth="1"/>
    <col min="4" max="4" width="10.5703125" style="54" customWidth="1"/>
    <col min="5" max="5" width="6.28515625" style="54" bestFit="1" customWidth="1"/>
    <col min="6" max="6" width="7.28515625" style="54" bestFit="1" customWidth="1"/>
    <col min="7" max="7" width="14.7109375" style="54" customWidth="1"/>
    <col min="8" max="8" width="13.85546875" style="54" customWidth="1"/>
    <col min="9" max="9" width="11.85546875" style="54" customWidth="1"/>
    <col min="10" max="10" width="3.7109375" style="54" customWidth="1"/>
    <col min="11" max="18" width="12.7109375" style="54" customWidth="1"/>
    <col min="19" max="16384" width="11.42578125" style="54"/>
  </cols>
  <sheetData>
    <row r="1" spans="2:18" ht="36" customHeight="1" x14ac:dyDescent="0.25">
      <c r="B1" s="152" t="s">
        <v>214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07"/>
    </row>
    <row r="2" spans="2:18" ht="24.95" customHeight="1" x14ac:dyDescent="0.25">
      <c r="B2" s="153" t="s">
        <v>223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08"/>
    </row>
    <row r="3" spans="2:18" ht="8.1" customHeight="1" x14ac:dyDescent="0.25"/>
    <row r="4" spans="2:18" ht="27" customHeight="1" x14ac:dyDescent="0.25">
      <c r="B4" s="55" t="s">
        <v>206</v>
      </c>
      <c r="C4" s="149">
        <v>2026</v>
      </c>
      <c r="D4" s="150"/>
      <c r="E4" s="150"/>
      <c r="F4" s="151"/>
      <c r="G4" s="55" t="s">
        <v>247</v>
      </c>
      <c r="H4" s="56">
        <f>+VLOOKUP(I4,Tabla1[[#All],[Mes]:[Número2]],2,0)</f>
        <v>6</v>
      </c>
      <c r="I4" s="65" t="s">
        <v>189</v>
      </c>
    </row>
    <row r="5" spans="2:18" ht="8.1" customHeight="1" x14ac:dyDescent="0.25"/>
    <row r="6" spans="2:18" ht="32.1" customHeight="1" x14ac:dyDescent="0.25">
      <c r="B6" s="57" t="s">
        <v>216</v>
      </c>
      <c r="C6" s="57" t="s">
        <v>207</v>
      </c>
      <c r="D6" s="57" t="s">
        <v>257</v>
      </c>
      <c r="E6" s="57" t="s">
        <v>217</v>
      </c>
      <c r="F6" s="57" t="s">
        <v>238</v>
      </c>
      <c r="G6" s="57" t="s">
        <v>218</v>
      </c>
      <c r="H6" s="57" t="s">
        <v>219</v>
      </c>
      <c r="I6" s="57" t="s">
        <v>220</v>
      </c>
    </row>
    <row r="7" spans="2:18" ht="27" x14ac:dyDescent="0.25">
      <c r="B7" s="66">
        <v>1</v>
      </c>
      <c r="C7" s="58" t="s">
        <v>208</v>
      </c>
      <c r="D7" s="121">
        <f>COUNTIFS(Historico[Año],$C$4,Historico[Mes],$H$4,Historico[Objetivo],$B7)</f>
        <v>8</v>
      </c>
      <c r="E7" s="59">
        <v>0.3</v>
      </c>
      <c r="F7" s="60">
        <v>0.95</v>
      </c>
      <c r="G7" s="61">
        <f>IFERROR(IF(SUMIFS(HISTORICO!$J:$J,HISTORICO!$A:$A,$C$4,HISTORICO!$B:$B,$H$4,HISTORICO!$E:$E,$B7)=0,"",SUMIFS(HISTORICO!$K:$K,HISTORICO!$A:$A,$C$4,HISTORICO!$B:$B,$H$4,HISTORICO!$E:$E,$B7)/SUMIFS(HISTORICO!$J:$J,HISTORICO!$A:$A,$C$4,HISTORICO!$B:$B,$H$4,HISTORICO!$E:$E,$B7)),"")</f>
        <v>0.98898898898898913</v>
      </c>
      <c r="H7" s="61">
        <f>IFERROR(IF(SUMIFS(HISTORICO!$J:$J,HISTORICO!$A:$A,$C$4,HISTORICO!$B:$B,"&lt;="&amp;$H$4,HISTORICO!$E:$E,$B7)=0,"",SUMIFS(HISTORICO!$K:$K,HISTORICO!$A:$A,$C$4,HISTORICO!$B:$B,"&lt;="&amp;$H$4,HISTORICO!$E:$E,$B7)/SUMIFS(HISTORICO!$J:$J,HISTORICO!$A:$A,$C$4,HISTORICO!$B:$B,"&lt;="&amp;$H$4,HISTORICO!$E:$E,$B7)),"")</f>
        <v>0.98974633614071417</v>
      </c>
      <c r="I7" s="62" t="str">
        <f t="shared" ref="I7:I12" si="0">IF(G7="","SIN DATOS",IF(G7&gt;=F7,"CUMPLE",IF(G7&gt;=F7,"EN SEGUIMIENTO","BAJO META")))</f>
        <v>CUMPLE</v>
      </c>
    </row>
    <row r="8" spans="2:18" ht="54" x14ac:dyDescent="0.25">
      <c r="B8" s="66">
        <v>2</v>
      </c>
      <c r="C8" s="58" t="s">
        <v>209</v>
      </c>
      <c r="D8" s="121">
        <f>COUNTIFS(Historico[Año],$C$4,Historico[Mes],$H$4,Historico[Objetivo],$B8)</f>
        <v>5</v>
      </c>
      <c r="E8" s="59">
        <v>0.21</v>
      </c>
      <c r="F8" s="60">
        <v>0.98</v>
      </c>
      <c r="G8" s="61">
        <f>IFERROR(IF(SUMIFS(HISTORICO!$J:$J,HISTORICO!$A:$A,$C$4,HISTORICO!$B:$B,$H$4,HISTORICO!$E:$E,$B8)=0,"",SUMIFS(HISTORICO!$K:$K,HISTORICO!$A:$A,$C$4,HISTORICO!$B:$B,$H$4,HISTORICO!$E:$E,$B8)/SUMIFS(HISTORICO!$J:$J,HISTORICO!$A:$A,$C$4,HISTORICO!$B:$B,$H$4,HISTORICO!$E:$E,$B8)),"")</f>
        <v>1</v>
      </c>
      <c r="H8" s="61">
        <f>IFERROR(IF(SUMIFS(HISTORICO!$J:$J,HISTORICO!$A:$A,$C$4,HISTORICO!$B:$B,"&lt;="&amp;$H$4,HISTORICO!$E:$E,$B8)=0,"",SUMIFS(HISTORICO!$K:$K,HISTORICO!$A:$A,$C$4,HISTORICO!$B:$B,"&lt;="&amp;$H$4,HISTORICO!$E:$E,$B8)/SUMIFS(HISTORICO!$J:$J,HISTORICO!$A:$A,$C$4,HISTORICO!$B:$B,"&lt;="&amp;$H$4,HISTORICO!$E:$E,$B8)),"")</f>
        <v>0.99817875726966621</v>
      </c>
      <c r="I8" s="62" t="str">
        <f t="shared" si="0"/>
        <v>CUMPLE</v>
      </c>
    </row>
    <row r="9" spans="2:18" ht="54" x14ac:dyDescent="0.25">
      <c r="B9" s="66">
        <v>3</v>
      </c>
      <c r="C9" s="58" t="s">
        <v>210</v>
      </c>
      <c r="D9" s="121">
        <f>COUNTIFS(Historico[Año],$C$4,Historico[Mes],$H$4,Historico[Objetivo],$B9)</f>
        <v>1</v>
      </c>
      <c r="E9" s="59">
        <v>0.08</v>
      </c>
      <c r="F9" s="60">
        <v>0.98</v>
      </c>
      <c r="G9" s="61">
        <f>IFERROR(IF(SUMIFS(HISTORICO!$J:$J,HISTORICO!$A:$A,$C$4,HISTORICO!$B:$B,$H$4,HISTORICO!$E:$E,$B9)=0,"",SUMIFS(HISTORICO!$K:$K,HISTORICO!$A:$A,$C$4,HISTORICO!$B:$B,$H$4,HISTORICO!$E:$E,$B9)/SUMIFS(HISTORICO!$J:$J,HISTORICO!$A:$A,$C$4,HISTORICO!$B:$B,$H$4,HISTORICO!$E:$E,$B9)),"")</f>
        <v>1</v>
      </c>
      <c r="H9" s="61">
        <f>IFERROR(IF(SUMIFS(HISTORICO!$J:$J,HISTORICO!$A:$A,$C$4,HISTORICO!$B:$B,"&lt;="&amp;$H$4,HISTORICO!$E:$E,$B9)=0,"",SUMIFS(HISTORICO!$K:$K,HISTORICO!$A:$A,$C$4,HISTORICO!$B:$B,"&lt;="&amp;$H$4,HISTORICO!$E:$E,$B9)/SUMIFS(HISTORICO!$J:$J,HISTORICO!$A:$A,$C$4,HISTORICO!$B:$B,"&lt;="&amp;$H$4,HISTORICO!$E:$E,$B9)),"")</f>
        <v>1</v>
      </c>
      <c r="I9" s="62" t="str">
        <f t="shared" si="0"/>
        <v>CUMPLE</v>
      </c>
    </row>
    <row r="10" spans="2:18" ht="54" x14ac:dyDescent="0.25">
      <c r="B10" s="66">
        <v>4</v>
      </c>
      <c r="C10" s="58" t="s">
        <v>211</v>
      </c>
      <c r="D10" s="121">
        <f>COUNTIFS(Historico[Año],$C$4,Historico[Mes],$H$4,Historico[Objetivo],$B10)</f>
        <v>9</v>
      </c>
      <c r="E10" s="59">
        <v>0.27</v>
      </c>
      <c r="F10" s="60">
        <v>0.995</v>
      </c>
      <c r="G10" s="61">
        <f>IFERROR(IF(SUMIFS(HISTORICO!$J:$J,HISTORICO!$A:$A,$C$4,HISTORICO!$B:$B,$H$4,HISTORICO!$E:$E,$B10)=0,"",SUMIFS(HISTORICO!$K:$K,HISTORICO!$A:$A,$C$4,HISTORICO!$B:$B,$H$4,HISTORICO!$E:$E,$B10)/SUMIFS(HISTORICO!$J:$J,HISTORICO!$A:$A,$C$4,HISTORICO!$B:$B,$H$4,HISTORICO!$E:$E,$B10)),"")</f>
        <v>0.8889435686766739</v>
      </c>
      <c r="H10" s="61">
        <f>IFERROR(IF(SUMIFS(HISTORICO!$J:$J,HISTORICO!$A:$A,$C$4,HISTORICO!$B:$B,"&lt;="&amp;$H$4,HISTORICO!$E:$E,$B10)=0,"",SUMIFS(HISTORICO!$K:$K,HISTORICO!$A:$A,$C$4,HISTORICO!$B:$B,"&lt;="&amp;$H$4,HISTORICO!$E:$E,$B10)/SUMIFS(HISTORICO!$J:$J,HISTORICO!$A:$A,$C$4,HISTORICO!$B:$B,"&lt;="&amp;$H$4,HISTORICO!$E:$E,$B10)),"")</f>
        <v>0.94179778782246171</v>
      </c>
      <c r="I10" s="62" t="str">
        <f t="shared" si="0"/>
        <v>BAJO META</v>
      </c>
    </row>
    <row r="11" spans="2:18" ht="54" x14ac:dyDescent="0.25">
      <c r="B11" s="66">
        <v>5</v>
      </c>
      <c r="C11" s="58" t="s">
        <v>212</v>
      </c>
      <c r="D11" s="121">
        <f>COUNTIFS(Historico[Año],$C$4,Historico[Mes],$H$4,Historico[Objetivo],$B11)</f>
        <v>2</v>
      </c>
      <c r="E11" s="59">
        <v>0.14000000000000001</v>
      </c>
      <c r="F11" s="60">
        <v>1</v>
      </c>
      <c r="G11" s="61">
        <f>IFERROR(IF(SUMIFS(HISTORICO!$J:$J,HISTORICO!$A:$A,$C$4,HISTORICO!$B:$B,$H$4,HISTORICO!$E:$E,$B11)=0,"",SUMIFS(HISTORICO!$K:$K,HISTORICO!$A:$A,$C$4,HISTORICO!$B:$B,$H$4,HISTORICO!$E:$E,$B11)/SUMIFS(HISTORICO!$J:$J,HISTORICO!$A:$A,$C$4,HISTORICO!$B:$B,$H$4,HISTORICO!$E:$E,$B11)),"")</f>
        <v>0.7321428571428571</v>
      </c>
      <c r="H11" s="61">
        <f>IFERROR(IF(SUMIFS(HISTORICO!$J:$J,HISTORICO!$A:$A,$C$4,HISTORICO!$B:$B,"&lt;="&amp;$H$4,HISTORICO!$E:$E,$B11)=0,"",SUMIFS(HISTORICO!$K:$K,HISTORICO!$A:$A,$C$4,HISTORICO!$B:$B,"&lt;="&amp;$H$4,HISTORICO!$E:$E,$B11)/SUMIFS(HISTORICO!$J:$J,HISTORICO!$A:$A,$C$4,HISTORICO!$B:$B,"&lt;="&amp;$H$4,HISTORICO!$E:$E,$B11)),"")</f>
        <v>0.57383800084814107</v>
      </c>
      <c r="I11" s="62" t="str">
        <f t="shared" si="0"/>
        <v>BAJO META</v>
      </c>
    </row>
    <row r="12" spans="2:18" ht="32.1" customHeight="1" x14ac:dyDescent="0.25">
      <c r="B12" s="63"/>
      <c r="C12" s="63" t="s">
        <v>221</v>
      </c>
      <c r="D12" s="122">
        <f>SUM(D7:D11)</f>
        <v>25</v>
      </c>
      <c r="E12" s="123">
        <f>SUM(E7:E11)</f>
        <v>1</v>
      </c>
      <c r="F12" s="123">
        <v>0.95</v>
      </c>
      <c r="G12" s="124">
        <f>IFERROR(IF(SUMIFS(HISTORICO!$J:$J,HISTORICO!$A:$A,$C$4,HISTORICO!$B:$B,$H$4)=0,"",SUMIFS(HISTORICO!$K:$K,HISTORICO!$A:$A,$C$4,HISTORICO!$B:$B,$H$4)/SUMIFS(HISTORICO!$J:$J,HISTORICO!$A:$A,$C$4,HISTORICO!$B:$B,$H$4)),"")</f>
        <v>0.9225733962304713</v>
      </c>
      <c r="H12" s="124">
        <f>IFERROR(IF(SUMIFS(HISTORICO!$J:$J,HISTORICO!$A:$A,$C$4,HISTORICO!$B:$B,"&lt;="&amp;$H$4)=0,"",SUMIFS(HISTORICO!$K:$K,HISTORICO!$A:$A,$C$4,HISTORICO!$B:$B,"&lt;="&amp;$H$4)/SUMIFS(HISTORICO!$J:$J,HISTORICO!$A:$A,$C$4,HISTORICO!$B:$B,"&lt;="&amp;$H$4)),"")</f>
        <v>0.91715514414927313</v>
      </c>
      <c r="I12" s="63" t="str">
        <f t="shared" si="0"/>
        <v>BAJO META</v>
      </c>
    </row>
    <row r="14" spans="2:18" ht="30" customHeight="1" x14ac:dyDescent="0.25">
      <c r="B14" s="147" t="s">
        <v>222</v>
      </c>
      <c r="C14" s="148"/>
      <c r="D14" s="148"/>
      <c r="E14" s="148"/>
      <c r="F14" s="148"/>
      <c r="G14" s="148"/>
      <c r="H14" s="148"/>
      <c r="I14" s="148"/>
    </row>
  </sheetData>
  <sheetProtection sheet="1" objects="1" scenarios="1" selectLockedCells="1" pivotTables="0"/>
  <mergeCells count="4">
    <mergeCell ref="B14:I14"/>
    <mergeCell ref="C4:F4"/>
    <mergeCell ref="B1:Q1"/>
    <mergeCell ref="B2:Q2"/>
  </mergeCells>
  <dataValidations xWindow="163" yWindow="135" count="3">
    <dataValidation type="whole" allowBlank="1" showInputMessage="1" showErrorMessage="1" errorTitle="Año no válido" error="Ingrese un año entre 2000 y 2100." promptTitle="Año del análisis" prompt="Ingrese el año que desea consultar." sqref="C4:D4" xr:uid="{E02186FE-8D0E-4242-877B-95501237670C}">
      <formula1>2000</formula1>
      <formula2>2100</formula2>
    </dataValidation>
    <dataValidation type="whole" allowBlank="1" showInputMessage="1" showErrorMessage="1" errorTitle="Mes no válido" error="Ingrese un número de mes entre 1 y 12." promptTitle="Mes del análisis" prompt="Ingrese un número de mes entre 1 y 12." sqref="H4" xr:uid="{6474F885-782B-462B-97ED-C4609CE798C3}">
      <formula1>1</formula1>
      <formula2>12</formula2>
    </dataValidation>
    <dataValidation type="list" allowBlank="1" showInputMessage="1" showErrorMessage="1" sqref="I4" xr:uid="{36DF0609-181F-47F2-BB4C-FF68D05CDEC4}">
      <formula1>"Enero,Febrero,Marzo,Abril,Mayo,Junio,Julio,Agosto,Septiembre,Octubre,Noviembre,Diciembre"</formula1>
    </dataValidation>
  </dataValidations>
  <hyperlinks>
    <hyperlink ref="B7" location="'09_OBJETIVO_1'!Área_de_impresión" display="'09_OBJETIVO_1'!Área_de_impresión" xr:uid="{1637F097-F83A-4FE4-9789-6BDDD580789C}"/>
    <hyperlink ref="B8" location="'10_OBJETIVO_2'!A1" display="'10_OBJETIVO_2'!A1" xr:uid="{55AE0F0A-6573-45B6-93BA-45EEACF84333}"/>
    <hyperlink ref="B9" location="'11_OBJETIVO_3'!A1" display="'11_OBJETIVO_3'!A1" xr:uid="{8972092F-C37E-4B8E-88EE-5A5A74740991}"/>
    <hyperlink ref="B10" location="'12_OBJETIVO_4'!A1" display="'12_OBJETIVO_4'!A1" xr:uid="{3E5D136C-25AC-4B4B-92FA-94E7119C79CB}"/>
    <hyperlink ref="B11" location="'13_OBJETIVO_5'!A1" display="'13_OBJETIVO_5'!A1" xr:uid="{F60B439F-72CF-4EDE-A060-51C13F2F1CF7}"/>
  </hyperlinks>
  <printOptions horizontalCentered="1"/>
  <pageMargins left="0.25" right="0.25" top="0.35" bottom="0.35" header="0.3" footer="0.3"/>
  <pageSetup scale="67" orientation="landscape" r:id="rId1"/>
  <drawing r:id="rId2"/>
  <picture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C7432-184A-4AD7-A7BE-3C5BD8C83DE9}">
  <sheetPr codeName="Hoja11">
    <pageSetUpPr fitToPage="1"/>
  </sheetPr>
  <dimension ref="B1:Q16"/>
  <sheetViews>
    <sheetView showGridLines="0" showRowColHeaders="0" zoomScaleNormal="100" workbookViewId="0">
      <selection activeCell="C4" sqref="C4:E4"/>
    </sheetView>
  </sheetViews>
  <sheetFormatPr baseColWidth="10" defaultRowHeight="13.5" x14ac:dyDescent="0.25"/>
  <cols>
    <col min="1" max="1" width="3.5703125" style="54" customWidth="1"/>
    <col min="2" max="2" width="8.28515625" style="67" bestFit="1" customWidth="1"/>
    <col min="3" max="3" width="28.7109375" style="67" customWidth="1"/>
    <col min="4" max="5" width="8.140625" style="67" bestFit="1" customWidth="1"/>
    <col min="6" max="6" width="15.140625" style="67" customWidth="1"/>
    <col min="7" max="7" width="14.28515625" style="67" customWidth="1"/>
    <col min="8" max="8" width="13.5703125" style="67" customWidth="1"/>
    <col min="9" max="9" width="1.28515625" style="54" customWidth="1"/>
    <col min="10" max="17" width="12.7109375" style="54" customWidth="1"/>
    <col min="18" max="16384" width="11.42578125" style="54"/>
  </cols>
  <sheetData>
    <row r="1" spans="2:17" ht="36" customHeight="1" x14ac:dyDescent="0.25">
      <c r="B1" s="154" t="s">
        <v>224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</row>
    <row r="2" spans="2:17" ht="24.95" customHeight="1" x14ac:dyDescent="0.25">
      <c r="B2" s="155" t="s">
        <v>225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</row>
    <row r="3" spans="2:17" ht="8.1" customHeight="1" x14ac:dyDescent="0.25"/>
    <row r="4" spans="2:17" ht="27" customHeight="1" x14ac:dyDescent="0.25">
      <c r="B4" s="68" t="s">
        <v>206</v>
      </c>
      <c r="C4" s="149">
        <v>2026</v>
      </c>
      <c r="D4" s="150"/>
      <c r="E4" s="151"/>
      <c r="F4" s="68" t="s">
        <v>215</v>
      </c>
      <c r="G4" s="56">
        <f>+VLOOKUP(H4,Tabla1[[#All],[Mes]:[Número2]],2,0)</f>
        <v>2</v>
      </c>
      <c r="H4" s="65" t="s">
        <v>185</v>
      </c>
    </row>
    <row r="5" spans="2:17" ht="8.1" customHeight="1" x14ac:dyDescent="0.25"/>
    <row r="6" spans="2:17" ht="32.1" customHeight="1" x14ac:dyDescent="0.25">
      <c r="B6" s="69" t="s">
        <v>226</v>
      </c>
      <c r="C6" s="69" t="s">
        <v>227</v>
      </c>
      <c r="D6" s="69" t="s">
        <v>217</v>
      </c>
      <c r="E6" s="69" t="s">
        <v>238</v>
      </c>
      <c r="F6" s="69" t="s">
        <v>218</v>
      </c>
      <c r="G6" s="69" t="s">
        <v>219</v>
      </c>
      <c r="H6" s="69" t="s">
        <v>220</v>
      </c>
    </row>
    <row r="7" spans="2:17" ht="28.5" customHeight="1" x14ac:dyDescent="0.25">
      <c r="B7" s="68">
        <v>2</v>
      </c>
      <c r="C7" s="70" t="s">
        <v>8</v>
      </c>
      <c r="D7" s="71">
        <v>0.05</v>
      </c>
      <c r="E7" s="71">
        <v>0.9</v>
      </c>
      <c r="F7" s="72">
        <f>IFERROR(IF(SUMIFS(HISTORICO!$J:$J,HISTORICO!$A:$A,$C$4,HISTORICO!$B:$B,$G$4,HISTORICO!$C:$C,$B7)=0,"",SUMIFS(HISTORICO!$K:$K,HISTORICO!$A:$A,$C$4,HISTORICO!$B:$B,$G$4,HISTORICO!$C:$C,$B7)/SUMIFS(HISTORICO!$J:$J,HISTORICO!$A:$A,$C$4,HISTORICO!$B:$B,$G$4,HISTORICO!$C:$C,$B7)),"")</f>
        <v>1</v>
      </c>
      <c r="G7" s="72">
        <f>IFERROR(IF(SUMIFS(HISTORICO!$J:$J,HISTORICO!$A:$A,$C$4,HISTORICO!$B:$B,"&lt;="&amp;$G$4,HISTORICO!$C:$C,$B7)=0,"",SUMIFS(HISTORICO!$K:$K,HISTORICO!$A:$A,$C$4,HISTORICO!$B:$B,"&lt;="&amp;$G$4,HISTORICO!$C:$C,$B7)/SUMIFS(HISTORICO!$J:$J,HISTORICO!$A:$A,$C$4,HISTORICO!$B:$B,"&lt;="&amp;$G$4,HISTORICO!$C:$C,$B7)),"")</f>
        <v>1</v>
      </c>
      <c r="H7" s="73" t="str">
        <f>IF(F7="","SIN DATOS",IF(F7&gt;=E7,"CUMPLE",IF(F7&gt;=0.9,"EN SEGUIMIENTO","BAJO META")))</f>
        <v>CUMPLE</v>
      </c>
    </row>
    <row r="8" spans="2:17" ht="28.5" customHeight="1" x14ac:dyDescent="0.25">
      <c r="B8" s="68">
        <v>3</v>
      </c>
      <c r="C8" s="70" t="s">
        <v>9</v>
      </c>
      <c r="D8" s="71">
        <v>0.03</v>
      </c>
      <c r="E8" s="71">
        <v>0.99</v>
      </c>
      <c r="F8" s="72">
        <f>IFERROR(IF(SUMIFS(HISTORICO!$J:$J,HISTORICO!$A:$A,$C$4,HISTORICO!$B:$B,$G$4,HISTORICO!$C:$C,$B8)=0,"",SUMIFS(HISTORICO!$K:$K,HISTORICO!$A:$A,$C$4,HISTORICO!$B:$B,$G$4,HISTORICO!$C:$C,$B8)/SUMIFS(HISTORICO!$J:$J,HISTORICO!$A:$A,$C$4,HISTORICO!$B:$B,$G$4,HISTORICO!$C:$C,$B8)),"")</f>
        <v>1</v>
      </c>
      <c r="G8" s="72">
        <f>IFERROR(IF(SUMIFS(HISTORICO!$J:$J,HISTORICO!$A:$A,$C$4,HISTORICO!$B:$B,"&lt;="&amp;$G$4,HISTORICO!$C:$C,$B8)=0,"",SUMIFS(HISTORICO!$K:$K,HISTORICO!$A:$A,$C$4,HISTORICO!$B:$B,"&lt;="&amp;$G$4,HISTORICO!$C:$C,$B8)/SUMIFS(HISTORICO!$J:$J,HISTORICO!$A:$A,$C$4,HISTORICO!$B:$B,"&lt;="&amp;$G$4,HISTORICO!$C:$C,$B8)),"")</f>
        <v>1</v>
      </c>
      <c r="H8" s="73" t="str">
        <f t="shared" ref="H8:H16" si="0">IF(F8="","SIN DATOS",IF(F8&gt;=E8,"CUMPLE",IF(F8&gt;=0.9,"EN SEGUIMIENTO","BAJO META")))</f>
        <v>CUMPLE</v>
      </c>
    </row>
    <row r="9" spans="2:17" ht="28.5" customHeight="1" x14ac:dyDescent="0.25">
      <c r="B9" s="68">
        <v>4</v>
      </c>
      <c r="C9" s="70" t="s">
        <v>38</v>
      </c>
      <c r="D9" s="71">
        <v>0.03</v>
      </c>
      <c r="E9" s="71">
        <v>0.98</v>
      </c>
      <c r="F9" s="72">
        <f>IFERROR(IF(SUMIFS(HISTORICO!$J:$J,HISTORICO!$A:$A,$C$4,HISTORICO!$B:$B,$G$4,HISTORICO!$C:$C,$B9)=0,"",SUMIFS(HISTORICO!$K:$K,HISTORICO!$A:$A,$C$4,HISTORICO!$B:$B,$G$4,HISTORICO!$C:$C,$B9)/SUMIFS(HISTORICO!$J:$J,HISTORICO!$A:$A,$C$4,HISTORICO!$B:$B,$G$4,HISTORICO!$C:$C,$B9)),"")</f>
        <v>1</v>
      </c>
      <c r="G9" s="72">
        <f>IFERROR(IF(SUMIFS(HISTORICO!$J:$J,HISTORICO!$A:$A,$C$4,HISTORICO!$B:$B,"&lt;="&amp;$G$4,HISTORICO!$C:$C,$B9)=0,"",SUMIFS(HISTORICO!$K:$K,HISTORICO!$A:$A,$C$4,HISTORICO!$B:$B,"&lt;="&amp;$G$4,HISTORICO!$C:$C,$B9)/SUMIFS(HISTORICO!$J:$J,HISTORICO!$A:$A,$C$4,HISTORICO!$B:$B,"&lt;="&amp;$G$4,HISTORICO!$C:$C,$B9)),"")</f>
        <v>1</v>
      </c>
      <c r="H9" s="73" t="str">
        <f t="shared" si="0"/>
        <v>CUMPLE</v>
      </c>
    </row>
    <row r="10" spans="2:17" ht="28.5" customHeight="1" x14ac:dyDescent="0.25">
      <c r="B10" s="68">
        <v>5</v>
      </c>
      <c r="C10" s="70" t="s">
        <v>10</v>
      </c>
      <c r="D10" s="71">
        <v>0.03</v>
      </c>
      <c r="E10" s="71">
        <v>1</v>
      </c>
      <c r="F10" s="72">
        <f>IFERROR(IF(SUMIFS(HISTORICO!$J:$J,HISTORICO!$A:$A,$C$4,HISTORICO!$B:$B,$G$4,HISTORICO!$C:$C,$B10)=0,"",SUMIFS(HISTORICO!$K:$K,HISTORICO!$A:$A,$C$4,HISTORICO!$B:$B,$G$4,HISTORICO!$C:$C,$B10)/SUMIFS(HISTORICO!$J:$J,HISTORICO!$A:$A,$C$4,HISTORICO!$B:$B,$G$4,HISTORICO!$C:$C,$B10)),"")</f>
        <v>1</v>
      </c>
      <c r="G10" s="72">
        <f>IFERROR(IF(SUMIFS(HISTORICO!$J:$J,HISTORICO!$A:$A,$C$4,HISTORICO!$B:$B,"&lt;="&amp;$G$4,HISTORICO!$C:$C,$B10)=0,"",SUMIFS(HISTORICO!$K:$K,HISTORICO!$A:$A,$C$4,HISTORICO!$B:$B,"&lt;="&amp;$G$4,HISTORICO!$C:$C,$B10)/SUMIFS(HISTORICO!$J:$J,HISTORICO!$A:$A,$C$4,HISTORICO!$B:$B,"&lt;="&amp;$G$4,HISTORICO!$C:$C,$B10)),"")</f>
        <v>1</v>
      </c>
      <c r="H10" s="73" t="str">
        <f t="shared" si="0"/>
        <v>CUMPLE</v>
      </c>
    </row>
    <row r="11" spans="2:17" ht="28.5" customHeight="1" x14ac:dyDescent="0.25">
      <c r="B11" s="68">
        <v>6</v>
      </c>
      <c r="C11" s="70" t="s">
        <v>49</v>
      </c>
      <c r="D11" s="71">
        <v>0.03</v>
      </c>
      <c r="E11" s="71">
        <v>0.98499999999999999</v>
      </c>
      <c r="F11" s="72">
        <f>IFERROR(IF(SUMIFS(HISTORICO!$J:$J,HISTORICO!$A:$A,$C$4,HISTORICO!$B:$B,$G$4,HISTORICO!$C:$C,$B11)=0,"",SUMIFS(HISTORICO!$K:$K,HISTORICO!$A:$A,$C$4,HISTORICO!$B:$B,$G$4,HISTORICO!$C:$C,$B11)/SUMIFS(HISTORICO!$J:$J,HISTORICO!$A:$A,$C$4,HISTORICO!$B:$B,$G$4,HISTORICO!$C:$C,$B11)),"")</f>
        <v>1</v>
      </c>
      <c r="G11" s="72">
        <f>IFERROR(IF(SUMIFS(HISTORICO!$J:$J,HISTORICO!$A:$A,$C$4,HISTORICO!$B:$B,"&lt;="&amp;$G$4,HISTORICO!$C:$C,$B11)=0,"",SUMIFS(HISTORICO!$K:$K,HISTORICO!$A:$A,$C$4,HISTORICO!$B:$B,"&lt;="&amp;$G$4,HISTORICO!$C:$C,$B11)/SUMIFS(HISTORICO!$J:$J,HISTORICO!$A:$A,$C$4,HISTORICO!$B:$B,"&lt;="&amp;$G$4,HISTORICO!$C:$C,$B11)),"")</f>
        <v>1</v>
      </c>
      <c r="H11" s="73" t="str">
        <f t="shared" si="0"/>
        <v>CUMPLE</v>
      </c>
    </row>
    <row r="12" spans="2:17" ht="28.5" customHeight="1" x14ac:dyDescent="0.25">
      <c r="B12" s="68">
        <v>7</v>
      </c>
      <c r="C12" s="70" t="s">
        <v>54</v>
      </c>
      <c r="D12" s="71">
        <v>0.04</v>
      </c>
      <c r="E12" s="71">
        <v>0.7</v>
      </c>
      <c r="F12" s="72">
        <f>IFERROR(IF(SUMIFS(HISTORICO!$J:$J,HISTORICO!$A:$A,$C$4,HISTORICO!$B:$B,$G$4,HISTORICO!$C:$C,$B12)=0,"",SUMIFS(HISTORICO!$K:$K,HISTORICO!$A:$A,$C$4,HISTORICO!$B:$B,$G$4,HISTORICO!$C:$C,$B12)/SUMIFS(HISTORICO!$J:$J,HISTORICO!$A:$A,$C$4,HISTORICO!$B:$B,$G$4,HISTORICO!$C:$C,$B12)),"")</f>
        <v>1</v>
      </c>
      <c r="G12" s="72">
        <f>IFERROR(IF(SUMIFS(HISTORICO!$J:$J,HISTORICO!$A:$A,$C$4,HISTORICO!$B:$B,"&lt;="&amp;$G$4,HISTORICO!$C:$C,$B12)=0,"",SUMIFS(HISTORICO!$K:$K,HISTORICO!$A:$A,$C$4,HISTORICO!$B:$B,"&lt;="&amp;$G$4,HISTORICO!$C:$C,$B12)/SUMIFS(HISTORICO!$J:$J,HISTORICO!$A:$A,$C$4,HISTORICO!$B:$B,"&lt;="&amp;$G$4,HISTORICO!$C:$C,$B12)),"")</f>
        <v>1</v>
      </c>
      <c r="H12" s="73" t="str">
        <f t="shared" si="0"/>
        <v>CUMPLE</v>
      </c>
    </row>
    <row r="13" spans="2:17" ht="28.5" customHeight="1" x14ac:dyDescent="0.25">
      <c r="B13" s="68">
        <v>8</v>
      </c>
      <c r="C13" s="70" t="s">
        <v>59</v>
      </c>
      <c r="D13" s="71">
        <v>0.03</v>
      </c>
      <c r="E13" s="71">
        <v>1</v>
      </c>
      <c r="F13" s="72">
        <f>IFERROR(IF(SUMIFS(HISTORICO!$J:$J,HISTORICO!$A:$A,$C$4,HISTORICO!$B:$B,$G$4,HISTORICO!$C:$C,$B13)=0,"",SUMIFS(HISTORICO!$K:$K,HISTORICO!$A:$A,$C$4,HISTORICO!$B:$B,$G$4,HISTORICO!$C:$C,$B13)/SUMIFS(HISTORICO!$J:$J,HISTORICO!$A:$A,$C$4,HISTORICO!$B:$B,$G$4,HISTORICO!$C:$C,$B13)),"")</f>
        <v>1</v>
      </c>
      <c r="G13" s="72">
        <f>IFERROR(IF(SUMIFS(HISTORICO!$J:$J,HISTORICO!$A:$A,$C$4,HISTORICO!$B:$B,"&lt;="&amp;$G$4,HISTORICO!$C:$C,$B13)=0,"",SUMIFS(HISTORICO!$K:$K,HISTORICO!$A:$A,$C$4,HISTORICO!$B:$B,"&lt;="&amp;$G$4,HISTORICO!$C:$C,$B13)/SUMIFS(HISTORICO!$J:$J,HISTORICO!$A:$A,$C$4,HISTORICO!$B:$B,"&lt;="&amp;$G$4,HISTORICO!$C:$C,$B13)),"")</f>
        <v>1</v>
      </c>
      <c r="H13" s="73" t="str">
        <f t="shared" si="0"/>
        <v>CUMPLE</v>
      </c>
    </row>
    <row r="14" spans="2:17" ht="28.5" customHeight="1" x14ac:dyDescent="0.25">
      <c r="B14" s="68">
        <v>9</v>
      </c>
      <c r="C14" s="70" t="s">
        <v>64</v>
      </c>
      <c r="D14" s="71">
        <v>0.03</v>
      </c>
      <c r="E14" s="71">
        <v>1</v>
      </c>
      <c r="F14" s="72">
        <f>IFERROR(IF(SUMIFS(HISTORICO!$J:$J,HISTORICO!$A:$A,$C$4,HISTORICO!$B:$B,$G$4,HISTORICO!$C:$C,$B14)=0,"",SUMIFS(HISTORICO!$K:$K,HISTORICO!$A:$A,$C$4,HISTORICO!$B:$B,$G$4,HISTORICO!$C:$C,$B14)/SUMIFS(HISTORICO!$J:$J,HISTORICO!$A:$A,$C$4,HISTORICO!$B:$B,$G$4,HISTORICO!$C:$C,$B14)),"")</f>
        <v>0.93023255813953498</v>
      </c>
      <c r="G14" s="72">
        <f>IFERROR(IF(SUMIFS(HISTORICO!$J:$J,HISTORICO!$A:$A,$C$4,HISTORICO!$B:$B,"&lt;="&amp;$G$4,HISTORICO!$C:$C,$B14)=0,"",SUMIFS(HISTORICO!$K:$K,HISTORICO!$A:$A,$C$4,HISTORICO!$B:$B,"&lt;="&amp;$G$4,HISTORICO!$C:$C,$B14)/SUMIFS(HISTORICO!$J:$J,HISTORICO!$A:$A,$C$4,HISTORICO!$B:$B,"&lt;="&amp;$G$4,HISTORICO!$C:$C,$B14)),"")</f>
        <v>0.96511627906976749</v>
      </c>
      <c r="H14" s="73" t="str">
        <f t="shared" si="0"/>
        <v>EN SEGUIMIENTO</v>
      </c>
    </row>
    <row r="15" spans="2:17" ht="28.5" customHeight="1" x14ac:dyDescent="0.25">
      <c r="B15" s="68">
        <v>10</v>
      </c>
      <c r="C15" s="70" t="s">
        <v>69</v>
      </c>
      <c r="D15" s="71">
        <v>0.03</v>
      </c>
      <c r="E15" s="71">
        <v>0.99</v>
      </c>
      <c r="F15" s="72">
        <f>IFERROR(IF(SUMIFS(HISTORICO!$J:$J,HISTORICO!$A:$A,$C$4,HISTORICO!$B:$B,$G$4,HISTORICO!$C:$C,$B15)=0,"",SUMIFS(HISTORICO!$K:$K,HISTORICO!$A:$A,$C$4,HISTORICO!$B:$B,$G$4,HISTORICO!$C:$C,$B15)/SUMIFS(HISTORICO!$J:$J,HISTORICO!$A:$A,$C$4,HISTORICO!$B:$B,$G$4,HISTORICO!$C:$C,$B15)),"")</f>
        <v>1</v>
      </c>
      <c r="G15" s="72">
        <f>IFERROR(IF(SUMIFS(HISTORICO!$J:$J,HISTORICO!$A:$A,$C$4,HISTORICO!$B:$B,"&lt;="&amp;$G$4,HISTORICO!$C:$C,$B15)=0,"",SUMIFS(HISTORICO!$K:$K,HISTORICO!$A:$A,$C$4,HISTORICO!$B:$B,"&lt;="&amp;$G$4,HISTORICO!$C:$C,$B15)/SUMIFS(HISTORICO!$J:$J,HISTORICO!$A:$A,$C$4,HISTORICO!$B:$B,"&lt;="&amp;$G$4,HISTORICO!$C:$C,$B15)),"")</f>
        <v>1</v>
      </c>
      <c r="H15" s="73" t="str">
        <f t="shared" si="0"/>
        <v>CUMPLE</v>
      </c>
    </row>
    <row r="16" spans="2:17" ht="32.1" customHeight="1" x14ac:dyDescent="0.25">
      <c r="B16" s="74"/>
      <c r="C16" s="74" t="s">
        <v>228</v>
      </c>
      <c r="D16" s="75">
        <f>SUM(D7:D15)</f>
        <v>0.30000000000000004</v>
      </c>
      <c r="E16" s="75"/>
      <c r="F16" s="75">
        <f>IFERROR(IF(SUMIFS(HISTORICO!$J:$J,HISTORICO!$A:$A,$C$4,HISTORICO!$B:$B,$G$4,HISTORICO!$E:$E,1)=0,"",SUMIFS(HISTORICO!$K:$K,HISTORICO!$A:$A,$C$4,HISTORICO!$B:$B,$G$4,HISTORICO!$E:$E,1)/SUMIFS(HISTORICO!$J:$J,HISTORICO!$A:$A,$C$4,HISTORICO!$B:$B,$G$4,HISTORICO!$E:$E,1)),"")</f>
        <v>0.99302325581395345</v>
      </c>
      <c r="G16" s="75">
        <f>IFERROR(IF(SUMIFS(HISTORICO!$J:$J,HISTORICO!$A:$A,$C$4,HISTORICO!$B:$B,"&lt;="&amp;$G$4,HISTORICO!$E:$E,1)=0,"",SUMIFS(HISTORICO!$K:$K,HISTORICO!$A:$A,$C$4,HISTORICO!$B:$B,"&lt;="&amp;$G$4,HISTORICO!$E:$E,1)/SUMIFS(HISTORICO!$J:$J,HISTORICO!$A:$A,$C$4,HISTORICO!$B:$B,"&lt;="&amp;$G$4,HISTORICO!$E:$E,1)),"")</f>
        <v>0.99651162790697678</v>
      </c>
      <c r="H16" s="76" t="str">
        <f t="shared" si="0"/>
        <v>CUMPLE</v>
      </c>
    </row>
  </sheetData>
  <sheetProtection sheet="1" objects="1" scenarios="1" selectLockedCells="1" pivotTables="0"/>
  <mergeCells count="3">
    <mergeCell ref="B1:Q1"/>
    <mergeCell ref="B2:Q2"/>
    <mergeCell ref="C4:E4"/>
  </mergeCells>
  <dataValidations count="3">
    <dataValidation type="whole" allowBlank="1" showInputMessage="1" showErrorMessage="1" sqref="C4" xr:uid="{C73A34DB-16D6-4890-8953-E6530A24B923}">
      <formula1>2000</formula1>
      <formula2>2100</formula2>
    </dataValidation>
    <dataValidation type="whole" allowBlank="1" showInputMessage="1" showErrorMessage="1" sqref="G4" xr:uid="{30897176-166E-438D-A630-0FB0DFA48257}">
      <formula1>1</formula1>
      <formula2>12</formula2>
    </dataValidation>
    <dataValidation type="list" allowBlank="1" showInputMessage="1" showErrorMessage="1" sqref="H4" xr:uid="{F3E46F4C-D6FE-4F28-BA97-7F1BAC26E17A}">
      <formula1>"Enero,Febrero,Marzo,Abril,Mayo,Junio,Julio,Agosto,Septiembre,Octubre,Noviembre,Diciembre"</formula1>
    </dataValidation>
  </dataValidations>
  <pageMargins left="0.7" right="0.7" top="0.75" bottom="0.75" header="0.3" footer="0.3"/>
  <pageSetup scale="60" orientation="landscape" r:id="rId1"/>
  <drawing r:id="rId2"/>
  <picture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3CA5E-1857-4D51-8B61-58B2F5FE0BE6}">
  <sheetPr codeName="Hoja13">
    <pageSetUpPr fitToPage="1"/>
  </sheetPr>
  <dimension ref="B1:Q14"/>
  <sheetViews>
    <sheetView showGridLines="0" showRowColHeaders="0" zoomScaleNormal="100" workbookViewId="0">
      <selection activeCell="C4" sqref="C4:E4"/>
    </sheetView>
  </sheetViews>
  <sheetFormatPr baseColWidth="10" defaultRowHeight="13.5" x14ac:dyDescent="0.25"/>
  <cols>
    <col min="1" max="1" width="3" style="54" customWidth="1"/>
    <col min="2" max="2" width="8.28515625" style="67" bestFit="1" customWidth="1"/>
    <col min="3" max="3" width="27.85546875" style="67" customWidth="1"/>
    <col min="4" max="4" width="7.140625" style="67" bestFit="1" customWidth="1"/>
    <col min="5" max="5" width="7.85546875" style="67" customWidth="1"/>
    <col min="6" max="6" width="14.5703125" style="67" customWidth="1"/>
    <col min="7" max="7" width="13.7109375" style="67" customWidth="1"/>
    <col min="8" max="8" width="13.42578125" style="67" customWidth="1"/>
    <col min="9" max="9" width="1" style="54" customWidth="1"/>
    <col min="10" max="17" width="12.7109375" style="54" customWidth="1"/>
    <col min="18" max="16384" width="11.42578125" style="54"/>
  </cols>
  <sheetData>
    <row r="1" spans="2:17" ht="36" customHeight="1" x14ac:dyDescent="0.25">
      <c r="B1" s="154" t="s">
        <v>229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</row>
    <row r="2" spans="2:17" ht="24.95" customHeight="1" x14ac:dyDescent="0.25">
      <c r="B2" s="155" t="s">
        <v>230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</row>
    <row r="3" spans="2:17" ht="8.1" customHeight="1" x14ac:dyDescent="0.25"/>
    <row r="4" spans="2:17" ht="27" customHeight="1" x14ac:dyDescent="0.25">
      <c r="B4" s="68" t="s">
        <v>206</v>
      </c>
      <c r="C4" s="149">
        <v>2026</v>
      </c>
      <c r="D4" s="150"/>
      <c r="E4" s="151"/>
      <c r="F4" s="68" t="s">
        <v>215</v>
      </c>
      <c r="G4" s="56">
        <f>+VLOOKUP(H4,Tabla1[[#All],[Mes]:[Número2]],2,0)</f>
        <v>1</v>
      </c>
      <c r="H4" s="65" t="s">
        <v>184</v>
      </c>
    </row>
    <row r="5" spans="2:17" ht="8.1" customHeight="1" x14ac:dyDescent="0.25"/>
    <row r="6" spans="2:17" ht="32.1" customHeight="1" x14ac:dyDescent="0.25">
      <c r="B6" s="69" t="s">
        <v>226</v>
      </c>
      <c r="C6" s="69" t="s">
        <v>227</v>
      </c>
      <c r="D6" s="69" t="s">
        <v>217</v>
      </c>
      <c r="E6" s="69" t="s">
        <v>238</v>
      </c>
      <c r="F6" s="69" t="s">
        <v>218</v>
      </c>
      <c r="G6" s="69" t="s">
        <v>219</v>
      </c>
      <c r="H6" s="69" t="s">
        <v>220</v>
      </c>
    </row>
    <row r="7" spans="2:17" ht="28.5" customHeight="1" x14ac:dyDescent="0.25">
      <c r="B7" s="68">
        <v>11</v>
      </c>
      <c r="C7" s="70" t="s">
        <v>75</v>
      </c>
      <c r="D7" s="71">
        <v>0.03</v>
      </c>
      <c r="E7" s="71">
        <v>1</v>
      </c>
      <c r="F7" s="72">
        <f>IFERROR(IF(SUMIFS(HISTORICO!$J:$J,HISTORICO!$A:$A,$C$4,HISTORICO!$B:$B,$G$4,HISTORICO!$C:$C,$B7)=0,"",SUMIFS(HISTORICO!$K:$K,HISTORICO!$A:$A,$C$4,HISTORICO!$B:$B,$G$4,HISTORICO!$C:$C,$B7)/SUMIFS(HISTORICO!$J:$J,HISTORICO!$A:$A,$C$4,HISTORICO!$B:$B,$G$4,HISTORICO!$C:$C,$B7)),"")</f>
        <v>1</v>
      </c>
      <c r="G7" s="72">
        <f>IFERROR(IF(SUMIFS(HISTORICO!$J:$J,HISTORICO!$A:$A,$C$4,HISTORICO!$B:$B,"&lt;="&amp;$G$4,HISTORICO!$C:$C,$B7)=0,"",SUMIFS(HISTORICO!$K:$K,HISTORICO!$A:$A,$C$4,HISTORICO!$B:$B,"&lt;="&amp;$G$4,HISTORICO!$C:$C,$B7)/SUMIFS(HISTORICO!$J:$J,HISTORICO!$A:$A,$C$4,HISTORICO!$B:$B,"&lt;="&amp;$G$4,HISTORICO!$C:$C,$B7)),"")</f>
        <v>1</v>
      </c>
      <c r="H7" s="73" t="str">
        <f t="shared" ref="H7:H14" si="0">IF(F7="","SIN DATOS",IF(F7&gt;=1,"CUMPLE",IF(F7&gt;=0.9,"EN SEGUIMIENTO","BAJO META")))</f>
        <v>CUMPLE</v>
      </c>
    </row>
    <row r="8" spans="2:17" ht="28.5" customHeight="1" x14ac:dyDescent="0.25">
      <c r="B8" s="68">
        <v>12</v>
      </c>
      <c r="C8" s="70" t="s">
        <v>78</v>
      </c>
      <c r="D8" s="71">
        <v>0.03</v>
      </c>
      <c r="E8" s="71">
        <v>1</v>
      </c>
      <c r="F8" s="72">
        <f>IFERROR(IF(SUMIFS(HISTORICO!$J:$J,HISTORICO!$A:$A,$C$4,HISTORICO!$B:$B,$G$4,HISTORICO!$C:$C,$B8)=0,"",SUMIFS(HISTORICO!$K:$K,HISTORICO!$A:$A,$C$4,HISTORICO!$B:$B,$G$4,HISTORICO!$C:$C,$B8)/SUMIFS(HISTORICO!$J:$J,HISTORICO!$A:$A,$C$4,HISTORICO!$B:$B,$G$4,HISTORICO!$C:$C,$B8)),"")</f>
        <v>0.98989898989898994</v>
      </c>
      <c r="G8" s="72">
        <f>IFERROR(IF(SUMIFS(HISTORICO!$J:$J,HISTORICO!$A:$A,$C$4,HISTORICO!$B:$B,"&lt;="&amp;$G$4,HISTORICO!$C:$C,$B8)=0,"",SUMIFS(HISTORICO!$K:$K,HISTORICO!$A:$A,$C$4,HISTORICO!$B:$B,"&lt;="&amp;$G$4,HISTORICO!$C:$C,$B8)/SUMIFS(HISTORICO!$J:$J,HISTORICO!$A:$A,$C$4,HISTORICO!$B:$B,"&lt;="&amp;$G$4,HISTORICO!$C:$C,$B8)),"")</f>
        <v>0.98989898989898994</v>
      </c>
      <c r="H8" s="73" t="str">
        <f t="shared" si="0"/>
        <v>EN SEGUIMIENTO</v>
      </c>
    </row>
    <row r="9" spans="2:17" ht="28.5" customHeight="1" x14ac:dyDescent="0.25">
      <c r="B9" s="68">
        <v>13</v>
      </c>
      <c r="C9" s="70" t="s">
        <v>81</v>
      </c>
      <c r="D9" s="71">
        <v>0.03</v>
      </c>
      <c r="E9" s="71">
        <v>0.98</v>
      </c>
      <c r="F9" s="72">
        <f>IFERROR(IF(SUMIFS(HISTORICO!$J:$J,HISTORICO!$A:$A,$C$4,HISTORICO!$B:$B,$G$4,HISTORICO!$C:$C,$B9)=0,"",SUMIFS(HISTORICO!$K:$K,HISTORICO!$A:$A,$C$4,HISTORICO!$B:$B,$G$4,HISTORICO!$C:$C,$B9)/SUMIFS(HISTORICO!$J:$J,HISTORICO!$A:$A,$C$4,HISTORICO!$B:$B,$G$4,HISTORICO!$C:$C,$B9)),"")</f>
        <v>1</v>
      </c>
      <c r="G9" s="72">
        <f>IFERROR(IF(SUMIFS(HISTORICO!$J:$J,HISTORICO!$A:$A,$C$4,HISTORICO!$B:$B,"&lt;="&amp;$G$4,HISTORICO!$C:$C,$B9)=0,"",SUMIFS(HISTORICO!$K:$K,HISTORICO!$A:$A,$C$4,HISTORICO!$B:$B,"&lt;="&amp;$G$4,HISTORICO!$C:$C,$B9)/SUMIFS(HISTORICO!$J:$J,HISTORICO!$A:$A,$C$4,HISTORICO!$B:$B,"&lt;="&amp;$G$4,HISTORICO!$C:$C,$B9)),"")</f>
        <v>1</v>
      </c>
      <c r="H9" s="73" t="str">
        <f t="shared" si="0"/>
        <v>CUMPLE</v>
      </c>
    </row>
    <row r="10" spans="2:17" ht="28.5" customHeight="1" x14ac:dyDescent="0.25">
      <c r="B10" s="68">
        <v>14</v>
      </c>
      <c r="C10" s="70" t="s">
        <v>84</v>
      </c>
      <c r="D10" s="71">
        <v>0.03</v>
      </c>
      <c r="E10" s="71">
        <v>0.96</v>
      </c>
      <c r="F10" s="72">
        <f>IFERROR(IF(SUMIFS(HISTORICO!$J:$J,HISTORICO!$A:$A,$C$4,HISTORICO!$B:$B,$G$4,HISTORICO!$C:$C,$B10)=0,"",SUMIFS(HISTORICO!$K:$K,HISTORICO!$A:$A,$C$4,HISTORICO!$B:$B,$G$4,HISTORICO!$C:$C,$B10)/SUMIFS(HISTORICO!$J:$J,HISTORICO!$A:$A,$C$4,HISTORICO!$B:$B,$G$4,HISTORICO!$C:$C,$B10)),"")</f>
        <v>1</v>
      </c>
      <c r="G10" s="72">
        <f>IFERROR(IF(SUMIFS(HISTORICO!$J:$J,HISTORICO!$A:$A,$C$4,HISTORICO!$B:$B,"&lt;="&amp;$G$4,HISTORICO!$C:$C,$B10)=0,"",SUMIFS(HISTORICO!$K:$K,HISTORICO!$A:$A,$C$4,HISTORICO!$B:$B,"&lt;="&amp;$G$4,HISTORICO!$C:$C,$B10)/SUMIFS(HISTORICO!$J:$J,HISTORICO!$A:$A,$C$4,HISTORICO!$B:$B,"&lt;="&amp;$G$4,HISTORICO!$C:$C,$B10)),"")</f>
        <v>1</v>
      </c>
      <c r="H10" s="73" t="str">
        <f t="shared" si="0"/>
        <v>CUMPLE</v>
      </c>
    </row>
    <row r="11" spans="2:17" ht="28.5" customHeight="1" x14ac:dyDescent="0.25">
      <c r="B11" s="68">
        <v>15</v>
      </c>
      <c r="C11" s="70" t="s">
        <v>87</v>
      </c>
      <c r="D11" s="71">
        <v>0.03</v>
      </c>
      <c r="E11" s="71">
        <v>1</v>
      </c>
      <c r="F11" s="72">
        <f>IFERROR(IF(SUMIFS(HISTORICO!$J:$J,HISTORICO!$A:$A,$C$4,HISTORICO!$B:$B,$G$4,HISTORICO!$C:$C,$B11)=0,"",SUMIFS(HISTORICO!$K:$K,HISTORICO!$A:$A,$C$4,HISTORICO!$B:$B,$G$4,HISTORICO!$C:$C,$B11)/SUMIFS(HISTORICO!$J:$J,HISTORICO!$A:$A,$C$4,HISTORICO!$B:$B,$G$4,HISTORICO!$C:$C,$B11)),"")</f>
        <v>1</v>
      </c>
      <c r="G11" s="72">
        <f>IFERROR(IF(SUMIFS(HISTORICO!$J:$J,HISTORICO!$A:$A,$C$4,HISTORICO!$B:$B,"&lt;="&amp;$G$4,HISTORICO!$C:$C,$B11)=0,"",SUMIFS(HISTORICO!$K:$K,HISTORICO!$A:$A,$C$4,HISTORICO!$B:$B,"&lt;="&amp;$G$4,HISTORICO!$C:$C,$B11)/SUMIFS(HISTORICO!$J:$J,HISTORICO!$A:$A,$C$4,HISTORICO!$B:$B,"&lt;="&amp;$G$4,HISTORICO!$C:$C,$B11)),"")</f>
        <v>1</v>
      </c>
      <c r="H11" s="73" t="str">
        <f t="shared" si="0"/>
        <v>CUMPLE</v>
      </c>
    </row>
    <row r="12" spans="2:17" ht="28.5" customHeight="1" x14ac:dyDescent="0.25">
      <c r="B12" s="68">
        <v>16</v>
      </c>
      <c r="C12" s="70" t="s">
        <v>94</v>
      </c>
      <c r="D12" s="71">
        <v>0.03</v>
      </c>
      <c r="E12" s="71">
        <v>0.96</v>
      </c>
      <c r="F12" s="72">
        <f>IFERROR(IF(SUMIFS(HISTORICO!$J:$J,HISTORICO!$A:$A,$C$4,HISTORICO!$B:$B,$G$4,HISTORICO!$C:$C,$B12)=0,"",SUMIFS(HISTORICO!$K:$K,HISTORICO!$A:$A,$C$4,HISTORICO!$B:$B,$G$4,HISTORICO!$C:$C,$B12)/SUMIFS(HISTORICO!$J:$J,HISTORICO!$A:$A,$C$4,HISTORICO!$B:$B,$G$4,HISTORICO!$C:$C,$B12)),"")</f>
        <v>1</v>
      </c>
      <c r="G12" s="72">
        <f>IFERROR(IF(SUMIFS(HISTORICO!$J:$J,HISTORICO!$A:$A,$C$4,HISTORICO!$B:$B,"&lt;="&amp;$G$4,HISTORICO!$C:$C,$B12)=0,"",SUMIFS(HISTORICO!$K:$K,HISTORICO!$A:$A,$C$4,HISTORICO!$B:$B,"&lt;="&amp;$G$4,HISTORICO!$C:$C,$B12)/SUMIFS(HISTORICO!$J:$J,HISTORICO!$A:$A,$C$4,HISTORICO!$B:$B,"&lt;="&amp;$G$4,HISTORICO!$C:$C,$B12)),"")</f>
        <v>1</v>
      </c>
      <c r="H12" s="73" t="str">
        <f t="shared" si="0"/>
        <v>CUMPLE</v>
      </c>
    </row>
    <row r="13" spans="2:17" ht="28.5" customHeight="1" x14ac:dyDescent="0.25">
      <c r="B13" s="68">
        <v>17</v>
      </c>
      <c r="C13" s="70" t="s">
        <v>100</v>
      </c>
      <c r="D13" s="71">
        <v>0.03</v>
      </c>
      <c r="E13" s="71">
        <v>0.22</v>
      </c>
      <c r="F13" s="72">
        <f>IFERROR(IF(SUMIFS(HISTORICO!$J:$J,HISTORICO!$A:$A,$C$4,HISTORICO!$B:$B,$G$4,HISTORICO!$C:$C,$B13)=0,"",SUMIFS(HISTORICO!$K:$K,HISTORICO!$A:$A,$C$4,HISTORICO!$B:$B,$G$4,HISTORICO!$C:$C,$B13)/SUMIFS(HISTORICO!$J:$J,HISTORICO!$A:$A,$C$4,HISTORICO!$B:$B,$G$4,HISTORICO!$C:$C,$B13)),"")</f>
        <v>1</v>
      </c>
      <c r="G13" s="72">
        <f>IFERROR(IF(SUMIFS(HISTORICO!$J:$J,HISTORICO!$A:$A,$C$4,HISTORICO!$B:$B,"&lt;="&amp;$G$4,HISTORICO!$C:$C,$B13)=0,"",SUMIFS(HISTORICO!$K:$K,HISTORICO!$A:$A,$C$4,HISTORICO!$B:$B,"&lt;="&amp;$G$4,HISTORICO!$C:$C,$B13)/SUMIFS(HISTORICO!$J:$J,HISTORICO!$A:$A,$C$4,HISTORICO!$B:$B,"&lt;="&amp;$G$4,HISTORICO!$C:$C,$B13)),"")</f>
        <v>1</v>
      </c>
      <c r="H13" s="73" t="str">
        <f t="shared" si="0"/>
        <v>CUMPLE</v>
      </c>
    </row>
    <row r="14" spans="2:17" ht="32.1" customHeight="1" x14ac:dyDescent="0.25">
      <c r="B14" s="74"/>
      <c r="C14" s="74" t="s">
        <v>228</v>
      </c>
      <c r="D14" s="75">
        <f>SUM(D7:D13)</f>
        <v>0.21</v>
      </c>
      <c r="E14" s="75"/>
      <c r="F14" s="75">
        <f>IFERROR(IF(SUMIFS(HISTORICO!$J:$J,HISTORICO!$A:$A,$C$4,HISTORICO!$B:$B,$G$4,HISTORICO!$E:$E,2)=0,"",SUMIFS(HISTORICO!$K:$K,HISTORICO!$A:$A,$C$4,HISTORICO!$B:$B,$G$4,HISTORICO!$E:$E,2)/SUMIFS(HISTORICO!$J:$J,HISTORICO!$A:$A,$C$4,HISTORICO!$B:$B,$G$4,HISTORICO!$E:$E,2)),"")</f>
        <v>0.99855699855699853</v>
      </c>
      <c r="G14" s="75">
        <f>IFERROR(IF(SUMIFS(HISTORICO!$J:$J,HISTORICO!$A:$A,$C$4,HISTORICO!$B:$B,"&lt;="&amp;$G$4,HISTORICO!$E:$E,2)=0,"",SUMIFS(HISTORICO!$K:$K,HISTORICO!$A:$A,$C$4,HISTORICO!$B:$B,"&lt;="&amp;$G$4,HISTORICO!$E:$E,2)/SUMIFS(HISTORICO!$J:$J,HISTORICO!$A:$A,$C$4,HISTORICO!$B:$B,"&lt;="&amp;$G$4,HISTORICO!$E:$E,2)),"")</f>
        <v>0.99855699855699853</v>
      </c>
      <c r="H14" s="76" t="str">
        <f t="shared" si="0"/>
        <v>EN SEGUIMIENTO</v>
      </c>
    </row>
  </sheetData>
  <sheetProtection sheet="1" objects="1" scenarios="1" selectLockedCells="1" pivotTables="0"/>
  <mergeCells count="3">
    <mergeCell ref="B1:Q1"/>
    <mergeCell ref="B2:Q2"/>
    <mergeCell ref="C4:E4"/>
  </mergeCells>
  <dataValidations count="3">
    <dataValidation type="whole" allowBlank="1" showInputMessage="1" showErrorMessage="1" sqref="C4" xr:uid="{B1D0FDFF-515C-4EC9-949A-91B55171E034}">
      <formula1>2000</formula1>
      <formula2>2100</formula2>
    </dataValidation>
    <dataValidation type="whole" allowBlank="1" showInputMessage="1" showErrorMessage="1" sqref="G4" xr:uid="{8CCC4D42-4075-4632-8561-17B0D17CAEC8}">
      <formula1>1</formula1>
      <formula2>12</formula2>
    </dataValidation>
    <dataValidation type="list" allowBlank="1" showInputMessage="1" showErrorMessage="1" sqref="H4" xr:uid="{EE8E96A3-EBDD-48F1-8828-B41F4142787E}">
      <formula1>"Enero,Febrero,Marzo,Abril,Mayo,Junio,Julio,Agosto,Septiembre,Octubre,Noviembre,Diciembre"</formula1>
    </dataValidation>
  </dataValidations>
  <pageMargins left="0.7" right="0.7" top="0.75" bottom="0.75" header="0.3" footer="0.3"/>
  <pageSetup scale="61" orientation="landscape" r:id="rId1"/>
  <drawing r:id="rId2"/>
  <picture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B69C7-E9E3-4A56-BE4D-BB6D84192ABC}">
  <sheetPr codeName="Hoja14">
    <pageSetUpPr fitToPage="1"/>
  </sheetPr>
  <dimension ref="B1:Q8"/>
  <sheetViews>
    <sheetView showGridLines="0" showRowColHeaders="0" zoomScaleNormal="100" workbookViewId="0">
      <selection activeCell="C4" sqref="C4:E4"/>
    </sheetView>
  </sheetViews>
  <sheetFormatPr baseColWidth="10" defaultRowHeight="13.5" x14ac:dyDescent="0.25"/>
  <cols>
    <col min="1" max="1" width="3" style="54" customWidth="1"/>
    <col min="2" max="2" width="8.28515625" style="67" bestFit="1" customWidth="1"/>
    <col min="3" max="3" width="28.85546875" style="67" customWidth="1"/>
    <col min="4" max="4" width="6.140625" style="67" bestFit="1" customWidth="1"/>
    <col min="5" max="5" width="7.5703125" style="67" customWidth="1"/>
    <col min="6" max="6" width="14.42578125" style="67" customWidth="1"/>
    <col min="7" max="7" width="13" style="67" customWidth="1"/>
    <col min="8" max="8" width="8.28515625" style="67" bestFit="1" customWidth="1"/>
    <col min="9" max="9" width="3.7109375" style="54" customWidth="1"/>
    <col min="10" max="17" width="12.7109375" style="54" customWidth="1"/>
    <col min="18" max="16384" width="11.42578125" style="54"/>
  </cols>
  <sheetData>
    <row r="1" spans="2:17" ht="36" customHeight="1" x14ac:dyDescent="0.25">
      <c r="B1" s="154" t="s">
        <v>231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</row>
    <row r="2" spans="2:17" ht="24.95" customHeight="1" x14ac:dyDescent="0.25">
      <c r="B2" s="155" t="s">
        <v>232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</row>
    <row r="3" spans="2:17" ht="8.1" customHeight="1" x14ac:dyDescent="0.25"/>
    <row r="4" spans="2:17" ht="27" customHeight="1" x14ac:dyDescent="0.25">
      <c r="B4" s="68" t="s">
        <v>206</v>
      </c>
      <c r="C4" s="149">
        <v>2026</v>
      </c>
      <c r="D4" s="150"/>
      <c r="E4" s="151"/>
      <c r="F4" s="68" t="s">
        <v>215</v>
      </c>
      <c r="G4" s="56">
        <f>+VLOOKUP(H4,Tabla1[[#All],[Mes]:[Número2]],2,0)</f>
        <v>1</v>
      </c>
      <c r="H4" s="65" t="s">
        <v>184</v>
      </c>
    </row>
    <row r="5" spans="2:17" ht="8.1" customHeight="1" x14ac:dyDescent="0.25"/>
    <row r="6" spans="2:17" ht="32.1" customHeight="1" x14ac:dyDescent="0.25">
      <c r="B6" s="69" t="s">
        <v>226</v>
      </c>
      <c r="C6" s="69" t="s">
        <v>227</v>
      </c>
      <c r="D6" s="69" t="s">
        <v>217</v>
      </c>
      <c r="E6" s="69" t="s">
        <v>238</v>
      </c>
      <c r="F6" s="69" t="s">
        <v>218</v>
      </c>
      <c r="G6" s="69" t="s">
        <v>219</v>
      </c>
      <c r="H6" s="69" t="s">
        <v>220</v>
      </c>
    </row>
    <row r="7" spans="2:17" ht="42" customHeight="1" x14ac:dyDescent="0.25">
      <c r="B7" s="55">
        <v>20</v>
      </c>
      <c r="C7" s="70" t="s">
        <v>106</v>
      </c>
      <c r="D7" s="71">
        <f>IFERROR(IF(SUMIFS(HISTORICO!$J:$J,HISTORICO!$A:$A,$C$4,HISTORICO!$B:$B,$G$4,HISTORICO!$C:$C,$B7)=0,"",SUMIFS(HISTORICO!$J:$J,HISTORICO!$A:$A,$C$4,HISTORICO!$B:$B,$G$4,HISTORICO!$C:$C,$B7)),"")</f>
        <v>0.08</v>
      </c>
      <c r="E7" s="71">
        <v>0.98</v>
      </c>
      <c r="F7" s="72">
        <f>IFERROR(IF(SUMIFS(HISTORICO!$J:$J,HISTORICO!$A:$A,$C$4,HISTORICO!$B:$B,$G$4,HISTORICO!$C:$C,$B7)=0,"",SUMIFS(HISTORICO!$K:$K,HISTORICO!$A:$A,$C$4,HISTORICO!$B:$B,$G$4,HISTORICO!$C:$C,$B7)/SUMIFS(HISTORICO!$J:$J,HISTORICO!$A:$A,$C$4,HISTORICO!$B:$B,$G$4,HISTORICO!$C:$C,$B7)),"")</f>
        <v>1</v>
      </c>
      <c r="G7" s="72">
        <f>IFERROR(IF(SUMIFS(HISTORICO!$J:$J,HISTORICO!$A:$A,$C$4,HISTORICO!$B:$B,"&lt;="&amp;$G$4,HISTORICO!$C:$C,$B7)=0,"",SUMIFS(HISTORICO!$K:$K,HISTORICO!$A:$A,$C$4,HISTORICO!$B:$B,"&lt;="&amp;$G$4,HISTORICO!$C:$C,$B7)/SUMIFS(HISTORICO!$J:$J,HISTORICO!$A:$A,$C$4,HISTORICO!$B:$B,"&lt;="&amp;$G$4,HISTORICO!$C:$C,$B7)),"")</f>
        <v>1</v>
      </c>
      <c r="H7" s="80" t="str">
        <f>IF(F7="","SIN DATOS",IF(F7&gt;=E7,"CUMPLE",IF(F7&gt;=0.9,"EN SEGUIMIENTO","BAJO META")))</f>
        <v>CUMPLE</v>
      </c>
    </row>
    <row r="8" spans="2:17" ht="32.1" customHeight="1" x14ac:dyDescent="0.25">
      <c r="B8" s="69"/>
      <c r="C8" s="63" t="s">
        <v>228</v>
      </c>
      <c r="D8" s="64">
        <f>SUM(D7:D7)</f>
        <v>0.08</v>
      </c>
      <c r="E8" s="64">
        <v>0.98</v>
      </c>
      <c r="F8" s="64">
        <f>IFERROR(IF(SUMIFS(HISTORICO!$J:$J,HISTORICO!$A:$A,$C$4,HISTORICO!$B:$B,$G$4,HISTORICO!$E:$E,3)=0,"",SUMIFS(HISTORICO!$K:$K,HISTORICO!$A:$A,$C$4,HISTORICO!$B:$B,$G$4,HISTORICO!$E:$E,3)/SUMIFS(HISTORICO!$J:$J,HISTORICO!$A:$A,$C$4,HISTORICO!$B:$B,$G$4,HISTORICO!$E:$E,3)),"")</f>
        <v>1</v>
      </c>
      <c r="G8" s="64">
        <f>IFERROR(IF(SUMIFS(HISTORICO!$J:$J,HISTORICO!$A:$A,$C$4,HISTORICO!$B:$B,"&lt;="&amp;$G$4,HISTORICO!$E:$E,3)=0,"",SUMIFS(HISTORICO!$K:$K,HISTORICO!$A:$A,$C$4,HISTORICO!$B:$B,"&lt;="&amp;$G$4,HISTORICO!$E:$E,3)/SUMIFS(HISTORICO!$J:$J,HISTORICO!$A:$A,$C$4,HISTORICO!$B:$B,"&lt;="&amp;$G$4,HISTORICO!$E:$E,3)),"")</f>
        <v>1</v>
      </c>
      <c r="H8" s="63" t="s">
        <v>239</v>
      </c>
    </row>
  </sheetData>
  <sheetProtection sheet="1" objects="1" scenarios="1" selectLockedCells="1" pivotTables="0"/>
  <mergeCells count="3">
    <mergeCell ref="B1:Q1"/>
    <mergeCell ref="B2:Q2"/>
    <mergeCell ref="C4:E4"/>
  </mergeCells>
  <dataValidations count="3">
    <dataValidation type="whole" allowBlank="1" showInputMessage="1" showErrorMessage="1" sqref="C4" xr:uid="{F02FAADB-5904-42F0-B71D-27E98FA236A5}">
      <formula1>2000</formula1>
      <formula2>2100</formula2>
    </dataValidation>
    <dataValidation type="whole" allowBlank="1" showInputMessage="1" showErrorMessage="1" sqref="G4" xr:uid="{6C253787-C4BB-40A2-B6F0-5170D6C6B0DF}">
      <formula1>1</formula1>
      <formula2>12</formula2>
    </dataValidation>
    <dataValidation type="list" allowBlank="1" showInputMessage="1" showErrorMessage="1" sqref="H4" xr:uid="{66ADB030-0732-46C9-A9FE-E21A8AFF5259}">
      <formula1>"Enero,Febrero,Marzo,Abril,Mayo,Junio,Julio,Agosto,Septiembre,Octubre,Noviembre,Diciembre"</formula1>
    </dataValidation>
  </dataValidations>
  <pageMargins left="0.7" right="0.7" top="0.75" bottom="0.75" header="0.3" footer="0.3"/>
  <pageSetup scale="62" orientation="landscape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0AE51-9C9C-4EF0-A913-BE8C74607146}">
  <sheetPr codeName="Hoja15">
    <pageSetUpPr fitToPage="1"/>
  </sheetPr>
  <dimension ref="B1:Q16"/>
  <sheetViews>
    <sheetView showGridLines="0" showRowColHeaders="0" zoomScaleNormal="100" workbookViewId="0">
      <selection activeCell="C4" sqref="C4:E4"/>
    </sheetView>
  </sheetViews>
  <sheetFormatPr baseColWidth="10" defaultRowHeight="13.5" x14ac:dyDescent="0.25"/>
  <cols>
    <col min="1" max="1" width="2" style="54" customWidth="1"/>
    <col min="2" max="2" width="8.28515625" style="67" bestFit="1" customWidth="1"/>
    <col min="3" max="3" width="28.140625" style="67" customWidth="1"/>
    <col min="4" max="4" width="7.140625" style="67" bestFit="1" customWidth="1"/>
    <col min="5" max="5" width="8.140625" style="67" bestFit="1" customWidth="1"/>
    <col min="6" max="6" width="15.42578125" style="67" customWidth="1"/>
    <col min="7" max="7" width="14.5703125" style="67" customWidth="1"/>
    <col min="8" max="8" width="14.140625" style="67" customWidth="1"/>
    <col min="9" max="9" width="3.7109375" style="54" customWidth="1"/>
    <col min="10" max="17" width="12.7109375" style="54" customWidth="1"/>
    <col min="18" max="16384" width="11.42578125" style="54"/>
  </cols>
  <sheetData>
    <row r="1" spans="2:17" ht="36" customHeight="1" x14ac:dyDescent="0.25">
      <c r="B1" s="154" t="s">
        <v>233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</row>
    <row r="2" spans="2:17" ht="24.95" customHeight="1" x14ac:dyDescent="0.25">
      <c r="B2" s="155" t="s">
        <v>251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</row>
    <row r="3" spans="2:17" ht="8.1" customHeight="1" x14ac:dyDescent="0.25"/>
    <row r="4" spans="2:17" ht="27" customHeight="1" x14ac:dyDescent="0.25">
      <c r="B4" s="68" t="s">
        <v>206</v>
      </c>
      <c r="C4" s="149">
        <v>2026</v>
      </c>
      <c r="D4" s="150"/>
      <c r="E4" s="151"/>
      <c r="F4" s="68" t="s">
        <v>215</v>
      </c>
      <c r="G4" s="56">
        <f>+VLOOKUP(H4,Tabla1[[#All],[Mes]:[Número2]],2,0)</f>
        <v>7</v>
      </c>
      <c r="H4" s="65" t="s">
        <v>190</v>
      </c>
    </row>
    <row r="5" spans="2:17" ht="8.1" customHeight="1" x14ac:dyDescent="0.25"/>
    <row r="6" spans="2:17" ht="32.1" customHeight="1" x14ac:dyDescent="0.25">
      <c r="B6" s="69" t="s">
        <v>226</v>
      </c>
      <c r="C6" s="69" t="s">
        <v>227</v>
      </c>
      <c r="D6" s="69" t="s">
        <v>217</v>
      </c>
      <c r="E6" s="69" t="s">
        <v>238</v>
      </c>
      <c r="F6" s="69" t="s">
        <v>218</v>
      </c>
      <c r="G6" s="69" t="s">
        <v>219</v>
      </c>
      <c r="H6" s="69" t="s">
        <v>220</v>
      </c>
    </row>
    <row r="7" spans="2:17" ht="30.75" customHeight="1" x14ac:dyDescent="0.25">
      <c r="B7" s="68">
        <v>29</v>
      </c>
      <c r="C7" s="70" t="s">
        <v>109</v>
      </c>
      <c r="D7" s="77">
        <f>IFERROR(IF(SUMIFS(HISTORICO!$J:$J,HISTORICO!$A:$A,$C$4,HISTORICO!$B:$B,$G$4,HISTORICO!$C:$C,$B7)=0,"",SUMIFS(HISTORICO!$J:$J,HISTORICO!$A:$A,$C$4,HISTORICO!$B:$B,$G$4,HISTORICO!$C:$C,$B7)),"")</f>
        <v>0.03</v>
      </c>
      <c r="E7" s="77">
        <v>1</v>
      </c>
      <c r="F7" s="72">
        <f>IFERROR(IF(SUMIFS(HISTORICO!$J:$J,HISTORICO!$A:$A,$C$4,HISTORICO!$B:$B,$G$4,HISTORICO!$C:$C,$B7)=0,"",SUMIFS(HISTORICO!$K:$K,HISTORICO!$A:$A,$C$4,HISTORICO!$B:$B,$G$4,HISTORICO!$C:$C,$B7)/SUMIFS(HISTORICO!$J:$J,HISTORICO!$A:$A,$C$4,HISTORICO!$B:$B,$G$4,HISTORICO!$C:$C,$B7)),"")</f>
        <v>0.7482403898213319</v>
      </c>
      <c r="G7" s="72">
        <f>IFERROR(IF(SUMIFS(HISTORICO!$J:$J,HISTORICO!$A:$A,$C$4,HISTORICO!$B:$B,"&lt;="&amp;$G$4,HISTORICO!$C:$C,$B7)=0,"",SUMIFS(HISTORICO!$K:$K,HISTORICO!$A:$A,$C$4,HISTORICO!$B:$B,"&lt;="&amp;$G$4,HISTORICO!$C:$C,$B7)/SUMIFS(HISTORICO!$J:$J,HISTORICO!$A:$A,$C$4,HISTORICO!$B:$B,"&lt;="&amp;$G$4,HISTORICO!$C:$C,$B7)),"")</f>
        <v>0.92333946060467376</v>
      </c>
      <c r="H7" s="81" t="str">
        <f t="shared" ref="H7:H14" si="0">IF(F7="","SIN DATOS",IF(F7&gt;=E7,"CUMPLE",IF(F7&gt;=0.9,"EN SEGUIMIENTO","BAJO META")))</f>
        <v>BAJO META</v>
      </c>
    </row>
    <row r="8" spans="2:17" ht="30.75" customHeight="1" x14ac:dyDescent="0.25">
      <c r="B8" s="68">
        <v>30</v>
      </c>
      <c r="C8" s="70" t="s">
        <v>116</v>
      </c>
      <c r="D8" s="77">
        <f>IFERROR(IF(SUMIFS(HISTORICO!$J:$J,HISTORICO!$A:$A,$C$4,HISTORICO!$B:$B,$G$4,HISTORICO!$C:$C,$B8)=0,"",SUMIFS(HISTORICO!$J:$J,HISTORICO!$A:$A,$C$4,HISTORICO!$B:$B,$G$4,HISTORICO!$C:$C,$B8)),"")</f>
        <v>0.03</v>
      </c>
      <c r="E8" s="77">
        <v>1</v>
      </c>
      <c r="F8" s="72">
        <f>IFERROR(IF(SUMIFS(HISTORICO!$J:$J,HISTORICO!$A:$A,$C$4,HISTORICO!$B:$B,$G$4,HISTORICO!$C:$C,$B8)=0,"",SUMIFS(HISTORICO!$K:$K,HISTORICO!$A:$A,$C$4,HISTORICO!$B:$B,$G$4,HISTORICO!$C:$C,$B8)/SUMIFS(HISTORICO!$J:$J,HISTORICO!$A:$A,$C$4,HISTORICO!$B:$B,$G$4,HISTORICO!$C:$C,$B8)),"")</f>
        <v>0.79415330728815847</v>
      </c>
      <c r="G8" s="72">
        <f>IFERROR(IF(SUMIFS(HISTORICO!$J:$J,HISTORICO!$A:$A,$C$4,HISTORICO!$B:$B,"&lt;="&amp;$G$4,HISTORICO!$C:$C,$B8)=0,"",SUMIFS(HISTORICO!$K:$K,HISTORICO!$A:$A,$C$4,HISTORICO!$B:$B,"&lt;="&amp;$G$4,HISTORICO!$C:$C,$B8)/SUMIFS(HISTORICO!$J:$J,HISTORICO!$A:$A,$C$4,HISTORICO!$B:$B,"&lt;="&amp;$G$4,HISTORICO!$C:$C,$B8)),"")</f>
        <v>0.91162366816206775</v>
      </c>
      <c r="H8" s="81" t="str">
        <f t="shared" si="0"/>
        <v>BAJO META</v>
      </c>
    </row>
    <row r="9" spans="2:17" ht="30.75" customHeight="1" x14ac:dyDescent="0.25">
      <c r="B9" s="68">
        <v>31</v>
      </c>
      <c r="C9" s="70" t="s">
        <v>119</v>
      </c>
      <c r="D9" s="77">
        <f>IFERROR(IF(SUMIFS(HISTORICO!$J:$J,HISTORICO!$A:$A,$C$4,HISTORICO!$B:$B,$G$4,HISTORICO!$C:$C,$B9)=0,"",SUMIFS(HISTORICO!$J:$J,HISTORICO!$A:$A,$C$4,HISTORICO!$B:$B,$G$4,HISTORICO!$C:$C,$B9)),"")</f>
        <v>0.03</v>
      </c>
      <c r="E9" s="77">
        <v>1</v>
      </c>
      <c r="F9" s="72">
        <f>IFERROR(IF(SUMIFS(HISTORICO!$J:$J,HISTORICO!$A:$A,$C$4,HISTORICO!$B:$B,$G$4,HISTORICO!$C:$C,$B9)=0,"",SUMIFS(HISTORICO!$K:$K,HISTORICO!$A:$A,$C$4,HISTORICO!$B:$B,$G$4,HISTORICO!$C:$C,$B9)/SUMIFS(HISTORICO!$J:$J,HISTORICO!$A:$A,$C$4,HISTORICO!$B:$B,$G$4,HISTORICO!$C:$C,$B9)),"")</f>
        <v>0.9729980145598941</v>
      </c>
      <c r="G9" s="72">
        <f>IFERROR(IF(SUMIFS(HISTORICO!$J:$J,HISTORICO!$A:$A,$C$4,HISTORICO!$B:$B,"&lt;="&amp;$G$4,HISTORICO!$C:$C,$B9)=0,"",SUMIFS(HISTORICO!$K:$K,HISTORICO!$A:$A,$C$4,HISTORICO!$B:$B,"&lt;="&amp;$G$4,HISTORICO!$C:$C,$B9)/SUMIFS(HISTORICO!$J:$J,HISTORICO!$A:$A,$C$4,HISTORICO!$B:$B,"&lt;="&amp;$G$4,HISTORICO!$C:$C,$B9)),"")</f>
        <v>0.97234113945827949</v>
      </c>
      <c r="H9" s="81" t="str">
        <f t="shared" si="0"/>
        <v>EN SEGUIMIENTO</v>
      </c>
    </row>
    <row r="10" spans="2:17" ht="30.75" customHeight="1" x14ac:dyDescent="0.25">
      <c r="B10" s="68">
        <v>32</v>
      </c>
      <c r="C10" s="70" t="s">
        <v>122</v>
      </c>
      <c r="D10" s="77">
        <f>IFERROR(IF(SUMIFS(HISTORICO!$J:$J,HISTORICO!$A:$A,$C$4,HISTORICO!$B:$B,$G$4,HISTORICO!$C:$C,$B10)=0,"",SUMIFS(HISTORICO!$J:$J,HISTORICO!$A:$A,$C$4,HISTORICO!$B:$B,$G$4,HISTORICO!$C:$C,$B10)),"")</f>
        <v>0.03</v>
      </c>
      <c r="E10" s="77">
        <v>1</v>
      </c>
      <c r="F10" s="72">
        <f>IFERROR(IF(SUMIFS(HISTORICO!$J:$J,HISTORICO!$A:$A,$C$4,HISTORICO!$B:$B,$G$4,HISTORICO!$C:$C,$B10)=0,"",SUMIFS(HISTORICO!$K:$K,HISTORICO!$A:$A,$C$4,HISTORICO!$B:$B,$G$4,HISTORICO!$C:$C,$B10)/SUMIFS(HISTORICO!$J:$J,HISTORICO!$A:$A,$C$4,HISTORICO!$B:$B,$G$4,HISTORICO!$C:$C,$B10)),"")</f>
        <v>0.83811098860712974</v>
      </c>
      <c r="G10" s="72">
        <f>IFERROR(IF(SUMIFS(HISTORICO!$J:$J,HISTORICO!$A:$A,$C$4,HISTORICO!$B:$B,"&lt;="&amp;$G$4,HISTORICO!$C:$C,$B10)=0,"",SUMIFS(HISTORICO!$K:$K,HISTORICO!$A:$A,$C$4,HISTORICO!$B:$B,"&lt;="&amp;$G$4,HISTORICO!$C:$C,$B10)/SUMIFS(HISTORICO!$J:$J,HISTORICO!$A:$A,$C$4,HISTORICO!$B:$B,"&lt;="&amp;$G$4,HISTORICO!$C:$C,$B10)),"")</f>
        <v>0.92163845462695571</v>
      </c>
      <c r="H10" s="81" t="str">
        <f t="shared" si="0"/>
        <v>BAJO META</v>
      </c>
    </row>
    <row r="11" spans="2:17" ht="30.75" customHeight="1" x14ac:dyDescent="0.25">
      <c r="B11" s="68">
        <v>33</v>
      </c>
      <c r="C11" s="70" t="s">
        <v>127</v>
      </c>
      <c r="D11" s="77">
        <f>IFERROR(IF(SUMIFS(HISTORICO!$J:$J,HISTORICO!$A:$A,$C$4,HISTORICO!$B:$B,$G$4,HISTORICO!$C:$C,$B11)=0,"",SUMIFS(HISTORICO!$J:$J,HISTORICO!$A:$A,$C$4,HISTORICO!$B:$B,$G$4,HISTORICO!$C:$C,$B11)),"")</f>
        <v>0.03</v>
      </c>
      <c r="E11" s="77">
        <v>1</v>
      </c>
      <c r="F11" s="72">
        <f>IFERROR(IF(SUMIFS(HISTORICO!$J:$J,HISTORICO!$A:$A,$C$4,HISTORICO!$B:$B,$G$4,HISTORICO!$C:$C,$B11)=0,"",SUMIFS(HISTORICO!$K:$K,HISTORICO!$A:$A,$C$4,HISTORICO!$B:$B,$G$4,HISTORICO!$C:$C,$B11)/SUMIFS(HISTORICO!$J:$J,HISTORICO!$A:$A,$C$4,HISTORICO!$B:$B,$G$4,HISTORICO!$C:$C,$B11)),"")</f>
        <v>1</v>
      </c>
      <c r="G11" s="72">
        <f>IFERROR(IF(SUMIFS(HISTORICO!$J:$J,HISTORICO!$A:$A,$C$4,HISTORICO!$B:$B,"&lt;="&amp;$G$4,HISTORICO!$C:$C,$B11)=0,"",SUMIFS(HISTORICO!$K:$K,HISTORICO!$A:$A,$C$4,HISTORICO!$B:$B,"&lt;="&amp;$G$4,HISTORICO!$C:$C,$B11)/SUMIFS(HISTORICO!$J:$J,HISTORICO!$A:$A,$C$4,HISTORICO!$B:$B,"&lt;="&amp;$G$4,HISTORICO!$C:$C,$B11)),"")</f>
        <v>1</v>
      </c>
      <c r="H11" s="81" t="str">
        <f t="shared" si="0"/>
        <v>CUMPLE</v>
      </c>
    </row>
    <row r="12" spans="2:17" ht="30.75" customHeight="1" x14ac:dyDescent="0.25">
      <c r="B12" s="68">
        <v>34</v>
      </c>
      <c r="C12" s="70" t="s">
        <v>133</v>
      </c>
      <c r="D12" s="77">
        <f>IFERROR(IF(SUMIFS(HISTORICO!$J:$J,HISTORICO!$A:$A,$C$4,HISTORICO!$B:$B,$G$4,HISTORICO!$C:$C,$B12)=0,"",SUMIFS(HISTORICO!$J:$J,HISTORICO!$A:$A,$C$4,HISTORICO!$B:$B,$G$4,HISTORICO!$C:$C,$B12)),"")</f>
        <v>0.03</v>
      </c>
      <c r="E12" s="77">
        <v>1</v>
      </c>
      <c r="F12" s="72">
        <f>IFERROR(IF(SUMIFS(HISTORICO!$J:$J,HISTORICO!$A:$A,$C$4,HISTORICO!$B:$B,$G$4,HISTORICO!$C:$C,$B12)=0,"",SUMIFS(HISTORICO!$K:$K,HISTORICO!$A:$A,$C$4,HISTORICO!$B:$B,$G$4,HISTORICO!$C:$C,$B12)/SUMIFS(HISTORICO!$J:$J,HISTORICO!$A:$A,$C$4,HISTORICO!$B:$B,$G$4,HISTORICO!$C:$C,$B12)),"")</f>
        <v>0.69230769230769229</v>
      </c>
      <c r="G12" s="72">
        <f>IFERROR(IF(SUMIFS(HISTORICO!$J:$J,HISTORICO!$A:$A,$C$4,HISTORICO!$B:$B,"&lt;="&amp;$G$4,HISTORICO!$C:$C,$B12)=0,"",SUMIFS(HISTORICO!$K:$K,HISTORICO!$A:$A,$C$4,HISTORICO!$B:$B,"&lt;="&amp;$G$4,HISTORICO!$C:$C,$B12)/SUMIFS(HISTORICO!$J:$J,HISTORICO!$A:$A,$C$4,HISTORICO!$B:$B,"&lt;="&amp;$G$4,HISTORICO!$C:$C,$B12)),"")</f>
        <v>0.77043716418716413</v>
      </c>
      <c r="H12" s="81" t="str">
        <f t="shared" si="0"/>
        <v>BAJO META</v>
      </c>
    </row>
    <row r="13" spans="2:17" ht="30.75" customHeight="1" x14ac:dyDescent="0.25">
      <c r="B13" s="68">
        <v>35</v>
      </c>
      <c r="C13" s="70" t="s">
        <v>139</v>
      </c>
      <c r="D13" s="77">
        <f>IFERROR(IF(SUMIFS(HISTORICO!$J:$J,HISTORICO!$A:$A,$C$4,HISTORICO!$B:$B,$G$4,HISTORICO!$C:$C,$B13)=0,"",SUMIFS(HISTORICO!$J:$J,HISTORICO!$A:$A,$C$4,HISTORICO!$B:$B,$G$4,HISTORICO!$C:$C,$B13)),"")</f>
        <v>0.03</v>
      </c>
      <c r="E13" s="77">
        <v>1</v>
      </c>
      <c r="F13" s="72">
        <f>IFERROR(IF(SUMIFS(HISTORICO!$J:$J,HISTORICO!$A:$A,$C$4,HISTORICO!$B:$B,$G$4,HISTORICO!$C:$C,$B13)=0,"",SUMIFS(HISTORICO!$K:$K,HISTORICO!$A:$A,$C$4,HISTORICO!$B:$B,$G$4,HISTORICO!$C:$C,$B13)/SUMIFS(HISTORICO!$J:$J,HISTORICO!$A:$A,$C$4,HISTORICO!$B:$B,$G$4,HISTORICO!$C:$C,$B13)),"")</f>
        <v>0.81190965092402467</v>
      </c>
      <c r="G13" s="72">
        <f>IFERROR(IF(SUMIFS(HISTORICO!$J:$J,HISTORICO!$A:$A,$C$4,HISTORICO!$B:$B,"&lt;="&amp;$G$4,HISTORICO!$C:$C,$B13)=0,"",SUMIFS(HISTORICO!$K:$K,HISTORICO!$A:$A,$C$4,HISTORICO!$B:$B,"&lt;="&amp;$G$4,HISTORICO!$C:$C,$B13)/SUMIFS(HISTORICO!$J:$J,HISTORICO!$A:$A,$C$4,HISTORICO!$B:$B,"&lt;="&amp;$G$4,HISTORICO!$C:$C,$B13)),"")</f>
        <v>0.91196067285435867</v>
      </c>
      <c r="H13" s="81" t="str">
        <f t="shared" si="0"/>
        <v>BAJO META</v>
      </c>
    </row>
    <row r="14" spans="2:17" ht="30.75" customHeight="1" x14ac:dyDescent="0.25">
      <c r="B14" s="68">
        <v>36</v>
      </c>
      <c r="C14" s="70" t="s">
        <v>146</v>
      </c>
      <c r="D14" s="77">
        <f>IFERROR(IF(SUMIFS(HISTORICO!$J:$J,HISTORICO!$A:$A,$C$4,HISTORICO!$B:$B,$G$4,HISTORICO!$C:$C,$B14)=0,"",SUMIFS(HISTORICO!$J:$J,HISTORICO!$A:$A,$C$4,HISTORICO!$B:$B,$G$4,HISTORICO!$C:$C,$B14)),"")</f>
        <v>0.03</v>
      </c>
      <c r="E14" s="77">
        <v>1</v>
      </c>
      <c r="F14" s="72">
        <f>IFERROR(IF(SUMIFS(HISTORICO!$J:$J,HISTORICO!$A:$A,$C$4,HISTORICO!$B:$B,$G$4,HISTORICO!$C:$C,$B14)=0,"",SUMIFS(HISTORICO!$K:$K,HISTORICO!$A:$A,$C$4,HISTORICO!$B:$B,$G$4,HISTORICO!$C:$C,$B14)/SUMIFS(HISTORICO!$J:$J,HISTORICO!$A:$A,$C$4,HISTORICO!$B:$B,$G$4,HISTORICO!$C:$C,$B14)),"")</f>
        <v>1</v>
      </c>
      <c r="G14" s="72">
        <f>IFERROR(IF(SUMIFS(HISTORICO!$J:$J,HISTORICO!$A:$A,$C$4,HISTORICO!$B:$B,"&lt;="&amp;$G$4,HISTORICO!$C:$C,$B14)=0,"",SUMIFS(HISTORICO!$K:$K,HISTORICO!$A:$A,$C$4,HISTORICO!$B:$B,"&lt;="&amp;$G$4,HISTORICO!$C:$C,$B14)/SUMIFS(HISTORICO!$J:$J,HISTORICO!$A:$A,$C$4,HISTORICO!$B:$B,"&lt;="&amp;$G$4,HISTORICO!$C:$C,$B14)),"")</f>
        <v>1</v>
      </c>
      <c r="H14" s="81" t="str">
        <f t="shared" si="0"/>
        <v>CUMPLE</v>
      </c>
    </row>
    <row r="15" spans="2:17" ht="30.75" customHeight="1" x14ac:dyDescent="0.25">
      <c r="B15" s="68">
        <v>37</v>
      </c>
      <c r="C15" s="70" t="s">
        <v>149</v>
      </c>
      <c r="D15" s="77">
        <f>IFERROR(IF(SUMIFS(HISTORICO!$J:$J,HISTORICO!$A:$A,$C$4,HISTORICO!$B:$B,$G$4,HISTORICO!$C:$C,$B15)=0,"",SUMIFS(HISTORICO!$J:$J,HISTORICO!$A:$A,$C$4,HISTORICO!$B:$B,$G$4,HISTORICO!$C:$C,$B15)),"")</f>
        <v>0.03</v>
      </c>
      <c r="E15" s="77">
        <v>0.96</v>
      </c>
      <c r="F15" s="72">
        <f>IFERROR(IF(SUMIFS(HISTORICO!$J:$J,HISTORICO!$A:$A,$C$4,HISTORICO!$B:$B,$G$4,HISTORICO!$C:$C,$B15)=0,"",SUMIFS(HISTORICO!$K:$K,HISTORICO!$A:$A,$C$4,HISTORICO!$B:$B,$G$4,HISTORICO!$C:$C,$B15)/SUMIFS(HISTORICO!$J:$J,HISTORICO!$A:$A,$C$4,HISTORICO!$B:$B,$G$4,HISTORICO!$C:$C,$B15)),"")</f>
        <v>1</v>
      </c>
      <c r="G15" s="72">
        <f>IFERROR(IF(SUMIFS(HISTORICO!$J:$J,HISTORICO!$A:$A,$C$4,HISTORICO!$B:$B,"&lt;="&amp;$G$4,HISTORICO!$C:$C,$B15)=0,"",SUMIFS(HISTORICO!$K:$K,HISTORICO!$A:$A,$C$4,HISTORICO!$B:$B,"&lt;="&amp;$G$4,HISTORICO!$C:$C,$B15)/SUMIFS(HISTORICO!$J:$J,HISTORICO!$A:$A,$C$4,HISTORICO!$B:$B,"&lt;="&amp;$G$4,HISTORICO!$C:$C,$B15)),"")</f>
        <v>0.97648809523809532</v>
      </c>
      <c r="H15" s="81" t="str">
        <f>IF(F15="","SIN DATOS",IF(F15&gt;=E15,"CUMPLE",IF(F15&gt;=0.9,"EN SEGUIMIENTO","BAJO META")))</f>
        <v>CUMPLE</v>
      </c>
    </row>
    <row r="16" spans="2:17" ht="32.1" customHeight="1" x14ac:dyDescent="0.25">
      <c r="B16" s="68"/>
      <c r="C16" s="74" t="s">
        <v>228</v>
      </c>
      <c r="D16" s="75">
        <f>SUM(D7:D15)</f>
        <v>0.27</v>
      </c>
      <c r="E16" s="75">
        <f>+(D7*E7)+(D8*E8)</f>
        <v>0.06</v>
      </c>
      <c r="F16" s="75">
        <f>IFERROR(IF(SUMIFS(HISTORICO!$J:$J,HISTORICO!$A:$A,$C$4,HISTORICO!$B:$B,$G$4,HISTORICO!$E:$E,4)=0,"",SUMIFS(HISTORICO!$K:$K,HISTORICO!$A:$A,$C$4,HISTORICO!$B:$B,$G$4,HISTORICO!$E:$E,4)/SUMIFS(HISTORICO!$J:$J,HISTORICO!$A:$A,$C$4,HISTORICO!$B:$B,$G$4,HISTORICO!$E:$E,4)),"")</f>
        <v>0.87308000483424786</v>
      </c>
      <c r="G16" s="75">
        <f>IFERROR(IF(SUMIFS(HISTORICO!$J:$J,HISTORICO!$A:$A,$C$4,HISTORICO!$B:$B,"&lt;="&amp;$G$4,HISTORICO!$E:$E,4)=0,"",SUMIFS(HISTORICO!$K:$K,HISTORICO!$A:$A,$C$4,HISTORICO!$B:$B,"&lt;="&amp;$G$4,HISTORICO!$E:$E,4)/SUMIFS(HISTORICO!$J:$J,HISTORICO!$A:$A,$C$4,HISTORICO!$B:$B,"&lt;="&amp;$G$4,HISTORICO!$E:$E,4)),"")</f>
        <v>0.9319809616812883</v>
      </c>
      <c r="H16" s="76" t="str">
        <f t="shared" ref="H16" si="1">IF(F16="","SIN DATOS",IF(F16&gt;=E16,"CUMPLE",IF(F16&gt;=0.9,"EN SEGUIMIENTO","BAJO META")))</f>
        <v>CUMPLE</v>
      </c>
    </row>
  </sheetData>
  <sheetProtection sheet="1" objects="1" scenarios="1" selectLockedCells="1" pivotTables="0"/>
  <mergeCells count="3">
    <mergeCell ref="B1:Q1"/>
    <mergeCell ref="B2:Q2"/>
    <mergeCell ref="C4:E4"/>
  </mergeCells>
  <dataValidations count="3">
    <dataValidation type="whole" allowBlank="1" showInputMessage="1" showErrorMessage="1" sqref="C4" xr:uid="{B61B4A55-C4D0-472D-A33C-6049FB479CFC}">
      <formula1>2000</formula1>
      <formula2>2100</formula2>
    </dataValidation>
    <dataValidation type="whole" allowBlank="1" showInputMessage="1" showErrorMessage="1" sqref="G4" xr:uid="{2A3DA290-191A-4F72-81AD-C308575B1888}">
      <formula1>1</formula1>
      <formula2>12</formula2>
    </dataValidation>
    <dataValidation type="list" allowBlank="1" showInputMessage="1" showErrorMessage="1" sqref="H4" xr:uid="{3C16CEEF-1496-40AB-8709-951A04BF665C}">
      <formula1>"Enero,Febrero,Marzo,Abril,Mayo,Junio,Julio,Agosto,Septiembre,Octubre,Noviembre,Diciembre"</formula1>
    </dataValidation>
  </dataValidations>
  <pageMargins left="0.7" right="0.7" top="0.75" bottom="0.75" header="0.3" footer="0.3"/>
  <pageSetup scale="60" orientation="landscape" r:id="rId1"/>
  <drawing r:id="rId2"/>
  <picture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9D5F-4CC9-4854-BA3C-40B6FF6D5059}">
  <sheetPr codeName="Hoja16">
    <pageSetUpPr fitToPage="1"/>
  </sheetPr>
  <dimension ref="B1:Q9"/>
  <sheetViews>
    <sheetView showGridLines="0" showRowColHeaders="0" zoomScaleNormal="100" workbookViewId="0">
      <selection activeCell="C4" sqref="C4:E4"/>
    </sheetView>
  </sheetViews>
  <sheetFormatPr baseColWidth="10" defaultRowHeight="13.5" x14ac:dyDescent="0.25"/>
  <cols>
    <col min="1" max="1" width="3.85546875" style="54" customWidth="1"/>
    <col min="2" max="2" width="8.85546875" style="67" bestFit="1" customWidth="1"/>
    <col min="3" max="3" width="23.7109375" style="67" bestFit="1" customWidth="1"/>
    <col min="4" max="4" width="7.7109375" style="67" bestFit="1" customWidth="1"/>
    <col min="5" max="5" width="8.140625" style="67" bestFit="1" customWidth="1"/>
    <col min="6" max="6" width="16.28515625" style="67" customWidth="1"/>
    <col min="7" max="7" width="12.28515625" style="67" customWidth="1"/>
    <col min="8" max="8" width="13" style="67" customWidth="1"/>
    <col min="9" max="9" width="3.7109375" style="54" customWidth="1"/>
    <col min="10" max="17" width="12.7109375" style="54" customWidth="1"/>
    <col min="18" max="16384" width="11.42578125" style="54"/>
  </cols>
  <sheetData>
    <row r="1" spans="2:17" ht="36" customHeight="1" x14ac:dyDescent="0.25">
      <c r="B1" s="154" t="s">
        <v>234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</row>
    <row r="2" spans="2:17" ht="24.95" customHeight="1" x14ac:dyDescent="0.25">
      <c r="B2" s="155" t="s">
        <v>252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</row>
    <row r="3" spans="2:17" ht="8.1" customHeight="1" x14ac:dyDescent="0.25"/>
    <row r="4" spans="2:17" ht="27" customHeight="1" x14ac:dyDescent="0.25">
      <c r="B4" s="55" t="s">
        <v>206</v>
      </c>
      <c r="C4" s="149">
        <v>2026</v>
      </c>
      <c r="D4" s="150"/>
      <c r="E4" s="151"/>
      <c r="F4" s="55" t="s">
        <v>215</v>
      </c>
      <c r="G4" s="56">
        <f>+VLOOKUP(H4,Tabla1[[#All],[Mes]:[Número2]],2,0)</f>
        <v>6</v>
      </c>
      <c r="H4" s="65" t="s">
        <v>189</v>
      </c>
    </row>
    <row r="5" spans="2:17" ht="8.1" customHeight="1" x14ac:dyDescent="0.25"/>
    <row r="6" spans="2:17" ht="32.1" customHeight="1" x14ac:dyDescent="0.25">
      <c r="B6" s="69" t="s">
        <v>226</v>
      </c>
      <c r="C6" s="69" t="s">
        <v>227</v>
      </c>
      <c r="D6" s="69" t="s">
        <v>217</v>
      </c>
      <c r="E6" s="69" t="s">
        <v>238</v>
      </c>
      <c r="F6" s="69" t="s">
        <v>218</v>
      </c>
      <c r="G6" s="69" t="s">
        <v>219</v>
      </c>
      <c r="H6" s="69" t="s">
        <v>220</v>
      </c>
    </row>
    <row r="7" spans="2:17" ht="42" customHeight="1" x14ac:dyDescent="0.25">
      <c r="B7" s="55">
        <v>38</v>
      </c>
      <c r="C7" s="70" t="s">
        <v>152</v>
      </c>
      <c r="D7" s="77">
        <f>IFERROR(IF(SUMIFS(HISTORICO!$J:$J,HISTORICO!$A:$A,$C$4,HISTORICO!$B:$B,$G$4,HISTORICO!$C:$C,$B7)=0,"",SUMIFS(HISTORICO!$J:$J,HISTORICO!$A:$A,$C$4,HISTORICO!$B:$B,$G$4,HISTORICO!$C:$C,$B7)),"")</f>
        <v>7.0000000000000007E-2</v>
      </c>
      <c r="E7" s="77">
        <v>1</v>
      </c>
      <c r="F7" s="72">
        <f>IFERROR(IF(SUMIFS(HISTORICO!$J:$J,HISTORICO!$A:$A,$C$4,HISTORICO!$B:$B,$G$4,HISTORICO!$C:$C,$B7)=0,"",SUMIFS(HISTORICO!$K:$K,HISTORICO!$A:$A,$C$4,HISTORICO!$B:$B,$G$4,HISTORICO!$C:$C,$B7)/SUMIFS(HISTORICO!$J:$J,HISTORICO!$A:$A,$C$4,HISTORICO!$B:$B,$G$4,HISTORICO!$C:$C,$B7)),"")</f>
        <v>0.71428571428571419</v>
      </c>
      <c r="G7" s="72">
        <f>IFERROR(IF(SUMIFS(HISTORICO!$J:$J,HISTORICO!$A:$A,$C$4,HISTORICO!$B:$B,"&lt;="&amp;$G$4,HISTORICO!$C:$C,$B7)=0,"",SUMIFS(HISTORICO!$K:$K,HISTORICO!$A:$A,$C$4,HISTORICO!$B:$B,"&lt;="&amp;$G$4,HISTORICO!$C:$C,$B7)/SUMIFS(HISTORICO!$J:$J,HISTORICO!$A:$A,$C$4,HISTORICO!$B:$B,"&lt;="&amp;$G$4,HISTORICO!$C:$C,$B7)),"")</f>
        <v>0.56167825625717405</v>
      </c>
      <c r="H7" s="78" t="str">
        <f>IF(F7="","SIN DATOS",IF(F7&gt;=E7,"CUMPLE",IF(F7&gt;=E7,"EN SEGUIMIENTO","BAJO META")))</f>
        <v>BAJO META</v>
      </c>
    </row>
    <row r="8" spans="2:17" ht="42" customHeight="1" x14ac:dyDescent="0.25">
      <c r="B8" s="55">
        <v>39</v>
      </c>
      <c r="C8" s="70" t="s">
        <v>158</v>
      </c>
      <c r="D8" s="77">
        <f>IFERROR(IF(SUMIFS(HISTORICO!$J:$J,HISTORICO!$A:$A,$C$4,HISTORICO!$B:$B,$G$4,HISTORICO!$C:$C,$B8)=0,"",SUMIFS(HISTORICO!$J:$J,HISTORICO!$A:$A,$C$4,HISTORICO!$B:$B,$G$4,HISTORICO!$C:$C,$B8)),"")</f>
        <v>7.0000000000000007E-2</v>
      </c>
      <c r="E8" s="77">
        <v>1</v>
      </c>
      <c r="F8" s="72">
        <f>IFERROR(IF(SUMIFS(HISTORICO!$J:$J,HISTORICO!$A:$A,$C$4,HISTORICO!$B:$B,$G$4,HISTORICO!$C:$C,$B8)=0,"",SUMIFS(HISTORICO!$K:$K,HISTORICO!$A:$A,$C$4,HISTORICO!$B:$B,$G$4,HISTORICO!$C:$C,$B8)/SUMIFS(HISTORICO!$J:$J,HISTORICO!$A:$A,$C$4,HISTORICO!$B:$B,$G$4,HISTORICO!$C:$C,$B8)),"")</f>
        <v>0.75</v>
      </c>
      <c r="G8" s="72">
        <f>IFERROR(IF(SUMIFS(HISTORICO!$J:$J,HISTORICO!$A:$A,$C$4,HISTORICO!$B:$B,"&lt;="&amp;$G$4,HISTORICO!$C:$C,$B8)=0,"",SUMIFS(HISTORICO!$K:$K,HISTORICO!$A:$A,$C$4,HISTORICO!$B:$B,"&lt;="&amp;$G$4,HISTORICO!$C:$C,$B8)/SUMIFS(HISTORICO!$J:$J,HISTORICO!$A:$A,$C$4,HISTORICO!$B:$B,"&lt;="&amp;$G$4,HISTORICO!$C:$C,$B8)),"")</f>
        <v>0.58599774543910854</v>
      </c>
      <c r="H8" s="78" t="str">
        <f t="shared" ref="H8:H9" si="0">IF(F8="","SIN DATOS",IF(F8&gt;=E8,"CUMPLE",IF(F8&gt;=E8,"EN SEGUIMIENTO","BAJO META")))</f>
        <v>BAJO META</v>
      </c>
    </row>
    <row r="9" spans="2:17" ht="32.1" customHeight="1" x14ac:dyDescent="0.25">
      <c r="B9" s="63"/>
      <c r="C9" s="63" t="s">
        <v>228</v>
      </c>
      <c r="D9" s="64">
        <f>SUM(D7:D8)</f>
        <v>0.14000000000000001</v>
      </c>
      <c r="E9" s="64">
        <v>1</v>
      </c>
      <c r="F9" s="64">
        <f>IFERROR(IF(SUMIFS(HISTORICO!$J:$J,HISTORICO!$A:$A,$C$4,HISTORICO!$B:$B,$G$4,HISTORICO!$E:$E,5)=0,"",SUMIFS(HISTORICO!$K:$K,HISTORICO!$A:$A,$C$4,HISTORICO!$B:$B,$G$4,HISTORICO!$E:$E,5)/SUMIFS(HISTORICO!$J:$J,HISTORICO!$A:$A,$C$4,HISTORICO!$B:$B,$G$4,HISTORICO!$E:$E,5)),"")</f>
        <v>0.7321428571428571</v>
      </c>
      <c r="G9" s="64">
        <f>IFERROR(IF(SUMIFS(HISTORICO!$J:$J,HISTORICO!$A:$A,$C$4,HISTORICO!$B:$B,"&lt;="&amp;$G$4,HISTORICO!$E:$E,5)=0,"",SUMIFS(HISTORICO!$K:$K,HISTORICO!$A:$A,$C$4,HISTORICO!$B:$B,"&lt;="&amp;$G$4,HISTORICO!$E:$E,5)/SUMIFS(HISTORICO!$J:$J,HISTORICO!$A:$A,$C$4,HISTORICO!$B:$B,"&lt;="&amp;$G$4,HISTORICO!$E:$E,5)),"")</f>
        <v>0.57383800084814107</v>
      </c>
      <c r="H9" s="79" t="str">
        <f t="shared" si="0"/>
        <v>BAJO META</v>
      </c>
    </row>
  </sheetData>
  <sheetProtection sheet="1" objects="1" scenarios="1" selectLockedCells="1" pivotTables="0"/>
  <mergeCells count="3">
    <mergeCell ref="B1:Q1"/>
    <mergeCell ref="B2:Q2"/>
    <mergeCell ref="C4:E4"/>
  </mergeCells>
  <dataValidations count="3">
    <dataValidation type="whole" allowBlank="1" showInputMessage="1" showErrorMessage="1" sqref="C4" xr:uid="{DDE07921-B79C-4426-98AD-417B150D28DA}">
      <formula1>2000</formula1>
      <formula2>2100</formula2>
    </dataValidation>
    <dataValidation type="whole" allowBlank="1" showInputMessage="1" showErrorMessage="1" sqref="G4" xr:uid="{1AC729F0-23AA-4032-8F98-2B35BDAA4B4C}">
      <formula1>1</formula1>
      <formula2>12</formula2>
    </dataValidation>
    <dataValidation type="list" allowBlank="1" showInputMessage="1" showErrorMessage="1" sqref="H4" xr:uid="{535CEDA3-3977-44CE-9069-424AA3167188}">
      <formula1>"Enero,Febrero,Marzo,Abril,Mayo,Junio,Julio,Agosto,Septiembre,Octubre,Noviembre,Diciembre"</formula1>
    </dataValidation>
  </dataValidations>
  <pageMargins left="0.7" right="0.7" top="0.75" bottom="0.75" header="0.3" footer="0.3"/>
  <pageSetup scale="61" orientation="landscape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E9C326DA-1725-4E5D-9276-27CDB51E5E1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F7812BE-9362-4F2A-A549-3F0B013A80E2}">
  <ds:schemaRefs/>
</ds:datastoreItem>
</file>

<file path=customXml/itemProps3.xml><?xml version="1.0" encoding="utf-8"?>
<ds:datastoreItem xmlns:ds="http://schemas.openxmlformats.org/officeDocument/2006/customXml" ds:itemID="{6FBD6697-CAE2-4CC4-B998-B64CBFBFE758}">
  <ds:schemaRefs/>
</ds:datastoreItem>
</file>

<file path=customXml/itemProps4.xml><?xml version="1.0" encoding="utf-8"?>
<ds:datastoreItem xmlns:ds="http://schemas.openxmlformats.org/officeDocument/2006/customXml" ds:itemID="{C726C393-33A7-4D28-B76C-92974FF347D6}">
  <ds:schemaRefs/>
</ds:datastoreItem>
</file>

<file path=customXml/itemProps5.xml><?xml version="1.0" encoding="utf-8"?>
<ds:datastoreItem xmlns:ds="http://schemas.openxmlformats.org/officeDocument/2006/customXml" ds:itemID="{8080B8D2-DE80-4222-9523-0891A0B7661D}">
  <ds:schemaRefs/>
</ds:datastoreItem>
</file>

<file path=customXml/itemProps6.xml><?xml version="1.0" encoding="utf-8"?>
<ds:datastoreItem xmlns:ds="http://schemas.openxmlformats.org/officeDocument/2006/customXml" ds:itemID="{378A5EC1-1030-474B-B409-BFE7FB1C732F}">
  <ds:schemaRefs/>
</ds:datastoreItem>
</file>

<file path=customXml/itemProps7.xml><?xml version="1.0" encoding="utf-8"?>
<ds:datastoreItem xmlns:ds="http://schemas.openxmlformats.org/officeDocument/2006/customXml" ds:itemID="{8BEE2435-1408-481D-91ED-4E70E6D1FF04}">
  <ds:schemaRefs/>
</ds:datastoreItem>
</file>

<file path=customXml/itemProps8.xml><?xml version="1.0" encoding="utf-8"?>
<ds:datastoreItem xmlns:ds="http://schemas.openxmlformats.org/officeDocument/2006/customXml" ds:itemID="{B55B383B-5A98-444A-A4CD-EAB276F6F27C}">
  <ds:schemaRefs/>
</ds:datastoreItem>
</file>

<file path=customXml/itemProps9.xml><?xml version="1.0" encoding="utf-8"?>
<ds:datastoreItem xmlns:ds="http://schemas.openxmlformats.org/officeDocument/2006/customXml" ds:itemID="{11BC23C9-FC4E-4A92-8C63-AE8C282CFC5E}">
  <ds:schemaRefs/>
</ds:datastoreItem>
</file>

<file path=customXml/itemProps10.xml><?xml version="1.0" encoding="utf-8"?>
<ds:datastoreItem xmlns:ds="http://schemas.openxmlformats.org/officeDocument/2006/customXml" ds:itemID="{F1CBF369-0F00-42C8-B819-FA8938A463D9}">
  <ds:schemaRefs/>
</ds:datastoreItem>
</file>

<file path=customXml/itemProps11.xml><?xml version="1.0" encoding="utf-8"?>
<ds:datastoreItem xmlns:ds="http://schemas.openxmlformats.org/officeDocument/2006/customXml" ds:itemID="{44C4F233-6572-4A06-AB3B-BD56C672BE9F}">
  <ds:schemaRefs/>
</ds:datastoreItem>
</file>

<file path=customXml/itemProps12.xml><?xml version="1.0" encoding="utf-8"?>
<ds:datastoreItem xmlns:ds="http://schemas.openxmlformats.org/officeDocument/2006/customXml" ds:itemID="{98736E24-0E7D-4744-A97B-A832F6980C30}">
  <ds:schemaRefs/>
</ds:datastoreItem>
</file>

<file path=customXml/itemProps13.xml><?xml version="1.0" encoding="utf-8"?>
<ds:datastoreItem xmlns:ds="http://schemas.openxmlformats.org/officeDocument/2006/customXml" ds:itemID="{4D55948D-AEEC-4284-B26C-20C103FA1A48}">
  <ds:schemaRefs/>
</ds:datastoreItem>
</file>

<file path=customXml/itemProps14.xml><?xml version="1.0" encoding="utf-8"?>
<ds:datastoreItem xmlns:ds="http://schemas.openxmlformats.org/officeDocument/2006/customXml" ds:itemID="{AB8FE92E-B765-44B8-8ED8-3948F14A5DDE}">
  <ds:schemaRefs/>
</ds:datastoreItem>
</file>

<file path=customXml/itemProps15.xml><?xml version="1.0" encoding="utf-8"?>
<ds:datastoreItem xmlns:ds="http://schemas.openxmlformats.org/officeDocument/2006/customXml" ds:itemID="{E50CCC37-B50E-4ED3-96DA-26CFAA88AE4A}">
  <ds:schemaRefs/>
</ds:datastoreItem>
</file>

<file path=customXml/itemProps16.xml><?xml version="1.0" encoding="utf-8"?>
<ds:datastoreItem xmlns:ds="http://schemas.openxmlformats.org/officeDocument/2006/customXml" ds:itemID="{8BCC7D59-84D0-4CE8-8D4C-C34929149E22}">
  <ds:schemaRefs/>
</ds:datastoreItem>
</file>

<file path=customXml/itemProps17.xml><?xml version="1.0" encoding="utf-8"?>
<ds:datastoreItem xmlns:ds="http://schemas.openxmlformats.org/officeDocument/2006/customXml" ds:itemID="{16747A23-9CC3-42F3-9106-3E80104B9C52}">
  <ds:schemaRefs/>
</ds:datastoreItem>
</file>

<file path=customXml/itemProps18.xml><?xml version="1.0" encoding="utf-8"?>
<ds:datastoreItem xmlns:ds="http://schemas.openxmlformats.org/officeDocument/2006/customXml" ds:itemID="{BC89ADAA-96DF-49A7-89FE-305EB74CECF4}">
  <ds:schemaRefs/>
</ds:datastoreItem>
</file>

<file path=customXml/itemProps19.xml><?xml version="1.0" encoding="utf-8"?>
<ds:datastoreItem xmlns:ds="http://schemas.openxmlformats.org/officeDocument/2006/customXml" ds:itemID="{D3DDA860-EE20-4214-9BEE-B77F1BC45DBC}">
  <ds:schemaRefs/>
</ds:datastoreItem>
</file>

<file path=customXml/itemProps20.xml><?xml version="1.0" encoding="utf-8"?>
<ds:datastoreItem xmlns:ds="http://schemas.openxmlformats.org/officeDocument/2006/customXml" ds:itemID="{410D11E0-25E7-4208-8B15-61B08E6780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8</vt:i4>
      </vt:variant>
    </vt:vector>
  </HeadingPairs>
  <TitlesOfParts>
    <vt:vector size="9" baseType="lpstr">
      <vt:lpstr>01_INICIO</vt:lpstr>
      <vt:lpstr>'06_AUDITORIA'!Área_de_impresión</vt:lpstr>
      <vt:lpstr>'07_DASHBOARD'!Área_de_impresión</vt:lpstr>
      <vt:lpstr>'08_OBJETIVOS'!Área_de_impresión</vt:lpstr>
      <vt:lpstr>'09_OBJETIVO_1'!Área_de_impresión</vt:lpstr>
      <vt:lpstr>'10_OBJETIVO_2'!Área_de_impresión</vt:lpstr>
      <vt:lpstr>'11_OBJETIVO_3'!Área_de_impresión</vt:lpstr>
      <vt:lpstr>'12_OBJETIVO_4'!Área_de_impresión</vt:lpstr>
      <vt:lpstr>'13_OBJETIVO_5'!Área_de_impresión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Ruiz</dc:creator>
  <cp:lastModifiedBy>Daniel Ruiz</cp:lastModifiedBy>
  <cp:lastPrinted>2026-10-20T22:35:49Z</cp:lastPrinted>
  <dcterms:created xsi:type="dcterms:W3CDTF">2026-09-09T16:05:43Z</dcterms:created>
  <dcterms:modified xsi:type="dcterms:W3CDTF">2026-10-20T23:00:53Z</dcterms:modified>
</cp:coreProperties>
</file>