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https://community.max.gov/plugins;jsessionid=84F873AAA77CD8C8BBACEB4748D42360/servlet/webdav/Global/OMB/$795771696/"/>
    </mc:Choice>
  </mc:AlternateContent>
  <bookViews>
    <workbookView xWindow="0" yWindow="0" windowWidth="24000" windowHeight="10092" tabRatio="804" firstSheet="1" activeTab="1"/>
  </bookViews>
  <sheets>
    <sheet name="INSTRUCTIONS" sheetId="134" state="hidden" r:id="rId1"/>
    <sheet name="Agency Summary" sheetId="129" r:id="rId2"/>
    <sheet name="IFAP Component Summary" sheetId="92" r:id="rId3"/>
    <sheet name="CALFED (pre FY12)" sheetId="135" state="hidden" r:id="rId4"/>
    <sheet name="BOR 12-18" sheetId="123" r:id="rId5"/>
    <sheet name="USACE 12-18" sheetId="127" r:id="rId6"/>
    <sheet name="NRCS 12-18" sheetId="125" r:id="rId7"/>
    <sheet name="NOAA 12-18" sheetId="119" r:id="rId8"/>
    <sheet name="USGS 12-18" sheetId="133" r:id="rId9"/>
    <sheet name="USGS2011" sheetId="98" state="hidden" r:id="rId10"/>
    <sheet name="USGS 2010" sheetId="65" state="hidden" r:id="rId11"/>
    <sheet name="F&amp;WS 12-18" sheetId="121" r:id="rId12"/>
    <sheet name="EPA 12-18" sheetId="117" r:id="rId13"/>
    <sheet name="EPA 2011" sheetId="118" state="hidden" r:id="rId14"/>
    <sheet name="USEPA 2010" sheetId="91" state="hidden" r:id="rId15"/>
    <sheet name="NOAA 2011" sheetId="120" state="hidden" r:id="rId16"/>
    <sheet name="NOAA 2010" sheetId="52" state="hidden" r:id="rId17"/>
    <sheet name="USF&amp;WS 2010" sheetId="78" state="hidden" r:id="rId18"/>
    <sheet name="F&amp;WS 2011" sheetId="122" state="hidden" r:id="rId19"/>
    <sheet name="BOR 2011" sheetId="124" state="hidden" r:id="rId20"/>
    <sheet name="USBR 2010" sheetId="13" state="hidden" r:id="rId21"/>
    <sheet name="USACE 2011" sheetId="128" state="hidden" r:id="rId22"/>
    <sheet name="USACE 2010" sheetId="26" state="hidden" r:id="rId23"/>
    <sheet name="NRCS 2011" sheetId="126" state="hidden" r:id="rId24"/>
    <sheet name="NRCS 2010" sheetId="39" state="hidden" r:id="rId25"/>
  </sheets>
  <definedNames>
    <definedName name="_xlnm.Print_Area" localSheetId="1">'Agency Summary'!$C$2:$T$16</definedName>
    <definedName name="_xlnm.Print_Area" localSheetId="4">'BOR 12-18'!$A$1:$Q$98</definedName>
    <definedName name="_xlnm.Print_Area" localSheetId="19">'BOR 2011'!$B$2:$E$86</definedName>
    <definedName name="_xlnm.Print_Area" localSheetId="12">'EPA 12-18'!$B$2:$H$15</definedName>
    <definedName name="_xlnm.Print_Area" localSheetId="13">'EPA 2011'!$B$2:$E$18</definedName>
    <definedName name="_xlnm.Print_Area" localSheetId="11">'F&amp;WS 12-18'!$B$2:$H$39</definedName>
    <definedName name="_xlnm.Print_Area" localSheetId="18">'F&amp;WS 2011'!$B$2:$E$24</definedName>
    <definedName name="_xlnm.Print_Area" localSheetId="2">'IFAP Component Summary'!$B$2:$E$52</definedName>
    <definedName name="_xlnm.Print_Area" localSheetId="7">'NOAA 12-18'!$B$2:$H$14</definedName>
    <definedName name="_xlnm.Print_Area" localSheetId="15">'NOAA 2011'!$B$2:$E$15</definedName>
    <definedName name="_xlnm.Print_Area" localSheetId="6">'NRCS 12-18'!$B$2:$H$20</definedName>
    <definedName name="_xlnm.Print_Area" localSheetId="23">'NRCS 2011'!$B$2:$E$23</definedName>
    <definedName name="_xlnm.Print_Area" localSheetId="5">'USACE 12-18'!$B$2:$H$44</definedName>
    <definedName name="_xlnm.Print_Area" localSheetId="21">'USACE 2011'!$B$2:$E$107</definedName>
    <definedName name="_xlnm.Print_Area" localSheetId="20">'USBR 2010'!$A$5:$D$81</definedName>
    <definedName name="_xlnm.Print_Area" localSheetId="8">'USGS 12-18'!$B$2:$H$17</definedName>
    <definedName name="_xlnm.Print_Area" localSheetId="9">USGS2011!$B$2:$E$13</definedName>
    <definedName name="_xlnm.Print_Titles" localSheetId="4">'BOR 12-18'!$2:$4</definedName>
    <definedName name="_xlnm.Print_Titles" localSheetId="19">'BOR 2011'!$2:$5</definedName>
    <definedName name="_xlnm.Print_Titles" localSheetId="12">'EPA 12-18'!$2:$4</definedName>
    <definedName name="_xlnm.Print_Titles" localSheetId="13">'EPA 2011'!$2:$5</definedName>
    <definedName name="_xlnm.Print_Titles" localSheetId="11">'F&amp;WS 12-18'!$2:$4</definedName>
    <definedName name="_xlnm.Print_Titles" localSheetId="18">'F&amp;WS 2011'!$2:$5</definedName>
    <definedName name="_xlnm.Print_Titles" localSheetId="2">'IFAP Component Summary'!$2:$5</definedName>
    <definedName name="_xlnm.Print_Titles" localSheetId="7">'NOAA 12-18'!$2:$4</definedName>
    <definedName name="_xlnm.Print_Titles" localSheetId="15">'NOAA 2011'!$2:$5</definedName>
    <definedName name="_xlnm.Print_Titles" localSheetId="6">'NRCS 12-18'!$2:$4</definedName>
    <definedName name="_xlnm.Print_Titles" localSheetId="23">'NRCS 2011'!$2:$5</definedName>
    <definedName name="_xlnm.Print_Titles" localSheetId="21">'USACE 2011'!$2:$5</definedName>
    <definedName name="_xlnm.Print_Titles" localSheetId="20">'USBR 2010'!$5:$7</definedName>
    <definedName name="_xlnm.Print_Titles" localSheetId="8">'USGS 12-18'!$2:$4</definedName>
    <definedName name="_xlnm.Print_Titles" localSheetId="9">USGS2011!$2:$5</definedName>
  </definedNames>
  <calcPr calcId="162913"/>
</workbook>
</file>

<file path=xl/calcChain.xml><?xml version="1.0" encoding="utf-8"?>
<calcChain xmlns="http://schemas.openxmlformats.org/spreadsheetml/2006/main">
  <c r="P17" i="125" l="1"/>
  <c r="N17" i="125"/>
  <c r="L17" i="125"/>
  <c r="J17" i="125"/>
  <c r="H17" i="125"/>
  <c r="D6" i="117" l="1"/>
  <c r="F6" i="117"/>
  <c r="H6" i="117"/>
  <c r="H13" i="117" s="1"/>
  <c r="J6" i="117"/>
  <c r="J13" i="117" s="1"/>
  <c r="L6" i="117"/>
  <c r="N6" i="117"/>
  <c r="P6" i="117"/>
  <c r="D8" i="117"/>
  <c r="D13" i="117" s="1"/>
  <c r="F8" i="117"/>
  <c r="H8" i="117"/>
  <c r="J8" i="117"/>
  <c r="L8" i="117"/>
  <c r="L13" i="117" s="1"/>
  <c r="N8" i="117"/>
  <c r="P8" i="117"/>
  <c r="F13" i="117"/>
  <c r="N13" i="117"/>
  <c r="P13" i="117" l="1"/>
  <c r="N54" i="123"/>
  <c r="D87" i="123" l="1"/>
  <c r="D12" i="123"/>
  <c r="D9" i="123"/>
  <c r="D6" i="123"/>
  <c r="D5" i="123" s="1"/>
  <c r="L6" i="123"/>
  <c r="L5" i="123" s="1"/>
  <c r="I52" i="92"/>
  <c r="I51" i="92"/>
  <c r="I50" i="92"/>
  <c r="I49" i="92"/>
  <c r="I40" i="92"/>
  <c r="I38" i="92"/>
  <c r="I37" i="92"/>
  <c r="I34" i="92"/>
  <c r="I28" i="92"/>
  <c r="I25" i="92"/>
  <c r="I20" i="92"/>
  <c r="I13" i="92"/>
  <c r="P18" i="127"/>
  <c r="I22" i="92" s="1"/>
  <c r="P11" i="127"/>
  <c r="I21" i="92" s="1"/>
  <c r="P5" i="127"/>
  <c r="P10" i="125"/>
  <c r="I27" i="92" s="1"/>
  <c r="P6" i="125"/>
  <c r="I26" i="92" s="1"/>
  <c r="I33" i="92"/>
  <c r="I32" i="92"/>
  <c r="P14" i="119"/>
  <c r="P7" i="133"/>
  <c r="I39" i="92" s="1"/>
  <c r="P31" i="121"/>
  <c r="I46" i="92" s="1"/>
  <c r="P23" i="121"/>
  <c r="I45" i="92" s="1"/>
  <c r="P15" i="121"/>
  <c r="I44" i="92" s="1"/>
  <c r="P5" i="121"/>
  <c r="I43" i="92" s="1"/>
  <c r="P91" i="123"/>
  <c r="I16" i="92" s="1"/>
  <c r="P89" i="123"/>
  <c r="P87" i="123"/>
  <c r="P85" i="123"/>
  <c r="P82" i="123"/>
  <c r="P79" i="123"/>
  <c r="P77" i="123"/>
  <c r="P75" i="123"/>
  <c r="P73" i="123"/>
  <c r="P70" i="123"/>
  <c r="P68" i="123"/>
  <c r="P66" i="123"/>
  <c r="P63" i="123"/>
  <c r="P61" i="123"/>
  <c r="P59" i="123"/>
  <c r="P54" i="123"/>
  <c r="P52" i="123"/>
  <c r="P50" i="123"/>
  <c r="P48" i="123"/>
  <c r="P45" i="123"/>
  <c r="P43" i="123"/>
  <c r="P41" i="123"/>
  <c r="P39" i="123"/>
  <c r="P37" i="123"/>
  <c r="P35" i="123"/>
  <c r="P33" i="123"/>
  <c r="P30" i="123"/>
  <c r="P28" i="123"/>
  <c r="P26" i="123"/>
  <c r="P24" i="123"/>
  <c r="P22" i="123"/>
  <c r="P20" i="123"/>
  <c r="P18" i="123"/>
  <c r="P16" i="123"/>
  <c r="P14" i="123"/>
  <c r="P12" i="123"/>
  <c r="P9" i="123"/>
  <c r="P6" i="123"/>
  <c r="H13" i="92"/>
  <c r="I48" i="92" l="1"/>
  <c r="X12" i="129" s="1"/>
  <c r="P8" i="123"/>
  <c r="P20" i="125"/>
  <c r="I42" i="92"/>
  <c r="X11" i="129" s="1"/>
  <c r="P16" i="133"/>
  <c r="P32" i="123"/>
  <c r="I15" i="92" s="1"/>
  <c r="I9" i="92" s="1"/>
  <c r="P39" i="121"/>
  <c r="I31" i="92"/>
  <c r="I30" i="92" s="1"/>
  <c r="X9" i="129" s="1"/>
  <c r="P43" i="127"/>
  <c r="I10" i="92"/>
  <c r="I19" i="92"/>
  <c r="I18" i="92" s="1"/>
  <c r="X7" i="129" s="1"/>
  <c r="I14" i="92"/>
  <c r="I8" i="92" s="1"/>
  <c r="I24" i="92"/>
  <c r="X8" i="129" s="1"/>
  <c r="I36" i="92"/>
  <c r="X10" i="129" s="1"/>
  <c r="N18" i="127"/>
  <c r="L18" i="127"/>
  <c r="N11" i="127"/>
  <c r="L11" i="127"/>
  <c r="N5" i="127"/>
  <c r="L5" i="127"/>
  <c r="N43" i="127" l="1"/>
  <c r="P94" i="123"/>
  <c r="I7" i="92"/>
  <c r="I6" i="92" s="1"/>
  <c r="I12" i="92"/>
  <c r="X6" i="129" s="1"/>
  <c r="X13" i="129" s="1"/>
  <c r="L43" i="127"/>
  <c r="H52" i="92"/>
  <c r="H50" i="92"/>
  <c r="H49" i="92"/>
  <c r="G52" i="92"/>
  <c r="G51" i="92"/>
  <c r="G50" i="92"/>
  <c r="G49" i="92"/>
  <c r="H40" i="92"/>
  <c r="H38" i="92"/>
  <c r="H37" i="92"/>
  <c r="G40" i="92"/>
  <c r="G38" i="92"/>
  <c r="G37" i="92"/>
  <c r="H34" i="92"/>
  <c r="G34" i="92"/>
  <c r="H28" i="92"/>
  <c r="H25" i="92"/>
  <c r="G28" i="92"/>
  <c r="G25" i="92"/>
  <c r="H22" i="92"/>
  <c r="H21" i="92"/>
  <c r="H20" i="92"/>
  <c r="H19" i="92"/>
  <c r="G22" i="92"/>
  <c r="G21" i="92"/>
  <c r="G20" i="92"/>
  <c r="G19" i="92"/>
  <c r="H51" i="92" l="1"/>
  <c r="N31" i="121" l="1"/>
  <c r="H46" i="92" s="1"/>
  <c r="L31" i="121"/>
  <c r="G46" i="92" s="1"/>
  <c r="J31" i="121"/>
  <c r="H31" i="121"/>
  <c r="F31" i="121"/>
  <c r="D31" i="121"/>
  <c r="D23" i="121"/>
  <c r="N23" i="121"/>
  <c r="H45" i="92" s="1"/>
  <c r="L23" i="121"/>
  <c r="G45" i="92" s="1"/>
  <c r="J23" i="121"/>
  <c r="H23" i="121"/>
  <c r="F23" i="121"/>
  <c r="N15" i="121"/>
  <c r="H44" i="92" s="1"/>
  <c r="L15" i="121"/>
  <c r="G44" i="92" s="1"/>
  <c r="J15" i="121"/>
  <c r="H15" i="121"/>
  <c r="F15" i="121"/>
  <c r="D15" i="121"/>
  <c r="N5" i="121"/>
  <c r="H43" i="92" s="1"/>
  <c r="L5" i="121"/>
  <c r="G43" i="92" s="1"/>
  <c r="J5" i="121"/>
  <c r="H5" i="121"/>
  <c r="F5" i="121"/>
  <c r="D5" i="121"/>
  <c r="N89" i="123" l="1"/>
  <c r="N6" i="123"/>
  <c r="L7" i="133" l="1"/>
  <c r="L10" i="119"/>
  <c r="G33" i="92" s="1"/>
  <c r="L8" i="119"/>
  <c r="G32" i="92" s="1"/>
  <c r="L5" i="119"/>
  <c r="G31" i="92" s="1"/>
  <c r="L10" i="125"/>
  <c r="G27" i="92" s="1"/>
  <c r="L6" i="125"/>
  <c r="G26" i="92" s="1"/>
  <c r="L91" i="123"/>
  <c r="G16" i="92" s="1"/>
  <c r="L87" i="123"/>
  <c r="L85" i="123"/>
  <c r="L82" i="123"/>
  <c r="L79" i="123"/>
  <c r="L77" i="123"/>
  <c r="L75" i="123"/>
  <c r="L73" i="123"/>
  <c r="L70" i="123"/>
  <c r="L68" i="123"/>
  <c r="L66" i="123"/>
  <c r="L63" i="123"/>
  <c r="L61" i="123"/>
  <c r="L59" i="123"/>
  <c r="L54" i="123"/>
  <c r="L52" i="123"/>
  <c r="L50" i="123"/>
  <c r="L48" i="123"/>
  <c r="L45" i="123"/>
  <c r="L43" i="123"/>
  <c r="L41" i="123"/>
  <c r="L39" i="123"/>
  <c r="L37" i="123"/>
  <c r="L35" i="123"/>
  <c r="L33" i="123"/>
  <c r="L30" i="123"/>
  <c r="L28" i="123"/>
  <c r="L26" i="123"/>
  <c r="L24" i="123"/>
  <c r="L22" i="123"/>
  <c r="L20" i="123"/>
  <c r="L18" i="123"/>
  <c r="L16" i="123"/>
  <c r="L14" i="123"/>
  <c r="L12" i="123"/>
  <c r="L9" i="123"/>
  <c r="G13" i="92"/>
  <c r="N9" i="123"/>
  <c r="N12" i="123"/>
  <c r="N14" i="123"/>
  <c r="N16" i="123"/>
  <c r="N18" i="123"/>
  <c r="N20" i="123"/>
  <c r="N22" i="123"/>
  <c r="N24" i="123"/>
  <c r="N26" i="123"/>
  <c r="N28" i="123"/>
  <c r="N30" i="123"/>
  <c r="N33" i="123"/>
  <c r="N35" i="123"/>
  <c r="N37" i="123"/>
  <c r="N39" i="123"/>
  <c r="N41" i="123"/>
  <c r="N43" i="123"/>
  <c r="N45" i="123"/>
  <c r="N48" i="123"/>
  <c r="N50" i="123"/>
  <c r="N52" i="123"/>
  <c r="N59" i="123"/>
  <c r="N61" i="123"/>
  <c r="N63" i="123"/>
  <c r="N66" i="123"/>
  <c r="N68" i="123"/>
  <c r="N70" i="123"/>
  <c r="N73" i="123"/>
  <c r="N75" i="123"/>
  <c r="N77" i="123"/>
  <c r="N79" i="123"/>
  <c r="N82" i="123"/>
  <c r="N85" i="123"/>
  <c r="N87" i="123"/>
  <c r="N91" i="123"/>
  <c r="H16" i="92" s="1"/>
  <c r="L14" i="119" l="1"/>
  <c r="N32" i="123"/>
  <c r="H15" i="92" s="1"/>
  <c r="L39" i="121"/>
  <c r="L32" i="123"/>
  <c r="G15" i="92" s="1"/>
  <c r="L16" i="133"/>
  <c r="G39" i="92"/>
  <c r="L8" i="123"/>
  <c r="L20" i="125"/>
  <c r="N8" i="123"/>
  <c r="H14" i="92" s="1"/>
  <c r="H12" i="92" l="1"/>
  <c r="W6" i="129" s="1"/>
  <c r="L94" i="123"/>
  <c r="G14" i="92"/>
  <c r="H48" i="92"/>
  <c r="W12" i="129" s="1"/>
  <c r="H42" i="92"/>
  <c r="W11" i="129" s="1"/>
  <c r="H10" i="92"/>
  <c r="N94" i="123"/>
  <c r="H18" i="92"/>
  <c r="W7" i="129" s="1"/>
  <c r="J14" i="123" l="1"/>
  <c r="J5" i="127"/>
  <c r="H5" i="127"/>
  <c r="H43" i="127" s="1"/>
  <c r="F5" i="127"/>
  <c r="F43" i="127" s="1"/>
  <c r="D5" i="127"/>
  <c r="D43" i="127" s="1"/>
  <c r="H33" i="92"/>
  <c r="H32" i="92"/>
  <c r="H31" i="92"/>
  <c r="J10" i="119"/>
  <c r="J8" i="119"/>
  <c r="J5" i="119"/>
  <c r="H10" i="119"/>
  <c r="H8" i="119"/>
  <c r="H5" i="119"/>
  <c r="N10" i="125"/>
  <c r="H27" i="92" s="1"/>
  <c r="N6" i="125"/>
  <c r="H26" i="92" s="1"/>
  <c r="N7" i="133"/>
  <c r="H39" i="92" s="1"/>
  <c r="C18" i="135"/>
  <c r="H8" i="92" l="1"/>
  <c r="H24" i="92"/>
  <c r="W8" i="129" s="1"/>
  <c r="H7" i="92"/>
  <c r="H30" i="92"/>
  <c r="W9" i="129" s="1"/>
  <c r="H36" i="92"/>
  <c r="W10" i="129" s="1"/>
  <c r="H9" i="92"/>
  <c r="G10" i="92"/>
  <c r="G18" i="92"/>
  <c r="V7" i="129" s="1"/>
  <c r="N16" i="133"/>
  <c r="G36" i="92"/>
  <c r="V10" i="129" s="1"/>
  <c r="G48" i="92"/>
  <c r="V12" i="129" s="1"/>
  <c r="N20" i="125"/>
  <c r="N14" i="119"/>
  <c r="H14" i="119"/>
  <c r="J14" i="119"/>
  <c r="N39" i="121"/>
  <c r="G30" i="92"/>
  <c r="V9" i="129" s="1"/>
  <c r="G42" i="92"/>
  <c r="V11" i="129" s="1"/>
  <c r="G24" i="92"/>
  <c r="V8" i="129" s="1"/>
  <c r="E12" i="119"/>
  <c r="E11" i="119"/>
  <c r="E9" i="119"/>
  <c r="F8" i="119" s="1"/>
  <c r="E7" i="119"/>
  <c r="E6" i="119"/>
  <c r="H6" i="92" l="1"/>
  <c r="W13" i="129"/>
  <c r="G7" i="92"/>
  <c r="F10" i="119"/>
  <c r="G9" i="92"/>
  <c r="F5" i="119"/>
  <c r="J18" i="127"/>
  <c r="J11" i="127"/>
  <c r="J43" i="127" s="1"/>
  <c r="F14" i="119" l="1"/>
  <c r="G12" i="92"/>
  <c r="V6" i="129" s="1"/>
  <c r="V13" i="129" s="1"/>
  <c r="G8" i="92"/>
  <c r="G6" i="92" s="1"/>
  <c r="F45" i="123"/>
  <c r="F9" i="123" l="1"/>
  <c r="J9" i="123"/>
  <c r="H9" i="123"/>
  <c r="J18" i="123"/>
  <c r="J10" i="125"/>
  <c r="H10" i="125"/>
  <c r="J6" i="125"/>
  <c r="H6" i="125"/>
  <c r="F6" i="125"/>
  <c r="F7" i="133"/>
  <c r="F52" i="92" l="1"/>
  <c r="F49" i="92"/>
  <c r="F43" i="92"/>
  <c r="F37" i="92"/>
  <c r="F40" i="92"/>
  <c r="F38" i="92"/>
  <c r="F34" i="92"/>
  <c r="F28" i="92"/>
  <c r="F27" i="92"/>
  <c r="F26" i="92"/>
  <c r="F25" i="92"/>
  <c r="F22" i="92"/>
  <c r="F21" i="92"/>
  <c r="F20" i="92"/>
  <c r="F19" i="92"/>
  <c r="J20" i="125"/>
  <c r="J91" i="123"/>
  <c r="F16" i="92" s="1"/>
  <c r="J87" i="123"/>
  <c r="J85" i="123"/>
  <c r="J82" i="123"/>
  <c r="J79" i="123"/>
  <c r="J77" i="123"/>
  <c r="J75" i="123"/>
  <c r="J73" i="123"/>
  <c r="J70" i="123"/>
  <c r="J68" i="123"/>
  <c r="J66" i="123"/>
  <c r="J63" i="123"/>
  <c r="J61" i="123"/>
  <c r="J59" i="123"/>
  <c r="J54" i="123"/>
  <c r="J52" i="123"/>
  <c r="J50" i="123"/>
  <c r="J48" i="123"/>
  <c r="J45" i="123"/>
  <c r="J43" i="123"/>
  <c r="J41" i="123"/>
  <c r="J39" i="123"/>
  <c r="J37" i="123"/>
  <c r="J35" i="123"/>
  <c r="J33" i="123"/>
  <c r="J30" i="123"/>
  <c r="J28" i="123"/>
  <c r="J26" i="123"/>
  <c r="J24" i="123"/>
  <c r="J22" i="123"/>
  <c r="J20" i="123"/>
  <c r="J16" i="123"/>
  <c r="J12" i="123"/>
  <c r="J6" i="123"/>
  <c r="F46" i="92"/>
  <c r="F45" i="92"/>
  <c r="F44" i="92"/>
  <c r="F33" i="92"/>
  <c r="F32" i="92"/>
  <c r="F31" i="92"/>
  <c r="F51" i="92"/>
  <c r="F50" i="92"/>
  <c r="J7" i="133"/>
  <c r="J16" i="133" s="1"/>
  <c r="J5" i="123" l="1"/>
  <c r="F13" i="92" s="1"/>
  <c r="F7" i="92" s="1"/>
  <c r="J32" i="123"/>
  <c r="F15" i="92" s="1"/>
  <c r="F30" i="92"/>
  <c r="U9" i="129" s="1"/>
  <c r="F10" i="92"/>
  <c r="F18" i="92"/>
  <c r="U7" i="129" s="1"/>
  <c r="J8" i="123"/>
  <c r="F42" i="92"/>
  <c r="U11" i="129" s="1"/>
  <c r="J39" i="121"/>
  <c r="F48" i="92"/>
  <c r="U12" i="129" s="1"/>
  <c r="F39" i="92"/>
  <c r="F36" i="92" s="1"/>
  <c r="U10" i="129" s="1"/>
  <c r="F24" i="92"/>
  <c r="U8" i="129" s="1"/>
  <c r="F14" i="92" l="1"/>
  <c r="F8" i="92" s="1"/>
  <c r="F9" i="92"/>
  <c r="J94" i="123"/>
  <c r="H7" i="133"/>
  <c r="F12" i="92" l="1"/>
  <c r="F6" i="92"/>
  <c r="U6" i="129"/>
  <c r="U13" i="129" s="1"/>
  <c r="D7" i="133"/>
  <c r="E22" i="92" l="1"/>
  <c r="E21" i="92"/>
  <c r="E20" i="92"/>
  <c r="E19" i="92"/>
  <c r="D22" i="92"/>
  <c r="D21" i="92"/>
  <c r="D20" i="92"/>
  <c r="D19" i="92"/>
  <c r="C22" i="92"/>
  <c r="C21" i="92"/>
  <c r="C20" i="92"/>
  <c r="C19" i="92"/>
  <c r="H63" i="123" l="1"/>
  <c r="F63" i="123"/>
  <c r="D63" i="123"/>
  <c r="E52" i="92" l="1"/>
  <c r="E49" i="92"/>
  <c r="E40" i="92"/>
  <c r="E38" i="92"/>
  <c r="E37" i="92"/>
  <c r="E28" i="92"/>
  <c r="E25" i="92"/>
  <c r="E34" i="92"/>
  <c r="E33" i="92" l="1"/>
  <c r="E32" i="92"/>
  <c r="E31" i="92" l="1"/>
  <c r="E51" i="92"/>
  <c r="E50" i="92"/>
  <c r="E39" i="92" l="1"/>
  <c r="H12" i="123" l="1"/>
  <c r="E48" i="92"/>
  <c r="T12" i="129" s="1"/>
  <c r="E36" i="92"/>
  <c r="T10" i="129" s="1"/>
  <c r="E30" i="92"/>
  <c r="T9" i="129" s="1"/>
  <c r="E46" i="92"/>
  <c r="E45" i="92"/>
  <c r="E44" i="92"/>
  <c r="E43" i="92"/>
  <c r="H91" i="123"/>
  <c r="E16" i="92" s="1"/>
  <c r="H87" i="123"/>
  <c r="H85" i="123"/>
  <c r="H82" i="123"/>
  <c r="H79" i="123"/>
  <c r="H77" i="123"/>
  <c r="H75" i="123"/>
  <c r="H73" i="123"/>
  <c r="H70" i="123"/>
  <c r="H68" i="123"/>
  <c r="H66" i="123"/>
  <c r="H61" i="123"/>
  <c r="H59" i="123"/>
  <c r="H54" i="123"/>
  <c r="H52" i="123"/>
  <c r="H50" i="123"/>
  <c r="H48" i="123"/>
  <c r="H45" i="123"/>
  <c r="H43" i="123"/>
  <c r="H41" i="123"/>
  <c r="H39" i="123"/>
  <c r="H37" i="123"/>
  <c r="H35" i="123"/>
  <c r="H33" i="123"/>
  <c r="H30" i="123"/>
  <c r="H28" i="123"/>
  <c r="H26" i="123"/>
  <c r="H24" i="123"/>
  <c r="H22" i="123"/>
  <c r="H20" i="123"/>
  <c r="H18" i="123"/>
  <c r="H16" i="123"/>
  <c r="H14" i="123"/>
  <c r="H6" i="123"/>
  <c r="E27" i="92"/>
  <c r="E26" i="92"/>
  <c r="H16" i="133"/>
  <c r="D73" i="123"/>
  <c r="H32" i="123" l="1"/>
  <c r="E15" i="92" s="1"/>
  <c r="E9" i="92" s="1"/>
  <c r="H5" i="123"/>
  <c r="E13" i="92" s="1"/>
  <c r="H8" i="123"/>
  <c r="E14" i="92" s="1"/>
  <c r="E8" i="92" s="1"/>
  <c r="E24" i="92"/>
  <c r="T8" i="129" s="1"/>
  <c r="E18" i="92"/>
  <c r="T7" i="129" s="1"/>
  <c r="E10" i="92"/>
  <c r="E42" i="92"/>
  <c r="T11" i="129" s="1"/>
  <c r="H39" i="121"/>
  <c r="H20" i="125"/>
  <c r="D10" i="125"/>
  <c r="F10" i="125"/>
  <c r="D6" i="125"/>
  <c r="D10" i="119"/>
  <c r="D8" i="119"/>
  <c r="D5" i="119"/>
  <c r="H94" i="123" l="1"/>
  <c r="E12" i="92"/>
  <c r="E7" i="92"/>
  <c r="E6" i="92" s="1"/>
  <c r="D40" i="92"/>
  <c r="C40" i="92"/>
  <c r="D39" i="92"/>
  <c r="C39" i="92"/>
  <c r="D38" i="92"/>
  <c r="C38" i="92"/>
  <c r="T6" i="129" l="1"/>
  <c r="T13" i="129" s="1"/>
  <c r="D16" i="133"/>
  <c r="F16" i="133"/>
  <c r="C37" i="92"/>
  <c r="C36" i="92" s="1"/>
  <c r="R10" i="129" s="1"/>
  <c r="D37" i="92"/>
  <c r="D36" i="92" s="1"/>
  <c r="S10" i="129" s="1"/>
  <c r="E12" i="98"/>
  <c r="D12" i="98"/>
  <c r="E6" i="98"/>
  <c r="D6" i="98"/>
  <c r="C86" i="135" l="1"/>
  <c r="C76" i="135" s="1"/>
  <c r="E13" i="98"/>
  <c r="D91" i="123"/>
  <c r="D14" i="119" l="1"/>
  <c r="F91" i="123"/>
  <c r="F87" i="123"/>
  <c r="F85" i="123"/>
  <c r="D85" i="123"/>
  <c r="F82" i="123"/>
  <c r="D82" i="123"/>
  <c r="F79" i="123"/>
  <c r="D79" i="123"/>
  <c r="F77" i="123"/>
  <c r="D77" i="123"/>
  <c r="F75" i="123"/>
  <c r="D75" i="123"/>
  <c r="F73" i="123"/>
  <c r="F70" i="123"/>
  <c r="D70" i="123"/>
  <c r="F68" i="123"/>
  <c r="D68" i="123"/>
  <c r="F66" i="123"/>
  <c r="D66" i="123"/>
  <c r="F61" i="123"/>
  <c r="D61" i="123"/>
  <c r="F59" i="123"/>
  <c r="D59" i="123"/>
  <c r="F54" i="123"/>
  <c r="D54" i="123"/>
  <c r="F52" i="123"/>
  <c r="D52" i="123"/>
  <c r="F50" i="123"/>
  <c r="D50" i="123"/>
  <c r="F48" i="123"/>
  <c r="D48" i="123"/>
  <c r="D45" i="123"/>
  <c r="F43" i="123"/>
  <c r="D43" i="123"/>
  <c r="F41" i="123"/>
  <c r="D41" i="123"/>
  <c r="F39" i="123"/>
  <c r="D39" i="123"/>
  <c r="F37" i="123"/>
  <c r="D37" i="123"/>
  <c r="F35" i="123"/>
  <c r="D35" i="123"/>
  <c r="F33" i="123"/>
  <c r="D33" i="123"/>
  <c r="F30" i="123"/>
  <c r="D30" i="123"/>
  <c r="F28" i="123"/>
  <c r="D28" i="123"/>
  <c r="F26" i="123"/>
  <c r="D26" i="123"/>
  <c r="F24" i="123"/>
  <c r="D24" i="123"/>
  <c r="F22" i="123"/>
  <c r="D22" i="123"/>
  <c r="F20" i="123"/>
  <c r="D20" i="123"/>
  <c r="F18" i="123"/>
  <c r="D18" i="123"/>
  <c r="F16" i="123"/>
  <c r="D16" i="123"/>
  <c r="F14" i="123"/>
  <c r="D14" i="123"/>
  <c r="D8" i="123" s="1"/>
  <c r="F12" i="123"/>
  <c r="F6" i="123"/>
  <c r="F5" i="123" s="1"/>
  <c r="D32" i="123" l="1"/>
  <c r="D94" i="123" s="1"/>
  <c r="F32" i="123"/>
  <c r="F8" i="123"/>
  <c r="F94" i="123" l="1"/>
  <c r="D28" i="92"/>
  <c r="D27" i="92"/>
  <c r="D26" i="92"/>
  <c r="D15" i="92"/>
  <c r="D14" i="92"/>
  <c r="D46" i="92"/>
  <c r="D44" i="92"/>
  <c r="D43" i="92"/>
  <c r="D34" i="92"/>
  <c r="D32" i="92"/>
  <c r="D52" i="92"/>
  <c r="D51" i="92"/>
  <c r="D50" i="92"/>
  <c r="D49" i="92"/>
  <c r="D33" i="92"/>
  <c r="D31" i="92"/>
  <c r="D25" i="92"/>
  <c r="D16" i="92"/>
  <c r="D48" i="92" l="1"/>
  <c r="S12" i="129" s="1"/>
  <c r="F39" i="121"/>
  <c r="D24" i="92"/>
  <c r="S8" i="129" s="1"/>
  <c r="F20" i="125"/>
  <c r="D18" i="92"/>
  <c r="S7" i="129" s="1"/>
  <c r="D13" i="92"/>
  <c r="D12" i="92" s="1"/>
  <c r="S6" i="129" s="1"/>
  <c r="D45" i="92"/>
  <c r="D30" i="92"/>
  <c r="S9" i="129" s="1"/>
  <c r="D8" i="92"/>
  <c r="D10" i="92"/>
  <c r="D42" i="92" l="1"/>
  <c r="S11" i="129" s="1"/>
  <c r="D7" i="92"/>
  <c r="D9" i="92"/>
  <c r="E67" i="128"/>
  <c r="D67" i="128"/>
  <c r="E64" i="128"/>
  <c r="D64" i="128"/>
  <c r="E62" i="128"/>
  <c r="D62" i="128"/>
  <c r="E60" i="128"/>
  <c r="D60" i="128"/>
  <c r="E54" i="128"/>
  <c r="C42" i="135" s="1"/>
  <c r="C14" i="135" s="1"/>
  <c r="D54" i="128"/>
  <c r="E51" i="128"/>
  <c r="D51" i="128"/>
  <c r="E6" i="128"/>
  <c r="D6" i="128"/>
  <c r="C36" i="135" l="1"/>
  <c r="C45" i="135"/>
  <c r="C43" i="135"/>
  <c r="C44" i="135"/>
  <c r="C35" i="135"/>
  <c r="E103" i="128"/>
  <c r="S13" i="129"/>
  <c r="D6" i="92"/>
  <c r="C18" i="92"/>
  <c r="R7" i="129" s="1"/>
  <c r="D103" i="128"/>
  <c r="E104" i="128" s="1"/>
  <c r="F15" i="39"/>
  <c r="F13" i="39"/>
  <c r="F11" i="39"/>
  <c r="F8" i="39"/>
  <c r="C7" i="135" l="1"/>
  <c r="C34" i="135"/>
  <c r="E15" i="126"/>
  <c r="D15" i="126"/>
  <c r="E11" i="126"/>
  <c r="D11" i="126"/>
  <c r="E6" i="126"/>
  <c r="D6" i="126"/>
  <c r="C57" i="135" l="1"/>
  <c r="C52" i="135"/>
  <c r="D17" i="126"/>
  <c r="E17" i="126"/>
  <c r="D59" i="26"/>
  <c r="E57" i="26"/>
  <c r="D57" i="26"/>
  <c r="E48" i="26"/>
  <c r="D48" i="26"/>
  <c r="D45" i="26"/>
  <c r="E8" i="26"/>
  <c r="D8" i="26"/>
  <c r="E18" i="126" l="1"/>
  <c r="C48" i="135"/>
  <c r="D71" i="26"/>
  <c r="D20" i="125"/>
  <c r="E71" i="26"/>
  <c r="C78" i="13"/>
  <c r="C74" i="13"/>
  <c r="C59" i="13"/>
  <c r="C50" i="13"/>
  <c r="D41" i="13"/>
  <c r="C41" i="13"/>
  <c r="C39" i="13"/>
  <c r="D26" i="13"/>
  <c r="C26" i="13"/>
  <c r="C24" i="13"/>
  <c r="D8" i="13"/>
  <c r="C8" i="13"/>
  <c r="E83" i="124"/>
  <c r="D83" i="124"/>
  <c r="C31" i="135" l="1"/>
  <c r="D80" i="13"/>
  <c r="E24" i="13"/>
  <c r="E8" i="13"/>
  <c r="E26" i="13"/>
  <c r="E59" i="13"/>
  <c r="C80" i="13"/>
  <c r="E39" i="13"/>
  <c r="E41" i="13"/>
  <c r="E50" i="13"/>
  <c r="E74" i="13"/>
  <c r="E78" i="124"/>
  <c r="D78" i="124"/>
  <c r="E62" i="124"/>
  <c r="D62" i="124"/>
  <c r="E53" i="124"/>
  <c r="D53" i="124"/>
  <c r="E44" i="124"/>
  <c r="D44" i="124"/>
  <c r="E42" i="124"/>
  <c r="D42" i="124"/>
  <c r="E29" i="124"/>
  <c r="D29" i="124"/>
  <c r="E27" i="124"/>
  <c r="D27" i="124"/>
  <c r="E6" i="124"/>
  <c r="D6" i="124"/>
  <c r="C29" i="135" l="1"/>
  <c r="C24" i="135"/>
  <c r="C27" i="135"/>
  <c r="C23" i="135"/>
  <c r="C9" i="135" s="1"/>
  <c r="C26" i="135"/>
  <c r="C12" i="135" s="1"/>
  <c r="C25" i="135"/>
  <c r="C11" i="135" s="1"/>
  <c r="C22" i="135"/>
  <c r="C30" i="135"/>
  <c r="D85" i="124"/>
  <c r="E85" i="124"/>
  <c r="E78" i="13"/>
  <c r="J18" i="13" s="1"/>
  <c r="J17" i="13" s="1"/>
  <c r="J16" i="13" s="1"/>
  <c r="J14" i="13" s="1"/>
  <c r="J13" i="13" s="1"/>
  <c r="J12" i="13" s="1"/>
  <c r="J11" i="13" s="1"/>
  <c r="J10" i="13" s="1"/>
  <c r="J9" i="13" s="1"/>
  <c r="E80" i="13"/>
  <c r="E86" i="124" l="1"/>
  <c r="C20" i="135"/>
  <c r="C8" i="135"/>
  <c r="D25" i="78"/>
  <c r="D22" i="78"/>
  <c r="E8" i="78"/>
  <c r="D8" i="78"/>
  <c r="F8" i="78" l="1"/>
  <c r="E20" i="122"/>
  <c r="D20" i="122"/>
  <c r="E6" i="122"/>
  <c r="D6" i="122"/>
  <c r="F18" i="52"/>
  <c r="E17" i="52"/>
  <c r="D17" i="52"/>
  <c r="E15" i="52"/>
  <c r="D15" i="52"/>
  <c r="E13" i="52"/>
  <c r="D13" i="52"/>
  <c r="E10" i="52"/>
  <c r="D10" i="52"/>
  <c r="E11" i="120"/>
  <c r="D11" i="120"/>
  <c r="E9" i="120"/>
  <c r="D9" i="120"/>
  <c r="E6" i="120"/>
  <c r="D6" i="120"/>
  <c r="E19" i="91"/>
  <c r="F15" i="91"/>
  <c r="F8" i="91"/>
  <c r="C71" i="135" l="1"/>
  <c r="C73" i="135"/>
  <c r="C17" i="135" s="1"/>
  <c r="C72" i="135"/>
  <c r="C62" i="135" s="1"/>
  <c r="C100" i="135"/>
  <c r="C99" i="135"/>
  <c r="E14" i="120"/>
  <c r="D14" i="120"/>
  <c r="E19" i="52"/>
  <c r="D39" i="121"/>
  <c r="F10" i="52"/>
  <c r="F13" i="52"/>
  <c r="D19" i="52"/>
  <c r="F19" i="52" s="1"/>
  <c r="F19" i="91"/>
  <c r="F15" i="52"/>
  <c r="E14" i="118"/>
  <c r="D14" i="118"/>
  <c r="E12" i="118"/>
  <c r="D12" i="118"/>
  <c r="E10" i="118"/>
  <c r="D10" i="118"/>
  <c r="E6" i="118"/>
  <c r="D6" i="118"/>
  <c r="C90" i="135" l="1"/>
  <c r="C108" i="135"/>
  <c r="C10" i="135" s="1"/>
  <c r="C114" i="135"/>
  <c r="C16" i="135" s="1"/>
  <c r="C113" i="135"/>
  <c r="C15" i="135" s="1"/>
  <c r="C111" i="135"/>
  <c r="D16" i="118"/>
  <c r="E16" i="118"/>
  <c r="C49" i="92"/>
  <c r="E15" i="65"/>
  <c r="D15" i="65"/>
  <c r="E9" i="65"/>
  <c r="D9" i="65"/>
  <c r="C52" i="92"/>
  <c r="C46" i="92"/>
  <c r="C45" i="92"/>
  <c r="C44" i="92"/>
  <c r="C43" i="92" s="1"/>
  <c r="E17" i="118" l="1"/>
  <c r="F9" i="65"/>
  <c r="C104" i="135"/>
  <c r="C13" i="135"/>
  <c r="C6" i="135" s="1"/>
  <c r="F15" i="65"/>
  <c r="C42" i="92"/>
  <c r="R11" i="129" s="1"/>
  <c r="C51" i="92"/>
  <c r="C50" i="92"/>
  <c r="C48" i="92" l="1"/>
  <c r="R12" i="129" s="1"/>
  <c r="C34" i="92"/>
  <c r="C33" i="92"/>
  <c r="C32" i="92"/>
  <c r="C31" i="92"/>
  <c r="C28" i="92"/>
  <c r="C27" i="92"/>
  <c r="C26" i="92"/>
  <c r="C25" i="92"/>
  <c r="C30" i="92" l="1"/>
  <c r="R9" i="129" s="1"/>
  <c r="C24" i="92"/>
  <c r="R8" i="129" s="1"/>
  <c r="Q7" i="129"/>
  <c r="C16" i="92"/>
  <c r="C15" i="92"/>
  <c r="C9" i="92" s="1"/>
  <c r="C14" i="92"/>
  <c r="C13" i="92"/>
  <c r="C8" i="92" l="1"/>
  <c r="C10" i="92"/>
  <c r="C12" i="92"/>
  <c r="R6" i="129" s="1"/>
  <c r="C7" i="92"/>
  <c r="C6" i="92" l="1"/>
  <c r="P13" i="129" l="1"/>
  <c r="O13" i="129"/>
  <c r="M13" i="129"/>
  <c r="L13" i="129"/>
  <c r="K13" i="129"/>
  <c r="J13" i="129"/>
  <c r="I13" i="129"/>
  <c r="H13" i="129"/>
  <c r="G13" i="129"/>
  <c r="F13" i="129"/>
  <c r="E13" i="129"/>
  <c r="D13" i="129"/>
  <c r="Q12" i="129"/>
  <c r="Q10" i="129" l="1"/>
  <c r="Q9" i="129" s="1"/>
  <c r="Q8" i="129" s="1"/>
  <c r="Q6" i="129"/>
  <c r="Q11" i="129" l="1"/>
  <c r="R13" i="129"/>
  <c r="Q13" i="129" l="1"/>
  <c r="E15" i="120"/>
  <c r="E25" i="78"/>
  <c r="F25" i="78" s="1"/>
  <c r="E23" i="122"/>
  <c r="D23" i="122"/>
  <c r="E24" i="122" l="1"/>
</calcChain>
</file>

<file path=xl/sharedStrings.xml><?xml version="1.0" encoding="utf-8"?>
<sst xmlns="http://schemas.openxmlformats.org/spreadsheetml/2006/main" count="1388" uniqueCount="522">
  <si>
    <t>Program/Project Name</t>
  </si>
  <si>
    <t>Details</t>
  </si>
  <si>
    <t>Funding</t>
  </si>
  <si>
    <t>Category A</t>
  </si>
  <si>
    <t>Category B</t>
  </si>
  <si>
    <t>Ecosystem Restoration</t>
  </si>
  <si>
    <t>Water Acquisition</t>
  </si>
  <si>
    <t>Clear Creek Restoration</t>
  </si>
  <si>
    <t>W&amp;RR</t>
  </si>
  <si>
    <t>Tracy Fish Loss Replacement/Protection Program</t>
  </si>
  <si>
    <t>Butte Creek Restoration</t>
  </si>
  <si>
    <t>Suisun Marsh Protection</t>
  </si>
  <si>
    <t>Anadromous Fish Screen Program</t>
  </si>
  <si>
    <t>Anadromous Fish Restoration Program</t>
  </si>
  <si>
    <t>RF, 3406(b)(1)</t>
  </si>
  <si>
    <t>Other CVP Impacts</t>
  </si>
  <si>
    <t>RF, 3406(b)(1)other</t>
  </si>
  <si>
    <t>RF, 3406(b)(21)</t>
  </si>
  <si>
    <t>RF, 3406(b)(3), 3406(d)(2)</t>
  </si>
  <si>
    <t>Dedicated Project Yield</t>
  </si>
  <si>
    <t>RF, 3406(b)(2)</t>
  </si>
  <si>
    <t>RF, 3406(b)(12)</t>
  </si>
  <si>
    <t>Spawning Gravel/Riparian Habitat</t>
  </si>
  <si>
    <t>RF, 3406(b)(13)</t>
  </si>
  <si>
    <t>Comp Assess &amp; Monitoring Program</t>
  </si>
  <si>
    <t>RF, 2406(b)(16)</t>
  </si>
  <si>
    <t xml:space="preserve"> </t>
  </si>
  <si>
    <t>Water Use Efficiency</t>
  </si>
  <si>
    <t>CVPIA, Water Conservation</t>
  </si>
  <si>
    <t>San Jose Area Water Reclamation and Reuse Program</t>
  </si>
  <si>
    <t>W&amp;RR,Title XVI, Mid-Pacific Region</t>
  </si>
  <si>
    <t>W&amp;RR,Title XVI, Lower Colorado Region</t>
  </si>
  <si>
    <t xml:space="preserve">San Gabriel Basin Project </t>
  </si>
  <si>
    <t xml:space="preserve">San Diego Area Reclamation </t>
  </si>
  <si>
    <t xml:space="preserve">Calleguas Municipal Water District Recycling Project </t>
  </si>
  <si>
    <t xml:space="preserve">Orange County Regional Water Reclamation Project </t>
  </si>
  <si>
    <t>Mission Basin Brakish Ground Water</t>
  </si>
  <si>
    <t>Water Transfers</t>
  </si>
  <si>
    <t>Drinking Water Quality</t>
  </si>
  <si>
    <t>Drainage Management Program</t>
  </si>
  <si>
    <t>San Joaquin Basin Action Plan</t>
  </si>
  <si>
    <t>RF, 3406(d)(5)</t>
  </si>
  <si>
    <t>Land Retirement</t>
  </si>
  <si>
    <t xml:space="preserve">RF, 3408(h) </t>
  </si>
  <si>
    <t>Storage</t>
  </si>
  <si>
    <t>CVP, Yield Feasibility Investigation</t>
  </si>
  <si>
    <t>Conveyance</t>
  </si>
  <si>
    <t>Tracy Fish Test Facility</t>
  </si>
  <si>
    <t>RF,3406(b)(4)</t>
  </si>
  <si>
    <t>Science Program</t>
  </si>
  <si>
    <t>Interagency Ecological Program (IEP)</t>
  </si>
  <si>
    <t>Oversight &amp; Coordination</t>
  </si>
  <si>
    <t>Total</t>
  </si>
  <si>
    <t>Levees</t>
  </si>
  <si>
    <t>Environmental Water Account</t>
  </si>
  <si>
    <t xml:space="preserve"> Water Acquisitions and Power</t>
  </si>
  <si>
    <t xml:space="preserve"> RF, 3408(j)</t>
  </si>
  <si>
    <t>DMC Intertie</t>
  </si>
  <si>
    <t>CALFED Program Management, Oversight, and Coordination</t>
  </si>
  <si>
    <t>Pasadena Water Recycling Project</t>
  </si>
  <si>
    <t>Long Beach Desalination Research and Development Project</t>
  </si>
  <si>
    <t xml:space="preserve"> Project Yield</t>
  </si>
  <si>
    <t xml:space="preserve"> Los Vaqueros</t>
  </si>
  <si>
    <t xml:space="preserve"> San Joaquin River Basin Study</t>
  </si>
  <si>
    <t xml:space="preserve"> Sites Reservoir</t>
  </si>
  <si>
    <t xml:space="preserve"> Shasta Enlargement</t>
  </si>
  <si>
    <t xml:space="preserve"> In Delta Storage</t>
  </si>
  <si>
    <t>California Bay-Delta Restoration, P.L.108-361</t>
  </si>
  <si>
    <t>Bay-Delta Conservation Plan</t>
  </si>
  <si>
    <t>Water Conservation Projects</t>
  </si>
  <si>
    <t>Contra Costa Water District Alternative Intake Project</t>
  </si>
  <si>
    <t>Tracy Fish Screen Feasibility Study</t>
  </si>
  <si>
    <t>Enlarged DMC Intertie w/Calif Aqueduct Feasibility Study</t>
  </si>
  <si>
    <t>Frank's Tract Feasibility Study</t>
  </si>
  <si>
    <t>Through Delta Evaluation</t>
  </si>
  <si>
    <t>Recirculation Feasibility Study</t>
  </si>
  <si>
    <t>San Joaquin River Salinity Management</t>
  </si>
  <si>
    <t>San Luis Lowpoint Feasibility Study</t>
  </si>
  <si>
    <t>South Delta Improvement Plan Coordination</t>
  </si>
  <si>
    <t xml:space="preserve">South Delta Improvement Plan </t>
  </si>
  <si>
    <t>CALFED Science Activities</t>
  </si>
  <si>
    <t>Tracy (Jones) Pumping Plant Mitigation Program</t>
  </si>
  <si>
    <t>Pelagic Organisms Decline</t>
  </si>
  <si>
    <t>Bay Area Regional Water Recycling Program (BARWRP)</t>
  </si>
  <si>
    <t>Program to Meet Standards (PTMS)</t>
  </si>
  <si>
    <t>California Bay-Delta Restoration, P.L. 108-361,Title XVI, Mid-Pacific Region</t>
  </si>
  <si>
    <t>Storage Supplemental Feasibility</t>
  </si>
  <si>
    <t>Conveyance Supplemental Feasibility</t>
  </si>
  <si>
    <r>
      <t>Long Beach Area Recycling Project</t>
    </r>
    <r>
      <rPr>
        <sz val="14"/>
        <rFont val="Arial"/>
        <family val="2"/>
      </rPr>
      <t xml:space="preserve"> </t>
    </r>
  </si>
  <si>
    <r>
      <t xml:space="preserve"> </t>
    </r>
    <r>
      <rPr>
        <sz val="10"/>
        <rFont val="Arial"/>
        <family val="2"/>
      </rPr>
      <t>NEPA Analysis &amp;Clearinghouse</t>
    </r>
  </si>
  <si>
    <r>
      <t xml:space="preserve">Bureau of Reclamation
Fiscal Year 2010
($ in millions) </t>
    </r>
    <r>
      <rPr>
        <b/>
        <vertAlign val="superscript"/>
        <sz val="14"/>
        <rFont val="Arial"/>
        <family val="2"/>
      </rPr>
      <t>3/</t>
    </r>
  </si>
  <si>
    <r>
      <t xml:space="preserve">3/ </t>
    </r>
    <r>
      <rPr>
        <sz val="10"/>
        <rFont val="Arial"/>
        <family val="2"/>
      </rPr>
      <t>President's Budget</t>
    </r>
  </si>
  <si>
    <t>Cache Creek (Gravel Pit) (206)</t>
  </si>
  <si>
    <t>Cherokee Canal, Oroville (1135)</t>
  </si>
  <si>
    <t>City of Folsom (503)</t>
  </si>
  <si>
    <t>Clear Lake (206)</t>
  </si>
  <si>
    <t>Clear Lake Basin (503)</t>
  </si>
  <si>
    <t>Clover Creek, Redding (206)</t>
  </si>
  <si>
    <t>Cosumnes &amp; Mokelumne Rivers</t>
  </si>
  <si>
    <t>Delta Science Center (206)</t>
  </si>
  <si>
    <t>Hamilton Airfield Wetland Restoration</t>
  </si>
  <si>
    <t>Mormon Channel/Stockton (1135)</t>
  </si>
  <si>
    <t>Napa River, Salt Marsh Restoration</t>
  </si>
  <si>
    <t xml:space="preserve">NCS, Middle Creek, </t>
  </si>
  <si>
    <t>Northern California Streams:</t>
  </si>
  <si>
    <t xml:space="preserve">     Lower Sacramento R.  Riparian Reveg.</t>
  </si>
  <si>
    <t>Pacific Flyway Center (206)</t>
  </si>
  <si>
    <t>Penn Mine (206)</t>
  </si>
  <si>
    <t>Pine Flat Turbine Bypass (1135)</t>
  </si>
  <si>
    <t>Pine Flat F&amp;W</t>
  </si>
  <si>
    <t>Prospect Island (1135)</t>
  </si>
  <si>
    <t>Putah Creek South Fork (1135)</t>
  </si>
  <si>
    <t>Regional Conservation Conjunctive Use Project (502)</t>
  </si>
  <si>
    <t>Sacramento River Flood Control Prj (GCID)</t>
  </si>
  <si>
    <t>Sacramento River Watershed (503)</t>
  </si>
  <si>
    <t>Santa Clara Basin (206)</t>
  </si>
  <si>
    <t>Suisun Marsh</t>
  </si>
  <si>
    <t>Turtle Bay Museum (206)</t>
  </si>
  <si>
    <t>Upper Sacramento River, Murphy Slough (1135)</t>
  </si>
  <si>
    <t>Wildcat &amp; San Pablo Creeks (1135)</t>
  </si>
  <si>
    <t>Woodson Bridge (1135)</t>
  </si>
  <si>
    <t>Yolo Basin Wetlands (aka Vic Fazio Area)</t>
  </si>
  <si>
    <t>Yolo Basin Wetlands (Davis Site)(1135)</t>
  </si>
  <si>
    <t>Watershed</t>
  </si>
  <si>
    <t>Napa Valley Watershed Management</t>
  </si>
  <si>
    <t>San Pablo Bay Watershed</t>
  </si>
  <si>
    <t>Sacramento-San Joaquin Delta:  Special Study</t>
  </si>
  <si>
    <t>Sacramento-San Joaquin Delta:  Western Delta Islands</t>
  </si>
  <si>
    <t>Stockton Metro (Farmington)</t>
  </si>
  <si>
    <t>CALFED Coordination Activities</t>
  </si>
  <si>
    <t>Integrated Regional Water Management</t>
  </si>
  <si>
    <t>Guadalupe River</t>
  </si>
  <si>
    <t>Napa River Flood Control Project</t>
  </si>
  <si>
    <t>Wildcat and San Pablo Creeks (GI)</t>
  </si>
  <si>
    <t>Wildcat and San Pablo Creeks (CG)</t>
  </si>
  <si>
    <t>Sac-SJ Comprehensive</t>
  </si>
  <si>
    <t>Santa Ana River Mainstem</t>
  </si>
  <si>
    <t>Coyote and Berryessa Creeks</t>
  </si>
  <si>
    <t>NCS, Fairfield/Cordelia Marsh</t>
  </si>
  <si>
    <t>Sand Cove (1135)</t>
  </si>
  <si>
    <t>Science</t>
  </si>
  <si>
    <t>Interagency Ecological Program</t>
  </si>
  <si>
    <t>Sacramento-San Joaquin Delta:  North Delta Island</t>
  </si>
  <si>
    <t>Sacramento-San Joaquin Delta:  Delta Islands and Levees</t>
  </si>
  <si>
    <t>Calaveras County, CA (205)</t>
  </si>
  <si>
    <t>CALFED (HR 2828)</t>
  </si>
  <si>
    <t>Cosgrove Creek, CA (205)</t>
  </si>
  <si>
    <t>Los Angeles County Drainage Area (Stormwater Mgmt Plan)</t>
  </si>
  <si>
    <t xml:space="preserve">  SJRB, Lower San Joaquin, CA</t>
  </si>
  <si>
    <t xml:space="preserve">  SJRB, USACE Reservoir Operation</t>
  </si>
  <si>
    <t>Sacramento River Flood Control Prj GRR</t>
  </si>
  <si>
    <t>Army Corps of Engineers
Fiscal Year 2010
($ in millions)</t>
  </si>
  <si>
    <t>Environmental Quality Incentives Program (EQIP)</t>
  </si>
  <si>
    <t>Wetland Reserve Program (WRP)</t>
  </si>
  <si>
    <t>New rules and allocation process eliminated Geographic Priority Areas.</t>
  </si>
  <si>
    <t>Estimated based on 2009 initial allocations.  Until program participants sign up by conservation practice in each county and are approved, cannot project figures with certainty.</t>
  </si>
  <si>
    <t>Estimated based on 2008 final estimates and 2009 initial allocations.  Until program participants signup by conservation practice in each county and are approved, cannot project figures with certainty.</t>
  </si>
  <si>
    <t xml:space="preserve">USDA Natural Resources Conservation Service
Fiscal Year 2010
($ in millions) </t>
  </si>
  <si>
    <t>Program Oversight and Coordination</t>
  </si>
  <si>
    <t>Base Funding</t>
  </si>
  <si>
    <t>General Oversight and Coordination</t>
  </si>
  <si>
    <t>Screen Engineering and Review</t>
  </si>
  <si>
    <t>NOAA Fisheries
Fiscal Year 2010
($ in millions)</t>
  </si>
  <si>
    <t>From 2001 IEP workplan summary</t>
  </si>
  <si>
    <t>Lead Scientist - Oversight</t>
  </si>
  <si>
    <t>Place-based study of SF Bay</t>
  </si>
  <si>
    <t>San Joaquin Basin National Water Quality Assessment (NAWQA)</t>
  </si>
  <si>
    <t>Sacramento Basin National Water Quality Assessment (NAWQA)</t>
  </si>
  <si>
    <t>U.S. Geological Survey
Fiscal Year 2010
($ in millions)</t>
  </si>
  <si>
    <t>ERP Administration</t>
  </si>
  <si>
    <t>CVPIA, Anadromous Fish Restoration Program &amp; Anadromous Fish Screen Program (RF)</t>
  </si>
  <si>
    <t xml:space="preserve">CVPIA, Butte Creek restoration </t>
  </si>
  <si>
    <t>CVPIA, Clear Creek restoration (RF)</t>
  </si>
  <si>
    <t>CVPIA, Spawning Gravel/Riparian Habitat (RF)</t>
  </si>
  <si>
    <t>CVPIA, Water Acquisition (RF)</t>
  </si>
  <si>
    <t>CVPIA, (b)(1) Other Program (RF)</t>
  </si>
  <si>
    <t>Cooperative Endangered Species Conservation Fund</t>
  </si>
  <si>
    <t>Endangered Species Recovery Program Funds</t>
  </si>
  <si>
    <t>Partners For Fish and Wildlife</t>
  </si>
  <si>
    <t>NAWCF grants</t>
  </si>
  <si>
    <t>Central Valley Joint Venture</t>
  </si>
  <si>
    <t>Land Acquisition</t>
  </si>
  <si>
    <t>Science Administration</t>
  </si>
  <si>
    <t xml:space="preserve"> Anticipated based on past trends</t>
  </si>
  <si>
    <t>Reported under USBR appropriations;co-managed and implemented by both USBR and FWS</t>
  </si>
  <si>
    <t>Anticipated based on past trends</t>
  </si>
  <si>
    <t>Unable to forecast these competitively awarded funds</t>
  </si>
  <si>
    <t>TBD</t>
  </si>
  <si>
    <t>US Fish &amp; Wildlife Service
Fiscal Year 2010
($ in millions)</t>
  </si>
  <si>
    <t>CWA Section 320</t>
  </si>
  <si>
    <t>CWA grants</t>
  </si>
  <si>
    <t>CWA SRF</t>
  </si>
  <si>
    <t>Staff support to IEP</t>
  </si>
  <si>
    <t>Sacramento River Watershed Program</t>
  </si>
  <si>
    <t>San Francisco National Estuary Program</t>
  </si>
  <si>
    <t>Safe Drinking Water Act SRF</t>
  </si>
  <si>
    <t>CWA Section 104b (special appropriation)</t>
  </si>
  <si>
    <t xml:space="preserve">Total:  </t>
  </si>
  <si>
    <r>
      <t xml:space="preserve">US Environmental Protection Agency
Fiscal Year 2010
($ in millions) </t>
    </r>
    <r>
      <rPr>
        <b/>
        <vertAlign val="superscript"/>
        <sz val="14"/>
        <rFont val="Arial"/>
        <family val="2"/>
      </rPr>
      <t>/3</t>
    </r>
  </si>
  <si>
    <t xml:space="preserve">     Water Management</t>
  </si>
  <si>
    <t xml:space="preserve">     Storage</t>
  </si>
  <si>
    <t xml:space="preserve">     Conveyance</t>
  </si>
  <si>
    <t xml:space="preserve">     Water Use Efficiency</t>
  </si>
  <si>
    <t xml:space="preserve">     Water Transfers</t>
  </si>
  <si>
    <t xml:space="preserve">     Environmental Water Account</t>
  </si>
  <si>
    <t xml:space="preserve">     Drinking Water Quality</t>
  </si>
  <si>
    <t xml:space="preserve">     Levee System Integrity</t>
  </si>
  <si>
    <t xml:space="preserve">     Ecosystem Restoration</t>
  </si>
  <si>
    <t xml:space="preserve">     Science</t>
  </si>
  <si>
    <t xml:space="preserve">     Oversight &amp; Coordination</t>
  </si>
  <si>
    <t xml:space="preserve">     Other</t>
  </si>
  <si>
    <t>Bureau of Reclamation</t>
  </si>
  <si>
    <t>Corps of Engineers</t>
  </si>
  <si>
    <t>Natural Resources Conservation Service</t>
  </si>
  <si>
    <t xml:space="preserve">NOAA Fisheries </t>
  </si>
  <si>
    <t>Geological Survey</t>
  </si>
  <si>
    <t>Fish &amp; Wildlife Service</t>
  </si>
  <si>
    <t>FY 2011</t>
  </si>
  <si>
    <t>PER RMO</t>
  </si>
  <si>
    <t>Water Operations Oversight and Coordination</t>
  </si>
  <si>
    <t>Two-Gates Fish Demonstration Plan</t>
  </si>
  <si>
    <t>Enacted</t>
  </si>
  <si>
    <t>Red Bluff Diversion Dam, Fish Passage</t>
  </si>
  <si>
    <t>FY 2012</t>
  </si>
  <si>
    <t>CALFED</t>
  </si>
  <si>
    <t>Renewed Federal State Partnership</t>
  </si>
  <si>
    <t>Smarter Water Supply &amp; Use</t>
  </si>
  <si>
    <t>Habitat Restoration</t>
  </si>
  <si>
    <t>Drought &amp; Floodplain Management</t>
  </si>
  <si>
    <t>Renewed Federal Partnership</t>
  </si>
  <si>
    <t>Smarter Water Supply and Use</t>
  </si>
  <si>
    <t xml:space="preserve">Drought Floodplain and Management </t>
  </si>
  <si>
    <t>UPDATE IF NECESSARY</t>
  </si>
  <si>
    <t>Total, All Agencies</t>
  </si>
  <si>
    <t>SF Bay Delta geog progam</t>
  </si>
  <si>
    <t>SF National Estuary Program</t>
  </si>
  <si>
    <t>SF Bay Delta Program</t>
  </si>
  <si>
    <r>
      <t xml:space="preserve">1 </t>
    </r>
    <r>
      <rPr>
        <sz val="10"/>
        <rFont val="Arial"/>
        <family val="2"/>
      </rPr>
      <t>Revised January 2011 to project an estimated distribution of California's total allocation.</t>
    </r>
  </si>
  <si>
    <t>Oversight and Coordination (General)</t>
  </si>
  <si>
    <t>Science Program (IEP)</t>
  </si>
  <si>
    <t>Oversight and Coordination (Water Operations)</t>
  </si>
  <si>
    <t xml:space="preserve">Ecosystem Restoration (Program O and C) </t>
  </si>
  <si>
    <t>Ecosystem Restoration (Screen E and R)</t>
  </si>
  <si>
    <t>Habitat Conservation/Conservation Planning Assistance</t>
  </si>
  <si>
    <t>Endangered Species Consultation Program</t>
  </si>
  <si>
    <t>Endangered Species Candidate Conservation</t>
  </si>
  <si>
    <t>Environmental Contaminants Program</t>
  </si>
  <si>
    <t>Aquatic Habitat &amp; Species Conservation - Habitat Assessment and Restoration</t>
  </si>
  <si>
    <t>Aquatic Habitat &amp; Species Conservation - Population Assessment/Coop. Mgmt</t>
  </si>
  <si>
    <t>San Diego Area Reclamation Program</t>
  </si>
  <si>
    <t>Upper San Joaquin River Basin Storage Investigation</t>
  </si>
  <si>
    <t>Sites Reservoir</t>
  </si>
  <si>
    <t>Shasta Enlargement</t>
  </si>
  <si>
    <t>RF, 3406(c)</t>
  </si>
  <si>
    <t>RF, 3406(b)(16)</t>
  </si>
  <si>
    <t>California Bay-Delta Restoration, P.L. 108-361</t>
  </si>
  <si>
    <t>CALFED Science Activities (POD)</t>
  </si>
  <si>
    <t>Federal Science Task Force Studies</t>
  </si>
  <si>
    <t>Bureau Wide Drought</t>
  </si>
  <si>
    <t>Environmental Quality Incentive Program (EQIP)</t>
  </si>
  <si>
    <t>Cooperative Conservation Partnership Initiative (CCPI)</t>
  </si>
  <si>
    <t>Agricultural Water Enhancement Program (AWEP)</t>
  </si>
  <si>
    <t>Wildlife Habitat Incentive Program (WHIP)</t>
  </si>
  <si>
    <t>Floodplain Easement Program (FPE)</t>
  </si>
  <si>
    <t>Estimated based on 2011 initial allocation.  Until program participants sign up by conservation practice in each county and are approved, cannot project figures with certainty.</t>
  </si>
  <si>
    <t>CALFED Coordination</t>
  </si>
  <si>
    <t>Hamilton City, CA</t>
  </si>
  <si>
    <t>Sacramento-San Joaquin Delta Island &amp; Levee Feasibility Study, CA</t>
  </si>
  <si>
    <t>Success Dam and Reservoir, Tule River, Dam Safety Seismic Remediation, CA</t>
  </si>
  <si>
    <t>FY 2013</t>
  </si>
  <si>
    <t>(in millions of dollars)</t>
  </si>
  <si>
    <t>Fish and Wildlife Service</t>
  </si>
  <si>
    <r>
      <t>Environmental Protection Agency</t>
    </r>
    <r>
      <rPr>
        <vertAlign val="superscript"/>
        <sz val="10"/>
        <rFont val="Arial Narrow"/>
        <family val="2"/>
      </rPr>
      <t>2</t>
    </r>
  </si>
  <si>
    <t>Totals:</t>
  </si>
  <si>
    <t>EPA</t>
  </si>
  <si>
    <t>USDA - NRCS</t>
  </si>
  <si>
    <t>BOR</t>
  </si>
  <si>
    <t>Category A + Category B Total</t>
  </si>
  <si>
    <t>Clean Water State Revolving Fund*</t>
  </si>
  <si>
    <t>Drinking Water State Revolving Fund*</t>
  </si>
  <si>
    <t>Reported under USBR appropriations; co-managed and implemented by both USBR &amp; FWS</t>
  </si>
  <si>
    <t>San Joaquin River Restoration Program</t>
  </si>
  <si>
    <t>San Joaquin River Restoration Program (Mandatory)</t>
  </si>
  <si>
    <t>SJJR Settlement Act, Title X of P.L. 111-11</t>
  </si>
  <si>
    <t>RF, 3406(c)(1)</t>
  </si>
  <si>
    <t>Ecosystems</t>
  </si>
  <si>
    <t>Climate &amp; Land Use Change</t>
  </si>
  <si>
    <t>Energy, Minerals, &amp; Environmental Health</t>
  </si>
  <si>
    <t>Water Resources</t>
  </si>
  <si>
    <t>Energy, Minerals, and Environmental Health</t>
  </si>
  <si>
    <t>San Pablo Bay Watershed and Suisun Marsh Ecosystem Restoration, CA</t>
  </si>
  <si>
    <t>Sacramento Deep Water Ship Channel, CA</t>
  </si>
  <si>
    <t>Sacramento River (30 Foot), CA</t>
  </si>
  <si>
    <t>San Joaquin River, Port of Stockton, CA</t>
  </si>
  <si>
    <t>American River, Common Features, CA</t>
  </si>
  <si>
    <t>LA County Drainage Area, CA</t>
  </si>
  <si>
    <t>Santa Ana River Basin, CA</t>
  </si>
  <si>
    <t>Cache Creek (Gravel Pit) (206)*</t>
  </si>
  <si>
    <t>Calaveras County, CA (205)*</t>
  </si>
  <si>
    <t>CALFED (HR 2828)**</t>
  </si>
  <si>
    <t>Cherokee Canal, Oroville (1135)*</t>
  </si>
  <si>
    <t>City of Folsom (503)*</t>
  </si>
  <si>
    <t>Clear Lake (206)*</t>
  </si>
  <si>
    <t>Clear Lake Basin (503)*</t>
  </si>
  <si>
    <t>Clover Creek, Redding (206)*</t>
  </si>
  <si>
    <t>Cosgrove Creek, CA (205)*</t>
  </si>
  <si>
    <t>Cosumnes &amp; Mokelumne Rivers*</t>
  </si>
  <si>
    <t>Delta Science Center (206)*</t>
  </si>
  <si>
    <t>Hamilton Airfield Wetland Restoration*</t>
  </si>
  <si>
    <t>Hamilton City, CA**</t>
  </si>
  <si>
    <t>Mormon Channel/Stockton (1135)*</t>
  </si>
  <si>
    <t>Napa River, Salt Marsh Restoration*</t>
  </si>
  <si>
    <t>NCS, Middle Creek, CA*</t>
  </si>
  <si>
    <t xml:space="preserve">     Lower Sacramento R.  Riparian Reveg.*</t>
  </si>
  <si>
    <t>Pacific Flyway Center (206)*</t>
  </si>
  <si>
    <t>Penn Mine (206)*</t>
  </si>
  <si>
    <t>Pine Flat Turbine Bypass (1135)*</t>
  </si>
  <si>
    <t>Pine Flat F&amp;W*</t>
  </si>
  <si>
    <t>Prospect Island (1135)*</t>
  </si>
  <si>
    <t>Putah Creek South Fork (1135)*</t>
  </si>
  <si>
    <t>Regional Conservation Conjunctive Use Project (502)*</t>
  </si>
  <si>
    <t>Sacramento Deep Water Ship Channel, CA**</t>
  </si>
  <si>
    <t>Sacramento River 30 Foot, CA**</t>
  </si>
  <si>
    <t>San Joaquin River Port of Stockton, CA**</t>
  </si>
  <si>
    <t>Sacramento River and Tributaries (Debris Control), Englebright, CA**</t>
  </si>
  <si>
    <t>Sacramento River Flood Control Prj (GCID)*</t>
  </si>
  <si>
    <t>Sacramento River Flood Control Prj GRR**</t>
  </si>
  <si>
    <t>Sacramento River Watershed (503)*</t>
  </si>
  <si>
    <t>Sand Cove (1135)*</t>
  </si>
  <si>
    <t>San Francisco Bay to Stockton, CA**</t>
  </si>
  <si>
    <t>Santa Clara Basin (206)*</t>
  </si>
  <si>
    <t>Suisun Marsh*</t>
  </si>
  <si>
    <t>Turtle Bay Museum (206)*</t>
  </si>
  <si>
    <t>Upper Sacramento River, Murphy Slough (1135)*</t>
  </si>
  <si>
    <t>Wildcat &amp; San Pablo Creeks (1135)*</t>
  </si>
  <si>
    <t>Woodson Bridge (1135)*</t>
  </si>
  <si>
    <t>Yolo Basin Wetlands (aka Vic Fazio Area)*</t>
  </si>
  <si>
    <t>Yolo Basin Wetlands (Davis Site)(1135)*</t>
  </si>
  <si>
    <t>Yuba River, Daguerre &amp; Englebright Dams (Yuba River Fish Passage)**</t>
  </si>
  <si>
    <t>Yuba River (Daguerre Point Dam), CA**</t>
  </si>
  <si>
    <t>Napa Valley Watershed Management*</t>
  </si>
  <si>
    <t>San Pablo Bay Watershed**</t>
  </si>
  <si>
    <t>American River Common Features, CA**</t>
  </si>
  <si>
    <t>Sacramento-San Joaquin Delta:  Special Study*</t>
  </si>
  <si>
    <t>Sacramento-San Joaquin Delta:  Western Delta Islands*</t>
  </si>
  <si>
    <t>Sacramento-San Joaquin Delta:  North Delta Island*</t>
  </si>
  <si>
    <t>Sacramento-San Joaquin Delta:  Delta Islands and Levees**</t>
  </si>
  <si>
    <t>Stockton Metro (Farmington)*</t>
  </si>
  <si>
    <t>Interagency Ecological Program*</t>
  </si>
  <si>
    <t>CALFED Coordination Activities**</t>
  </si>
  <si>
    <t>Pinole Shoal Delta Long Term Management Strategy**</t>
  </si>
  <si>
    <t>Black Butte Lake, CA**</t>
  </si>
  <si>
    <t>Buchanan Dam - H.V. Eastman, CA**</t>
  </si>
  <si>
    <t>Coyote and Berryessa Creeks*</t>
  </si>
  <si>
    <t>Farmington Dam, CA**</t>
  </si>
  <si>
    <t>Farmington Recharge, CA (219)**</t>
  </si>
  <si>
    <t>Guadalupe River*</t>
  </si>
  <si>
    <t>Hidden Dam, Hensley Lake, CA**</t>
  </si>
  <si>
    <t>Inspection of Completed Works (ICW), CA**</t>
  </si>
  <si>
    <t>Isabella Lake, CA**</t>
  </si>
  <si>
    <t>Los Angeles County Drainage Area (Stormwater Mgmt Plan)*</t>
  </si>
  <si>
    <t>LA County Drainage Area, CA**</t>
  </si>
  <si>
    <t>LACDA (Hansen &amp; Lopez Dams) Water Conservation &amp; Supply Study, CA**</t>
  </si>
  <si>
    <t>LACDA (Water Conservation and Supply) Study, CA**</t>
  </si>
  <si>
    <t>Merced County Streams, CA**</t>
  </si>
  <si>
    <t>Napa River Flood Control Project*</t>
  </si>
  <si>
    <t>NCS, Fairfield/Cordelia Marsh*</t>
  </si>
  <si>
    <t>New Hogan Lake, CA**</t>
  </si>
  <si>
    <t>New Melones Lake, CA**</t>
  </si>
  <si>
    <t>Pine Flat Lake, CA**</t>
  </si>
  <si>
    <t>Raymond, Six, Chino &amp; San Gabriel Basin, CA (219)**</t>
  </si>
  <si>
    <t>Sacramento River Bank Protection, CA**</t>
  </si>
  <si>
    <t>Sacramento-San Joaquin Comprehensive Basin Study (Central Valley Integrated Flood Management), CA**</t>
  </si>
  <si>
    <t>Santa Ana River Basin, CA**</t>
  </si>
  <si>
    <t>Santa Ana River Mainstem*</t>
  </si>
  <si>
    <t>Santa Ana River Basin, (Prado Basin Water Supply), CA**</t>
  </si>
  <si>
    <t>Scheduled Reservoir Operations, CA**</t>
  </si>
  <si>
    <t xml:space="preserve">  SJRB, Lower San Joaquin, CA**</t>
  </si>
  <si>
    <t xml:space="preserve">  SJRB, USACE Reservoir Operation*</t>
  </si>
  <si>
    <t>Success Dam and Reservoir, Tule River, Dam Safety Seismic Remediation, CA**</t>
  </si>
  <si>
    <t>South Perris Water Supply Desalination, CA (219)**</t>
  </si>
  <si>
    <t>Success Lake, CA**</t>
  </si>
  <si>
    <t>Terminus Dam (Lake Kaweah), CA**</t>
  </si>
  <si>
    <t>Tule River Success Enlargement, CA**</t>
  </si>
  <si>
    <t>Wildcat and San Pablo Creeks (GI)*</t>
  </si>
  <si>
    <t>Wildcat and San Pablo Creeks (CG)*</t>
  </si>
  <si>
    <t>**These projects are part of the current IFAP.</t>
  </si>
  <si>
    <t>FY 11 enacted numbers included reduction for rescissions.</t>
  </si>
  <si>
    <t>Water Acquisition / Conveyance</t>
  </si>
  <si>
    <t>Interim Federal Action Plan (Bay-Delta)</t>
  </si>
  <si>
    <t>FY  2012</t>
  </si>
  <si>
    <t>NOAA Fisheries Bay-Delta Totals
Fiscal Year 2011</t>
  </si>
  <si>
    <t>Fish and Wildlife Service Bay-Delta Totals
Fiscal Year 2011</t>
  </si>
  <si>
    <t>Bureau of Reclamation Bay-Delta Totals
Fiscal Year 2011</t>
  </si>
  <si>
    <t xml:space="preserve"> (Central Valley Integrated Flood Management), CA</t>
  </si>
  <si>
    <t>U.S. Army Corps of Engineers Bay-Delta Totals
Fiscal Year 2011</t>
  </si>
  <si>
    <t>*These projects were pre-IFAP and are no longer associated with California Bay-Delta.</t>
  </si>
  <si>
    <r>
      <t>Natural Resources Conservation Service Bay-Delta Totals</t>
    </r>
    <r>
      <rPr>
        <b/>
        <vertAlign val="superscript"/>
        <sz val="14"/>
        <rFont val="Arial"/>
        <family val="2"/>
      </rPr>
      <t>1</t>
    </r>
    <r>
      <rPr>
        <b/>
        <sz val="14"/>
        <rFont val="Arial"/>
        <family val="2"/>
      </rPr>
      <t xml:space="preserve">
Fiscal Year 2011</t>
    </r>
  </si>
  <si>
    <r>
      <rPr>
        <sz val="10"/>
        <rFont val="Arial"/>
        <family val="2"/>
      </rPr>
      <t>Agricultural Water Enhancement Program (AWEP) benefiting water quality</t>
    </r>
    <r>
      <rPr>
        <vertAlign val="superscript"/>
        <sz val="10"/>
        <rFont val="Arial"/>
        <family val="2"/>
      </rPr>
      <t>2</t>
    </r>
  </si>
  <si>
    <r>
      <rPr>
        <sz val="10"/>
        <rFont val="Arial"/>
        <family val="2"/>
      </rPr>
      <t>Cooperative Conservation Partnership Initiative (CCPI)</t>
    </r>
    <r>
      <rPr>
        <vertAlign val="superscript"/>
        <sz val="10"/>
        <rFont val="Arial"/>
        <family val="2"/>
      </rPr>
      <t>3</t>
    </r>
  </si>
  <si>
    <r>
      <rPr>
        <b/>
        <sz val="10"/>
        <rFont val="Arial"/>
        <family val="2"/>
      </rPr>
      <t>Watershed</t>
    </r>
    <r>
      <rPr>
        <b/>
        <vertAlign val="superscript"/>
        <sz val="10"/>
        <rFont val="Arial"/>
        <family val="2"/>
      </rPr>
      <t>5</t>
    </r>
  </si>
  <si>
    <r>
      <rPr>
        <sz val="10"/>
        <rFont val="Arial"/>
        <family val="2"/>
      </rPr>
      <t>Agricultural Water Enhancement Program (AWEP) benefiting water quantity</t>
    </r>
    <r>
      <rPr>
        <vertAlign val="superscript"/>
        <sz val="10"/>
        <rFont val="Arial"/>
        <family val="2"/>
      </rPr>
      <t>4</t>
    </r>
  </si>
  <si>
    <r>
      <rPr>
        <vertAlign val="superscript"/>
        <sz val="10"/>
        <rFont val="Arial"/>
        <family val="2"/>
      </rPr>
      <t>1</t>
    </r>
    <r>
      <rPr>
        <sz val="10"/>
        <rFont val="Arial"/>
        <family val="2"/>
      </rPr>
      <t xml:space="preserve"> The 2008 Farm Bill provided substantial increases in funding allocations, funding in Category B changed accordingly.</t>
    </r>
  </si>
  <si>
    <r>
      <rPr>
        <vertAlign val="superscript"/>
        <sz val="10"/>
        <rFont val="Arial"/>
        <family val="2"/>
      </rPr>
      <t>2</t>
    </r>
    <r>
      <rPr>
        <sz val="10"/>
        <rFont val="Arial"/>
        <family val="2"/>
      </rPr>
      <t xml:space="preserve"> AWEP is a new program authorized by the 2008 Farm Bill.</t>
    </r>
  </si>
  <si>
    <r>
      <rPr>
        <vertAlign val="superscript"/>
        <sz val="10"/>
        <rFont val="Arial"/>
        <family val="2"/>
      </rPr>
      <t>3</t>
    </r>
    <r>
      <rPr>
        <sz val="10"/>
        <rFont val="Arial"/>
        <family val="2"/>
      </rPr>
      <t xml:space="preserve"> CCPI is a new program authorized by the 2008 Farm Bill.  It includes funding set aside from the Wildlife Habitat Incentive Program (WHIP) and the Environmental Quality Incentives Program (EQIP).</t>
    </r>
  </si>
  <si>
    <r>
      <rPr>
        <vertAlign val="superscript"/>
        <sz val="10"/>
        <rFont val="Arial"/>
        <family val="2"/>
      </rPr>
      <t>5</t>
    </r>
    <r>
      <rPr>
        <sz val="10"/>
        <rFont val="Arial"/>
        <family val="2"/>
      </rPr>
      <t xml:space="preserve"> The CALFED Watershed Program has been eliminated and re-established as a State run program housed at the California Department of Conservation.  No funding has been received to track for the Watershed Program since the 2002 Farm Bill eliminated Geographic Priority Areas.</t>
    </r>
  </si>
  <si>
    <r>
      <t xml:space="preserve">Interim Federal Action Plan (IFAP) 
Functional Areas / </t>
    </r>
    <r>
      <rPr>
        <b/>
        <i/>
        <sz val="10"/>
        <color indexed="8"/>
        <rFont val="Arial"/>
        <family val="2"/>
      </rPr>
      <t>Programs and Projects</t>
    </r>
  </si>
  <si>
    <r>
      <t>Environmental Protection Agency Bay-Delta Totals</t>
    </r>
    <r>
      <rPr>
        <b/>
        <vertAlign val="superscript"/>
        <sz val="14"/>
        <rFont val="Arial"/>
        <family val="2"/>
      </rPr>
      <t>1</t>
    </r>
    <r>
      <rPr>
        <b/>
        <sz val="14"/>
        <rFont val="Arial"/>
        <family val="2"/>
      </rPr>
      <t xml:space="preserve">
Fiscal Year 2011</t>
    </r>
  </si>
  <si>
    <t>Estimated based on 2011 initial allocation.  Until program participants sign up in each county and are approved, cannot project figures with certainty.</t>
  </si>
  <si>
    <t>Estimated based on 2011 initial allocation. Multi-year contracts are expected to receive continued funding. New AWEPs may be approved.</t>
  </si>
  <si>
    <t>Estimated based on 2011 initial allocation. Multi-year contracts are expected to receive continued funding. New CCPIs may be approved.</t>
  </si>
  <si>
    <r>
      <rPr>
        <vertAlign val="superscript"/>
        <sz val="10"/>
        <rFont val="Arial"/>
        <family val="2"/>
      </rPr>
      <t>4</t>
    </r>
    <r>
      <rPr>
        <sz val="10"/>
        <rFont val="Arial"/>
        <family val="2"/>
      </rPr>
      <t xml:space="preserve"> The AWEP program authorized by the 2008 Farm Bill replaced the 2002 Farm Bill's Ground and Surface Water Program.</t>
    </r>
  </si>
  <si>
    <t>RF, 3408(j)</t>
  </si>
  <si>
    <t>U. S. Geological Survey Bay-Delta Totals
Fiscal Year 2011</t>
  </si>
  <si>
    <t xml:space="preserve">Note: Included above are those categories of funds EPA has traditionally reported in the cross-cut.  For the most part, they do not correspond to items in the IFAP. </t>
  </si>
  <si>
    <t>NOAA Fisheries (NMFS)</t>
  </si>
  <si>
    <r>
      <rPr>
        <vertAlign val="superscript"/>
        <sz val="10"/>
        <rFont val="Arial Narrow"/>
        <family val="2"/>
      </rPr>
      <t>1</t>
    </r>
    <r>
      <rPr>
        <sz val="10"/>
        <rFont val="Arial Narrow"/>
        <family val="2"/>
      </rPr>
      <t>The FY 2009 total includes American Recovery and Reinvestment Act projects and activities.</t>
    </r>
  </si>
  <si>
    <t>FY 2014</t>
  </si>
  <si>
    <t>sub</t>
  </si>
  <si>
    <t>total</t>
  </si>
  <si>
    <t xml:space="preserve">Long Beach Area Recycling Project </t>
  </si>
  <si>
    <t>All input columns are marked with red text, &amp; yellow background:</t>
  </si>
  <si>
    <t>like this</t>
  </si>
  <si>
    <t>Action Required:</t>
  </si>
  <si>
    <t>2. On the summary sheets, check your agency's funding levels</t>
  </si>
  <si>
    <t>to ensure all funding levels have been inputted correctly</t>
  </si>
  <si>
    <t>and that all formulas are correct.  Check colums titled in:</t>
  </si>
  <si>
    <t>green</t>
  </si>
  <si>
    <t>3. Save Document on MAX community (with this sheet active)</t>
  </si>
  <si>
    <t>4. Close document</t>
  </si>
  <si>
    <r>
      <t xml:space="preserve">5. Re-open document </t>
    </r>
    <r>
      <rPr>
        <b/>
        <sz val="10"/>
        <rFont val="Arial"/>
        <family val="2"/>
      </rPr>
      <t>from the MAX community site</t>
    </r>
  </si>
  <si>
    <t>to ensure that your changes were properly saved</t>
  </si>
  <si>
    <t>6. Email ahettinger@omb.eop.gov with completion notification</t>
  </si>
  <si>
    <t>Each agency should only enter data in its own sheet</t>
  </si>
  <si>
    <t>Summary sheets are populated with formula-based references only</t>
  </si>
  <si>
    <t>Yolo Bypass Implementation</t>
  </si>
  <si>
    <t>San Francisco Bay to Stockton, CA</t>
  </si>
  <si>
    <t>N/A</t>
  </si>
  <si>
    <t>Sacramento River and Tributaries (Debris Control), Englebright, CA</t>
  </si>
  <si>
    <t>Yuba River Ecosystem Restoration, CA</t>
  </si>
  <si>
    <t>Yuba River (Daguerre Point Dam), CA</t>
  </si>
  <si>
    <t>Black Butte Lake, CA</t>
  </si>
  <si>
    <t>Buchanan Dam - H.V. Eastman, CA</t>
  </si>
  <si>
    <t>Farmington Dam, CA</t>
  </si>
  <si>
    <t>Hidden Dam, Hensley Lake, CA</t>
  </si>
  <si>
    <t>Inspection of Completed Works (ICW), CA</t>
  </si>
  <si>
    <t>Isabella Lake, CA</t>
  </si>
  <si>
    <t>Isabella DSAP, CA</t>
  </si>
  <si>
    <t>Merced County Streams, CA</t>
  </si>
  <si>
    <t>New Hogan Lake, CA</t>
  </si>
  <si>
    <t>New Melones Lake, CA</t>
  </si>
  <si>
    <t>Pine Flat Lake, CA</t>
  </si>
  <si>
    <t>Sacramento River Bank Protection, CA (Construction)</t>
  </si>
  <si>
    <t>Sacramento River Bank Protection (GRR), CA (Investigations)</t>
  </si>
  <si>
    <t>Sacramento-San Joaquin Comprehensive Basins Study</t>
  </si>
  <si>
    <t>San Joaquin River Basin, Lower San Joaquin River, CA</t>
  </si>
  <si>
    <t>Scheduled Reservoir Operations, CA</t>
  </si>
  <si>
    <t>Success Lake, CA</t>
  </si>
  <si>
    <t>Terminus Dam (Lake Kaweah), CA</t>
  </si>
  <si>
    <t>Natural Hazards</t>
  </si>
  <si>
    <t>Core Science Systems</t>
  </si>
  <si>
    <t>Delta Science Program</t>
  </si>
  <si>
    <t>Note:  FY 2012 and FY 2013 reflects reprogramming.</t>
  </si>
  <si>
    <t>Los Vaqueros Expansion Feasibility Study</t>
  </si>
  <si>
    <t>SJRR Settlement Act, Title X of P.L. 111-11 (Mandatory Funds)</t>
  </si>
  <si>
    <t xml:space="preserve"> Additional agency notes: Only a portion of some projects (O&amp;M) are applicable to the efforts in the Bay Delta IFAP, which is explained in the project descriptions.  </t>
  </si>
  <si>
    <t>00</t>
  </si>
  <si>
    <t>01</t>
  </si>
  <si>
    <t>02</t>
  </si>
  <si>
    <t>03</t>
  </si>
  <si>
    <t>04</t>
  </si>
  <si>
    <t>05</t>
  </si>
  <si>
    <t>06</t>
  </si>
  <si>
    <t>07</t>
  </si>
  <si>
    <t>08</t>
  </si>
  <si>
    <r>
      <t>09</t>
    </r>
    <r>
      <rPr>
        <b/>
        <sz val="5"/>
        <rFont val="Arial Narrow"/>
        <family val="2"/>
      </rPr>
      <t xml:space="preserve"> </t>
    </r>
    <r>
      <rPr>
        <b/>
        <vertAlign val="superscript"/>
        <sz val="10"/>
        <rFont val="Arial Narrow"/>
        <family val="2"/>
      </rPr>
      <t>1</t>
    </r>
  </si>
  <si>
    <t>---   Enacted   ---</t>
  </si>
  <si>
    <t>Pres Bud</t>
  </si>
  <si>
    <t>FY 2015</t>
  </si>
  <si>
    <t>1. On your agency's 12-15 sheet, input funding levels for:</t>
  </si>
  <si>
    <r>
      <t xml:space="preserve">   </t>
    </r>
    <r>
      <rPr>
        <b/>
        <i/>
        <sz val="10"/>
        <color indexed="8"/>
        <rFont val="Arial"/>
        <family val="2"/>
      </rPr>
      <t>Conservation and Restoration</t>
    </r>
  </si>
  <si>
    <r>
      <t xml:space="preserve">   </t>
    </r>
    <r>
      <rPr>
        <b/>
        <i/>
        <sz val="10"/>
        <color indexed="8"/>
        <rFont val="Arial"/>
        <family val="2"/>
      </rPr>
      <t>Planning and Consultation</t>
    </r>
  </si>
  <si>
    <t>*2012-2015 SRF figures project an estimated distribution of California's total allocation.</t>
  </si>
  <si>
    <t>FY 2016</t>
  </si>
  <si>
    <t>Agency        /        /        /        Fiscal Year</t>
  </si>
  <si>
    <t>DUE DATE:
Thursday
January 15th</t>
  </si>
  <si>
    <r>
      <t xml:space="preserve">FY16 President's Budget numbers are for </t>
    </r>
    <r>
      <rPr>
        <u/>
        <sz val="10"/>
        <rFont val="Arial"/>
        <family val="2"/>
      </rPr>
      <t>Agency Use Only</t>
    </r>
    <r>
      <rPr>
        <sz val="10"/>
        <rFont val="Arial"/>
        <family val="2"/>
      </rPr>
      <t xml:space="preserve"> (not public)</t>
    </r>
  </si>
  <si>
    <t>A. FY2016 President's Budget</t>
  </si>
  <si>
    <t>B. FY2015 Enacted***</t>
  </si>
  <si>
    <r>
      <t xml:space="preserve">FEDERAL BAY-DELTA FUNDING SUMMARY
California Bay-Delta Related Funding
</t>
    </r>
    <r>
      <rPr>
        <b/>
        <sz val="11"/>
        <rFont val="Times New Roman"/>
        <family val="1"/>
      </rPr>
      <t>(in millions of dollars)</t>
    </r>
  </si>
  <si>
    <t>***(use best available estimates)</t>
  </si>
  <si>
    <t>Pres. Bud.</t>
  </si>
  <si>
    <t>Bay-Delta Federal Funding Budget Crosscut</t>
  </si>
  <si>
    <r>
      <t>W&amp;RR</t>
    </r>
    <r>
      <rPr>
        <i/>
        <vertAlign val="superscript"/>
        <sz val="10"/>
        <rFont val="Arial"/>
        <family val="2"/>
      </rPr>
      <t>1</t>
    </r>
  </si>
  <si>
    <r>
      <t>Address Degraded Bay-Delta Ecosystem</t>
    </r>
    <r>
      <rPr>
        <b/>
        <vertAlign val="superscript"/>
        <sz val="10"/>
        <rFont val="Arial"/>
        <family val="2"/>
      </rPr>
      <t>2</t>
    </r>
  </si>
  <si>
    <r>
      <t>Red Bluff Diversion Dam, Fish Passage</t>
    </r>
    <r>
      <rPr>
        <vertAlign val="superscript"/>
        <sz val="10"/>
        <rFont val="Arial"/>
        <family val="2"/>
      </rPr>
      <t>3</t>
    </r>
  </si>
  <si>
    <r>
      <t>San Joaquin River Restoration Program (SJRRP)/San Joaquin River Basin Study</t>
    </r>
    <r>
      <rPr>
        <vertAlign val="superscript"/>
        <sz val="10"/>
        <rFont val="Arial"/>
        <family val="2"/>
      </rPr>
      <t>3</t>
    </r>
  </si>
  <si>
    <r>
      <t>3</t>
    </r>
    <r>
      <rPr>
        <sz val="10"/>
        <rFont val="Arial Narrow"/>
        <family val="2"/>
      </rPr>
      <t>Significant projects/activities that are included under the new Bay-Delta format that were not previously included in the traditional CALFED crosscut, highlighted per formatting instructions.</t>
    </r>
  </si>
  <si>
    <r>
      <rPr>
        <vertAlign val="superscript"/>
        <sz val="10"/>
        <rFont val="Arial Narrow"/>
        <family val="2"/>
      </rPr>
      <t>2</t>
    </r>
    <r>
      <rPr>
        <sz val="10"/>
        <rFont val="Arial Narrow"/>
        <family val="2"/>
      </rPr>
      <t>Habitat Restoration header as shown in OPM’s guidance was changed to more accurately reflect the category shown in the Interim Federal Action Plan, and to capture water quality issues and fish screen actions.</t>
    </r>
  </si>
  <si>
    <r>
      <t>1</t>
    </r>
    <r>
      <rPr>
        <sz val="10"/>
        <rFont val="Arial Narrow"/>
        <family val="2"/>
      </rPr>
      <t>Supplemental funding for additional on-going work for Water Conservation and Delivery P.L. 113-46</t>
    </r>
  </si>
  <si>
    <t>FY 2017</t>
  </si>
  <si>
    <t xml:space="preserve">Battle Creek Salmon And Steelhead Restoration Project </t>
  </si>
  <si>
    <t>Recovery</t>
  </si>
  <si>
    <t>San Joaquin River Restoration Program(Discretionary Funding)</t>
  </si>
  <si>
    <t>FY 2018</t>
  </si>
  <si>
    <r>
      <t xml:space="preserve">Environmental Protection Agency Bay-Delta Totals
Fiscal Years 2012 through 2018
</t>
    </r>
    <r>
      <rPr>
        <b/>
        <sz val="11"/>
        <color theme="1"/>
        <rFont val="Arial"/>
        <family val="2"/>
      </rPr>
      <t>(in millions of dollars)</t>
    </r>
  </si>
  <si>
    <r>
      <t xml:space="preserve">U. S. Geological Survey Bay-Delta Totals
Fiscal Years 2012 through 2018
</t>
    </r>
    <r>
      <rPr>
        <b/>
        <sz val="11"/>
        <color theme="1"/>
        <rFont val="Arial"/>
        <family val="2"/>
      </rPr>
      <t>(in millions of dollars)</t>
    </r>
  </si>
  <si>
    <r>
      <t xml:space="preserve">Fish and Wildlife Service Bay-Delta Totals
Fiscal Years 2012 through 2018
</t>
    </r>
    <r>
      <rPr>
        <b/>
        <sz val="11"/>
        <color indexed="8"/>
        <rFont val="Arial"/>
        <family val="2"/>
      </rPr>
      <t>(in millions of dollars)</t>
    </r>
  </si>
  <si>
    <r>
      <t xml:space="preserve">NOAA Fisheries Bay-Delta Totals
Fiscal Years 2012 through 2018
</t>
    </r>
    <r>
      <rPr>
        <b/>
        <sz val="11"/>
        <color indexed="8"/>
        <rFont val="Arial"/>
        <family val="2"/>
      </rPr>
      <t>(in millions of dollars)</t>
    </r>
  </si>
  <si>
    <r>
      <t xml:space="preserve">Natural Resources Conservation Service Bay-Delta Totals
Fiscal Years 2012 through 2018
</t>
    </r>
    <r>
      <rPr>
        <b/>
        <sz val="11"/>
        <color theme="1"/>
        <rFont val="Arial"/>
        <family val="2"/>
      </rPr>
      <t>(in millions of dollars)</t>
    </r>
  </si>
  <si>
    <r>
      <t xml:space="preserve">U.S. Army Corps of Engineers Bay-Delta Totals
Fiscal Years 2012 - 2018
</t>
    </r>
    <r>
      <rPr>
        <b/>
        <sz val="11"/>
        <rFont val="Arial"/>
        <family val="2"/>
      </rPr>
      <t>(in millions of dollars)</t>
    </r>
  </si>
  <si>
    <r>
      <t xml:space="preserve">Bureau of Reclamation Bay-Delta Totals
Fiscal Years 2012 through 2018
</t>
    </r>
    <r>
      <rPr>
        <b/>
        <sz val="11"/>
        <rFont val="Arial"/>
        <family val="2"/>
      </rPr>
      <t>(in millions of dollars)</t>
    </r>
  </si>
  <si>
    <t>4/ The FY2017 Annualized CR amount is based on a formula that does not represent the actual enacted amount for FY2017, but is based on FY16 levels. The FY17 amount may inlcude additonal amounts provided by Congress for FY 2016, which may have been changed or eliminated.</t>
  </si>
  <si>
    <r>
      <t xml:space="preserve">FY 2017 </t>
    </r>
    <r>
      <rPr>
        <b/>
        <sz val="8"/>
        <rFont val="Arial"/>
        <family val="2"/>
      </rPr>
      <t>4/</t>
    </r>
  </si>
  <si>
    <t>Updated FY 2016 figures to reflect "actual" Bay-Delta funding totals.</t>
  </si>
  <si>
    <t>Agricultural Conservation Easement Program (ACEP)</t>
  </si>
  <si>
    <t>Regional Conservation Partnership Program (RCPP)</t>
  </si>
  <si>
    <r>
      <t>2</t>
    </r>
    <r>
      <rPr>
        <sz val="10"/>
        <rFont val="Arial Narrow"/>
        <family val="2"/>
      </rPr>
      <t>EPA's 2012-2018 figures include estimated projections of California's total State Revolving Fund (SRF) allocations.  Prior year columns do not.</t>
    </r>
  </si>
  <si>
    <r>
      <rPr>
        <u/>
        <sz val="10"/>
        <rFont val="Arial Narrow"/>
        <family val="2"/>
      </rPr>
      <t>Note</t>
    </r>
    <r>
      <rPr>
        <sz val="10"/>
        <rFont val="Arial Narrow"/>
        <family val="2"/>
      </rPr>
      <t>: The 2012-2018 columns reflect categories in the Bay-Delta Interim Federal Action Plan. In some cases it may include different projects.</t>
    </r>
  </si>
  <si>
    <t>FY 2017*</t>
  </si>
  <si>
    <t>FY 2018*</t>
  </si>
  <si>
    <t>*Numbers shown here are the best estimates available at the time of the preparation of this report, do not necessarily reflect final FY17 work plan or FY18 Budget numbers, and are subject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</si>
</sst>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8" formatCode="&quot;$&quot;#,##0.00_);[Red]\(&quot;$&quot;#,##0.00\)"/>
    <numFmt numFmtId="44" formatCode="_(&quot;$&quot;* #,##0.00_);_(&quot;$&quot;* \(#,##0.00\);_(&quot;$&quot;* &quot;-&quot;??_);_(@_)"/>
    <numFmt numFmtId="43" formatCode="_(* #,##0.00_);_(* \(#,##0.00\);_(* &quot;-&quot;??_);_(@_)"/>
    <numFmt numFmtId="164" formatCode="0.0"/>
    <numFmt numFmtId="165" formatCode="&quot;$&quot;#,##0.0"/>
    <numFmt numFmtId="166" formatCode="#,##0.0"/>
    <numFmt numFmtId="167" formatCode="#,##0.000"/>
    <numFmt numFmtId="168" formatCode="0.000"/>
    <numFmt numFmtId="169" formatCode="&quot;$&quot;#,##0.000"/>
    <numFmt numFmtId="170" formatCode="_(&quot;$&quot;* #,##0_);_(&quot;$&quot;* \(#,##0\);_(&quot;$&quot;* &quot;-&quot;??_);_(@_)"/>
    <numFmt numFmtId="171" formatCode="&quot;$&quot;#,##0.000_);[Red]\(&quot;$&quot;#,##0.000\)"/>
  </numFmts>
  <fonts count="77" x14ac:knownFonts="1">
    <font>
      <sz val="10"/>
      <name val="Arial"/>
    </font>
    <font>
      <sz val="10"/>
      <name val="Arial"/>
      <family val="2"/>
    </font>
    <font>
      <sz val="8"/>
      <name val="Arial"/>
      <family val="2"/>
    </font>
    <font>
      <b/>
      <vertAlign val="superscript"/>
      <sz val="14"/>
      <name val="Arial"/>
      <family val="2"/>
    </font>
    <font>
      <b/>
      <sz val="14"/>
      <name val="Arial"/>
      <family val="2"/>
    </font>
    <font>
      <b/>
      <sz val="16"/>
      <name val="Arial"/>
      <family val="2"/>
    </font>
    <font>
      <b/>
      <sz val="12"/>
      <name val="Arial"/>
      <family val="2"/>
    </font>
    <font>
      <b/>
      <sz val="10"/>
      <name val="Arial"/>
      <family val="2"/>
    </font>
    <font>
      <sz val="10"/>
      <name val="Arial"/>
      <family val="2"/>
    </font>
    <font>
      <i/>
      <sz val="10"/>
      <name val="Arial"/>
      <family val="2"/>
    </font>
    <font>
      <sz val="10"/>
      <color indexed="10"/>
      <name val="Arial"/>
      <family val="2"/>
    </font>
    <font>
      <vertAlign val="superscript"/>
      <sz val="10"/>
      <name val="Arial"/>
      <family val="2"/>
    </font>
    <font>
      <sz val="14"/>
      <name val="Arial"/>
      <family val="2"/>
    </font>
    <font>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vertAlign val="superscript"/>
      <sz val="10"/>
      <name val="Arial"/>
      <family val="2"/>
    </font>
    <font>
      <b/>
      <sz val="16"/>
      <name val="Times New Roman"/>
      <family val="1"/>
    </font>
    <font>
      <b/>
      <sz val="10"/>
      <name val="Times New Roman"/>
      <family val="1"/>
    </font>
    <font>
      <i/>
      <sz val="10"/>
      <name val="Times New Roman"/>
      <family val="1"/>
    </font>
    <font>
      <sz val="10"/>
      <name val="Times New Roman"/>
      <family val="1"/>
    </font>
    <font>
      <sz val="12"/>
      <name val="Times New Roman"/>
      <family val="1"/>
    </font>
    <font>
      <sz val="11"/>
      <name val="Arial"/>
      <family val="2"/>
    </font>
    <font>
      <b/>
      <sz val="11"/>
      <name val="Arial"/>
      <family val="2"/>
    </font>
    <font>
      <sz val="11"/>
      <name val="Calibri"/>
      <family val="2"/>
    </font>
    <font>
      <sz val="16"/>
      <color indexed="10"/>
      <name val="Arial"/>
      <family val="2"/>
    </font>
    <font>
      <b/>
      <i/>
      <sz val="10"/>
      <color indexed="8"/>
      <name val="Arial"/>
      <family val="2"/>
    </font>
    <font>
      <sz val="12"/>
      <color indexed="10"/>
      <name val="Arial"/>
      <family val="2"/>
    </font>
    <font>
      <b/>
      <sz val="12"/>
      <name val="Times New Roman"/>
      <family val="1"/>
    </font>
    <font>
      <sz val="10"/>
      <color rgb="FFFF0000"/>
      <name val="Arial"/>
      <family val="2"/>
    </font>
    <font>
      <sz val="14"/>
      <color rgb="FFFF0000"/>
      <name val="Arial"/>
      <family val="2"/>
    </font>
    <font>
      <b/>
      <sz val="10"/>
      <color theme="1"/>
      <name val="Arial"/>
      <family val="2"/>
    </font>
    <font>
      <i/>
      <sz val="9"/>
      <color theme="1"/>
      <name val="Arial"/>
      <family val="2"/>
    </font>
    <font>
      <i/>
      <sz val="10"/>
      <color theme="1"/>
      <name val="Arial"/>
      <family val="2"/>
    </font>
    <font>
      <sz val="11"/>
      <color rgb="FFFF0000"/>
      <name val="Arial"/>
      <family val="2"/>
    </font>
    <font>
      <b/>
      <sz val="10"/>
      <color rgb="FFFF0000"/>
      <name val="Arial"/>
      <family val="2"/>
    </font>
    <font>
      <sz val="11"/>
      <color theme="1"/>
      <name val="Aharoni"/>
    </font>
    <font>
      <b/>
      <sz val="10"/>
      <color indexed="8"/>
      <name val="Arial"/>
      <family val="2"/>
    </font>
    <font>
      <sz val="10"/>
      <color theme="1"/>
      <name val="Arial"/>
      <family val="2"/>
    </font>
    <font>
      <sz val="9"/>
      <name val="Arial"/>
      <family val="2"/>
    </font>
    <font>
      <b/>
      <sz val="10"/>
      <name val="Calibri"/>
      <family val="2"/>
      <scheme val="minor"/>
    </font>
    <font>
      <b/>
      <sz val="10"/>
      <name val="Arial Narrow"/>
      <family val="2"/>
    </font>
    <font>
      <b/>
      <vertAlign val="superscript"/>
      <sz val="10"/>
      <name val="Arial Narrow"/>
      <family val="2"/>
    </font>
    <font>
      <sz val="10"/>
      <name val="Arial Narrow"/>
      <family val="2"/>
    </font>
    <font>
      <vertAlign val="superscript"/>
      <sz val="10"/>
      <name val="Arial Narrow"/>
      <family val="2"/>
    </font>
    <font>
      <b/>
      <sz val="10"/>
      <color theme="1"/>
      <name val="Times New Roman"/>
      <family val="1"/>
    </font>
    <font>
      <b/>
      <sz val="14"/>
      <color theme="1"/>
      <name val="Arial"/>
      <family val="2"/>
    </font>
    <font>
      <b/>
      <sz val="11"/>
      <color theme="1"/>
      <name val="Arial"/>
      <family val="2"/>
    </font>
    <font>
      <b/>
      <sz val="14"/>
      <color indexed="8"/>
      <name val="Arial"/>
      <family val="2"/>
    </font>
    <font>
      <b/>
      <sz val="11"/>
      <color indexed="8"/>
      <name val="Arial"/>
      <family val="2"/>
    </font>
    <font>
      <b/>
      <i/>
      <sz val="10"/>
      <name val="Arial"/>
      <family val="2"/>
    </font>
    <font>
      <u/>
      <sz val="10"/>
      <name val="Arial Narrow"/>
      <family val="2"/>
    </font>
    <font>
      <b/>
      <sz val="5"/>
      <name val="Arial Narrow"/>
      <family val="2"/>
    </font>
    <font>
      <sz val="10"/>
      <color indexed="8"/>
      <name val="Arial"/>
      <family val="2"/>
    </font>
    <font>
      <i/>
      <sz val="10"/>
      <color indexed="8"/>
      <name val="Arial"/>
      <family val="2"/>
    </font>
    <font>
      <u/>
      <sz val="10"/>
      <color theme="10"/>
      <name val="Arial"/>
      <family val="2"/>
    </font>
    <font>
      <u/>
      <sz val="10"/>
      <name val="Arial"/>
      <family val="2"/>
    </font>
    <font>
      <b/>
      <sz val="9"/>
      <color theme="1"/>
      <name val="Arial"/>
      <family val="2"/>
    </font>
    <font>
      <b/>
      <sz val="11"/>
      <name val="Times New Roman"/>
      <family val="1"/>
    </font>
    <font>
      <i/>
      <vertAlign val="superscript"/>
      <sz val="10"/>
      <name val="Arial"/>
      <family val="2"/>
    </font>
    <font>
      <b/>
      <sz val="8"/>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2"/>
        <bgColor indexed="64"/>
      </patternFill>
    </fill>
    <fill>
      <patternFill patternType="darkUp"/>
    </fill>
    <fill>
      <patternFill patternType="solid">
        <fgColor indexed="9"/>
        <bgColor indexed="64"/>
      </patternFill>
    </fill>
    <fill>
      <patternFill patternType="solid">
        <fgColor theme="9" tint="0.39997558519241921"/>
        <bgColor indexed="64"/>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6" tint="0.59999389629810485"/>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bottom style="medium">
        <color indexed="64"/>
      </bottom>
      <diagonal/>
    </border>
    <border>
      <left style="medium">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bottom style="medium">
        <color indexed="64"/>
      </bottom>
      <diagonal/>
    </border>
    <border>
      <left/>
      <right style="thin">
        <color indexed="64"/>
      </right>
      <top/>
      <bottom style="thin">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double">
        <color indexed="64"/>
      </bottom>
      <diagonal/>
    </border>
    <border>
      <left style="medium">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indexed="64"/>
      </bottom>
      <diagonal/>
    </border>
    <border>
      <left style="thin">
        <color indexed="64"/>
      </left>
      <right/>
      <top style="thin">
        <color indexed="64"/>
      </top>
      <bottom style="double">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double">
        <color indexed="64"/>
      </top>
      <bottom/>
      <diagonal/>
    </border>
    <border>
      <left style="medium">
        <color indexed="64"/>
      </left>
      <right/>
      <top style="double">
        <color indexed="64"/>
      </top>
      <bottom/>
      <diagonal/>
    </border>
    <border>
      <left/>
      <right style="thin">
        <color indexed="64"/>
      </right>
      <top style="double">
        <color indexed="64"/>
      </top>
      <bottom/>
      <diagonal/>
    </border>
    <border>
      <left/>
      <right style="medium">
        <color indexed="64"/>
      </right>
      <top style="double">
        <color indexed="64"/>
      </top>
      <bottom/>
      <diagonal/>
    </border>
    <border>
      <left style="thin">
        <color indexed="64"/>
      </left>
      <right/>
      <top style="double">
        <color indexed="64"/>
      </top>
      <bottom style="medium">
        <color indexed="64"/>
      </bottom>
      <diagonal/>
    </border>
    <border>
      <left/>
      <right style="thin">
        <color indexed="64"/>
      </right>
      <top style="thin">
        <color indexed="64"/>
      </top>
      <bottom style="double">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double">
        <color indexed="64"/>
      </top>
      <bottom style="medium">
        <color indexed="64"/>
      </bottom>
      <diagonal/>
    </border>
    <border>
      <left/>
      <right style="medium">
        <color indexed="64"/>
      </right>
      <top style="thin">
        <color indexed="64"/>
      </top>
      <bottom style="double">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theme="1"/>
      </left>
      <right/>
      <top/>
      <bottom/>
      <diagonal/>
    </border>
    <border>
      <left/>
      <right style="thin">
        <color theme="1"/>
      </right>
      <top/>
      <bottom/>
      <diagonal/>
    </border>
    <border>
      <left/>
      <right style="thin">
        <color theme="1"/>
      </right>
      <top style="thin">
        <color indexed="64"/>
      </top>
      <bottom style="medium">
        <color indexed="64"/>
      </bottom>
      <diagonal/>
    </border>
    <border>
      <left/>
      <right/>
      <top/>
      <bottom style="medium">
        <color indexed="30"/>
      </bottom>
      <diagonal/>
    </border>
    <border>
      <left/>
      <right style="medium">
        <color indexed="64"/>
      </right>
      <top/>
      <bottom style="medium">
        <color indexed="64"/>
      </bottom>
      <diagonal/>
    </border>
    <border>
      <left style="thin">
        <color theme="1"/>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diagonal/>
    </border>
    <border>
      <left/>
      <right style="medium">
        <color theme="1"/>
      </right>
      <top style="medium">
        <color indexed="64"/>
      </top>
      <bottom/>
      <diagonal/>
    </border>
    <border>
      <left style="medium">
        <color theme="1"/>
      </left>
      <right style="thin">
        <color indexed="64"/>
      </right>
      <top/>
      <bottom style="thin">
        <color indexed="64"/>
      </bottom>
      <diagonal/>
    </border>
    <border>
      <left/>
      <right style="medium">
        <color theme="1"/>
      </right>
      <top/>
      <bottom style="thin">
        <color indexed="64"/>
      </bottom>
      <diagonal/>
    </border>
    <border>
      <left style="medium">
        <color theme="1"/>
      </left>
      <right style="thin">
        <color indexed="64"/>
      </right>
      <top style="thin">
        <color indexed="64"/>
      </top>
      <bottom/>
      <diagonal/>
    </border>
    <border>
      <left/>
      <right style="medium">
        <color theme="1"/>
      </right>
      <top style="thin">
        <color indexed="64"/>
      </top>
      <bottom/>
      <diagonal/>
    </border>
    <border>
      <left style="medium">
        <color theme="1"/>
      </left>
      <right style="thin">
        <color indexed="64"/>
      </right>
      <top/>
      <bottom/>
      <diagonal/>
    </border>
    <border>
      <left/>
      <right style="medium">
        <color theme="1"/>
      </right>
      <top/>
      <bottom/>
      <diagonal/>
    </border>
    <border>
      <left style="medium">
        <color theme="1"/>
      </left>
      <right/>
      <top style="thin">
        <color indexed="64"/>
      </top>
      <bottom/>
      <diagonal/>
    </border>
    <border>
      <left style="medium">
        <color theme="1"/>
      </left>
      <right/>
      <top style="medium">
        <color indexed="64"/>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s>
  <cellStyleXfs count="49">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3" borderId="0" applyNumberFormat="0" applyBorder="0" applyAlignment="0" applyProtection="0"/>
    <xf numFmtId="0" fontId="17" fillId="20" borderId="1" applyNumberFormat="0" applyAlignment="0" applyProtection="0"/>
    <xf numFmtId="0" fontId="18" fillId="21" borderId="2" applyNumberFormat="0" applyAlignment="0" applyProtection="0"/>
    <xf numFmtId="43" fontId="1"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4" fillId="7" borderId="1" applyNumberFormat="0" applyAlignment="0" applyProtection="0"/>
    <xf numFmtId="0" fontId="25" fillId="0" borderId="6" applyNumberFormat="0" applyFill="0" applyAlignment="0" applyProtection="0"/>
    <xf numFmtId="0" fontId="26" fillId="22" borderId="0" applyNumberFormat="0" applyBorder="0" applyAlignment="0" applyProtection="0"/>
    <xf numFmtId="0" fontId="8" fillId="0" borderId="0"/>
    <xf numFmtId="0" fontId="1" fillId="23" borderId="7" applyNumberFormat="0" applyFont="0" applyAlignment="0" applyProtection="0"/>
    <xf numFmtId="0" fontId="27" fillId="20" borderId="8" applyNumberForma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0" fontId="1" fillId="0" borderId="0"/>
    <xf numFmtId="0" fontId="1" fillId="0" borderId="0"/>
    <xf numFmtId="0" fontId="71" fillId="0" borderId="0" applyNumberFormat="0" applyFill="0" applyBorder="0" applyAlignment="0" applyProtection="0"/>
    <xf numFmtId="0" fontId="23" fillId="0" borderId="90" applyNumberFormat="0" applyFill="0" applyAlignment="0" applyProtection="0"/>
  </cellStyleXfs>
  <cellXfs count="1189">
    <xf numFmtId="0" fontId="0" fillId="0" borderId="0" xfId="0"/>
    <xf numFmtId="0" fontId="7" fillId="24" borderId="10" xfId="0" applyFont="1" applyFill="1" applyBorder="1" applyAlignment="1">
      <alignment vertical="top" wrapText="1" shrinkToFit="1"/>
    </xf>
    <xf numFmtId="169" fontId="7" fillId="24" borderId="11" xfId="0" applyNumberFormat="1" applyFont="1" applyFill="1" applyBorder="1" applyAlignment="1">
      <alignment vertical="top" wrapText="1" shrinkToFit="1"/>
    </xf>
    <xf numFmtId="169" fontId="7" fillId="24" borderId="12" xfId="0" applyNumberFormat="1" applyFont="1" applyFill="1" applyBorder="1" applyAlignment="1">
      <alignment vertical="top" wrapText="1" shrinkToFit="1"/>
    </xf>
    <xf numFmtId="0" fontId="8" fillId="0" borderId="13" xfId="0" applyFont="1" applyBorder="1" applyAlignment="1">
      <alignment horizontal="left" vertical="top" wrapText="1" shrinkToFit="1"/>
    </xf>
    <xf numFmtId="0" fontId="8" fillId="0" borderId="14" xfId="0" applyFont="1" applyBorder="1" applyAlignment="1">
      <alignment horizontal="left" vertical="top" wrapText="1" shrinkToFit="1"/>
    </xf>
    <xf numFmtId="169" fontId="0" fillId="0" borderId="15" xfId="0" applyNumberFormat="1" applyBorder="1" applyAlignment="1">
      <alignment vertical="top" wrapText="1" shrinkToFit="1"/>
    </xf>
    <xf numFmtId="169" fontId="0" fillId="0" borderId="16" xfId="0" applyNumberFormat="1" applyBorder="1" applyAlignment="1">
      <alignment vertical="top" wrapText="1" shrinkToFit="1"/>
    </xf>
    <xf numFmtId="169" fontId="8" fillId="0" borderId="15" xfId="0" applyNumberFormat="1" applyFont="1" applyBorder="1" applyAlignment="1">
      <alignment vertical="top" wrapText="1" shrinkToFit="1"/>
    </xf>
    <xf numFmtId="169" fontId="8" fillId="0" borderId="16" xfId="0" applyNumberFormat="1" applyFont="1" applyBorder="1" applyAlignment="1">
      <alignment vertical="top" wrapText="1" shrinkToFit="1"/>
    </xf>
    <xf numFmtId="165" fontId="7" fillId="24" borderId="17" xfId="0" applyNumberFormat="1" applyFont="1" applyFill="1" applyBorder="1" applyAlignment="1">
      <alignment vertical="top" wrapText="1" shrinkToFit="1"/>
    </xf>
    <xf numFmtId="169" fontId="7" fillId="24" borderId="18" xfId="0" applyNumberFormat="1" applyFont="1" applyFill="1" applyBorder="1" applyAlignment="1">
      <alignment vertical="top" wrapText="1" shrinkToFit="1"/>
    </xf>
    <xf numFmtId="169" fontId="0" fillId="0" borderId="14" xfId="0" applyNumberFormat="1" applyBorder="1" applyAlignment="1">
      <alignment vertical="top" wrapText="1" shrinkToFit="1"/>
    </xf>
    <xf numFmtId="169" fontId="8" fillId="0" borderId="14" xfId="0" applyNumberFormat="1" applyFont="1" applyBorder="1" applyAlignment="1">
      <alignment vertical="top" wrapText="1" shrinkToFit="1"/>
    </xf>
    <xf numFmtId="169" fontId="0" fillId="0" borderId="19" xfId="0" applyNumberFormat="1" applyBorder="1" applyAlignment="1">
      <alignment vertical="top" wrapText="1" shrinkToFit="1"/>
    </xf>
    <xf numFmtId="0" fontId="10" fillId="0" borderId="13" xfId="0" applyFont="1" applyBorder="1" applyAlignment="1">
      <alignment horizontal="left" vertical="top" wrapText="1" shrinkToFit="1"/>
    </xf>
    <xf numFmtId="0" fontId="8" fillId="0" borderId="13" xfId="0" applyFont="1" applyBorder="1" applyAlignment="1">
      <alignment vertical="top" wrapText="1" shrinkToFit="1"/>
    </xf>
    <xf numFmtId="0" fontId="8" fillId="0" borderId="14" xfId="0" applyFont="1" applyBorder="1" applyAlignment="1">
      <alignment vertical="top" wrapText="1" shrinkToFit="1"/>
    </xf>
    <xf numFmtId="0" fontId="8" fillId="0" borderId="20" xfId="0" applyFont="1" applyBorder="1" applyAlignment="1">
      <alignment horizontal="left" vertical="top" wrapText="1" shrinkToFit="1"/>
    </xf>
    <xf numFmtId="169" fontId="0" fillId="0" borderId="20" xfId="0" applyNumberFormat="1" applyBorder="1" applyAlignment="1">
      <alignment vertical="top" wrapText="1" shrinkToFit="1"/>
    </xf>
    <xf numFmtId="0" fontId="8" fillId="0" borderId="13" xfId="0" applyFont="1" applyBorder="1" applyAlignment="1">
      <alignment horizontal="left" vertical="top" wrapText="1"/>
    </xf>
    <xf numFmtId="169" fontId="8" fillId="0" borderId="21" xfId="0" applyNumberFormat="1" applyFont="1" applyFill="1" applyBorder="1" applyAlignment="1">
      <alignment vertical="top" wrapText="1" shrinkToFit="1"/>
    </xf>
    <xf numFmtId="169" fontId="8" fillId="0" borderId="15" xfId="0" applyNumberFormat="1" applyFont="1" applyFill="1" applyBorder="1" applyAlignment="1">
      <alignment vertical="top" wrapText="1" shrinkToFit="1"/>
    </xf>
    <xf numFmtId="169" fontId="0" fillId="0" borderId="22" xfId="0" applyNumberFormat="1" applyBorder="1" applyAlignment="1">
      <alignment vertical="top" wrapText="1" shrinkToFit="1"/>
    </xf>
    <xf numFmtId="0" fontId="6" fillId="24" borderId="23" xfId="0" applyFont="1" applyFill="1" applyBorder="1" applyAlignment="1">
      <alignment vertical="top" wrapText="1" shrinkToFit="1"/>
    </xf>
    <xf numFmtId="0" fontId="6" fillId="24" borderId="24" xfId="0" applyFont="1" applyFill="1" applyBorder="1" applyAlignment="1">
      <alignment vertical="top" wrapText="1" shrinkToFit="1"/>
    </xf>
    <xf numFmtId="169" fontId="0" fillId="0" borderId="0" xfId="0" applyNumberFormat="1"/>
    <xf numFmtId="0" fontId="8" fillId="0" borderId="19" xfId="0" applyFont="1" applyBorder="1" applyAlignment="1">
      <alignment horizontal="left" vertical="top" wrapText="1" shrinkToFit="1"/>
    </xf>
    <xf numFmtId="0" fontId="0" fillId="0" borderId="25" xfId="0" applyBorder="1" applyAlignment="1"/>
    <xf numFmtId="0" fontId="8" fillId="0" borderId="13" xfId="0" applyFont="1" applyBorder="1" applyAlignment="1">
      <alignment vertical="top" wrapText="1"/>
    </xf>
    <xf numFmtId="169" fontId="0" fillId="0" borderId="26" xfId="0" applyNumberFormat="1" applyBorder="1" applyAlignment="1">
      <alignment vertical="top" wrapText="1" shrinkToFit="1"/>
    </xf>
    <xf numFmtId="0" fontId="7" fillId="24" borderId="10" xfId="0" applyFont="1" applyFill="1" applyBorder="1" applyAlignment="1">
      <alignment vertical="top" wrapText="1"/>
    </xf>
    <xf numFmtId="0" fontId="7" fillId="24" borderId="17" xfId="0" applyFont="1" applyFill="1" applyBorder="1" applyAlignment="1">
      <alignment vertical="top" wrapText="1"/>
    </xf>
    <xf numFmtId="169" fontId="7" fillId="24" borderId="11" xfId="0" applyNumberFormat="1" applyFont="1" applyFill="1" applyBorder="1" applyAlignment="1">
      <alignment vertical="top"/>
    </xf>
    <xf numFmtId="169" fontId="7" fillId="24" borderId="18" xfId="0" applyNumberFormat="1" applyFont="1" applyFill="1" applyBorder="1" applyAlignment="1">
      <alignment vertical="top"/>
    </xf>
    <xf numFmtId="0" fontId="8" fillId="0" borderId="14" xfId="0" applyFont="1" applyBorder="1" applyAlignment="1">
      <alignment vertical="top" wrapText="1"/>
    </xf>
    <xf numFmtId="169" fontId="0" fillId="0" borderId="15" xfId="0" applyNumberFormat="1" applyBorder="1" applyAlignment="1">
      <alignment vertical="top"/>
    </xf>
    <xf numFmtId="169" fontId="0" fillId="0" borderId="16" xfId="0" applyNumberFormat="1" applyBorder="1" applyAlignment="1">
      <alignment vertical="top"/>
    </xf>
    <xf numFmtId="169" fontId="8" fillId="0" borderId="15" xfId="0" applyNumberFormat="1" applyFont="1" applyBorder="1" applyAlignment="1">
      <alignment vertical="top"/>
    </xf>
    <xf numFmtId="169" fontId="8" fillId="0" borderId="16" xfId="0" applyNumberFormat="1" applyFont="1" applyBorder="1" applyAlignment="1">
      <alignment vertical="top"/>
    </xf>
    <xf numFmtId="165" fontId="7" fillId="24" borderId="17" xfId="0" applyNumberFormat="1" applyFont="1" applyFill="1" applyBorder="1" applyAlignment="1">
      <alignment vertical="top"/>
    </xf>
    <xf numFmtId="169" fontId="8" fillId="0" borderId="14" xfId="0" applyNumberFormat="1" applyFont="1" applyBorder="1" applyAlignment="1">
      <alignment vertical="top"/>
    </xf>
    <xf numFmtId="0" fontId="8" fillId="0" borderId="19" xfId="0" applyFont="1" applyBorder="1" applyAlignment="1">
      <alignment vertical="top" wrapText="1"/>
    </xf>
    <xf numFmtId="0" fontId="6" fillId="24" borderId="23" xfId="0" applyFont="1" applyFill="1" applyBorder="1" applyAlignment="1">
      <alignment vertical="top"/>
    </xf>
    <xf numFmtId="169" fontId="6" fillId="24" borderId="24" xfId="0" applyNumberFormat="1" applyFont="1" applyFill="1" applyBorder="1" applyAlignment="1">
      <alignment vertical="top"/>
    </xf>
    <xf numFmtId="169" fontId="6" fillId="24" borderId="27" xfId="0" applyNumberFormat="1" applyFont="1" applyFill="1" applyBorder="1" applyAlignment="1">
      <alignment vertical="top"/>
    </xf>
    <xf numFmtId="0" fontId="11" fillId="0" borderId="28" xfId="0" applyFont="1" applyBorder="1" applyAlignment="1">
      <alignment vertical="top"/>
    </xf>
    <xf numFmtId="0" fontId="8" fillId="0" borderId="29" xfId="0" applyFont="1" applyBorder="1" applyAlignment="1">
      <alignment horizontal="left" vertical="top" wrapText="1"/>
    </xf>
    <xf numFmtId="169" fontId="8" fillId="0" borderId="30" xfId="0" applyNumberFormat="1" applyFont="1" applyBorder="1" applyAlignment="1">
      <alignment vertical="top"/>
    </xf>
    <xf numFmtId="0" fontId="7" fillId="24" borderId="29" xfId="0" applyFont="1" applyFill="1" applyBorder="1" applyAlignment="1">
      <alignment vertical="top" wrapText="1"/>
    </xf>
    <xf numFmtId="165" fontId="7" fillId="24" borderId="19" xfId="0" applyNumberFormat="1" applyFont="1" applyFill="1" applyBorder="1" applyAlignment="1">
      <alignment vertical="top"/>
    </xf>
    <xf numFmtId="169" fontId="7" fillId="24" borderId="26" xfId="0" applyNumberFormat="1" applyFont="1" applyFill="1" applyBorder="1" applyAlignment="1">
      <alignment vertical="top"/>
    </xf>
    <xf numFmtId="169" fontId="7" fillId="24" borderId="31" xfId="0" applyNumberFormat="1" applyFont="1" applyFill="1" applyBorder="1" applyAlignment="1">
      <alignment vertical="top"/>
    </xf>
    <xf numFmtId="0" fontId="8" fillId="0" borderId="29" xfId="0" applyFont="1" applyBorder="1" applyAlignment="1">
      <alignment vertical="top" wrapText="1" shrinkToFit="1"/>
    </xf>
    <xf numFmtId="0" fontId="8" fillId="0" borderId="19" xfId="0" applyFont="1" applyBorder="1" applyAlignment="1">
      <alignment vertical="top" wrapText="1" shrinkToFit="1"/>
    </xf>
    <xf numFmtId="0" fontId="8" fillId="0" borderId="32" xfId="0" applyFont="1" applyBorder="1" applyAlignment="1">
      <alignment vertical="top" wrapText="1"/>
    </xf>
    <xf numFmtId="169" fontId="8" fillId="0" borderId="33" xfId="0" applyNumberFormat="1" applyFont="1" applyBorder="1" applyAlignment="1">
      <alignment vertical="top"/>
    </xf>
    <xf numFmtId="169" fontId="0" fillId="0" borderId="18" xfId="0" applyNumberFormat="1" applyBorder="1" applyAlignment="1">
      <alignment vertical="top" wrapText="1"/>
    </xf>
    <xf numFmtId="169" fontId="7" fillId="24" borderId="11" xfId="0" applyNumberFormat="1" applyFont="1" applyFill="1" applyBorder="1" applyAlignment="1">
      <alignment vertical="top" wrapText="1"/>
    </xf>
    <xf numFmtId="169" fontId="7" fillId="24" borderId="12" xfId="0" applyNumberFormat="1" applyFont="1" applyFill="1" applyBorder="1" applyAlignment="1">
      <alignment vertical="top" wrapText="1"/>
    </xf>
    <xf numFmtId="169" fontId="0" fillId="0" borderId="34" xfId="0" applyNumberFormat="1" applyBorder="1" applyAlignment="1">
      <alignment vertical="top" wrapText="1" shrinkToFit="1"/>
    </xf>
    <xf numFmtId="0" fontId="8" fillId="0" borderId="13" xfId="0" applyFont="1" applyFill="1" applyBorder="1" applyAlignment="1">
      <alignment horizontal="left" vertical="top" wrapText="1" shrinkToFit="1"/>
    </xf>
    <xf numFmtId="169" fontId="0" fillId="0" borderId="15" xfId="0" applyNumberFormat="1" applyFill="1" applyBorder="1" applyAlignment="1">
      <alignment vertical="top" wrapText="1" shrinkToFit="1"/>
    </xf>
    <xf numFmtId="0" fontId="8" fillId="0" borderId="35" xfId="0" applyFont="1" applyBorder="1" applyAlignment="1">
      <alignment horizontal="left" vertical="top" wrapText="1" shrinkToFit="1"/>
    </xf>
    <xf numFmtId="169" fontId="0" fillId="0" borderId="33" xfId="0" applyNumberFormat="1" applyBorder="1" applyAlignment="1">
      <alignment vertical="top" wrapText="1" shrinkToFit="1"/>
    </xf>
    <xf numFmtId="0" fontId="8" fillId="0" borderId="32" xfId="0" applyFont="1" applyBorder="1" applyAlignment="1">
      <alignment horizontal="left" vertical="top" wrapText="1" shrinkToFit="1"/>
    </xf>
    <xf numFmtId="0" fontId="8" fillId="0" borderId="36" xfId="0" applyFont="1" applyBorder="1" applyAlignment="1">
      <alignment horizontal="left" vertical="top" wrapText="1" shrinkToFit="1"/>
    </xf>
    <xf numFmtId="0" fontId="8" fillId="0" borderId="29" xfId="0" applyFont="1" applyBorder="1" applyAlignment="1">
      <alignment horizontal="left" vertical="top" wrapText="1" shrinkToFit="1"/>
    </xf>
    <xf numFmtId="0" fontId="8" fillId="0" borderId="37" xfId="0" applyFont="1" applyBorder="1" applyAlignment="1">
      <alignment horizontal="left" vertical="top" wrapText="1" shrinkToFit="1"/>
    </xf>
    <xf numFmtId="169" fontId="0" fillId="0" borderId="30" xfId="0" applyNumberFormat="1" applyBorder="1" applyAlignment="1">
      <alignment vertical="top" wrapText="1" shrinkToFit="1"/>
    </xf>
    <xf numFmtId="169" fontId="8" fillId="0" borderId="26" xfId="0" applyNumberFormat="1" applyFont="1" applyBorder="1" applyAlignment="1">
      <alignment vertical="top" wrapText="1" shrinkToFit="1"/>
    </xf>
    <xf numFmtId="169" fontId="8" fillId="0" borderId="30" xfId="0" applyNumberFormat="1" applyFont="1" applyBorder="1" applyAlignment="1">
      <alignment vertical="top" wrapText="1" shrinkToFit="1"/>
    </xf>
    <xf numFmtId="169" fontId="7" fillId="0" borderId="34" xfId="0" applyNumberFormat="1" applyFont="1" applyFill="1" applyBorder="1" applyAlignment="1">
      <alignment vertical="top" wrapText="1" shrinkToFit="1"/>
    </xf>
    <xf numFmtId="0" fontId="8" fillId="0" borderId="38" xfId="0" applyFont="1" applyFill="1" applyBorder="1" applyAlignment="1">
      <alignment vertical="top" wrapText="1" shrinkToFit="1"/>
    </xf>
    <xf numFmtId="0" fontId="11" fillId="0" borderId="28" xfId="0" applyFont="1" applyBorder="1" applyAlignment="1">
      <alignment vertical="top" wrapText="1" shrinkToFit="1"/>
    </xf>
    <xf numFmtId="0" fontId="0" fillId="0" borderId="25" xfId="0" applyBorder="1" applyAlignment="1">
      <alignment vertical="top" wrapText="1" shrinkToFit="1"/>
    </xf>
    <xf numFmtId="169" fontId="7" fillId="24" borderId="18" xfId="0" applyNumberFormat="1" applyFont="1" applyFill="1" applyBorder="1" applyAlignment="1">
      <alignment vertical="top" wrapText="1"/>
    </xf>
    <xf numFmtId="0" fontId="8" fillId="0" borderId="39" xfId="0" applyFont="1" applyBorder="1" applyAlignment="1">
      <alignment horizontal="left" vertical="top" wrapText="1" shrinkToFit="1"/>
    </xf>
    <xf numFmtId="169" fontId="0" fillId="0" borderId="31" xfId="0" applyNumberFormat="1" applyBorder="1" applyAlignment="1">
      <alignment vertical="top" wrapText="1" shrinkToFit="1"/>
    </xf>
    <xf numFmtId="166" fontId="0" fillId="0" borderId="11" xfId="0" applyNumberFormat="1" applyBorder="1" applyAlignment="1">
      <alignment vertical="top" wrapText="1"/>
    </xf>
    <xf numFmtId="0" fontId="8" fillId="0" borderId="38" xfId="0" applyFont="1" applyFill="1" applyBorder="1" applyAlignment="1">
      <alignment horizontal="left" vertical="top" wrapText="1" shrinkToFit="1"/>
    </xf>
    <xf numFmtId="0" fontId="8" fillId="0" borderId="20" xfId="0" applyFont="1" applyFill="1" applyBorder="1" applyAlignment="1">
      <alignment vertical="top" wrapText="1" shrinkToFit="1"/>
    </xf>
    <xf numFmtId="169" fontId="0" fillId="0" borderId="21" xfId="0" applyNumberFormat="1" applyFill="1" applyBorder="1" applyAlignment="1">
      <alignment vertical="top" wrapText="1" shrinkToFit="1"/>
    </xf>
    <xf numFmtId="169" fontId="0" fillId="0" borderId="34" xfId="0" applyNumberFormat="1" applyFill="1" applyBorder="1" applyAlignment="1">
      <alignment vertical="top" wrapText="1" shrinkToFit="1"/>
    </xf>
    <xf numFmtId="0" fontId="8" fillId="0" borderId="14" xfId="0" applyFont="1" applyFill="1" applyBorder="1" applyAlignment="1">
      <alignment vertical="top" wrapText="1" shrinkToFit="1"/>
    </xf>
    <xf numFmtId="169" fontId="0" fillId="0" borderId="16" xfId="0" applyNumberFormat="1" applyFill="1" applyBorder="1" applyAlignment="1">
      <alignment vertical="top" wrapText="1" shrinkToFit="1"/>
    </xf>
    <xf numFmtId="169" fontId="0" fillId="0" borderId="33" xfId="0" applyNumberFormat="1" applyFill="1" applyBorder="1"/>
    <xf numFmtId="169" fontId="8" fillId="0" borderId="16" xfId="0" applyNumberFormat="1" applyFont="1" applyFill="1" applyBorder="1" applyAlignment="1">
      <alignment vertical="top" wrapText="1" shrinkToFit="1"/>
    </xf>
    <xf numFmtId="0" fontId="8" fillId="0" borderId="14" xfId="0" applyFont="1" applyFill="1" applyBorder="1" applyAlignment="1">
      <alignment horizontal="left" vertical="top" wrapText="1" shrinkToFit="1"/>
    </xf>
    <xf numFmtId="0" fontId="8" fillId="0" borderId="32" xfId="0" applyFont="1" applyFill="1" applyBorder="1" applyAlignment="1">
      <alignment vertical="top" wrapText="1" shrinkToFit="1"/>
    </xf>
    <xf numFmtId="166" fontId="8" fillId="0" borderId="20" xfId="0" applyNumberFormat="1" applyFont="1" applyFill="1" applyBorder="1" applyAlignment="1">
      <alignment vertical="top" wrapText="1" shrinkToFit="1"/>
    </xf>
    <xf numFmtId="169" fontId="8" fillId="0" borderId="40" xfId="0" applyNumberFormat="1" applyFont="1" applyFill="1" applyBorder="1" applyAlignment="1">
      <alignment vertical="top" wrapText="1" shrinkToFit="1"/>
    </xf>
    <xf numFmtId="0" fontId="8" fillId="0" borderId="35" xfId="0" applyFont="1" applyFill="1" applyBorder="1" applyAlignment="1">
      <alignment vertical="top" wrapText="1" shrinkToFit="1"/>
    </xf>
    <xf numFmtId="166" fontId="8" fillId="0" borderId="14" xfId="0" applyNumberFormat="1" applyFont="1" applyFill="1" applyBorder="1" applyAlignment="1">
      <alignment vertical="top" wrapText="1" shrinkToFit="1"/>
    </xf>
    <xf numFmtId="169" fontId="8" fillId="0" borderId="33" xfId="0" applyNumberFormat="1" applyFont="1" applyFill="1" applyBorder="1" applyAlignment="1">
      <alignment vertical="top" wrapText="1" shrinkToFit="1"/>
    </xf>
    <xf numFmtId="0" fontId="8" fillId="0" borderId="20" xfId="0" applyFont="1" applyFill="1" applyBorder="1" applyAlignment="1">
      <alignment horizontal="left" vertical="top" wrapText="1" shrinkToFit="1"/>
    </xf>
    <xf numFmtId="169" fontId="0" fillId="0" borderId="20" xfId="0" applyNumberFormat="1" applyFill="1" applyBorder="1" applyAlignment="1">
      <alignment vertical="top" wrapText="1" shrinkToFit="1"/>
    </xf>
    <xf numFmtId="169" fontId="0" fillId="0" borderId="40" xfId="0" applyNumberFormat="1" applyBorder="1" applyAlignment="1">
      <alignment vertical="top" wrapText="1" shrinkToFit="1"/>
    </xf>
    <xf numFmtId="0" fontId="8" fillId="0" borderId="35" xfId="0" applyFont="1" applyFill="1" applyBorder="1" applyAlignment="1">
      <alignment horizontal="left" vertical="top" wrapText="1" shrinkToFit="1"/>
    </xf>
    <xf numFmtId="169" fontId="0" fillId="0" borderId="14" xfId="0" applyNumberFormat="1" applyFill="1" applyBorder="1" applyAlignment="1">
      <alignment vertical="top" wrapText="1" shrinkToFit="1"/>
    </xf>
    <xf numFmtId="0" fontId="8" fillId="0" borderId="29" xfId="0" applyFont="1" applyFill="1" applyBorder="1" applyAlignment="1">
      <alignment horizontal="left" vertical="top" wrapText="1" shrinkToFit="1"/>
    </xf>
    <xf numFmtId="0" fontId="8" fillId="0" borderId="19" xfId="0" applyFont="1" applyFill="1" applyBorder="1" applyAlignment="1">
      <alignment horizontal="left" vertical="top" wrapText="1" shrinkToFit="1"/>
    </xf>
    <xf numFmtId="169" fontId="0" fillId="0" borderId="19" xfId="0" applyNumberFormat="1" applyFill="1" applyBorder="1" applyAlignment="1">
      <alignment vertical="top" wrapText="1" shrinkToFit="1"/>
    </xf>
    <xf numFmtId="166" fontId="0" fillId="0" borderId="25" xfId="0" applyNumberFormat="1" applyBorder="1" applyAlignment="1">
      <alignment vertical="top" wrapText="1" shrinkToFit="1"/>
    </xf>
    <xf numFmtId="169" fontId="8" fillId="0" borderId="14" xfId="0" applyNumberFormat="1" applyFont="1" applyFill="1" applyBorder="1" applyAlignment="1">
      <alignment vertical="top" wrapText="1" shrinkToFit="1"/>
    </xf>
    <xf numFmtId="169" fontId="0" fillId="0" borderId="26" xfId="0" applyNumberFormat="1" applyFill="1" applyBorder="1" applyAlignment="1">
      <alignment vertical="top" wrapText="1" shrinkToFit="1"/>
    </xf>
    <xf numFmtId="0" fontId="8" fillId="0" borderId="14" xfId="0" applyFont="1" applyBorder="1" applyAlignment="1">
      <alignment horizontal="left" vertical="top" wrapText="1"/>
    </xf>
    <xf numFmtId="169" fontId="7" fillId="24" borderId="17" xfId="0" applyNumberFormat="1" applyFont="1" applyFill="1" applyBorder="1" applyAlignment="1">
      <alignment vertical="top"/>
    </xf>
    <xf numFmtId="169" fontId="10" fillId="0" borderId="21" xfId="0" applyNumberFormat="1" applyFont="1" applyBorder="1" applyAlignment="1">
      <alignment vertical="top"/>
    </xf>
    <xf numFmtId="169" fontId="10" fillId="0" borderId="26" xfId="0" applyNumberFormat="1" applyFont="1" applyBorder="1" applyAlignment="1">
      <alignment vertical="top"/>
    </xf>
    <xf numFmtId="0" fontId="8" fillId="0" borderId="38" xfId="0" applyFont="1" applyBorder="1" applyAlignment="1">
      <alignment horizontal="left" vertical="top" wrapText="1"/>
    </xf>
    <xf numFmtId="0" fontId="8" fillId="0" borderId="20" xfId="0" applyFont="1" applyBorder="1" applyAlignment="1">
      <alignment horizontal="left" vertical="top" wrapText="1"/>
    </xf>
    <xf numFmtId="0" fontId="8" fillId="0" borderId="19" xfId="0" applyFont="1" applyBorder="1" applyAlignment="1">
      <alignment horizontal="left" vertical="top" wrapText="1"/>
    </xf>
    <xf numFmtId="169" fontId="8" fillId="0" borderId="21" xfId="0" applyNumberFormat="1" applyFont="1" applyBorder="1" applyAlignment="1">
      <alignment vertical="top"/>
    </xf>
    <xf numFmtId="169" fontId="8" fillId="0" borderId="34" xfId="0" applyNumberFormat="1" applyFont="1" applyBorder="1" applyAlignment="1">
      <alignment vertical="top"/>
    </xf>
    <xf numFmtId="169" fontId="8" fillId="0" borderId="26" xfId="0" applyNumberFormat="1" applyFont="1" applyBorder="1" applyAlignment="1">
      <alignment vertical="top"/>
    </xf>
    <xf numFmtId="0" fontId="7" fillId="24" borderId="38" xfId="0" applyFont="1" applyFill="1" applyBorder="1" applyAlignment="1">
      <alignment vertical="top" wrapText="1"/>
    </xf>
    <xf numFmtId="169" fontId="8" fillId="0" borderId="11" xfId="0" applyNumberFormat="1" applyFont="1" applyBorder="1" applyAlignment="1">
      <alignment vertical="top"/>
    </xf>
    <xf numFmtId="169" fontId="8" fillId="0" borderId="18" xfId="0" applyNumberFormat="1" applyFont="1" applyBorder="1" applyAlignment="1">
      <alignment vertical="top"/>
    </xf>
    <xf numFmtId="0" fontId="7" fillId="24" borderId="23" xfId="0" applyFont="1" applyFill="1" applyBorder="1" applyAlignment="1">
      <alignment vertical="top"/>
    </xf>
    <xf numFmtId="0" fontId="7" fillId="24" borderId="24" xfId="0" applyFont="1" applyFill="1" applyBorder="1" applyAlignment="1">
      <alignment vertical="top"/>
    </xf>
    <xf numFmtId="169" fontId="7" fillId="24" borderId="24" xfId="0" applyNumberFormat="1" applyFont="1" applyFill="1" applyBorder="1" applyAlignment="1">
      <alignment vertical="top"/>
    </xf>
    <xf numFmtId="169" fontId="7" fillId="24" borderId="27" xfId="0" applyNumberFormat="1" applyFont="1" applyFill="1" applyBorder="1" applyAlignment="1">
      <alignment vertical="top"/>
    </xf>
    <xf numFmtId="0" fontId="8" fillId="0" borderId="25" xfId="0" applyFont="1" applyBorder="1" applyAlignment="1">
      <alignment vertical="top"/>
    </xf>
    <xf numFmtId="169" fontId="8" fillId="0" borderId="25" xfId="0" applyNumberFormat="1" applyFont="1" applyBorder="1" applyAlignment="1">
      <alignment vertical="top"/>
    </xf>
    <xf numFmtId="169" fontId="8" fillId="0" borderId="22" xfId="0" applyNumberFormat="1" applyFont="1" applyBorder="1" applyAlignment="1">
      <alignment vertical="top"/>
    </xf>
    <xf numFmtId="0" fontId="0" fillId="0" borderId="13" xfId="0" applyBorder="1"/>
    <xf numFmtId="169" fontId="8" fillId="0" borderId="20" xfId="0" applyNumberFormat="1" applyFont="1" applyBorder="1" applyAlignment="1"/>
    <xf numFmtId="169" fontId="8" fillId="0" borderId="40" xfId="0" applyNumberFormat="1" applyFont="1" applyFill="1" applyBorder="1" applyAlignment="1"/>
    <xf numFmtId="169" fontId="8" fillId="0" borderId="14" xfId="0" applyNumberFormat="1" applyFont="1" applyBorder="1" applyAlignment="1"/>
    <xf numFmtId="169" fontId="8" fillId="0" borderId="33" xfId="0" applyNumberFormat="1" applyFont="1" applyFill="1" applyBorder="1" applyAlignment="1"/>
    <xf numFmtId="0" fontId="10" fillId="0" borderId="14" xfId="0" applyFont="1" applyBorder="1" applyAlignment="1">
      <alignment horizontal="left" vertical="top" wrapText="1"/>
    </xf>
    <xf numFmtId="169" fontId="8" fillId="0" borderId="14" xfId="0" applyNumberFormat="1" applyFont="1" applyFill="1" applyBorder="1" applyAlignment="1"/>
    <xf numFmtId="169" fontId="8" fillId="0" borderId="33" xfId="0" applyNumberFormat="1" applyFont="1" applyBorder="1" applyAlignment="1"/>
    <xf numFmtId="0" fontId="0" fillId="0" borderId="13" xfId="0" applyBorder="1" applyAlignment="1">
      <alignment wrapText="1"/>
    </xf>
    <xf numFmtId="169" fontId="8" fillId="0" borderId="33" xfId="28" applyNumberFormat="1" applyFont="1" applyFill="1" applyBorder="1" applyAlignment="1">
      <alignment horizontal="right"/>
    </xf>
    <xf numFmtId="43" fontId="8" fillId="0" borderId="13" xfId="28" applyFont="1" applyFill="1" applyBorder="1" applyAlignment="1"/>
    <xf numFmtId="169" fontId="10" fillId="0" borderId="15" xfId="0" applyNumberFormat="1" applyFont="1" applyBorder="1" applyAlignment="1">
      <alignment vertical="top"/>
    </xf>
    <xf numFmtId="0" fontId="10" fillId="0" borderId="19" xfId="0" applyFont="1" applyBorder="1" applyAlignment="1">
      <alignment horizontal="left" vertical="top" wrapText="1"/>
    </xf>
    <xf numFmtId="0" fontId="10" fillId="0" borderId="20" xfId="0" applyFont="1" applyBorder="1" applyAlignment="1">
      <alignment horizontal="left" vertical="top" wrapText="1"/>
    </xf>
    <xf numFmtId="0" fontId="8" fillId="0" borderId="14" xfId="0" applyFont="1" applyBorder="1" applyAlignment="1">
      <alignment vertical="top"/>
    </xf>
    <xf numFmtId="0" fontId="0" fillId="0" borderId="29" xfId="0" applyBorder="1" applyAlignment="1">
      <alignment wrapText="1"/>
    </xf>
    <xf numFmtId="0" fontId="8" fillId="0" borderId="19" xfId="0" applyFont="1" applyBorder="1" applyAlignment="1">
      <alignment vertical="top"/>
    </xf>
    <xf numFmtId="0" fontId="9" fillId="0" borderId="13" xfId="0" applyFont="1" applyBorder="1"/>
    <xf numFmtId="166" fontId="0" fillId="0" borderId="18" xfId="0" applyNumberFormat="1" applyBorder="1" applyAlignment="1">
      <alignment vertical="top" wrapText="1"/>
    </xf>
    <xf numFmtId="169" fontId="0" fillId="0" borderId="15" xfId="0" applyNumberFormat="1" applyBorder="1" applyAlignment="1">
      <alignment vertical="top" wrapText="1"/>
    </xf>
    <xf numFmtId="169" fontId="0" fillId="0" borderId="16" xfId="0" applyNumberFormat="1" applyBorder="1" applyAlignment="1">
      <alignment vertical="top" wrapText="1"/>
    </xf>
    <xf numFmtId="165" fontId="7" fillId="24" borderId="17" xfId="0" applyNumberFormat="1" applyFont="1" applyFill="1" applyBorder="1" applyAlignment="1">
      <alignment vertical="top" wrapText="1"/>
    </xf>
    <xf numFmtId="0" fontId="6" fillId="24" borderId="23" xfId="0" applyFont="1" applyFill="1" applyBorder="1" applyAlignment="1">
      <alignment vertical="top" wrapText="1"/>
    </xf>
    <xf numFmtId="0" fontId="6" fillId="24" borderId="41" xfId="0" applyFont="1" applyFill="1" applyBorder="1" applyAlignment="1">
      <alignment vertical="top" wrapText="1"/>
    </xf>
    <xf numFmtId="169" fontId="6" fillId="24" borderId="24" xfId="0" applyNumberFormat="1" applyFont="1" applyFill="1" applyBorder="1" applyAlignment="1">
      <alignment vertical="top" wrapText="1"/>
    </xf>
    <xf numFmtId="169" fontId="6" fillId="24" borderId="27" xfId="0" applyNumberFormat="1" applyFont="1" applyFill="1" applyBorder="1" applyAlignment="1">
      <alignment vertical="top" wrapText="1"/>
    </xf>
    <xf numFmtId="0" fontId="6" fillId="24" borderId="41" xfId="0" applyFont="1" applyFill="1" applyBorder="1" applyAlignment="1">
      <alignment vertical="top"/>
    </xf>
    <xf numFmtId="0" fontId="11" fillId="0" borderId="28" xfId="0" applyFont="1" applyBorder="1" applyAlignment="1">
      <alignment horizontal="left" vertical="center" wrapText="1"/>
    </xf>
    <xf numFmtId="0" fontId="11" fillId="0" borderId="28" xfId="0" applyFont="1" applyBorder="1" applyAlignment="1">
      <alignment horizontal="left" vertical="center"/>
    </xf>
    <xf numFmtId="0" fontId="11" fillId="0" borderId="25" xfId="0" applyFont="1" applyBorder="1" applyAlignment="1">
      <alignment vertical="center" wrapText="1"/>
    </xf>
    <xf numFmtId="0" fontId="11" fillId="0" borderId="22" xfId="0" applyFont="1" applyBorder="1" applyAlignment="1">
      <alignment vertical="center" wrapText="1"/>
    </xf>
    <xf numFmtId="169" fontId="0" fillId="0" borderId="21" xfId="0" applyNumberFormat="1" applyBorder="1" applyAlignment="1">
      <alignment vertical="top" wrapText="1"/>
    </xf>
    <xf numFmtId="169" fontId="0" fillId="0" borderId="34" xfId="0" applyNumberFormat="1" applyBorder="1" applyAlignment="1">
      <alignment vertical="top" wrapText="1"/>
    </xf>
    <xf numFmtId="169" fontId="0" fillId="0" borderId="26" xfId="0" applyNumberFormat="1" applyBorder="1" applyAlignment="1">
      <alignment vertical="top" wrapText="1"/>
    </xf>
    <xf numFmtId="169" fontId="0" fillId="0" borderId="30" xfId="0" applyNumberFormat="1" applyBorder="1" applyAlignment="1">
      <alignment vertical="top" wrapText="1"/>
    </xf>
    <xf numFmtId="0" fontId="8" fillId="0" borderId="25" xfId="0" applyFont="1" applyBorder="1" applyAlignment="1">
      <alignment horizontal="left" vertical="center" wrapText="1"/>
    </xf>
    <xf numFmtId="49" fontId="8" fillId="0" borderId="38" xfId="0" applyNumberFormat="1" applyFont="1" applyBorder="1" applyAlignment="1">
      <alignment vertical="top" wrapText="1"/>
    </xf>
    <xf numFmtId="0" fontId="8" fillId="0" borderId="42" xfId="0" applyFont="1" applyFill="1" applyBorder="1" applyAlignment="1">
      <alignment vertical="top" wrapText="1"/>
    </xf>
    <xf numFmtId="49" fontId="8" fillId="0" borderId="13" xfId="0" applyNumberFormat="1" applyFont="1" applyBorder="1" applyAlignment="1">
      <alignment vertical="top" wrapText="1"/>
    </xf>
    <xf numFmtId="170" fontId="1" fillId="0" borderId="11" xfId="29" applyNumberFormat="1" applyBorder="1" applyAlignment="1">
      <alignment vertical="top"/>
    </xf>
    <xf numFmtId="170" fontId="1" fillId="0" borderId="18" xfId="29" applyNumberFormat="1" applyBorder="1" applyAlignment="1">
      <alignment vertical="top"/>
    </xf>
    <xf numFmtId="165" fontId="7" fillId="24" borderId="43" xfId="0" applyNumberFormat="1" applyFont="1" applyFill="1" applyBorder="1" applyAlignment="1">
      <alignment vertical="top"/>
    </xf>
    <xf numFmtId="0" fontId="0" fillId="0" borderId="36" xfId="0" applyBorder="1" applyAlignment="1">
      <alignment vertical="top"/>
    </xf>
    <xf numFmtId="169" fontId="7" fillId="24" borderId="17" xfId="0" applyNumberFormat="1" applyFont="1" applyFill="1" applyBorder="1" applyAlignment="1"/>
    <xf numFmtId="169" fontId="7" fillId="24" borderId="18" xfId="0" applyNumberFormat="1" applyFont="1" applyFill="1" applyBorder="1" applyAlignment="1"/>
    <xf numFmtId="169" fontId="0" fillId="0" borderId="20" xfId="0" applyNumberFormat="1" applyBorder="1" applyAlignment="1"/>
    <xf numFmtId="169" fontId="0" fillId="0" borderId="40" xfId="0" applyNumberFormat="1" applyBorder="1" applyAlignment="1"/>
    <xf numFmtId="169" fontId="0" fillId="0" borderId="14" xfId="0" applyNumberFormat="1" applyBorder="1" applyAlignment="1"/>
    <xf numFmtId="169" fontId="0" fillId="0" borderId="33" xfId="0" applyNumberFormat="1" applyBorder="1" applyAlignment="1"/>
    <xf numFmtId="169" fontId="6" fillId="24" borderId="27" xfId="0" applyNumberFormat="1" applyFont="1" applyFill="1" applyBorder="1" applyAlignment="1"/>
    <xf numFmtId="170" fontId="1" fillId="0" borderId="25" xfId="29" applyNumberFormat="1" applyBorder="1" applyAlignment="1"/>
    <xf numFmtId="170" fontId="1" fillId="0" borderId="22" xfId="29" applyNumberFormat="1" applyBorder="1" applyAlignment="1"/>
    <xf numFmtId="169" fontId="1" fillId="0" borderId="33" xfId="0" applyNumberFormat="1" applyFont="1" applyBorder="1" applyAlignment="1"/>
    <xf numFmtId="169" fontId="8" fillId="0" borderId="20" xfId="0" applyNumberFormat="1" applyFont="1" applyFill="1" applyBorder="1" applyAlignment="1">
      <alignment vertical="top" wrapText="1"/>
    </xf>
    <xf numFmtId="49" fontId="8" fillId="0" borderId="35" xfId="0" applyNumberFormat="1" applyFont="1" applyBorder="1" applyAlignment="1">
      <alignment vertical="top" wrapText="1"/>
    </xf>
    <xf numFmtId="169" fontId="8" fillId="0" borderId="14" xfId="0" applyNumberFormat="1" applyFont="1" applyFill="1" applyBorder="1" applyAlignment="1">
      <alignment vertical="top" wrapText="1"/>
    </xf>
    <xf numFmtId="0" fontId="8" fillId="0" borderId="35" xfId="0" applyFont="1" applyBorder="1" applyAlignment="1">
      <alignment wrapText="1"/>
    </xf>
    <xf numFmtId="0" fontId="8" fillId="0" borderId="14" xfId="0" applyFont="1" applyFill="1" applyBorder="1" applyAlignment="1">
      <alignment vertical="top" wrapText="1"/>
    </xf>
    <xf numFmtId="0" fontId="7" fillId="0" borderId="14" xfId="0" applyFont="1" applyFill="1" applyBorder="1" applyAlignment="1">
      <alignment vertical="top" wrapText="1"/>
    </xf>
    <xf numFmtId="0" fontId="8" fillId="0" borderId="35" xfId="0" applyFont="1" applyBorder="1" applyAlignment="1">
      <alignment vertical="top" wrapText="1"/>
    </xf>
    <xf numFmtId="0" fontId="0" fillId="0" borderId="35" xfId="0" applyBorder="1" applyAlignment="1">
      <alignment wrapText="1"/>
    </xf>
    <xf numFmtId="0" fontId="0" fillId="0" borderId="39" xfId="0" applyBorder="1" applyAlignment="1">
      <alignment wrapText="1"/>
    </xf>
    <xf numFmtId="0" fontId="0" fillId="0" borderId="19" xfId="0" applyBorder="1" applyAlignment="1">
      <alignment vertical="top" wrapText="1"/>
    </xf>
    <xf numFmtId="0" fontId="0" fillId="0" borderId="25" xfId="0" applyBorder="1" applyAlignment="1">
      <alignment vertical="top" wrapText="1"/>
    </xf>
    <xf numFmtId="166" fontId="0" fillId="0" borderId="25" xfId="0" applyNumberFormat="1" applyBorder="1" applyAlignment="1">
      <alignment vertical="top" wrapText="1"/>
    </xf>
    <xf numFmtId="0" fontId="8" fillId="0" borderId="44" xfId="0" applyFont="1" applyBorder="1" applyAlignment="1">
      <alignment vertical="top" wrapText="1"/>
    </xf>
    <xf numFmtId="0" fontId="7" fillId="0" borderId="40" xfId="0" applyFont="1" applyBorder="1" applyAlignment="1">
      <alignment vertical="top" wrapText="1"/>
    </xf>
    <xf numFmtId="169" fontId="8" fillId="0" borderId="15" xfId="0" applyNumberFormat="1" applyFont="1" applyFill="1" applyBorder="1" applyAlignment="1">
      <alignment vertical="top" wrapText="1"/>
    </xf>
    <xf numFmtId="0" fontId="7" fillId="0" borderId="33" xfId="0" applyFont="1" applyBorder="1" applyAlignment="1">
      <alignment vertical="top" wrapText="1"/>
    </xf>
    <xf numFmtId="169" fontId="7" fillId="0" borderId="16" xfId="0" applyNumberFormat="1" applyFont="1" applyFill="1" applyBorder="1" applyAlignment="1">
      <alignment vertical="top" wrapText="1"/>
    </xf>
    <xf numFmtId="169" fontId="8" fillId="0" borderId="33" xfId="0" applyNumberFormat="1" applyFont="1" applyFill="1" applyBorder="1" applyAlignment="1">
      <alignment horizontal="right" vertical="top" wrapText="1"/>
    </xf>
    <xf numFmtId="0" fontId="0" fillId="0" borderId="35" xfId="0" applyBorder="1" applyAlignment="1">
      <alignment vertical="top" wrapText="1"/>
    </xf>
    <xf numFmtId="166" fontId="0" fillId="0" borderId="22" xfId="0" applyNumberFormat="1" applyBorder="1" applyAlignment="1">
      <alignment vertical="top" wrapText="1"/>
    </xf>
    <xf numFmtId="165" fontId="7" fillId="24" borderId="20" xfId="0" applyNumberFormat="1" applyFont="1" applyFill="1" applyBorder="1" applyAlignment="1">
      <alignment vertical="top" wrapText="1"/>
    </xf>
    <xf numFmtId="0" fontId="0" fillId="0" borderId="20" xfId="0" applyBorder="1" applyAlignment="1">
      <alignment vertical="top" wrapText="1"/>
    </xf>
    <xf numFmtId="169" fontId="0" fillId="0" borderId="20" xfId="0" applyNumberFormat="1" applyBorder="1" applyAlignment="1">
      <alignment vertical="top" wrapText="1"/>
    </xf>
    <xf numFmtId="0" fontId="0" fillId="0" borderId="19" xfId="0" applyBorder="1"/>
    <xf numFmtId="0" fontId="6" fillId="24" borderId="45" xfId="0" applyFont="1" applyFill="1" applyBorder="1" applyAlignment="1">
      <alignment vertical="top" wrapText="1"/>
    </xf>
    <xf numFmtId="169" fontId="7" fillId="24" borderId="21" xfId="0" applyNumberFormat="1" applyFont="1" applyFill="1" applyBorder="1" applyAlignment="1">
      <alignment vertical="top" wrapText="1"/>
    </xf>
    <xf numFmtId="169" fontId="7" fillId="24" borderId="34" xfId="0" applyNumberFormat="1" applyFont="1" applyFill="1" applyBorder="1" applyAlignment="1">
      <alignment vertical="top" wrapText="1"/>
    </xf>
    <xf numFmtId="49" fontId="8" fillId="0" borderId="42" xfId="0" applyNumberFormat="1" applyFont="1" applyBorder="1" applyAlignment="1">
      <alignment vertical="top" wrapText="1"/>
    </xf>
    <xf numFmtId="0" fontId="0" fillId="0" borderId="20" xfId="0" applyBorder="1"/>
    <xf numFmtId="49" fontId="8" fillId="0" borderId="37" xfId="0" applyNumberFormat="1" applyFont="1" applyBorder="1" applyAlignment="1">
      <alignment vertical="top" wrapText="1"/>
    </xf>
    <xf numFmtId="0" fontId="6" fillId="24" borderId="46" xfId="0" applyFont="1" applyFill="1" applyBorder="1" applyAlignment="1">
      <alignment vertical="top" wrapText="1"/>
    </xf>
    <xf numFmtId="169" fontId="6" fillId="24" borderId="47" xfId="0" applyNumberFormat="1" applyFont="1" applyFill="1" applyBorder="1" applyAlignment="1">
      <alignment vertical="top" wrapText="1"/>
    </xf>
    <xf numFmtId="169" fontId="6" fillId="24" borderId="48" xfId="0" applyNumberFormat="1" applyFont="1" applyFill="1" applyBorder="1" applyAlignment="1">
      <alignment vertical="top" wrapText="1"/>
    </xf>
    <xf numFmtId="168" fontId="0" fillId="0" borderId="11" xfId="0" applyNumberFormat="1" applyBorder="1" applyAlignment="1">
      <alignment vertical="top" wrapText="1"/>
    </xf>
    <xf numFmtId="169" fontId="8" fillId="0" borderId="16" xfId="0" applyNumberFormat="1" applyFont="1" applyBorder="1" applyAlignment="1">
      <alignment vertical="top" wrapText="1"/>
    </xf>
    <xf numFmtId="0" fontId="6" fillId="24" borderId="24" xfId="0" applyFont="1" applyFill="1" applyBorder="1" applyAlignment="1">
      <alignment vertical="top" wrapText="1"/>
    </xf>
    <xf numFmtId="0" fontId="11" fillId="0" borderId="28" xfId="0" applyFont="1" applyBorder="1" applyAlignment="1">
      <alignment vertical="top" wrapText="1"/>
    </xf>
    <xf numFmtId="168" fontId="0" fillId="0" borderId="25" xfId="0" applyNumberFormat="1" applyBorder="1" applyAlignment="1">
      <alignment vertical="top" wrapText="1"/>
    </xf>
    <xf numFmtId="0" fontId="0" fillId="0" borderId="0" xfId="0" applyBorder="1"/>
    <xf numFmtId="168" fontId="0" fillId="0" borderId="18" xfId="0" applyNumberFormat="1" applyBorder="1" applyAlignment="1">
      <alignment vertical="top" wrapText="1"/>
    </xf>
    <xf numFmtId="169" fontId="8" fillId="0" borderId="15" xfId="0" applyNumberFormat="1" applyFont="1" applyBorder="1" applyAlignment="1">
      <alignment vertical="top" wrapText="1"/>
    </xf>
    <xf numFmtId="0" fontId="6" fillId="24" borderId="23" xfId="0" applyFont="1" applyFill="1" applyBorder="1" applyAlignment="1">
      <alignment horizontal="left" vertical="top" wrapText="1"/>
    </xf>
    <xf numFmtId="168" fontId="0" fillId="0" borderId="22" xfId="0" applyNumberFormat="1" applyBorder="1" applyAlignment="1">
      <alignment vertical="top" wrapText="1"/>
    </xf>
    <xf numFmtId="165" fontId="7" fillId="24" borderId="19" xfId="0" applyNumberFormat="1" applyFont="1" applyFill="1" applyBorder="1" applyAlignment="1">
      <alignment vertical="top" wrapText="1"/>
    </xf>
    <xf numFmtId="169" fontId="7" fillId="24" borderId="26" xfId="0" applyNumberFormat="1" applyFont="1" applyFill="1" applyBorder="1" applyAlignment="1">
      <alignment vertical="top" wrapText="1"/>
    </xf>
    <xf numFmtId="169" fontId="7" fillId="24" borderId="31" xfId="0" applyNumberFormat="1" applyFont="1" applyFill="1" applyBorder="1" applyAlignment="1">
      <alignment vertical="top" wrapText="1"/>
    </xf>
    <xf numFmtId="0" fontId="8" fillId="0" borderId="13" xfId="0" applyFont="1" applyBorder="1" applyAlignment="1">
      <alignment horizontal="left" vertical="top"/>
    </xf>
    <xf numFmtId="0" fontId="8" fillId="0" borderId="14" xfId="0" applyFont="1" applyBorder="1" applyAlignment="1">
      <alignment horizontal="left" vertical="top"/>
    </xf>
    <xf numFmtId="0" fontId="35" fillId="0" borderId="52" xfId="0" applyFont="1" applyBorder="1"/>
    <xf numFmtId="0" fontId="34" fillId="25" borderId="50" xfId="0" applyFont="1" applyFill="1" applyBorder="1"/>
    <xf numFmtId="0" fontId="37" fillId="0" borderId="49" xfId="0" applyFont="1" applyBorder="1"/>
    <xf numFmtId="168" fontId="35" fillId="0" borderId="0" xfId="0" applyNumberFormat="1" applyFont="1" applyBorder="1" applyAlignment="1">
      <alignment horizontal="right"/>
    </xf>
    <xf numFmtId="0" fontId="35" fillId="0" borderId="54" xfId="0" applyFont="1" applyBorder="1"/>
    <xf numFmtId="0" fontId="35" fillId="25" borderId="50" xfId="0" applyFont="1" applyFill="1" applyBorder="1"/>
    <xf numFmtId="168" fontId="35" fillId="0" borderId="25" xfId="0" applyNumberFormat="1" applyFont="1" applyBorder="1" applyAlignment="1">
      <alignment horizontal="right"/>
    </xf>
    <xf numFmtId="0" fontId="37" fillId="0" borderId="49" xfId="0" applyFont="1" applyBorder="1" applyAlignment="1">
      <alignment wrapText="1" shrinkToFit="1"/>
    </xf>
    <xf numFmtId="0" fontId="36" fillId="0" borderId="0" xfId="0" applyFont="1"/>
    <xf numFmtId="168" fontId="35" fillId="0" borderId="55" xfId="0" applyNumberFormat="1" applyFont="1" applyBorder="1" applyAlignment="1">
      <alignment horizontal="right"/>
    </xf>
    <xf numFmtId="168" fontId="36" fillId="0" borderId="52" xfId="0" applyNumberFormat="1" applyFont="1" applyBorder="1" applyAlignment="1">
      <alignment horizontal="right"/>
    </xf>
    <xf numFmtId="168" fontId="36" fillId="0" borderId="55" xfId="0" applyNumberFormat="1" applyFont="1" applyBorder="1" applyAlignment="1">
      <alignment horizontal="right"/>
    </xf>
    <xf numFmtId="168" fontId="35" fillId="0" borderId="0" xfId="0" applyNumberFormat="1" applyFont="1" applyFill="1" applyBorder="1" applyAlignment="1">
      <alignment horizontal="right"/>
    </xf>
    <xf numFmtId="0" fontId="37" fillId="0" borderId="49" xfId="0" applyFont="1" applyFill="1" applyBorder="1"/>
    <xf numFmtId="0" fontId="35" fillId="0" borderId="52" xfId="0" applyFont="1" applyFill="1" applyBorder="1"/>
    <xf numFmtId="0" fontId="35" fillId="0" borderId="54" xfId="0" applyFont="1" applyFill="1" applyBorder="1"/>
    <xf numFmtId="168" fontId="35" fillId="0" borderId="52" xfId="0" applyNumberFormat="1" applyFont="1" applyFill="1" applyBorder="1" applyAlignment="1">
      <alignment horizontal="right"/>
    </xf>
    <xf numFmtId="168" fontId="35" fillId="0" borderId="54" xfId="0" applyNumberFormat="1" applyFont="1" applyFill="1" applyBorder="1" applyAlignment="1">
      <alignment horizontal="right"/>
    </xf>
    <xf numFmtId="0" fontId="13" fillId="0" borderId="0" xfId="0" applyFont="1"/>
    <xf numFmtId="169" fontId="13" fillId="0" borderId="0" xfId="0" applyNumberFormat="1" applyFont="1"/>
    <xf numFmtId="169" fontId="13" fillId="0" borderId="0" xfId="0" applyNumberFormat="1" applyFont="1" applyBorder="1" applyAlignment="1">
      <alignment vertical="top" wrapText="1" shrinkToFit="1"/>
    </xf>
    <xf numFmtId="169" fontId="10" fillId="0" borderId="33" xfId="0" applyNumberFormat="1" applyFont="1" applyFill="1" applyBorder="1" applyAlignment="1">
      <alignment horizontal="right" vertical="top" wrapText="1"/>
    </xf>
    <xf numFmtId="0" fontId="10" fillId="0" borderId="0" xfId="0" applyFont="1"/>
    <xf numFmtId="168" fontId="34" fillId="0" borderId="49" xfId="0" applyNumberFormat="1" applyFont="1" applyFill="1" applyBorder="1" applyAlignment="1">
      <alignment horizontal="right"/>
    </xf>
    <xf numFmtId="0" fontId="13" fillId="0" borderId="0" xfId="0" applyFont="1" applyAlignment="1">
      <alignment horizontal="center"/>
    </xf>
    <xf numFmtId="0" fontId="8" fillId="0" borderId="0" xfId="0" applyFont="1"/>
    <xf numFmtId="0" fontId="45" fillId="0" borderId="0" xfId="0" applyFont="1"/>
    <xf numFmtId="0" fontId="10" fillId="0" borderId="0" xfId="0" applyFont="1" applyAlignment="1">
      <alignment horizontal="center"/>
    </xf>
    <xf numFmtId="0" fontId="10" fillId="0" borderId="0" xfId="0" applyFont="1" applyAlignment="1">
      <alignment horizontal="left"/>
    </xf>
    <xf numFmtId="0" fontId="12" fillId="0" borderId="0" xfId="0" applyFont="1"/>
    <xf numFmtId="0" fontId="50" fillId="0" borderId="0" xfId="0" applyFont="1" applyAlignment="1">
      <alignment horizontal="center"/>
    </xf>
    <xf numFmtId="168" fontId="34" fillId="0" borderId="49" xfId="0" applyNumberFormat="1" applyFont="1" applyBorder="1" applyAlignment="1">
      <alignment horizontal="center"/>
    </xf>
    <xf numFmtId="0" fontId="37" fillId="0" borderId="54" xfId="0" applyFont="1" applyFill="1" applyBorder="1"/>
    <xf numFmtId="0" fontId="34" fillId="25" borderId="49" xfId="0" applyFont="1" applyFill="1" applyBorder="1"/>
    <xf numFmtId="0" fontId="35" fillId="25" borderId="49" xfId="0" applyFont="1" applyFill="1" applyBorder="1" applyAlignment="1">
      <alignment horizontal="center"/>
    </xf>
    <xf numFmtId="168" fontId="34" fillId="0" borderId="49" xfId="0" applyNumberFormat="1" applyFont="1" applyBorder="1"/>
    <xf numFmtId="168" fontId="35" fillId="0" borderId="52" xfId="0" applyNumberFormat="1" applyFont="1" applyBorder="1" applyAlignment="1">
      <alignment horizontal="right"/>
    </xf>
    <xf numFmtId="0" fontId="35" fillId="25" borderId="49" xfId="0" applyFont="1" applyFill="1" applyBorder="1"/>
    <xf numFmtId="0" fontId="35" fillId="25" borderId="54" xfId="0" applyFont="1" applyFill="1" applyBorder="1" applyAlignment="1">
      <alignment horizontal="center"/>
    </xf>
    <xf numFmtId="168" fontId="35" fillId="0" borderId="52" xfId="0" applyNumberFormat="1" applyFont="1" applyBorder="1" applyAlignment="1">
      <alignment horizontal="center"/>
    </xf>
    <xf numFmtId="168" fontId="35" fillId="0" borderId="54" xfId="0" applyNumberFormat="1" applyFont="1" applyBorder="1" applyAlignment="1">
      <alignment horizontal="center"/>
    </xf>
    <xf numFmtId="0" fontId="35" fillId="25" borderId="50" xfId="0" applyFont="1" applyFill="1" applyBorder="1" applyAlignment="1">
      <alignment horizontal="center"/>
    </xf>
    <xf numFmtId="168" fontId="35" fillId="0" borderId="25" xfId="0" applyNumberFormat="1" applyFont="1" applyFill="1" applyBorder="1" applyAlignment="1">
      <alignment horizontal="right"/>
    </xf>
    <xf numFmtId="168" fontId="35" fillId="0" borderId="68" xfId="0" applyNumberFormat="1" applyFont="1" applyBorder="1" applyAlignment="1">
      <alignment horizontal="right"/>
    </xf>
    <xf numFmtId="0" fontId="35" fillId="0" borderId="13" xfId="0" applyFont="1" applyBorder="1"/>
    <xf numFmtId="0" fontId="37" fillId="0" borderId="50" xfId="0" applyFont="1" applyFill="1" applyBorder="1"/>
    <xf numFmtId="0" fontId="37" fillId="0" borderId="50" xfId="0" applyFont="1" applyBorder="1"/>
    <xf numFmtId="0" fontId="37" fillId="0" borderId="50" xfId="0" applyFont="1" applyBorder="1" applyAlignment="1">
      <alignment wrapText="1" shrinkToFit="1"/>
    </xf>
    <xf numFmtId="0" fontId="34" fillId="0" borderId="13" xfId="0" applyFont="1" applyBorder="1" applyAlignment="1">
      <alignment horizontal="center" wrapText="1"/>
    </xf>
    <xf numFmtId="2" fontId="36" fillId="0" borderId="52" xfId="0" applyNumberFormat="1" applyFont="1" applyBorder="1" applyAlignment="1">
      <alignment horizontal="right"/>
    </xf>
    <xf numFmtId="2" fontId="34" fillId="0" borderId="49" xfId="0" applyNumberFormat="1" applyFont="1" applyFill="1" applyBorder="1" applyAlignment="1">
      <alignment horizontal="right"/>
    </xf>
    <xf numFmtId="2" fontId="35" fillId="0" borderId="52" xfId="0" applyNumberFormat="1" applyFont="1" applyFill="1" applyBorder="1" applyAlignment="1">
      <alignment horizontal="right"/>
    </xf>
    <xf numFmtId="2" fontId="35" fillId="0" borderId="54" xfId="0" applyNumberFormat="1" applyFont="1" applyFill="1" applyBorder="1" applyAlignment="1">
      <alignment horizontal="right"/>
    </xf>
    <xf numFmtId="0" fontId="1" fillId="0" borderId="0" xfId="45"/>
    <xf numFmtId="0" fontId="7" fillId="24" borderId="10" xfId="45" applyFont="1" applyFill="1" applyBorder="1" applyAlignment="1">
      <alignment vertical="top" wrapText="1"/>
    </xf>
    <xf numFmtId="0" fontId="7" fillId="24" borderId="29" xfId="45" applyFont="1" applyFill="1" applyBorder="1" applyAlignment="1">
      <alignment vertical="top" wrapText="1"/>
    </xf>
    <xf numFmtId="169" fontId="7" fillId="24" borderId="26" xfId="45" applyNumberFormat="1" applyFont="1" applyFill="1" applyBorder="1" applyAlignment="1">
      <alignment vertical="top" wrapText="1"/>
    </xf>
    <xf numFmtId="0" fontId="1" fillId="0" borderId="0" xfId="46"/>
    <xf numFmtId="0" fontId="7" fillId="24" borderId="10" xfId="46" applyFont="1" applyFill="1" applyBorder="1" applyAlignment="1">
      <alignment vertical="top" wrapText="1"/>
    </xf>
    <xf numFmtId="0" fontId="7" fillId="24" borderId="17" xfId="46" applyFont="1" applyFill="1" applyBorder="1" applyAlignment="1">
      <alignment vertical="top" wrapText="1"/>
    </xf>
    <xf numFmtId="169" fontId="7" fillId="24" borderId="11" xfId="46" applyNumberFormat="1" applyFont="1" applyFill="1" applyBorder="1" applyAlignment="1">
      <alignment vertical="top" wrapText="1"/>
    </xf>
    <xf numFmtId="169" fontId="7" fillId="24" borderId="12" xfId="46" applyNumberFormat="1" applyFont="1" applyFill="1" applyBorder="1" applyAlignment="1">
      <alignment vertical="top" wrapText="1"/>
    </xf>
    <xf numFmtId="165" fontId="7" fillId="24" borderId="17" xfId="46" applyNumberFormat="1" applyFont="1" applyFill="1" applyBorder="1" applyAlignment="1">
      <alignment vertical="top" wrapText="1"/>
    </xf>
    <xf numFmtId="0" fontId="10" fillId="0" borderId="0" xfId="46" applyFont="1"/>
    <xf numFmtId="0" fontId="7" fillId="24" borderId="38" xfId="46" applyFont="1" applyFill="1" applyBorder="1" applyAlignment="1">
      <alignment vertical="top" wrapText="1"/>
    </xf>
    <xf numFmtId="165" fontId="7" fillId="24" borderId="20" xfId="46" applyNumberFormat="1" applyFont="1" applyFill="1" applyBorder="1" applyAlignment="1">
      <alignment vertical="top" wrapText="1"/>
    </xf>
    <xf numFmtId="169" fontId="7" fillId="24" borderId="21" xfId="46" applyNumberFormat="1" applyFont="1" applyFill="1" applyBorder="1" applyAlignment="1">
      <alignment vertical="top" wrapText="1"/>
    </xf>
    <xf numFmtId="169" fontId="7" fillId="24" borderId="34" xfId="46" applyNumberFormat="1" applyFont="1" applyFill="1" applyBorder="1" applyAlignment="1">
      <alignment vertical="top" wrapText="1"/>
    </xf>
    <xf numFmtId="0" fontId="7" fillId="24" borderId="43" xfId="46" applyFont="1" applyFill="1" applyBorder="1" applyAlignment="1">
      <alignment vertical="top" wrapText="1"/>
    </xf>
    <xf numFmtId="169" fontId="1" fillId="0" borderId="0" xfId="46" applyNumberFormat="1"/>
    <xf numFmtId="169" fontId="7" fillId="24" borderId="18" xfId="46" applyNumberFormat="1" applyFont="1" applyFill="1" applyBorder="1" applyAlignment="1">
      <alignment vertical="top" wrapText="1"/>
    </xf>
    <xf numFmtId="0" fontId="7" fillId="24" borderId="10" xfId="46" applyFont="1" applyFill="1" applyBorder="1" applyAlignment="1">
      <alignment vertical="top" wrapText="1" shrinkToFit="1"/>
    </xf>
    <xf numFmtId="165" fontId="7" fillId="24" borderId="17" xfId="46" applyNumberFormat="1" applyFont="1" applyFill="1" applyBorder="1" applyAlignment="1">
      <alignment vertical="top" wrapText="1" shrinkToFit="1"/>
    </xf>
    <xf numFmtId="169" fontId="7" fillId="24" borderId="11" xfId="46" applyNumberFormat="1" applyFont="1" applyFill="1" applyBorder="1" applyAlignment="1">
      <alignment vertical="top" wrapText="1" shrinkToFit="1"/>
    </xf>
    <xf numFmtId="169" fontId="7" fillId="24" borderId="18" xfId="46" applyNumberFormat="1" applyFont="1" applyFill="1" applyBorder="1" applyAlignment="1">
      <alignment vertical="top" wrapText="1" shrinkToFit="1"/>
    </xf>
    <xf numFmtId="169" fontId="7" fillId="24" borderId="12" xfId="46" applyNumberFormat="1" applyFont="1" applyFill="1" applyBorder="1" applyAlignment="1">
      <alignment vertical="top" wrapText="1" shrinkToFit="1"/>
    </xf>
    <xf numFmtId="0" fontId="1" fillId="0" borderId="0" xfId="46" applyFont="1"/>
    <xf numFmtId="0" fontId="7" fillId="24" borderId="29" xfId="46" applyFont="1" applyFill="1" applyBorder="1" applyAlignment="1">
      <alignment vertical="top" wrapText="1"/>
    </xf>
    <xf numFmtId="167" fontId="1" fillId="0" borderId="0" xfId="46" applyNumberFormat="1" applyFont="1"/>
    <xf numFmtId="168" fontId="35" fillId="0" borderId="70" xfId="0" applyNumberFormat="1" applyFont="1" applyBorder="1" applyAlignment="1">
      <alignment horizontal="right"/>
    </xf>
    <xf numFmtId="168" fontId="35" fillId="0" borderId="54" xfId="0" applyNumberFormat="1" applyFont="1" applyBorder="1" applyAlignment="1">
      <alignment horizontal="right"/>
    </xf>
    <xf numFmtId="2" fontId="35" fillId="0" borderId="54" xfId="0" applyNumberFormat="1" applyFont="1" applyBorder="1" applyAlignment="1">
      <alignment horizontal="right"/>
    </xf>
    <xf numFmtId="0" fontId="59" fillId="0" borderId="17" xfId="46" applyFont="1" applyBorder="1"/>
    <xf numFmtId="0" fontId="34" fillId="27" borderId="49" xfId="0" applyFont="1" applyFill="1" applyBorder="1" applyAlignment="1">
      <alignment horizontal="right"/>
    </xf>
    <xf numFmtId="0" fontId="7" fillId="0" borderId="49" xfId="0" applyFont="1" applyBorder="1"/>
    <xf numFmtId="0" fontId="45" fillId="0" borderId="0" xfId="45" applyFont="1" applyAlignment="1"/>
    <xf numFmtId="169" fontId="7" fillId="24" borderId="30" xfId="45" applyNumberFormat="1" applyFont="1" applyFill="1" applyBorder="1" applyAlignment="1">
      <alignment vertical="top" wrapText="1"/>
    </xf>
    <xf numFmtId="0" fontId="1" fillId="0" borderId="0" xfId="46" applyBorder="1"/>
    <xf numFmtId="165" fontId="7" fillId="24" borderId="43" xfId="46" applyNumberFormat="1" applyFont="1" applyFill="1" applyBorder="1" applyAlignment="1">
      <alignment vertical="top"/>
    </xf>
    <xf numFmtId="165" fontId="7" fillId="24" borderId="37" xfId="46" applyNumberFormat="1" applyFont="1" applyFill="1" applyBorder="1" applyAlignment="1">
      <alignment vertical="top"/>
    </xf>
    <xf numFmtId="169" fontId="7" fillId="24" borderId="18" xfId="46" applyNumberFormat="1" applyFont="1" applyFill="1" applyBorder="1" applyAlignment="1">
      <alignment vertical="top"/>
    </xf>
    <xf numFmtId="169" fontId="7" fillId="24" borderId="30" xfId="46" applyNumberFormat="1" applyFont="1" applyFill="1" applyBorder="1" applyAlignment="1">
      <alignment vertical="top"/>
    </xf>
    <xf numFmtId="169" fontId="7" fillId="24" borderId="12" xfId="46" applyNumberFormat="1" applyFont="1" applyFill="1" applyBorder="1" applyAlignment="1">
      <alignment vertical="top"/>
    </xf>
    <xf numFmtId="0" fontId="0" fillId="0" borderId="0" xfId="0" applyProtection="1">
      <protection locked="0"/>
    </xf>
    <xf numFmtId="169" fontId="0" fillId="0" borderId="20" xfId="0" applyNumberFormat="1" applyFill="1" applyBorder="1" applyAlignment="1" applyProtection="1">
      <protection locked="0"/>
    </xf>
    <xf numFmtId="169" fontId="0" fillId="0" borderId="14" xfId="0" applyNumberFormat="1" applyFill="1" applyBorder="1" applyAlignment="1" applyProtection="1">
      <protection locked="0"/>
    </xf>
    <xf numFmtId="169" fontId="0" fillId="0" borderId="14" xfId="0" applyNumberFormat="1" applyBorder="1" applyAlignment="1" applyProtection="1">
      <protection locked="0"/>
    </xf>
    <xf numFmtId="0" fontId="1" fillId="0" borderId="0" xfId="45" applyProtection="1">
      <protection locked="0"/>
    </xf>
    <xf numFmtId="0" fontId="1" fillId="0" borderId="0" xfId="45" applyFont="1" applyBorder="1" applyProtection="1">
      <protection locked="0"/>
    </xf>
    <xf numFmtId="0" fontId="1" fillId="0" borderId="0" xfId="45" applyAlignment="1" applyProtection="1">
      <alignment wrapText="1"/>
      <protection locked="0"/>
    </xf>
    <xf numFmtId="49" fontId="8" fillId="0" borderId="38" xfId="0" applyNumberFormat="1" applyFont="1" applyBorder="1" applyAlignment="1" applyProtection="1">
      <alignment vertical="top" wrapText="1"/>
      <protection locked="0"/>
    </xf>
    <xf numFmtId="0" fontId="8" fillId="0" borderId="42" xfId="0" applyFont="1" applyFill="1" applyBorder="1" applyAlignment="1" applyProtection="1">
      <alignment vertical="top" wrapText="1"/>
      <protection locked="0"/>
    </xf>
    <xf numFmtId="0" fontId="0" fillId="0" borderId="36" xfId="0" applyBorder="1" applyAlignment="1" applyProtection="1">
      <alignment vertical="top"/>
      <protection locked="0"/>
    </xf>
    <xf numFmtId="0" fontId="1" fillId="0" borderId="13" xfId="45" applyFont="1" applyBorder="1" applyAlignment="1" applyProtection="1">
      <alignment horizontal="left" vertical="top" wrapText="1"/>
      <protection locked="0"/>
    </xf>
    <xf numFmtId="169" fontId="1" fillId="0" borderId="40" xfId="0" applyNumberFormat="1" applyFont="1" applyBorder="1" applyAlignment="1" applyProtection="1">
      <protection locked="0"/>
    </xf>
    <xf numFmtId="169" fontId="1" fillId="0" borderId="33" xfId="0" applyNumberFormat="1" applyFont="1" applyBorder="1" applyAlignment="1" applyProtection="1">
      <protection locked="0"/>
    </xf>
    <xf numFmtId="0" fontId="1" fillId="0" borderId="29" xfId="45" applyFont="1" applyBorder="1" applyAlignment="1" applyProtection="1">
      <alignment horizontal="left" vertical="top"/>
      <protection locked="0"/>
    </xf>
    <xf numFmtId="169" fontId="1" fillId="0" borderId="31" xfId="0" applyNumberFormat="1" applyFont="1" applyFill="1" applyBorder="1" applyAlignment="1" applyProtection="1">
      <protection locked="0"/>
    </xf>
    <xf numFmtId="169" fontId="1" fillId="0" borderId="18" xfId="0" applyNumberFormat="1" applyFont="1" applyFill="1" applyBorder="1" applyAlignment="1" applyProtection="1">
      <protection locked="0"/>
    </xf>
    <xf numFmtId="0" fontId="1" fillId="0" borderId="13" xfId="45" applyFont="1" applyBorder="1" applyAlignment="1" applyProtection="1">
      <alignment vertical="top" wrapText="1"/>
      <protection locked="0"/>
    </xf>
    <xf numFmtId="0" fontId="1" fillId="0" borderId="31" xfId="45" applyFont="1" applyBorder="1" applyProtection="1">
      <protection locked="0"/>
    </xf>
    <xf numFmtId="169" fontId="1" fillId="0" borderId="0" xfId="45" applyNumberFormat="1" applyFont="1" applyAlignment="1" applyProtection="1">
      <alignment wrapText="1"/>
      <protection locked="0"/>
    </xf>
    <xf numFmtId="0" fontId="1" fillId="0" borderId="0" xfId="45" applyFont="1" applyAlignment="1" applyProtection="1">
      <alignment wrapText="1"/>
      <protection locked="0"/>
    </xf>
    <xf numFmtId="0" fontId="1" fillId="0" borderId="38" xfId="46" applyFont="1" applyBorder="1" applyAlignment="1" applyProtection="1">
      <alignment horizontal="left" vertical="top" wrapText="1"/>
      <protection locked="0"/>
    </xf>
    <xf numFmtId="0" fontId="1" fillId="0" borderId="20" xfId="46" applyFont="1" applyBorder="1" applyAlignment="1" applyProtection="1">
      <alignment horizontal="left" vertical="top" wrapText="1"/>
      <protection locked="0"/>
    </xf>
    <xf numFmtId="169" fontId="1" fillId="0" borderId="21" xfId="46" applyNumberFormat="1" applyBorder="1" applyAlignment="1" applyProtection="1">
      <alignment vertical="top" wrapText="1"/>
      <protection locked="0"/>
    </xf>
    <xf numFmtId="169" fontId="1" fillId="0" borderId="34" xfId="46" applyNumberFormat="1" applyBorder="1" applyAlignment="1" applyProtection="1">
      <alignment vertical="top" wrapText="1"/>
      <protection locked="0"/>
    </xf>
    <xf numFmtId="0" fontId="1" fillId="0" borderId="29" xfId="46" applyFont="1" applyBorder="1" applyAlignment="1" applyProtection="1">
      <alignment horizontal="left" vertical="top" wrapText="1"/>
      <protection locked="0"/>
    </xf>
    <xf numFmtId="0" fontId="1" fillId="0" borderId="19" xfId="46" applyFont="1" applyBorder="1" applyAlignment="1" applyProtection="1">
      <alignment horizontal="left" vertical="top" wrapText="1"/>
      <protection locked="0"/>
    </xf>
    <xf numFmtId="169" fontId="1" fillId="0" borderId="26" xfId="46" applyNumberFormat="1" applyBorder="1" applyAlignment="1" applyProtection="1">
      <alignment vertical="top" wrapText="1"/>
      <protection locked="0"/>
    </xf>
    <xf numFmtId="169" fontId="1" fillId="0" borderId="30" xfId="46" applyNumberFormat="1" applyBorder="1" applyAlignment="1" applyProtection="1">
      <alignment vertical="top" wrapText="1"/>
      <protection locked="0"/>
    </xf>
    <xf numFmtId="0" fontId="1" fillId="0" borderId="13" xfId="46" applyFont="1" applyBorder="1" applyAlignment="1" applyProtection="1">
      <alignment horizontal="left" vertical="top" wrapText="1"/>
      <protection locked="0"/>
    </xf>
    <xf numFmtId="0" fontId="1" fillId="0" borderId="14" xfId="46" applyFont="1" applyBorder="1" applyAlignment="1" applyProtection="1">
      <alignment horizontal="left" vertical="top" wrapText="1"/>
      <protection locked="0"/>
    </xf>
    <xf numFmtId="169" fontId="1" fillId="0" borderId="15" xfId="46" applyNumberFormat="1" applyBorder="1" applyAlignment="1" applyProtection="1">
      <alignment vertical="top" wrapText="1"/>
      <protection locked="0"/>
    </xf>
    <xf numFmtId="169" fontId="1" fillId="0" borderId="16" xfId="46" applyNumberFormat="1" applyBorder="1" applyAlignment="1" applyProtection="1">
      <alignment vertical="top" wrapText="1"/>
      <protection locked="0"/>
    </xf>
    <xf numFmtId="0" fontId="1" fillId="0" borderId="0" xfId="46" applyProtection="1">
      <protection locked="0"/>
    </xf>
    <xf numFmtId="0" fontId="1" fillId="0" borderId="13" xfId="46" applyBorder="1" applyProtection="1">
      <protection locked="0"/>
    </xf>
    <xf numFmtId="0" fontId="1" fillId="0" borderId="0" xfId="46" applyAlignment="1" applyProtection="1">
      <alignment wrapText="1"/>
      <protection locked="0"/>
    </xf>
    <xf numFmtId="0" fontId="1" fillId="0" borderId="32" xfId="46" applyFont="1" applyBorder="1" applyAlignment="1" applyProtection="1">
      <alignment wrapText="1"/>
      <protection locked="0"/>
    </xf>
    <xf numFmtId="0" fontId="1" fillId="0" borderId="44" xfId="46" applyFont="1" applyBorder="1" applyAlignment="1" applyProtection="1">
      <alignment wrapText="1"/>
      <protection locked="0"/>
    </xf>
    <xf numFmtId="169" fontId="1" fillId="0" borderId="20" xfId="46" applyNumberFormat="1" applyFont="1" applyFill="1" applyBorder="1" applyAlignment="1" applyProtection="1">
      <alignment wrapText="1"/>
      <protection locked="0"/>
    </xf>
    <xf numFmtId="0" fontId="7" fillId="0" borderId="40" xfId="46" applyFont="1" applyBorder="1" applyAlignment="1" applyProtection="1">
      <alignment wrapText="1"/>
      <protection locked="0"/>
    </xf>
    <xf numFmtId="49" fontId="1" fillId="0" borderId="35" xfId="46" applyNumberFormat="1" applyFont="1" applyBorder="1" applyAlignment="1" applyProtection="1">
      <alignment wrapText="1"/>
      <protection locked="0"/>
    </xf>
    <xf numFmtId="0" fontId="1" fillId="0" borderId="14" xfId="46" applyFont="1" applyFill="1" applyBorder="1" applyAlignment="1" applyProtection="1">
      <alignment wrapText="1"/>
      <protection locked="0"/>
    </xf>
    <xf numFmtId="169" fontId="1" fillId="0" borderId="15" xfId="46" applyNumberFormat="1" applyFont="1" applyFill="1" applyBorder="1" applyAlignment="1" applyProtection="1">
      <alignment wrapText="1"/>
      <protection locked="0"/>
    </xf>
    <xf numFmtId="0" fontId="7" fillId="0" borderId="33" xfId="46" applyFont="1" applyBorder="1" applyAlignment="1" applyProtection="1">
      <alignment wrapText="1"/>
      <protection locked="0"/>
    </xf>
    <xf numFmtId="0" fontId="1" fillId="0" borderId="35" xfId="46" applyFont="1" applyBorder="1" applyAlignment="1" applyProtection="1">
      <alignment wrapText="1"/>
      <protection locked="0"/>
    </xf>
    <xf numFmtId="169" fontId="7" fillId="0" borderId="16" xfId="46" applyNumberFormat="1" applyFont="1" applyFill="1" applyBorder="1" applyAlignment="1" applyProtection="1">
      <alignment wrapText="1"/>
      <protection locked="0"/>
    </xf>
    <xf numFmtId="0" fontId="7" fillId="0" borderId="14" xfId="46" applyFont="1" applyFill="1" applyBorder="1" applyAlignment="1" applyProtection="1">
      <alignment wrapText="1"/>
      <protection locked="0"/>
    </xf>
    <xf numFmtId="169" fontId="1" fillId="0" borderId="14" xfId="46" applyNumberFormat="1" applyFont="1" applyFill="1" applyBorder="1" applyAlignment="1" applyProtection="1">
      <alignment wrapText="1"/>
      <protection locked="0"/>
    </xf>
    <xf numFmtId="169" fontId="1" fillId="0" borderId="33" xfId="46" applyNumberFormat="1" applyFont="1" applyFill="1" applyBorder="1" applyAlignment="1" applyProtection="1">
      <alignment horizontal="right" wrapText="1"/>
      <protection locked="0"/>
    </xf>
    <xf numFmtId="0" fontId="1" fillId="0" borderId="35" xfId="46" applyBorder="1" applyAlignment="1" applyProtection="1">
      <alignment wrapText="1"/>
      <protection locked="0"/>
    </xf>
    <xf numFmtId="0" fontId="1" fillId="0" borderId="14" xfId="46" applyBorder="1" applyAlignment="1" applyProtection="1">
      <alignment wrapText="1"/>
      <protection locked="0"/>
    </xf>
    <xf numFmtId="0" fontId="1" fillId="0" borderId="39" xfId="46" applyBorder="1" applyAlignment="1" applyProtection="1">
      <alignment wrapText="1"/>
      <protection locked="0"/>
    </xf>
    <xf numFmtId="0" fontId="1" fillId="0" borderId="19" xfId="46" applyBorder="1" applyAlignment="1" applyProtection="1">
      <alignment wrapText="1"/>
      <protection locked="0"/>
    </xf>
    <xf numFmtId="0" fontId="1" fillId="0" borderId="19" xfId="46" applyFont="1" applyBorder="1" applyAlignment="1" applyProtection="1">
      <alignment wrapText="1"/>
      <protection locked="0"/>
    </xf>
    <xf numFmtId="169" fontId="1" fillId="0" borderId="20" xfId="46" applyNumberFormat="1" applyBorder="1" applyAlignment="1" applyProtection="1">
      <alignment vertical="top" wrapText="1"/>
      <protection locked="0"/>
    </xf>
    <xf numFmtId="0" fontId="1" fillId="0" borderId="40" xfId="46" applyBorder="1" applyProtection="1">
      <protection locked="0"/>
    </xf>
    <xf numFmtId="0" fontId="1" fillId="0" borderId="19" xfId="46" applyBorder="1" applyProtection="1">
      <protection locked="0"/>
    </xf>
    <xf numFmtId="0" fontId="1" fillId="0" borderId="37" xfId="46" applyBorder="1" applyProtection="1">
      <protection locked="0"/>
    </xf>
    <xf numFmtId="0" fontId="1" fillId="0" borderId="31" xfId="46" applyBorder="1" applyProtection="1">
      <protection locked="0"/>
    </xf>
    <xf numFmtId="169" fontId="1" fillId="0" borderId="0" xfId="46" applyNumberFormat="1" applyProtection="1">
      <protection locked="0"/>
    </xf>
    <xf numFmtId="0" fontId="1" fillId="0" borderId="13" xfId="46" applyFont="1" applyBorder="1" applyAlignment="1" applyProtection="1">
      <alignment horizontal="left" vertical="top" wrapText="1" shrinkToFit="1"/>
      <protection locked="0"/>
    </xf>
    <xf numFmtId="169" fontId="1" fillId="0" borderId="14" xfId="46" applyNumberFormat="1" applyFont="1" applyFill="1" applyBorder="1" applyAlignment="1" applyProtection="1">
      <alignment vertical="top" wrapText="1" shrinkToFit="1"/>
      <protection locked="0"/>
    </xf>
    <xf numFmtId="169" fontId="1" fillId="0" borderId="16" xfId="46" applyNumberFormat="1" applyFont="1" applyFill="1" applyBorder="1" applyAlignment="1" applyProtection="1">
      <alignment vertical="top" wrapText="1" shrinkToFit="1"/>
      <protection locked="0"/>
    </xf>
    <xf numFmtId="0" fontId="1" fillId="0" borderId="13" xfId="46" applyFont="1" applyFill="1" applyBorder="1" applyAlignment="1" applyProtection="1">
      <alignment horizontal="left" vertical="top" wrapText="1" shrinkToFit="1"/>
      <protection locked="0"/>
    </xf>
    <xf numFmtId="169" fontId="1" fillId="0" borderId="14" xfId="46" applyNumberFormat="1" applyFill="1" applyBorder="1" applyAlignment="1" applyProtection="1">
      <alignment vertical="top" wrapText="1" shrinkToFit="1"/>
      <protection locked="0"/>
    </xf>
    <xf numFmtId="169" fontId="1" fillId="0" borderId="16" xfId="46" applyNumberFormat="1" applyFill="1" applyBorder="1" applyAlignment="1" applyProtection="1">
      <alignment vertical="top" wrapText="1" shrinkToFit="1"/>
      <protection locked="0"/>
    </xf>
    <xf numFmtId="169" fontId="1" fillId="0" borderId="14" xfId="46" applyNumberFormat="1" applyBorder="1" applyAlignment="1" applyProtection="1">
      <alignment vertical="top" wrapText="1" shrinkToFit="1"/>
      <protection locked="0"/>
    </xf>
    <xf numFmtId="169" fontId="1" fillId="0" borderId="16" xfId="46" applyNumberFormat="1" applyBorder="1" applyAlignment="1" applyProtection="1">
      <alignment vertical="top" wrapText="1" shrinkToFit="1"/>
      <protection locked="0"/>
    </xf>
    <xf numFmtId="0" fontId="1" fillId="0" borderId="29" xfId="46" applyFont="1" applyBorder="1" applyAlignment="1" applyProtection="1">
      <alignment horizontal="left" vertical="top" wrapText="1" shrinkToFit="1"/>
      <protection locked="0"/>
    </xf>
    <xf numFmtId="169" fontId="1" fillId="0" borderId="30" xfId="46" applyNumberFormat="1" applyFont="1" applyBorder="1" applyAlignment="1" applyProtection="1">
      <alignment vertical="top" wrapText="1" shrinkToFit="1"/>
      <protection locked="0"/>
    </xf>
    <xf numFmtId="0" fontId="1" fillId="0" borderId="13" xfId="46" applyFont="1" applyFill="1" applyBorder="1" applyAlignment="1" applyProtection="1">
      <alignment vertical="top" wrapText="1" shrinkToFit="1"/>
      <protection locked="0"/>
    </xf>
    <xf numFmtId="169" fontId="7" fillId="0" borderId="34" xfId="46" applyNumberFormat="1" applyFont="1" applyFill="1" applyBorder="1" applyAlignment="1" applyProtection="1">
      <alignment vertical="top" wrapText="1" shrinkToFit="1"/>
      <protection locked="0"/>
    </xf>
    <xf numFmtId="0" fontId="1" fillId="0" borderId="38" xfId="46" applyFont="1" applyFill="1" applyBorder="1" applyAlignment="1" applyProtection="1">
      <alignment horizontal="left" vertical="top" wrapText="1" shrinkToFit="1"/>
      <protection locked="0"/>
    </xf>
    <xf numFmtId="0" fontId="1" fillId="0" borderId="20" xfId="46" applyFont="1" applyFill="1" applyBorder="1" applyAlignment="1" applyProtection="1">
      <alignment vertical="top" wrapText="1" shrinkToFit="1"/>
      <protection locked="0"/>
    </xf>
    <xf numFmtId="169" fontId="1" fillId="0" borderId="21" xfId="46" applyNumberFormat="1" applyFill="1" applyBorder="1" applyAlignment="1" applyProtection="1">
      <alignment vertical="top" wrapText="1" shrinkToFit="1"/>
      <protection locked="0"/>
    </xf>
    <xf numFmtId="169" fontId="1" fillId="0" borderId="34" xfId="46" applyNumberFormat="1" applyFill="1" applyBorder="1" applyAlignment="1" applyProtection="1">
      <alignment vertical="top" wrapText="1" shrinkToFit="1"/>
      <protection locked="0"/>
    </xf>
    <xf numFmtId="0" fontId="1" fillId="0" borderId="14" xfId="46" applyFont="1" applyFill="1" applyBorder="1" applyAlignment="1" applyProtection="1">
      <alignment vertical="top" wrapText="1" shrinkToFit="1"/>
      <protection locked="0"/>
    </xf>
    <xf numFmtId="169" fontId="1" fillId="0" borderId="15" xfId="46" applyNumberFormat="1" applyFill="1" applyBorder="1" applyAlignment="1" applyProtection="1">
      <alignment vertical="top" wrapText="1" shrinkToFit="1"/>
      <protection locked="0"/>
    </xf>
    <xf numFmtId="169" fontId="1" fillId="0" borderId="15" xfId="46" applyNumberFormat="1" applyFont="1" applyFill="1" applyBorder="1" applyAlignment="1" applyProtection="1">
      <alignment vertical="top" wrapText="1" shrinkToFit="1"/>
      <protection locked="0"/>
    </xf>
    <xf numFmtId="169" fontId="1" fillId="0" borderId="33" xfId="46" applyNumberFormat="1" applyFill="1" applyBorder="1" applyProtection="1">
      <protection locked="0"/>
    </xf>
    <xf numFmtId="0" fontId="1" fillId="0" borderId="14" xfId="46" applyFont="1" applyBorder="1" applyAlignment="1" applyProtection="1">
      <alignment vertical="top" wrapText="1" shrinkToFit="1"/>
      <protection locked="0"/>
    </xf>
    <xf numFmtId="169" fontId="1" fillId="0" borderId="15" xfId="46" applyNumberFormat="1" applyFont="1" applyBorder="1" applyAlignment="1" applyProtection="1">
      <alignment vertical="top" wrapText="1" shrinkToFit="1"/>
      <protection locked="0"/>
    </xf>
    <xf numFmtId="169" fontId="1" fillId="0" borderId="16" xfId="46" applyNumberFormat="1" applyFont="1" applyBorder="1" applyAlignment="1" applyProtection="1">
      <alignment vertical="top" wrapText="1" shrinkToFit="1"/>
      <protection locked="0"/>
    </xf>
    <xf numFmtId="169" fontId="1" fillId="0" borderId="33" xfId="46" applyNumberFormat="1" applyBorder="1" applyAlignment="1" applyProtection="1">
      <alignment vertical="top" wrapText="1" shrinkToFit="1"/>
      <protection locked="0"/>
    </xf>
    <xf numFmtId="0" fontId="1" fillId="0" borderId="19" xfId="46" applyFont="1" applyBorder="1" applyAlignment="1" applyProtection="1">
      <alignment vertical="top" wrapText="1" shrinkToFit="1"/>
      <protection locked="0"/>
    </xf>
    <xf numFmtId="169" fontId="1" fillId="0" borderId="26" xfId="46" applyNumberFormat="1" applyBorder="1" applyAlignment="1" applyProtection="1">
      <alignment vertical="top" wrapText="1" shrinkToFit="1"/>
      <protection locked="0"/>
    </xf>
    <xf numFmtId="169" fontId="1" fillId="0" borderId="30" xfId="46" applyNumberFormat="1" applyBorder="1" applyAlignment="1" applyProtection="1">
      <alignment vertical="top" wrapText="1" shrinkToFit="1"/>
      <protection locked="0"/>
    </xf>
    <xf numFmtId="0" fontId="1" fillId="0" borderId="39" xfId="46" applyFont="1" applyBorder="1" applyAlignment="1" applyProtection="1">
      <alignment horizontal="left" vertical="top" wrapText="1" shrinkToFit="1"/>
      <protection locked="0"/>
    </xf>
    <xf numFmtId="0" fontId="1" fillId="0" borderId="14" xfId="46" applyFont="1" applyBorder="1" applyAlignment="1" applyProtection="1">
      <alignment horizontal="left" vertical="top" wrapText="1" shrinkToFit="1"/>
      <protection locked="0"/>
    </xf>
    <xf numFmtId="169" fontId="1" fillId="0" borderId="19" xfId="46" applyNumberFormat="1" applyBorder="1" applyAlignment="1" applyProtection="1">
      <alignment vertical="top" wrapText="1" shrinkToFit="1"/>
      <protection locked="0"/>
    </xf>
    <xf numFmtId="169" fontId="1" fillId="0" borderId="31" xfId="46" applyNumberFormat="1" applyBorder="1" applyAlignment="1" applyProtection="1">
      <alignment vertical="top" wrapText="1" shrinkToFit="1"/>
      <protection locked="0"/>
    </xf>
    <xf numFmtId="0" fontId="1" fillId="0" borderId="38" xfId="46" applyFont="1" applyFill="1" applyBorder="1" applyAlignment="1" applyProtection="1">
      <alignment vertical="top" wrapText="1" shrinkToFit="1"/>
      <protection locked="0"/>
    </xf>
    <xf numFmtId="169" fontId="1" fillId="0" borderId="21" xfId="46" applyNumberFormat="1" applyFont="1" applyFill="1" applyBorder="1" applyAlignment="1" applyProtection="1">
      <alignment vertical="top" wrapText="1" shrinkToFit="1"/>
      <protection locked="0"/>
    </xf>
    <xf numFmtId="0" fontId="1" fillId="0" borderId="14" xfId="46" applyFont="1" applyFill="1" applyBorder="1" applyAlignment="1" applyProtection="1">
      <alignment horizontal="left" vertical="top" wrapText="1" shrinkToFit="1"/>
      <protection locked="0"/>
    </xf>
    <xf numFmtId="0" fontId="1" fillId="0" borderId="36" xfId="46" applyFont="1" applyBorder="1" applyAlignment="1" applyProtection="1">
      <alignment horizontal="left" vertical="top" wrapText="1" shrinkToFit="1"/>
      <protection locked="0"/>
    </xf>
    <xf numFmtId="169" fontId="1" fillId="0" borderId="14" xfId="46" applyNumberFormat="1" applyFont="1" applyBorder="1" applyAlignment="1" applyProtection="1">
      <alignment vertical="top" wrapText="1" shrinkToFit="1"/>
      <protection locked="0"/>
    </xf>
    <xf numFmtId="0" fontId="1" fillId="0" borderId="37" xfId="46" applyFont="1" applyBorder="1" applyAlignment="1" applyProtection="1">
      <alignment horizontal="left" vertical="top" wrapText="1" shrinkToFit="1"/>
      <protection locked="0"/>
    </xf>
    <xf numFmtId="169" fontId="1" fillId="0" borderId="19" xfId="46" applyNumberFormat="1" applyFill="1" applyBorder="1" applyAlignment="1" applyProtection="1">
      <alignment vertical="top" wrapText="1" shrinkToFit="1"/>
      <protection locked="0"/>
    </xf>
    <xf numFmtId="0" fontId="10" fillId="0" borderId="13" xfId="46" applyFont="1" applyBorder="1" applyAlignment="1" applyProtection="1">
      <alignment horizontal="left" vertical="top" wrapText="1" shrinkToFit="1"/>
      <protection locked="0"/>
    </xf>
    <xf numFmtId="0" fontId="1" fillId="0" borderId="32" xfId="46" applyFont="1" applyFill="1" applyBorder="1" applyAlignment="1" applyProtection="1">
      <alignment vertical="top" wrapText="1" shrinkToFit="1"/>
      <protection locked="0"/>
    </xf>
    <xf numFmtId="0" fontId="1" fillId="0" borderId="35" xfId="46" applyFont="1" applyFill="1" applyBorder="1" applyAlignment="1" applyProtection="1">
      <alignment vertical="top" wrapText="1" shrinkToFit="1"/>
      <protection locked="0"/>
    </xf>
    <xf numFmtId="169" fontId="1" fillId="0" borderId="33" xfId="46" applyNumberFormat="1" applyFill="1" applyBorder="1" applyAlignment="1" applyProtection="1">
      <alignment vertical="top" wrapText="1" shrinkToFit="1"/>
      <protection locked="0"/>
    </xf>
    <xf numFmtId="0" fontId="1" fillId="0" borderId="29" xfId="46" applyFont="1" applyBorder="1" applyAlignment="1" applyProtection="1">
      <alignment vertical="top" wrapText="1" shrinkToFit="1"/>
      <protection locked="0"/>
    </xf>
    <xf numFmtId="0" fontId="1" fillId="0" borderId="19" xfId="46" applyFont="1" applyBorder="1" applyAlignment="1" applyProtection="1">
      <alignment horizontal="left" vertical="top" wrapText="1" shrinkToFit="1"/>
      <protection locked="0"/>
    </xf>
    <xf numFmtId="169" fontId="1" fillId="0" borderId="26" xfId="46" applyNumberFormat="1" applyFont="1" applyBorder="1" applyAlignment="1" applyProtection="1">
      <alignment vertical="top" wrapText="1" shrinkToFit="1"/>
      <protection locked="0"/>
    </xf>
    <xf numFmtId="0" fontId="1" fillId="0" borderId="20" xfId="46" applyFont="1" applyFill="1" applyBorder="1" applyAlignment="1" applyProtection="1">
      <alignment horizontal="left" vertical="top" wrapText="1" shrinkToFit="1"/>
      <protection locked="0"/>
    </xf>
    <xf numFmtId="169" fontId="1" fillId="0" borderId="20" xfId="46" applyNumberFormat="1" applyFill="1" applyBorder="1" applyAlignment="1" applyProtection="1">
      <alignment vertical="top" wrapText="1" shrinkToFit="1"/>
      <protection locked="0"/>
    </xf>
    <xf numFmtId="169" fontId="1" fillId="0" borderId="15" xfId="46" applyNumberFormat="1" applyBorder="1" applyAlignment="1" applyProtection="1">
      <alignment vertical="top" wrapText="1" shrinkToFit="1"/>
      <protection locked="0"/>
    </xf>
    <xf numFmtId="0" fontId="1" fillId="0" borderId="32" xfId="46" applyFont="1" applyBorder="1" applyAlignment="1" applyProtection="1">
      <alignment horizontal="left" vertical="top" wrapText="1" shrinkToFit="1"/>
      <protection locked="0"/>
    </xf>
    <xf numFmtId="0" fontId="1" fillId="0" borderId="20" xfId="46" applyFont="1" applyBorder="1" applyAlignment="1" applyProtection="1">
      <alignment horizontal="left" vertical="top" wrapText="1" shrinkToFit="1"/>
      <protection locked="0"/>
    </xf>
    <xf numFmtId="169" fontId="1" fillId="0" borderId="20" xfId="46" applyNumberFormat="1" applyBorder="1" applyAlignment="1" applyProtection="1">
      <alignment vertical="top" wrapText="1" shrinkToFit="1"/>
      <protection locked="0"/>
    </xf>
    <xf numFmtId="169" fontId="1" fillId="0" borderId="40" xfId="46" applyNumberFormat="1" applyBorder="1" applyAlignment="1" applyProtection="1">
      <alignment vertical="top" wrapText="1" shrinkToFit="1"/>
      <protection locked="0"/>
    </xf>
    <xf numFmtId="0" fontId="1" fillId="0" borderId="35" xfId="46" applyFont="1" applyFill="1" applyBorder="1" applyAlignment="1" applyProtection="1">
      <alignment horizontal="left" vertical="top" wrapText="1" shrinkToFit="1"/>
      <protection locked="0"/>
    </xf>
    <xf numFmtId="0" fontId="1" fillId="0" borderId="35" xfId="46" applyFont="1" applyBorder="1" applyAlignment="1" applyProtection="1">
      <alignment horizontal="left" vertical="top" wrapText="1" shrinkToFit="1"/>
      <protection locked="0"/>
    </xf>
    <xf numFmtId="0" fontId="1" fillId="0" borderId="14" xfId="46" applyFont="1" applyBorder="1" applyAlignment="1" applyProtection="1">
      <alignment horizontal="justify" wrapText="1" shrinkToFit="1"/>
      <protection locked="0"/>
    </xf>
    <xf numFmtId="169" fontId="1" fillId="0" borderId="14" xfId="46" applyNumberFormat="1" applyFill="1" applyBorder="1" applyAlignment="1" applyProtection="1">
      <alignment vertical="top"/>
      <protection locked="0"/>
    </xf>
    <xf numFmtId="169" fontId="1" fillId="0" borderId="33" xfId="46" applyNumberFormat="1" applyFill="1" applyBorder="1" applyAlignment="1" applyProtection="1">
      <alignment vertical="top"/>
      <protection locked="0"/>
    </xf>
    <xf numFmtId="0" fontId="1" fillId="0" borderId="0" xfId="46" applyAlignment="1" applyProtection="1">
      <alignment vertical="top"/>
      <protection locked="0"/>
    </xf>
    <xf numFmtId="0" fontId="1" fillId="0" borderId="29" xfId="46" applyFont="1" applyFill="1" applyBorder="1" applyAlignment="1" applyProtection="1">
      <alignment horizontal="left" vertical="top" wrapText="1" shrinkToFit="1"/>
      <protection locked="0"/>
    </xf>
    <xf numFmtId="0" fontId="1" fillId="0" borderId="19" xfId="46" applyFont="1" applyFill="1" applyBorder="1" applyAlignment="1" applyProtection="1">
      <alignment horizontal="left" vertical="top" wrapText="1" shrinkToFit="1"/>
      <protection locked="0"/>
    </xf>
    <xf numFmtId="169" fontId="1" fillId="0" borderId="26" xfId="46" applyNumberFormat="1" applyFill="1" applyBorder="1" applyAlignment="1" applyProtection="1">
      <alignment vertical="top" wrapText="1" shrinkToFit="1"/>
      <protection locked="0"/>
    </xf>
    <xf numFmtId="169" fontId="1" fillId="0" borderId="34" xfId="46" applyNumberFormat="1" applyBorder="1" applyAlignment="1" applyProtection="1">
      <alignment vertical="top" wrapText="1" shrinkToFit="1"/>
      <protection locked="0"/>
    </xf>
    <xf numFmtId="0" fontId="1" fillId="0" borderId="42" xfId="46" applyFont="1" applyBorder="1" applyAlignment="1" applyProtection="1">
      <alignment horizontal="left" vertical="top" wrapText="1"/>
      <protection locked="0"/>
    </xf>
    <xf numFmtId="169" fontId="1" fillId="0" borderId="40" xfId="46" applyNumberFormat="1" applyFont="1" applyFill="1" applyBorder="1" applyAlignment="1" applyProtection="1">
      <protection locked="0"/>
    </xf>
    <xf numFmtId="0" fontId="1" fillId="0" borderId="36" xfId="46" applyFont="1" applyBorder="1" applyAlignment="1" applyProtection="1">
      <alignment horizontal="left" vertical="top" wrapText="1"/>
      <protection locked="0"/>
    </xf>
    <xf numFmtId="169" fontId="1" fillId="0" borderId="33" xfId="46" applyNumberFormat="1" applyFont="1" applyFill="1" applyBorder="1" applyAlignment="1" applyProtection="1">
      <protection locked="0"/>
    </xf>
    <xf numFmtId="0" fontId="10" fillId="0" borderId="36" xfId="46" applyFont="1" applyBorder="1" applyAlignment="1" applyProtection="1">
      <alignment horizontal="left" vertical="top" wrapText="1"/>
      <protection locked="0"/>
    </xf>
    <xf numFmtId="169" fontId="1" fillId="0" borderId="33" xfId="46" applyNumberFormat="1" applyFont="1" applyBorder="1" applyAlignment="1" applyProtection="1">
      <protection locked="0"/>
    </xf>
    <xf numFmtId="169" fontId="1" fillId="0" borderId="16" xfId="46" applyNumberFormat="1" applyFont="1" applyFill="1" applyBorder="1" applyAlignment="1" applyProtection="1">
      <protection locked="0"/>
    </xf>
    <xf numFmtId="169" fontId="1" fillId="0" borderId="33" xfId="28" applyNumberFormat="1" applyFont="1" applyFill="1" applyBorder="1" applyAlignment="1" applyProtection="1">
      <alignment horizontal="right"/>
      <protection locked="0"/>
    </xf>
    <xf numFmtId="43" fontId="1" fillId="0" borderId="13" xfId="28" applyFont="1" applyFill="1" applyBorder="1" applyAlignment="1" applyProtection="1">
      <protection locked="0"/>
    </xf>
    <xf numFmtId="169" fontId="1" fillId="0" borderId="16" xfId="46" applyNumberFormat="1" applyFont="1" applyBorder="1" applyAlignment="1" applyProtection="1">
      <alignment vertical="top"/>
      <protection locked="0"/>
    </xf>
    <xf numFmtId="0" fontId="10" fillId="0" borderId="37" xfId="46" applyFont="1" applyBorder="1" applyAlignment="1" applyProtection="1">
      <alignment horizontal="left" vertical="top" wrapText="1"/>
      <protection locked="0"/>
    </xf>
    <xf numFmtId="0" fontId="10" fillId="0" borderId="42" xfId="46" applyFont="1" applyBorder="1" applyAlignment="1" applyProtection="1">
      <alignment horizontal="left" vertical="top" wrapText="1"/>
      <protection locked="0"/>
    </xf>
    <xf numFmtId="169" fontId="1" fillId="0" borderId="34" xfId="46" applyNumberFormat="1" applyFont="1" applyBorder="1" applyAlignment="1" applyProtection="1">
      <alignment vertical="top"/>
      <protection locked="0"/>
    </xf>
    <xf numFmtId="0" fontId="1" fillId="0" borderId="36" xfId="46" applyFont="1" applyBorder="1" applyAlignment="1" applyProtection="1">
      <alignment vertical="top"/>
      <protection locked="0"/>
    </xf>
    <xf numFmtId="0" fontId="1" fillId="0" borderId="29" xfId="46" applyBorder="1" applyAlignment="1" applyProtection="1">
      <alignment wrapText="1"/>
      <protection locked="0"/>
    </xf>
    <xf numFmtId="0" fontId="1" fillId="0" borderId="37" xfId="46" applyFont="1" applyBorder="1" applyAlignment="1" applyProtection="1">
      <alignment vertical="top"/>
      <protection locked="0"/>
    </xf>
    <xf numFmtId="169" fontId="1" fillId="0" borderId="33" xfId="46" applyNumberFormat="1" applyFont="1" applyBorder="1" applyAlignment="1" applyProtection="1">
      <alignment vertical="top"/>
      <protection locked="0"/>
    </xf>
    <xf numFmtId="0" fontId="1" fillId="0" borderId="14" xfId="46" applyFont="1" applyBorder="1" applyAlignment="1" applyProtection="1">
      <alignment vertical="top" wrapText="1"/>
      <protection locked="0"/>
    </xf>
    <xf numFmtId="0" fontId="1" fillId="0" borderId="0" xfId="46" applyFill="1" applyProtection="1">
      <protection locked="0"/>
    </xf>
    <xf numFmtId="49" fontId="1" fillId="0" borderId="13" xfId="0" applyNumberFormat="1" applyFont="1" applyBorder="1" applyAlignment="1" applyProtection="1">
      <alignment vertical="top" wrapText="1"/>
      <protection locked="0"/>
    </xf>
    <xf numFmtId="0" fontId="1" fillId="0" borderId="13" xfId="46" applyFont="1" applyBorder="1" applyProtection="1">
      <protection locked="0"/>
    </xf>
    <xf numFmtId="0" fontId="1" fillId="0" borderId="13" xfId="46" applyFont="1" applyBorder="1" applyAlignment="1" applyProtection="1">
      <alignment wrapText="1"/>
      <protection locked="0"/>
    </xf>
    <xf numFmtId="0" fontId="54" fillId="0" borderId="13" xfId="46" applyFont="1" applyBorder="1" applyProtection="1">
      <protection locked="0"/>
    </xf>
    <xf numFmtId="2" fontId="34" fillId="0" borderId="49" xfId="0" applyNumberFormat="1" applyFont="1" applyBorder="1" applyAlignment="1">
      <alignment horizontal="right"/>
    </xf>
    <xf numFmtId="0" fontId="44" fillId="0" borderId="0" xfId="0" applyFont="1" applyAlignment="1"/>
    <xf numFmtId="0" fontId="34" fillId="0" borderId="54" xfId="0" applyFont="1" applyBorder="1" applyAlignment="1">
      <alignment horizontal="center" wrapText="1"/>
    </xf>
    <xf numFmtId="0" fontId="36" fillId="0" borderId="0" xfId="0" applyFont="1" applyAlignment="1">
      <alignment horizontal="right"/>
    </xf>
    <xf numFmtId="168" fontId="34" fillId="0" borderId="49" xfId="0" applyNumberFormat="1" applyFont="1" applyBorder="1" applyAlignment="1">
      <alignment horizontal="right"/>
    </xf>
    <xf numFmtId="2" fontId="35" fillId="25" borderId="71" xfId="0" applyNumberFormat="1" applyFont="1" applyFill="1" applyBorder="1" applyAlignment="1">
      <alignment horizontal="right"/>
    </xf>
    <xf numFmtId="2" fontId="35" fillId="25" borderId="49" xfId="0" applyNumberFormat="1" applyFont="1" applyFill="1" applyBorder="1" applyAlignment="1">
      <alignment horizontal="right"/>
    </xf>
    <xf numFmtId="166" fontId="1" fillId="0" borderId="11" xfId="46" applyNumberFormat="1" applyFont="1" applyFill="1" applyBorder="1" applyAlignment="1">
      <alignment horizontal="center" vertical="top" wrapText="1"/>
    </xf>
    <xf numFmtId="166" fontId="1" fillId="0" borderId="18" xfId="46" applyNumberFormat="1" applyFont="1" applyFill="1" applyBorder="1" applyAlignment="1">
      <alignment horizontal="center" vertical="top" wrapText="1"/>
    </xf>
    <xf numFmtId="0" fontId="1" fillId="0" borderId="33" xfId="46" applyBorder="1" applyProtection="1">
      <protection locked="0"/>
    </xf>
    <xf numFmtId="166" fontId="7" fillId="0" borderId="11" xfId="46" applyNumberFormat="1" applyFont="1" applyFill="1" applyBorder="1" applyAlignment="1">
      <alignment horizontal="center" vertical="top" wrapText="1"/>
    </xf>
    <xf numFmtId="166" fontId="7" fillId="0" borderId="18" xfId="46" applyNumberFormat="1" applyFont="1" applyFill="1" applyBorder="1" applyAlignment="1">
      <alignment horizontal="center" vertical="top" wrapText="1"/>
    </xf>
    <xf numFmtId="0" fontId="57" fillId="0" borderId="17" xfId="46" applyFont="1" applyFill="1" applyBorder="1" applyAlignment="1">
      <alignment horizontal="center"/>
    </xf>
    <xf numFmtId="166" fontId="4" fillId="0" borderId="0" xfId="0" applyNumberFormat="1" applyFont="1" applyFill="1" applyBorder="1" applyAlignment="1">
      <alignment vertical="top" wrapText="1"/>
    </xf>
    <xf numFmtId="169" fontId="7" fillId="0" borderId="0" xfId="0" applyNumberFormat="1" applyFont="1" applyFill="1" applyBorder="1" applyAlignment="1"/>
    <xf numFmtId="166" fontId="6" fillId="0" borderId="0" xfId="0" applyNumberFormat="1" applyFont="1" applyFill="1" applyBorder="1" applyAlignment="1">
      <alignment vertical="top"/>
    </xf>
    <xf numFmtId="169" fontId="6" fillId="0" borderId="0" xfId="0" applyNumberFormat="1" applyFont="1" applyFill="1" applyBorder="1" applyAlignment="1"/>
    <xf numFmtId="170" fontId="1" fillId="0" borderId="0" xfId="29" applyNumberFormat="1" applyFont="1" applyFill="1" applyBorder="1" applyAlignment="1">
      <alignment vertical="top"/>
    </xf>
    <xf numFmtId="169" fontId="0" fillId="0" borderId="0" xfId="0" applyNumberFormat="1" applyFill="1" applyBorder="1" applyAlignment="1" applyProtection="1">
      <protection locked="0"/>
    </xf>
    <xf numFmtId="169" fontId="8" fillId="0" borderId="0" xfId="0" applyNumberFormat="1" applyFont="1" applyFill="1" applyBorder="1" applyAlignment="1" applyProtection="1">
      <protection locked="0"/>
    </xf>
    <xf numFmtId="169" fontId="7" fillId="24" borderId="11" xfId="0" applyNumberFormat="1" applyFont="1" applyFill="1" applyBorder="1" applyAlignment="1"/>
    <xf numFmtId="169" fontId="1" fillId="0" borderId="21" xfId="0" applyNumberFormat="1" applyFont="1" applyFill="1" applyBorder="1" applyAlignment="1" applyProtection="1">
      <protection locked="0"/>
    </xf>
    <xf numFmtId="169" fontId="1" fillId="0" borderId="15" xfId="0" applyNumberFormat="1" applyFont="1" applyFill="1" applyBorder="1" applyAlignment="1" applyProtection="1">
      <protection locked="0"/>
    </xf>
    <xf numFmtId="169" fontId="1" fillId="0" borderId="26" xfId="0" applyNumberFormat="1" applyFont="1" applyBorder="1" applyAlignment="1" applyProtection="1">
      <protection locked="0"/>
    </xf>
    <xf numFmtId="169" fontId="1" fillId="0" borderId="11" xfId="0" applyNumberFormat="1" applyFont="1" applyBorder="1" applyAlignment="1" applyProtection="1">
      <protection locked="0"/>
    </xf>
    <xf numFmtId="169" fontId="7" fillId="24" borderId="72" xfId="0" applyNumberFormat="1" applyFont="1" applyFill="1" applyBorder="1" applyAlignment="1"/>
    <xf numFmtId="0" fontId="7" fillId="24" borderId="17" xfId="45" applyFont="1" applyFill="1" applyBorder="1" applyAlignment="1">
      <alignment vertical="top" wrapText="1"/>
    </xf>
    <xf numFmtId="0" fontId="1" fillId="0" borderId="14" xfId="45" applyFont="1" applyBorder="1" applyAlignment="1" applyProtection="1">
      <alignment horizontal="left" vertical="top" wrapText="1"/>
      <protection locked="0"/>
    </xf>
    <xf numFmtId="0" fontId="1" fillId="0" borderId="19" xfId="45" applyFont="1" applyBorder="1" applyAlignment="1" applyProtection="1">
      <alignment horizontal="left" vertical="top" wrapText="1"/>
      <protection locked="0"/>
    </xf>
    <xf numFmtId="165" fontId="7" fillId="24" borderId="19" xfId="45" applyNumberFormat="1" applyFont="1" applyFill="1" applyBorder="1" applyAlignment="1">
      <alignment vertical="top" wrapText="1"/>
    </xf>
    <xf numFmtId="165" fontId="7" fillId="24" borderId="17" xfId="45" applyNumberFormat="1" applyFont="1" applyFill="1" applyBorder="1" applyAlignment="1">
      <alignment vertical="top" wrapText="1"/>
    </xf>
    <xf numFmtId="0" fontId="1" fillId="0" borderId="14" xfId="45" applyFont="1" applyBorder="1" applyAlignment="1" applyProtection="1">
      <alignment vertical="top" wrapText="1"/>
      <protection locked="0"/>
    </xf>
    <xf numFmtId="0" fontId="1" fillId="0" borderId="42" xfId="46" applyBorder="1" applyAlignment="1" applyProtection="1">
      <alignment vertical="top" wrapText="1"/>
      <protection locked="0"/>
    </xf>
    <xf numFmtId="49" fontId="1" fillId="0" borderId="32" xfId="46" applyNumberFormat="1" applyFont="1" applyBorder="1" applyAlignment="1" applyProtection="1">
      <alignment vertical="top" wrapText="1"/>
      <protection locked="0"/>
    </xf>
    <xf numFmtId="49" fontId="1" fillId="0" borderId="39" xfId="46" applyNumberFormat="1" applyFont="1" applyBorder="1" applyAlignment="1" applyProtection="1">
      <alignment vertical="top" wrapText="1"/>
      <protection locked="0"/>
    </xf>
    <xf numFmtId="0" fontId="1" fillId="0" borderId="13" xfId="46" applyFont="1" applyFill="1" applyBorder="1" applyProtection="1">
      <protection locked="0"/>
    </xf>
    <xf numFmtId="0" fontId="1" fillId="0" borderId="36" xfId="46" applyFont="1" applyFill="1" applyBorder="1" applyProtection="1">
      <protection locked="0"/>
    </xf>
    <xf numFmtId="169" fontId="1" fillId="0" borderId="18" xfId="46" applyNumberFormat="1" applyFont="1" applyFill="1" applyBorder="1" applyAlignment="1">
      <alignment horizontal="center" vertical="top"/>
    </xf>
    <xf numFmtId="169" fontId="1" fillId="0" borderId="17" xfId="46" applyNumberFormat="1" applyFont="1" applyFill="1" applyBorder="1" applyAlignment="1">
      <alignment horizontal="center" vertical="top"/>
    </xf>
    <xf numFmtId="169" fontId="7" fillId="24" borderId="17" xfId="46" applyNumberFormat="1" applyFont="1" applyFill="1" applyBorder="1" applyAlignment="1">
      <alignment vertical="top"/>
    </xf>
    <xf numFmtId="169" fontId="1" fillId="0" borderId="20" xfId="46" applyNumberFormat="1" applyFont="1" applyBorder="1" applyAlignment="1" applyProtection="1">
      <protection locked="0"/>
    </xf>
    <xf numFmtId="169" fontId="1" fillId="0" borderId="14" xfId="46" applyNumberFormat="1" applyFont="1" applyBorder="1" applyAlignment="1" applyProtection="1">
      <protection locked="0"/>
    </xf>
    <xf numFmtId="169" fontId="1" fillId="0" borderId="14" xfId="46" applyNumberFormat="1" applyFont="1" applyFill="1" applyBorder="1" applyAlignment="1" applyProtection="1">
      <protection locked="0"/>
    </xf>
    <xf numFmtId="169" fontId="10" fillId="0" borderId="14" xfId="46" applyNumberFormat="1" applyFont="1" applyFill="1" applyBorder="1" applyAlignment="1" applyProtection="1">
      <protection locked="0"/>
    </xf>
    <xf numFmtId="169" fontId="10" fillId="0" borderId="14" xfId="46" applyNumberFormat="1" applyFont="1" applyBorder="1" applyAlignment="1" applyProtection="1">
      <protection locked="0"/>
    </xf>
    <xf numFmtId="169" fontId="10" fillId="0" borderId="14" xfId="46" applyNumberFormat="1" applyFont="1" applyBorder="1" applyAlignment="1" applyProtection="1">
      <alignment vertical="top"/>
      <protection locked="0"/>
    </xf>
    <xf numFmtId="169" fontId="10" fillId="0" borderId="19" xfId="46" applyNumberFormat="1" applyFont="1" applyBorder="1" applyAlignment="1" applyProtection="1">
      <alignment vertical="top"/>
      <protection locked="0"/>
    </xf>
    <xf numFmtId="169" fontId="10" fillId="0" borderId="20" xfId="46" applyNumberFormat="1" applyFont="1" applyBorder="1" applyAlignment="1" applyProtection="1">
      <alignment vertical="top"/>
      <protection locked="0"/>
    </xf>
    <xf numFmtId="169" fontId="1" fillId="0" borderId="14" xfId="46" applyNumberFormat="1" applyFont="1" applyBorder="1" applyAlignment="1" applyProtection="1">
      <alignment vertical="top"/>
      <protection locked="0"/>
    </xf>
    <xf numFmtId="169" fontId="1" fillId="0" borderId="19" xfId="46" applyNumberFormat="1" applyFont="1" applyBorder="1" applyAlignment="1" applyProtection="1">
      <alignment vertical="top"/>
      <protection locked="0"/>
    </xf>
    <xf numFmtId="169" fontId="7" fillId="24" borderId="19" xfId="46" applyNumberFormat="1" applyFont="1" applyFill="1" applyBorder="1" applyAlignment="1">
      <alignment vertical="top"/>
    </xf>
    <xf numFmtId="169" fontId="1" fillId="0" borderId="36" xfId="46" applyNumberFormat="1" applyFont="1" applyFill="1" applyBorder="1" applyAlignment="1" applyProtection="1">
      <protection locked="0"/>
    </xf>
    <xf numFmtId="0" fontId="1" fillId="0" borderId="13" xfId="46" applyFont="1" applyFill="1" applyBorder="1" applyAlignment="1" applyProtection="1">
      <alignment wrapText="1"/>
      <protection locked="0"/>
    </xf>
    <xf numFmtId="0" fontId="1" fillId="0" borderId="13" xfId="46" applyFont="1" applyFill="1" applyBorder="1" applyAlignment="1" applyProtection="1">
      <alignment horizontal="left" wrapText="1"/>
      <protection locked="0"/>
    </xf>
    <xf numFmtId="0" fontId="1" fillId="0" borderId="39" xfId="46" applyFont="1" applyFill="1" applyBorder="1" applyProtection="1">
      <protection locked="0"/>
    </xf>
    <xf numFmtId="169" fontId="1" fillId="0" borderId="16" xfId="46" applyNumberFormat="1" applyFont="1" applyFill="1" applyBorder="1" applyAlignment="1" applyProtection="1">
      <alignment vertical="top"/>
      <protection locked="0"/>
    </xf>
    <xf numFmtId="169" fontId="1" fillId="0" borderId="30" xfId="46" applyNumberFormat="1" applyFont="1" applyFill="1" applyBorder="1" applyAlignment="1" applyProtection="1">
      <alignment vertical="top"/>
      <protection locked="0"/>
    </xf>
    <xf numFmtId="0" fontId="1" fillId="0" borderId="32" xfId="46" applyFont="1" applyFill="1" applyBorder="1" applyProtection="1">
      <protection locked="0"/>
    </xf>
    <xf numFmtId="0" fontId="1" fillId="0" borderId="36" xfId="46" applyFont="1" applyFill="1" applyBorder="1" applyAlignment="1" applyProtection="1">
      <alignment horizontal="left" vertical="top" wrapText="1"/>
      <protection locked="0"/>
    </xf>
    <xf numFmtId="169" fontId="1" fillId="0" borderId="14" xfId="46" applyNumberFormat="1" applyFont="1" applyFill="1" applyBorder="1" applyAlignment="1" applyProtection="1">
      <alignment vertical="top"/>
      <protection locked="0"/>
    </xf>
    <xf numFmtId="0" fontId="9" fillId="0" borderId="13" xfId="46" applyFont="1" applyFill="1" applyBorder="1" applyProtection="1">
      <protection locked="0"/>
    </xf>
    <xf numFmtId="0" fontId="55" fillId="0" borderId="13" xfId="46" applyFont="1" applyFill="1" applyBorder="1" applyAlignment="1" applyProtection="1">
      <alignment horizontal="left"/>
      <protection locked="0"/>
    </xf>
    <xf numFmtId="0" fontId="1" fillId="0" borderId="13" xfId="46" applyFont="1" applyFill="1" applyBorder="1" applyAlignment="1" applyProtection="1">
      <alignment horizontal="left"/>
      <protection locked="0"/>
    </xf>
    <xf numFmtId="169" fontId="1" fillId="0" borderId="33" xfId="46" applyNumberFormat="1" applyFont="1" applyFill="1" applyBorder="1" applyAlignment="1" applyProtection="1">
      <alignment vertical="top"/>
      <protection locked="0"/>
    </xf>
    <xf numFmtId="0" fontId="7" fillId="24" borderId="56" xfId="46" applyFont="1" applyFill="1" applyBorder="1" applyAlignment="1">
      <alignment vertical="top" wrapText="1"/>
    </xf>
    <xf numFmtId="169" fontId="1" fillId="0" borderId="34" xfId="46" applyNumberFormat="1" applyFont="1" applyFill="1" applyBorder="1" applyAlignment="1" applyProtection="1">
      <alignment vertical="top" wrapText="1" shrinkToFit="1"/>
      <protection locked="0"/>
    </xf>
    <xf numFmtId="170" fontId="1" fillId="0" borderId="11" xfId="29" applyNumberFormat="1" applyFont="1" applyFill="1" applyBorder="1" applyAlignment="1">
      <alignment horizontal="center" vertical="top"/>
    </xf>
    <xf numFmtId="170" fontId="1" fillId="0" borderId="18" xfId="29" applyNumberFormat="1" applyFont="1" applyFill="1" applyBorder="1" applyAlignment="1">
      <alignment horizontal="center" vertical="top"/>
    </xf>
    <xf numFmtId="169" fontId="0" fillId="0" borderId="40" xfId="0" applyNumberFormat="1" applyBorder="1" applyAlignment="1" applyProtection="1">
      <protection locked="0"/>
    </xf>
    <xf numFmtId="169" fontId="0" fillId="0" borderId="33" xfId="0" applyNumberFormat="1" applyBorder="1" applyAlignment="1" applyProtection="1">
      <protection locked="0"/>
    </xf>
    <xf numFmtId="169" fontId="8" fillId="0" borderId="33" xfId="0" applyNumberFormat="1" applyFont="1" applyFill="1" applyBorder="1" applyAlignment="1" applyProtection="1">
      <protection locked="0"/>
    </xf>
    <xf numFmtId="169" fontId="0" fillId="0" borderId="33" xfId="0" applyNumberFormat="1" applyFill="1" applyBorder="1" applyAlignment="1" applyProtection="1">
      <protection locked="0"/>
    </xf>
    <xf numFmtId="0" fontId="1" fillId="0" borderId="35" xfId="46" applyFont="1" applyFill="1" applyBorder="1" applyProtection="1">
      <protection locked="0"/>
    </xf>
    <xf numFmtId="169" fontId="7" fillId="24" borderId="31" xfId="46" applyNumberFormat="1" applyFont="1" applyFill="1" applyBorder="1" applyAlignment="1">
      <alignment vertical="top"/>
    </xf>
    <xf numFmtId="0" fontId="1" fillId="0" borderId="29" xfId="46" applyFont="1" applyFill="1" applyBorder="1" applyAlignment="1" applyProtection="1">
      <alignment horizontal="left" vertical="top" wrapText="1"/>
      <protection locked="0"/>
    </xf>
    <xf numFmtId="0" fontId="1" fillId="0" borderId="37" xfId="46" applyFont="1" applyBorder="1" applyAlignment="1" applyProtection="1">
      <alignment horizontal="left" vertical="top" wrapText="1"/>
      <protection locked="0"/>
    </xf>
    <xf numFmtId="0" fontId="34" fillId="25" borderId="49" xfId="0" applyFont="1" applyFill="1" applyBorder="1" applyAlignment="1">
      <alignment horizontal="right"/>
    </xf>
    <xf numFmtId="2" fontId="34" fillId="25" borderId="49" xfId="0" applyNumberFormat="1" applyFont="1" applyFill="1" applyBorder="1" applyAlignment="1">
      <alignment horizontal="right"/>
    </xf>
    <xf numFmtId="0" fontId="35" fillId="25" borderId="49" xfId="0" applyFont="1" applyFill="1" applyBorder="1" applyAlignment="1">
      <alignment horizontal="right"/>
    </xf>
    <xf numFmtId="0" fontId="61" fillId="28" borderId="54" xfId="0" applyFont="1" applyFill="1" applyBorder="1" applyAlignment="1">
      <alignment horizontal="center"/>
    </xf>
    <xf numFmtId="0" fontId="34" fillId="0" borderId="54" xfId="0" applyFont="1" applyBorder="1" applyAlignment="1">
      <alignment horizontal="center"/>
    </xf>
    <xf numFmtId="0" fontId="34" fillId="0" borderId="28" xfId="0" applyFont="1" applyBorder="1" applyAlignment="1">
      <alignment horizontal="center"/>
    </xf>
    <xf numFmtId="0" fontId="34" fillId="0" borderId="70" xfId="0" applyFont="1" applyBorder="1"/>
    <xf numFmtId="169" fontId="1" fillId="0" borderId="20" xfId="46" applyNumberFormat="1" applyFont="1" applyFill="1" applyBorder="1" applyAlignment="1" applyProtection="1">
      <alignment vertical="top" wrapText="1" shrinkToFit="1"/>
      <protection locked="0"/>
    </xf>
    <xf numFmtId="169" fontId="1" fillId="26" borderId="19" xfId="46" applyNumberFormat="1" applyFill="1" applyBorder="1" applyAlignment="1" applyProtection="1">
      <alignment vertical="top" wrapText="1"/>
      <protection locked="0"/>
    </xf>
    <xf numFmtId="0" fontId="1" fillId="0" borderId="0" xfId="46" applyFont="1" applyFill="1" applyBorder="1" applyAlignment="1" applyProtection="1">
      <protection locked="0"/>
    </xf>
    <xf numFmtId="0" fontId="1" fillId="0" borderId="81" xfId="46" applyFont="1" applyFill="1" applyBorder="1" applyProtection="1">
      <protection locked="0"/>
    </xf>
    <xf numFmtId="0" fontId="1" fillId="0" borderId="80" xfId="46" applyFont="1" applyFill="1" applyBorder="1" applyProtection="1">
      <protection locked="0"/>
    </xf>
    <xf numFmtId="0" fontId="1" fillId="0" borderId="53" xfId="46" applyFont="1" applyFill="1" applyBorder="1" applyProtection="1">
      <protection locked="0"/>
    </xf>
    <xf numFmtId="0" fontId="1" fillId="0" borderId="58" xfId="46" applyFont="1" applyFill="1" applyBorder="1" applyProtection="1">
      <protection locked="0"/>
    </xf>
    <xf numFmtId="0" fontId="1" fillId="0" borderId="13" xfId="46" applyFont="1" applyFill="1" applyBorder="1" applyAlignment="1" applyProtection="1">
      <protection locked="0"/>
    </xf>
    <xf numFmtId="0" fontId="1" fillId="0" borderId="16" xfId="46" applyFont="1" applyFill="1" applyBorder="1" applyAlignment="1" applyProtection="1">
      <protection locked="0"/>
    </xf>
    <xf numFmtId="0" fontId="1" fillId="0" borderId="28" xfId="46" applyFont="1" applyFill="1" applyBorder="1" applyAlignment="1" applyProtection="1">
      <protection locked="0"/>
    </xf>
    <xf numFmtId="0" fontId="1" fillId="0" borderId="25" xfId="46" applyFont="1" applyFill="1" applyBorder="1" applyAlignment="1" applyProtection="1">
      <protection locked="0"/>
    </xf>
    <xf numFmtId="0" fontId="1" fillId="0" borderId="22" xfId="46" applyFont="1" applyFill="1" applyBorder="1" applyAlignment="1" applyProtection="1">
      <protection locked="0"/>
    </xf>
    <xf numFmtId="0" fontId="39" fillId="24" borderId="23" xfId="0" applyFont="1" applyFill="1" applyBorder="1" applyAlignment="1">
      <alignment vertical="top"/>
    </xf>
    <xf numFmtId="0" fontId="39" fillId="24" borderId="41" xfId="0" applyFont="1" applyFill="1" applyBorder="1" applyAlignment="1">
      <alignment vertical="top"/>
    </xf>
    <xf numFmtId="169" fontId="39" fillId="24" borderId="69" xfId="0" applyNumberFormat="1" applyFont="1" applyFill="1" applyBorder="1" applyAlignment="1"/>
    <xf numFmtId="169" fontId="39" fillId="24" borderId="27" xfId="0" applyNumberFormat="1" applyFont="1" applyFill="1" applyBorder="1" applyAlignment="1"/>
    <xf numFmtId="0" fontId="39" fillId="24" borderId="65" xfId="0" applyFont="1" applyFill="1" applyBorder="1" applyAlignment="1">
      <alignment vertical="top"/>
    </xf>
    <xf numFmtId="0" fontId="39" fillId="24" borderId="83" xfId="0" applyFont="1" applyFill="1" applyBorder="1" applyAlignment="1">
      <alignment vertical="top"/>
    </xf>
    <xf numFmtId="169" fontId="39" fillId="24" borderId="78" xfId="0" applyNumberFormat="1" applyFont="1" applyFill="1" applyBorder="1" applyAlignment="1"/>
    <xf numFmtId="169" fontId="39" fillId="24" borderId="67" xfId="0" applyNumberFormat="1" applyFont="1" applyFill="1" applyBorder="1" applyAlignment="1"/>
    <xf numFmtId="0" fontId="1" fillId="0" borderId="38" xfId="45" applyFont="1" applyFill="1" applyBorder="1" applyAlignment="1" applyProtection="1">
      <alignment vertical="top" wrapText="1"/>
      <protection locked="0"/>
    </xf>
    <xf numFmtId="165" fontId="7" fillId="0" borderId="20" xfId="45" applyNumberFormat="1" applyFont="1" applyFill="1" applyBorder="1" applyAlignment="1" applyProtection="1">
      <alignment vertical="top" wrapText="1"/>
      <protection locked="0"/>
    </xf>
    <xf numFmtId="169" fontId="1" fillId="0" borderId="20" xfId="0" applyNumberFormat="1" applyFont="1" applyFill="1" applyBorder="1" applyAlignment="1" applyProtection="1">
      <protection locked="0"/>
    </xf>
    <xf numFmtId="169" fontId="1" fillId="0" borderId="34" xfId="0" applyNumberFormat="1" applyFont="1" applyFill="1" applyBorder="1" applyAlignment="1" applyProtection="1">
      <protection locked="0"/>
    </xf>
    <xf numFmtId="0" fontId="39" fillId="24" borderId="23" xfId="45" applyFont="1" applyFill="1" applyBorder="1" applyAlignment="1">
      <alignment horizontal="left" vertical="top" wrapText="1"/>
    </xf>
    <xf numFmtId="0" fontId="39" fillId="24" borderId="79" xfId="45" applyFont="1" applyFill="1" applyBorder="1" applyAlignment="1">
      <alignment vertical="top" wrapText="1"/>
    </xf>
    <xf numFmtId="169" fontId="39" fillId="24" borderId="24" xfId="0" applyNumberFormat="1" applyFont="1" applyFill="1" applyBorder="1" applyAlignment="1"/>
    <xf numFmtId="169" fontId="39" fillId="24" borderId="84" xfId="0" applyNumberFormat="1" applyFont="1" applyFill="1" applyBorder="1" applyAlignment="1"/>
    <xf numFmtId="169" fontId="39" fillId="24" borderId="74" xfId="0" applyNumberFormat="1" applyFont="1" applyFill="1" applyBorder="1" applyAlignment="1"/>
    <xf numFmtId="169" fontId="39" fillId="24" borderId="77" xfId="45" applyNumberFormat="1" applyFont="1" applyFill="1" applyBorder="1" applyAlignment="1">
      <alignment vertical="top" wrapText="1"/>
    </xf>
    <xf numFmtId="0" fontId="39" fillId="24" borderId="23" xfId="46" applyFont="1" applyFill="1" applyBorder="1" applyAlignment="1">
      <alignment vertical="top" wrapText="1"/>
    </xf>
    <xf numFmtId="0" fontId="39" fillId="24" borderId="41" xfId="46" applyFont="1" applyFill="1" applyBorder="1" applyAlignment="1">
      <alignment vertical="top" wrapText="1"/>
    </xf>
    <xf numFmtId="169" fontId="39" fillId="24" borderId="24" xfId="46" applyNumberFormat="1" applyFont="1" applyFill="1" applyBorder="1" applyAlignment="1">
      <alignment vertical="top" wrapText="1"/>
    </xf>
    <xf numFmtId="169" fontId="39" fillId="24" borderId="27" xfId="46" applyNumberFormat="1" applyFont="1" applyFill="1" applyBorder="1" applyAlignment="1">
      <alignment vertical="top" wrapText="1"/>
    </xf>
    <xf numFmtId="169" fontId="39" fillId="24" borderId="78" xfId="46" applyNumberFormat="1" applyFont="1" applyFill="1" applyBorder="1" applyAlignment="1">
      <alignment vertical="top" wrapText="1"/>
    </xf>
    <xf numFmtId="169" fontId="39" fillId="24" borderId="67" xfId="46" applyNumberFormat="1" applyFont="1" applyFill="1" applyBorder="1" applyAlignment="1">
      <alignment vertical="top" wrapText="1"/>
    </xf>
    <xf numFmtId="0" fontId="39" fillId="24" borderId="46" xfId="46" applyFont="1" applyFill="1" applyBorder="1" applyAlignment="1">
      <alignment vertical="top" wrapText="1"/>
    </xf>
    <xf numFmtId="0" fontId="39" fillId="24" borderId="45" xfId="46" applyFont="1" applyFill="1" applyBorder="1" applyAlignment="1">
      <alignment vertical="top" wrapText="1"/>
    </xf>
    <xf numFmtId="169" fontId="39" fillId="24" borderId="47" xfId="46" applyNumberFormat="1" applyFont="1" applyFill="1" applyBorder="1" applyAlignment="1">
      <alignment vertical="top" wrapText="1"/>
    </xf>
    <xf numFmtId="169" fontId="39" fillId="24" borderId="48" xfId="46" applyNumberFormat="1" applyFont="1" applyFill="1" applyBorder="1" applyAlignment="1">
      <alignment vertical="top" wrapText="1"/>
    </xf>
    <xf numFmtId="0" fontId="39" fillId="24" borderId="23" xfId="46" applyFont="1" applyFill="1" applyBorder="1" applyAlignment="1">
      <alignment vertical="top" wrapText="1" shrinkToFit="1"/>
    </xf>
    <xf numFmtId="0" fontId="39" fillId="24" borderId="24" xfId="46" applyFont="1" applyFill="1" applyBorder="1" applyAlignment="1">
      <alignment vertical="top" wrapText="1" shrinkToFit="1"/>
    </xf>
    <xf numFmtId="169" fontId="39" fillId="24" borderId="24" xfId="46" applyNumberFormat="1" applyFont="1" applyFill="1" applyBorder="1" applyAlignment="1">
      <alignment vertical="top"/>
    </xf>
    <xf numFmtId="169" fontId="39" fillId="24" borderId="27" xfId="46" applyNumberFormat="1" applyFont="1" applyFill="1" applyBorder="1" applyAlignment="1">
      <alignment vertical="top"/>
    </xf>
    <xf numFmtId="169" fontId="39" fillId="24" borderId="66" xfId="46" applyNumberFormat="1" applyFont="1" applyFill="1" applyBorder="1" applyAlignment="1">
      <alignment vertical="top"/>
    </xf>
    <xf numFmtId="169" fontId="39" fillId="24" borderId="67" xfId="46" applyNumberFormat="1" applyFont="1" applyFill="1" applyBorder="1" applyAlignment="1">
      <alignment vertical="top"/>
    </xf>
    <xf numFmtId="0" fontId="39" fillId="24" borderId="23" xfId="46" applyFont="1" applyFill="1" applyBorder="1" applyAlignment="1">
      <alignment vertical="top"/>
    </xf>
    <xf numFmtId="0" fontId="39" fillId="24" borderId="79" xfId="46" applyFont="1" applyFill="1" applyBorder="1" applyAlignment="1">
      <alignment vertical="top"/>
    </xf>
    <xf numFmtId="169" fontId="39" fillId="24" borderId="76" xfId="46" applyNumberFormat="1" applyFont="1" applyFill="1" applyBorder="1" applyAlignment="1">
      <alignment vertical="top"/>
    </xf>
    <xf numFmtId="169" fontId="39" fillId="24" borderId="40" xfId="46" applyNumberFormat="1" applyFont="1" applyFill="1" applyBorder="1" applyAlignment="1">
      <alignment vertical="top"/>
    </xf>
    <xf numFmtId="169" fontId="39" fillId="24" borderId="66" xfId="46" applyNumberFormat="1" applyFont="1" applyFill="1" applyBorder="1" applyAlignment="1">
      <alignment vertical="top" wrapText="1"/>
    </xf>
    <xf numFmtId="0" fontId="1" fillId="0" borderId="0" xfId="46" applyAlignment="1" applyProtection="1">
      <alignment wrapText="1"/>
      <protection locked="0"/>
    </xf>
    <xf numFmtId="0" fontId="0" fillId="0" borderId="16" xfId="0" applyBorder="1" applyAlignment="1">
      <alignment horizontal="center" vertical="center"/>
    </xf>
    <xf numFmtId="0" fontId="1" fillId="0" borderId="0" xfId="0" applyFont="1"/>
    <xf numFmtId="0" fontId="51" fillId="30" borderId="0" xfId="0" applyFont="1" applyFill="1"/>
    <xf numFmtId="0" fontId="51" fillId="0" borderId="0" xfId="0" applyFont="1" applyBorder="1"/>
    <xf numFmtId="0" fontId="1" fillId="0" borderId="0" xfId="0" applyFont="1" applyFill="1" applyBorder="1"/>
    <xf numFmtId="0" fontId="6" fillId="0" borderId="50" xfId="0" applyFont="1" applyBorder="1"/>
    <xf numFmtId="0" fontId="0" fillId="0" borderId="71" xfId="0" applyBorder="1"/>
    <xf numFmtId="0" fontId="1" fillId="0" borderId="13" xfId="0" applyFont="1" applyBorder="1"/>
    <xf numFmtId="0" fontId="0" fillId="0" borderId="16" xfId="0" applyBorder="1"/>
    <xf numFmtId="0" fontId="7" fillId="0" borderId="16" xfId="0" applyFont="1" applyBorder="1" applyAlignment="1">
      <alignment horizontal="left"/>
    </xf>
    <xf numFmtId="0" fontId="1" fillId="0" borderId="16" xfId="0" applyFont="1" applyBorder="1" applyAlignment="1">
      <alignment horizontal="left"/>
    </xf>
    <xf numFmtId="0" fontId="1" fillId="31" borderId="0" xfId="0" applyFont="1" applyFill="1" applyAlignment="1">
      <alignment horizontal="center"/>
    </xf>
    <xf numFmtId="0" fontId="1" fillId="0" borderId="16" xfId="0" applyFont="1" applyBorder="1"/>
    <xf numFmtId="0" fontId="0" fillId="0" borderId="28" xfId="0" applyBorder="1"/>
    <xf numFmtId="0" fontId="0" fillId="0" borderId="22" xfId="0" applyBorder="1"/>
    <xf numFmtId="0" fontId="71" fillId="0" borderId="0" xfId="47"/>
    <xf numFmtId="0" fontId="1" fillId="0" borderId="0" xfId="46" applyFont="1"/>
    <xf numFmtId="0" fontId="0" fillId="0" borderId="0" xfId="0"/>
    <xf numFmtId="2" fontId="35" fillId="0" borderId="52" xfId="0" applyNumberFormat="1" applyFont="1" applyBorder="1" applyAlignment="1">
      <alignment horizontal="right"/>
    </xf>
    <xf numFmtId="0" fontId="1" fillId="0" borderId="0" xfId="46" applyFont="1" applyProtection="1">
      <protection locked="0"/>
    </xf>
    <xf numFmtId="167" fontId="1" fillId="0" borderId="0" xfId="46" applyNumberFormat="1" applyFont="1" applyProtection="1">
      <protection locked="0"/>
    </xf>
    <xf numFmtId="0" fontId="9" fillId="0" borderId="0" xfId="0" applyFont="1"/>
    <xf numFmtId="1" fontId="59" fillId="0" borderId="17" xfId="46" applyNumberFormat="1" applyFont="1" applyBorder="1"/>
    <xf numFmtId="1" fontId="59" fillId="0" borderId="17" xfId="46" applyNumberFormat="1" applyFont="1" applyBorder="1" applyAlignment="1">
      <alignment horizontal="right"/>
    </xf>
    <xf numFmtId="0" fontId="57" fillId="0" borderId="17" xfId="46" quotePrefix="1" applyFont="1" applyFill="1" applyBorder="1" applyAlignment="1">
      <alignment horizontal="center"/>
    </xf>
    <xf numFmtId="0" fontId="61" fillId="0" borderId="52" xfId="0" applyFont="1" applyFill="1" applyBorder="1" applyAlignment="1">
      <alignment horizontal="center"/>
    </xf>
    <xf numFmtId="0" fontId="51" fillId="0" borderId="13" xfId="0" applyFont="1" applyBorder="1" applyAlignment="1">
      <alignment horizontal="center" vertical="center"/>
    </xf>
    <xf numFmtId="0" fontId="1" fillId="0" borderId="53" xfId="45" applyBorder="1" applyProtection="1">
      <protection locked="0"/>
    </xf>
    <xf numFmtId="0" fontId="55" fillId="0" borderId="17" xfId="46" applyFont="1" applyFill="1" applyBorder="1" applyAlignment="1">
      <alignment horizontal="center" vertical="center"/>
    </xf>
    <xf numFmtId="0" fontId="1" fillId="0" borderId="0" xfId="46" applyBorder="1" applyAlignment="1">
      <alignment vertical="center" wrapText="1"/>
    </xf>
    <xf numFmtId="0" fontId="1" fillId="0" borderId="0" xfId="46" applyBorder="1" applyAlignment="1">
      <alignment vertical="center"/>
    </xf>
    <xf numFmtId="0" fontId="59" fillId="0" borderId="20" xfId="46" applyFont="1" applyBorder="1"/>
    <xf numFmtId="1" fontId="59" fillId="0" borderId="20" xfId="46" applyNumberFormat="1" applyFont="1" applyBorder="1"/>
    <xf numFmtId="0" fontId="69" fillId="0" borderId="68" xfId="0" applyFont="1" applyFill="1" applyBorder="1" applyAlignment="1" applyProtection="1">
      <alignment horizontal="center" wrapText="1"/>
    </xf>
    <xf numFmtId="169" fontId="1" fillId="0" borderId="0" xfId="46" applyNumberFormat="1" applyFont="1" applyBorder="1" applyAlignment="1" applyProtection="1">
      <alignment wrapText="1"/>
    </xf>
    <xf numFmtId="169" fontId="1" fillId="0" borderId="0" xfId="46" applyNumberFormat="1" applyFont="1" applyBorder="1" applyAlignment="1" applyProtection="1">
      <alignment vertical="top" wrapText="1" shrinkToFit="1"/>
    </xf>
    <xf numFmtId="169" fontId="1" fillId="0" borderId="0" xfId="46" applyNumberFormat="1" applyFont="1" applyFill="1" applyBorder="1" applyAlignment="1" applyProtection="1">
      <alignment vertical="top" wrapText="1" shrinkToFit="1"/>
    </xf>
    <xf numFmtId="0" fontId="1" fillId="0" borderId="0" xfId="46" applyFont="1" applyBorder="1" applyProtection="1"/>
    <xf numFmtId="0" fontId="69" fillId="0" borderId="26" xfId="0" applyFont="1" applyFill="1" applyBorder="1" applyAlignment="1" applyProtection="1">
      <alignment horizontal="center" wrapText="1"/>
    </xf>
    <xf numFmtId="169" fontId="1" fillId="0" borderId="15" xfId="46" applyNumberFormat="1" applyFont="1" applyBorder="1" applyAlignment="1" applyProtection="1">
      <alignment wrapText="1"/>
    </xf>
    <xf numFmtId="169" fontId="1" fillId="0" borderId="15" xfId="46" applyNumberFormat="1" applyFont="1" applyFill="1" applyBorder="1" applyAlignment="1" applyProtection="1">
      <alignment vertical="top" wrapText="1" shrinkToFit="1"/>
    </xf>
    <xf numFmtId="0" fontId="1" fillId="0" borderId="15" xfId="46" applyFont="1" applyFill="1" applyBorder="1" applyProtection="1"/>
    <xf numFmtId="0" fontId="57" fillId="0" borderId="17" xfId="46" applyFont="1" applyFill="1" applyBorder="1" applyAlignment="1">
      <alignment horizontal="left"/>
    </xf>
    <xf numFmtId="0" fontId="44" fillId="0" borderId="25" xfId="0" applyFont="1" applyBorder="1" applyAlignment="1"/>
    <xf numFmtId="0" fontId="61" fillId="28" borderId="52" xfId="0" applyFont="1" applyFill="1" applyBorder="1" applyAlignment="1">
      <alignment horizontal="center"/>
    </xf>
    <xf numFmtId="0" fontId="7" fillId="0" borderId="16" xfId="0" applyFont="1" applyBorder="1" applyAlignment="1">
      <alignment horizontal="left" indent="2"/>
    </xf>
    <xf numFmtId="0" fontId="35" fillId="0" borderId="57" xfId="0" applyFont="1" applyBorder="1"/>
    <xf numFmtId="2" fontId="35" fillId="0" borderId="70" xfId="0" applyNumberFormat="1" applyFont="1" applyBorder="1" applyAlignment="1">
      <alignment horizontal="right"/>
    </xf>
    <xf numFmtId="2" fontId="35" fillId="0" borderId="70" xfId="0" applyNumberFormat="1" applyFont="1" applyFill="1" applyBorder="1" applyAlignment="1">
      <alignment horizontal="right"/>
    </xf>
    <xf numFmtId="0" fontId="35" fillId="0" borderId="28" xfId="0" applyFont="1" applyBorder="1"/>
    <xf numFmtId="169" fontId="1" fillId="0" borderId="15" xfId="46" applyNumberFormat="1" applyFont="1" applyFill="1" applyBorder="1" applyAlignment="1" applyProtection="1">
      <alignment wrapText="1"/>
    </xf>
    <xf numFmtId="0" fontId="1" fillId="0" borderId="15" xfId="46" applyFill="1" applyBorder="1" applyProtection="1"/>
    <xf numFmtId="0" fontId="54" fillId="0" borderId="26" xfId="0" applyFont="1" applyFill="1" applyBorder="1" applyAlignment="1" applyProtection="1">
      <alignment horizontal="center" wrapText="1"/>
    </xf>
    <xf numFmtId="0" fontId="1" fillId="0" borderId="0" xfId="45" applyBorder="1" applyProtection="1">
      <protection locked="0"/>
    </xf>
    <xf numFmtId="0" fontId="1" fillId="0" borderId="26" xfId="46" applyFill="1" applyBorder="1" applyProtection="1"/>
    <xf numFmtId="0" fontId="69" fillId="0" borderId="26" xfId="45" applyFont="1" applyBorder="1" applyAlignment="1" applyProtection="1">
      <alignment horizontal="center" wrapText="1"/>
    </xf>
    <xf numFmtId="169" fontId="1" fillId="0" borderId="26" xfId="45" applyNumberFormat="1" applyBorder="1" applyProtection="1"/>
    <xf numFmtId="169" fontId="39" fillId="29" borderId="44" xfId="45" applyNumberFormat="1" applyFont="1" applyFill="1" applyBorder="1" applyProtection="1"/>
    <xf numFmtId="0" fontId="54" fillId="0" borderId="68" xfId="45" applyFont="1" applyFill="1" applyBorder="1" applyAlignment="1" applyProtection="1">
      <alignment horizontal="center" wrapText="1"/>
    </xf>
    <xf numFmtId="169" fontId="1" fillId="0" borderId="0" xfId="45" applyNumberFormat="1" applyFill="1" applyBorder="1" applyProtection="1"/>
    <xf numFmtId="169" fontId="1" fillId="0" borderId="68" xfId="45" applyNumberFormat="1" applyBorder="1" applyProtection="1"/>
    <xf numFmtId="169" fontId="39" fillId="29" borderId="0" xfId="45" applyNumberFormat="1" applyFont="1" applyFill="1" applyBorder="1" applyProtection="1"/>
    <xf numFmtId="0" fontId="54" fillId="0" borderId="26" xfId="45" applyFont="1" applyFill="1" applyBorder="1" applyAlignment="1" applyProtection="1">
      <alignment horizontal="center" wrapText="1"/>
    </xf>
    <xf numFmtId="169" fontId="39" fillId="29" borderId="86" xfId="45" applyNumberFormat="1" applyFont="1" applyFill="1" applyBorder="1" applyProtection="1"/>
    <xf numFmtId="169" fontId="39" fillId="29" borderId="15" xfId="45" applyNumberFormat="1" applyFont="1" applyFill="1" applyBorder="1" applyProtection="1"/>
    <xf numFmtId="0" fontId="69" fillId="0" borderId="26" xfId="46" applyFont="1" applyBorder="1" applyAlignment="1" applyProtection="1">
      <alignment horizontal="center" wrapText="1"/>
    </xf>
    <xf numFmtId="169" fontId="1" fillId="0" borderId="15" xfId="46" applyNumberFormat="1" applyBorder="1" applyProtection="1"/>
    <xf numFmtId="0" fontId="54" fillId="0" borderId="68" xfId="46" applyFont="1" applyFill="1" applyBorder="1" applyAlignment="1" applyProtection="1">
      <alignment horizontal="center" wrapText="1"/>
    </xf>
    <xf numFmtId="169" fontId="1" fillId="0" borderId="0" xfId="46" applyNumberFormat="1" applyFont="1" applyFill="1" applyBorder="1" applyAlignment="1" applyProtection="1">
      <alignment wrapText="1"/>
    </xf>
    <xf numFmtId="169" fontId="1" fillId="0" borderId="0" xfId="46" applyNumberFormat="1" applyFill="1" applyBorder="1" applyProtection="1"/>
    <xf numFmtId="169" fontId="65" fillId="29" borderId="61" xfId="46" applyNumberFormat="1" applyFont="1" applyFill="1" applyBorder="1" applyAlignment="1" applyProtection="1">
      <alignment horizontal="right" wrapText="1"/>
    </xf>
    <xf numFmtId="169" fontId="65" fillId="29" borderId="82" xfId="46" applyNumberFormat="1" applyFont="1" applyFill="1" applyBorder="1" applyAlignment="1" applyProtection="1">
      <alignment horizontal="right" wrapText="1"/>
    </xf>
    <xf numFmtId="169" fontId="39" fillId="29" borderId="25" xfId="45" applyNumberFormat="1" applyFont="1" applyFill="1" applyBorder="1" applyProtection="1"/>
    <xf numFmtId="169" fontId="1" fillId="0" borderId="15" xfId="45" applyNumberFormat="1" applyBorder="1" applyAlignment="1" applyProtection="1">
      <alignment horizontal="right"/>
    </xf>
    <xf numFmtId="169" fontId="1" fillId="0" borderId="15" xfId="45" applyNumberFormat="1" applyBorder="1" applyAlignment="1" applyProtection="1">
      <alignment horizontal="right" wrapText="1"/>
    </xf>
    <xf numFmtId="169" fontId="39" fillId="29" borderId="61" xfId="45" applyNumberFormat="1" applyFont="1" applyFill="1" applyBorder="1" applyProtection="1"/>
    <xf numFmtId="171" fontId="1" fillId="0" borderId="88" xfId="46" applyNumberFormat="1" applyBorder="1" applyAlignment="1" applyProtection="1">
      <alignment wrapText="1"/>
    </xf>
    <xf numFmtId="0" fontId="54" fillId="0" borderId="26" xfId="46" applyFont="1" applyFill="1" applyBorder="1" applyAlignment="1" applyProtection="1">
      <alignment horizontal="center" wrapText="1"/>
    </xf>
    <xf numFmtId="171" fontId="1" fillId="0" borderId="15" xfId="46" applyNumberFormat="1" applyFont="1" applyFill="1" applyBorder="1" applyAlignment="1" applyProtection="1">
      <alignment wrapText="1"/>
    </xf>
    <xf numFmtId="171" fontId="1" fillId="0" borderId="0" xfId="46" applyNumberFormat="1" applyFont="1" applyFill="1" applyBorder="1" applyAlignment="1" applyProtection="1">
      <alignment wrapText="1"/>
    </xf>
    <xf numFmtId="0" fontId="1" fillId="0" borderId="0" xfId="46" applyFont="1" applyFill="1" applyBorder="1" applyProtection="1"/>
    <xf numFmtId="171" fontId="1" fillId="0" borderId="0" xfId="46" applyNumberFormat="1" applyFont="1" applyBorder="1" applyAlignment="1" applyProtection="1">
      <alignment wrapText="1"/>
    </xf>
    <xf numFmtId="171" fontId="1" fillId="0" borderId="0" xfId="46" applyNumberFormat="1" applyBorder="1" applyAlignment="1" applyProtection="1">
      <alignment wrapText="1"/>
    </xf>
    <xf numFmtId="171" fontId="1" fillId="0" borderId="26" xfId="46" applyNumberFormat="1" applyBorder="1" applyAlignment="1" applyProtection="1">
      <alignment wrapText="1"/>
    </xf>
    <xf numFmtId="169" fontId="1" fillId="0" borderId="0" xfId="46" applyNumberFormat="1" applyFont="1" applyFill="1" applyBorder="1" applyAlignment="1" applyProtection="1">
      <alignment horizontal="right" wrapText="1"/>
    </xf>
    <xf numFmtId="169" fontId="1" fillId="0" borderId="15" xfId="46" applyNumberFormat="1" applyFont="1" applyFill="1" applyBorder="1" applyAlignment="1" applyProtection="1">
      <alignment horizontal="right" wrapText="1"/>
    </xf>
    <xf numFmtId="169" fontId="1" fillId="0" borderId="15" xfId="46" applyNumberFormat="1" applyFont="1" applyFill="1" applyBorder="1" applyProtection="1"/>
    <xf numFmtId="0" fontId="69" fillId="0" borderId="68" xfId="46" applyFont="1" applyBorder="1" applyAlignment="1" applyProtection="1">
      <alignment horizontal="center" wrapText="1"/>
    </xf>
    <xf numFmtId="169" fontId="1" fillId="0" borderId="0" xfId="46" applyNumberFormat="1" applyFont="1" applyBorder="1" applyProtection="1"/>
    <xf numFmtId="0" fontId="1" fillId="0" borderId="0" xfId="46" applyBorder="1" applyProtection="1"/>
    <xf numFmtId="0" fontId="7" fillId="0" borderId="17" xfId="46" applyFont="1" applyFill="1" applyBorder="1" applyAlignment="1">
      <alignment horizontal="center"/>
    </xf>
    <xf numFmtId="0" fontId="69" fillId="0" borderId="26" xfId="46" applyFont="1" applyFill="1" applyBorder="1" applyAlignment="1" applyProtection="1">
      <alignment horizontal="center" wrapText="1"/>
    </xf>
    <xf numFmtId="169" fontId="54" fillId="0" borderId="0" xfId="46" applyNumberFormat="1" applyFont="1" applyFill="1" applyBorder="1" applyProtection="1"/>
    <xf numFmtId="169" fontId="49" fillId="0" borderId="0" xfId="46" applyNumberFormat="1" applyFont="1" applyFill="1" applyBorder="1" applyProtection="1"/>
    <xf numFmtId="169" fontId="54" fillId="0" borderId="21" xfId="45" applyNumberFormat="1" applyFont="1" applyFill="1" applyBorder="1" applyProtection="1"/>
    <xf numFmtId="169" fontId="54" fillId="0" borderId="15" xfId="45" applyNumberFormat="1" applyFont="1" applyFill="1" applyBorder="1" applyProtection="1"/>
    <xf numFmtId="169" fontId="54" fillId="0" borderId="0" xfId="46" applyNumberFormat="1" applyFont="1" applyFill="1" applyBorder="1" applyAlignment="1" applyProtection="1">
      <alignment wrapText="1"/>
    </xf>
    <xf numFmtId="169" fontId="63" fillId="29" borderId="25" xfId="46" applyNumberFormat="1" applyFont="1" applyFill="1" applyBorder="1" applyAlignment="1" applyProtection="1">
      <alignment horizontal="right" wrapText="1"/>
    </xf>
    <xf numFmtId="169" fontId="63" fillId="29" borderId="61" xfId="46" applyNumberFormat="1" applyFont="1" applyFill="1" applyBorder="1" applyAlignment="1" applyProtection="1">
      <alignment horizontal="right" wrapText="1"/>
    </xf>
    <xf numFmtId="169" fontId="63" fillId="29" borderId="82" xfId="46" applyNumberFormat="1" applyFont="1" applyFill="1" applyBorder="1" applyAlignment="1" applyProtection="1">
      <alignment horizontal="right" wrapText="1"/>
    </xf>
    <xf numFmtId="169" fontId="63" fillId="29" borderId="89" xfId="46" applyNumberFormat="1" applyFont="1" applyFill="1" applyBorder="1" applyAlignment="1" applyProtection="1">
      <alignment horizontal="right" wrapText="1"/>
    </xf>
    <xf numFmtId="0" fontId="1" fillId="0" borderId="68" xfId="46" applyFill="1" applyBorder="1" applyProtection="1"/>
    <xf numFmtId="0" fontId="1" fillId="0" borderId="37" xfId="46" applyFont="1" applyBorder="1" applyAlignment="1" applyProtection="1">
      <alignment horizontal="center" vertical="top" wrapText="1"/>
    </xf>
    <xf numFmtId="0" fontId="54" fillId="0" borderId="37" xfId="0" applyFont="1" applyFill="1" applyBorder="1" applyAlignment="1" applyProtection="1">
      <alignment horizontal="center"/>
    </xf>
    <xf numFmtId="0" fontId="53" fillId="0" borderId="13" xfId="46" applyFont="1" applyBorder="1" applyAlignment="1" applyProtection="1">
      <alignment horizontal="left"/>
    </xf>
    <xf numFmtId="169" fontId="7" fillId="0" borderId="36" xfId="46" applyNumberFormat="1" applyFont="1" applyBorder="1" applyAlignment="1" applyProtection="1">
      <alignment horizontal="center" wrapText="1"/>
    </xf>
    <xf numFmtId="169" fontId="1" fillId="0" borderId="36" xfId="46" applyNumberFormat="1" applyFill="1" applyBorder="1" applyProtection="1"/>
    <xf numFmtId="0" fontId="1" fillId="0" borderId="13" xfId="46" applyFont="1" applyBorder="1" applyAlignment="1" applyProtection="1">
      <alignment horizontal="left" vertical="top" wrapText="1" indent="1" shrinkToFit="1"/>
    </xf>
    <xf numFmtId="0" fontId="66" fillId="0" borderId="36" xfId="46" applyFont="1" applyBorder="1" applyAlignment="1" applyProtection="1">
      <alignment horizontal="left" vertical="top" wrapText="1" shrinkToFit="1"/>
    </xf>
    <xf numFmtId="169" fontId="66" fillId="0" borderId="36" xfId="46" applyNumberFormat="1" applyFont="1" applyFill="1" applyBorder="1" applyAlignment="1" applyProtection="1">
      <alignment vertical="top" wrapText="1" shrinkToFit="1"/>
    </xf>
    <xf numFmtId="169" fontId="66" fillId="0" borderId="0" xfId="46" applyNumberFormat="1" applyFont="1" applyFill="1" applyBorder="1" applyAlignment="1" applyProtection="1">
      <alignment vertical="top" wrapText="1" shrinkToFit="1"/>
    </xf>
    <xf numFmtId="0" fontId="9" fillId="0" borderId="13" xfId="46" applyFont="1" applyBorder="1" applyAlignment="1" applyProtection="1">
      <alignment horizontal="left" vertical="top" wrapText="1" indent="2" shrinkToFit="1"/>
    </xf>
    <xf numFmtId="169" fontId="9" fillId="0" borderId="36" xfId="46" applyNumberFormat="1" applyFont="1" applyBorder="1" applyAlignment="1" applyProtection="1">
      <alignment vertical="top" wrapText="1" shrinkToFit="1"/>
    </xf>
    <xf numFmtId="169" fontId="9" fillId="0" borderId="36" xfId="46" applyNumberFormat="1" applyFont="1" applyFill="1" applyBorder="1" applyAlignment="1" applyProtection="1">
      <alignment vertical="top" wrapText="1" shrinkToFit="1"/>
    </xf>
    <xf numFmtId="169" fontId="9" fillId="0" borderId="0" xfId="46" applyNumberFormat="1" applyFont="1" applyFill="1" applyBorder="1" applyAlignment="1" applyProtection="1">
      <alignment vertical="top" wrapText="1" shrinkToFit="1"/>
    </xf>
    <xf numFmtId="0" fontId="53" fillId="0" borderId="13" xfId="46" applyFont="1" applyFill="1" applyBorder="1" applyAlignment="1" applyProtection="1">
      <alignment horizontal="left"/>
    </xf>
    <xf numFmtId="169" fontId="7" fillId="0" borderId="36" xfId="46" applyNumberFormat="1" applyFont="1" applyFill="1" applyBorder="1" applyAlignment="1" applyProtection="1">
      <alignment horizontal="center" wrapText="1"/>
    </xf>
    <xf numFmtId="0" fontId="1" fillId="0" borderId="13" xfId="46" applyFont="1" applyFill="1" applyBorder="1" applyAlignment="1" applyProtection="1">
      <alignment horizontal="left" vertical="top" wrapText="1" indent="1" shrinkToFit="1"/>
    </xf>
    <xf numFmtId="0" fontId="66" fillId="0" borderId="36" xfId="46" applyFont="1" applyFill="1" applyBorder="1" applyAlignment="1" applyProtection="1">
      <alignment vertical="top" wrapText="1" shrinkToFit="1"/>
    </xf>
    <xf numFmtId="0" fontId="9" fillId="0" borderId="13" xfId="46" applyFont="1" applyFill="1" applyBorder="1" applyAlignment="1" applyProtection="1">
      <alignment horizontal="left" vertical="top" wrapText="1" indent="2" shrinkToFit="1"/>
    </xf>
    <xf numFmtId="0" fontId="66" fillId="0" borderId="36" xfId="46" applyFont="1" applyFill="1" applyBorder="1" applyAlignment="1" applyProtection="1">
      <alignment horizontal="left" vertical="top" wrapText="1" shrinkToFit="1"/>
    </xf>
    <xf numFmtId="0" fontId="1" fillId="0" borderId="13" xfId="46" applyFont="1" applyFill="1" applyBorder="1" applyAlignment="1" applyProtection="1">
      <alignment horizontal="left" vertical="top" wrapText="1" indent="1"/>
    </xf>
    <xf numFmtId="0" fontId="66" fillId="0" borderId="36" xfId="46" applyFont="1" applyFill="1" applyBorder="1" applyAlignment="1" applyProtection="1">
      <alignment horizontal="left" vertical="top" wrapText="1"/>
    </xf>
    <xf numFmtId="0" fontId="53" fillId="0" borderId="35" xfId="46" applyFont="1" applyFill="1" applyBorder="1" applyAlignment="1" applyProtection="1">
      <alignment horizontal="left"/>
    </xf>
    <xf numFmtId="0" fontId="7" fillId="0" borderId="13" xfId="46" applyFont="1" applyFill="1" applyBorder="1" applyAlignment="1" applyProtection="1">
      <alignment horizontal="left" vertical="top" wrapText="1" shrinkToFit="1"/>
    </xf>
    <xf numFmtId="165" fontId="9" fillId="0" borderId="13" xfId="46" applyNumberFormat="1" applyFont="1" applyFill="1" applyBorder="1" applyAlignment="1" applyProtection="1">
      <alignment horizontal="left" vertical="top" wrapText="1" indent="2" shrinkToFit="1"/>
    </xf>
    <xf numFmtId="169" fontId="9" fillId="0" borderId="37" xfId="46" applyNumberFormat="1" applyFont="1" applyFill="1" applyBorder="1" applyAlignment="1" applyProtection="1">
      <alignment vertical="top" wrapText="1" shrinkToFit="1"/>
    </xf>
    <xf numFmtId="169" fontId="9" fillId="0" borderId="68" xfId="46" applyNumberFormat="1" applyFont="1" applyFill="1" applyBorder="1" applyAlignment="1" applyProtection="1">
      <alignment vertical="top" wrapText="1" shrinkToFit="1"/>
    </xf>
    <xf numFmtId="0" fontId="1" fillId="0" borderId="37" xfId="46" applyFont="1" applyBorder="1" applyAlignment="1" applyProtection="1">
      <alignment horizontal="center" wrapText="1"/>
    </xf>
    <xf numFmtId="0" fontId="54" fillId="0" borderId="68" xfId="0" applyFont="1" applyFill="1" applyBorder="1" applyAlignment="1" applyProtection="1">
      <alignment horizontal="center"/>
    </xf>
    <xf numFmtId="0" fontId="7" fillId="0" borderId="13" xfId="46" applyFont="1" applyFill="1" applyBorder="1" applyAlignment="1" applyProtection="1">
      <alignment horizontal="left" indent="1"/>
    </xf>
    <xf numFmtId="169" fontId="1" fillId="0" borderId="36" xfId="46" applyNumberFormat="1" applyFont="1" applyFill="1" applyBorder="1" applyProtection="1"/>
    <xf numFmtId="0" fontId="9" fillId="0" borderId="13" xfId="46" applyFont="1" applyFill="1" applyBorder="1" applyAlignment="1" applyProtection="1">
      <alignment horizontal="left" indent="3"/>
    </xf>
    <xf numFmtId="169" fontId="9" fillId="0" borderId="36" xfId="46" applyNumberFormat="1" applyFont="1" applyFill="1" applyBorder="1" applyAlignment="1" applyProtection="1">
      <alignment horizontal="right" wrapText="1"/>
    </xf>
    <xf numFmtId="169" fontId="49" fillId="0" borderId="0" xfId="46" applyNumberFormat="1" applyFont="1" applyFill="1" applyBorder="1" applyAlignment="1" applyProtection="1">
      <alignment horizontal="right" wrapText="1"/>
    </xf>
    <xf numFmtId="169" fontId="9" fillId="0" borderId="36" xfId="46" applyNumberFormat="1" applyFont="1" applyFill="1" applyBorder="1" applyAlignment="1" applyProtection="1">
      <alignment vertical="center" wrapText="1"/>
    </xf>
    <xf numFmtId="169" fontId="49" fillId="0" borderId="0" xfId="46" applyNumberFormat="1" applyFont="1" applyFill="1" applyBorder="1" applyAlignment="1" applyProtection="1">
      <alignment vertical="center" wrapText="1"/>
    </xf>
    <xf numFmtId="169" fontId="9" fillId="0" borderId="36" xfId="46" applyNumberFormat="1" applyFont="1" applyFill="1" applyBorder="1" applyProtection="1"/>
    <xf numFmtId="169" fontId="66" fillId="0" borderId="36" xfId="46" applyNumberFormat="1" applyFont="1" applyFill="1" applyBorder="1" applyAlignment="1" applyProtection="1">
      <alignment horizontal="center" wrapText="1"/>
    </xf>
    <xf numFmtId="169" fontId="66" fillId="0" borderId="36" xfId="46" applyNumberFormat="1" applyFont="1" applyBorder="1" applyAlignment="1" applyProtection="1">
      <alignment horizontal="center" wrapText="1"/>
    </xf>
    <xf numFmtId="0" fontId="54" fillId="0" borderId="0" xfId="46" applyFont="1" applyFill="1" applyBorder="1" applyProtection="1"/>
    <xf numFmtId="169" fontId="66" fillId="0" borderId="36" xfId="46" applyNumberFormat="1" applyFont="1" applyFill="1" applyBorder="1" applyAlignment="1" applyProtection="1">
      <alignment horizontal="right" wrapText="1"/>
    </xf>
    <xf numFmtId="0" fontId="9" fillId="0" borderId="13" xfId="46" applyFont="1" applyFill="1" applyBorder="1" applyAlignment="1" applyProtection="1">
      <alignment horizontal="left" wrapText="1" indent="3"/>
    </xf>
    <xf numFmtId="169" fontId="9" fillId="0" borderId="36" xfId="46" applyNumberFormat="1" applyFont="1" applyBorder="1" applyProtection="1"/>
    <xf numFmtId="0" fontId="9" fillId="0" borderId="13" xfId="46" applyFont="1" applyFill="1" applyBorder="1" applyAlignment="1" applyProtection="1">
      <alignment horizontal="left" wrapText="1" indent="4"/>
    </xf>
    <xf numFmtId="169" fontId="9" fillId="0" borderId="36" xfId="46" applyNumberFormat="1" applyFont="1" applyFill="1" applyBorder="1" applyAlignment="1" applyProtection="1">
      <alignment horizontal="right"/>
    </xf>
    <xf numFmtId="0" fontId="54" fillId="0" borderId="37" xfId="46" applyFont="1" applyBorder="1" applyAlignment="1" applyProtection="1">
      <alignment horizontal="center" wrapText="1"/>
    </xf>
    <xf numFmtId="0" fontId="73" fillId="0" borderId="13" xfId="46" applyFont="1" applyBorder="1" applyAlignment="1" applyProtection="1">
      <alignment horizontal="left" indent="1"/>
    </xf>
    <xf numFmtId="164" fontId="7" fillId="0" borderId="36" xfId="46" applyNumberFormat="1" applyFont="1" applyBorder="1" applyAlignment="1" applyProtection="1">
      <alignment horizontal="center" wrapText="1"/>
    </xf>
    <xf numFmtId="0" fontId="1" fillId="0" borderId="36" xfId="46" applyFill="1" applyBorder="1" applyProtection="1"/>
    <xf numFmtId="0" fontId="1" fillId="0" borderId="0" xfId="46" applyFill="1" applyBorder="1" applyProtection="1"/>
    <xf numFmtId="0" fontId="73" fillId="0" borderId="13" xfId="46" applyFont="1" applyFill="1" applyBorder="1" applyAlignment="1" applyProtection="1">
      <alignment horizontal="left" indent="1"/>
    </xf>
    <xf numFmtId="164" fontId="7" fillId="0" borderId="36" xfId="46" applyNumberFormat="1" applyFont="1" applyFill="1" applyBorder="1" applyAlignment="1" applyProtection="1">
      <alignment horizontal="center" wrapText="1"/>
    </xf>
    <xf numFmtId="0" fontId="48" fillId="0" borderId="13" xfId="46" applyFont="1" applyFill="1" applyBorder="1" applyAlignment="1" applyProtection="1">
      <alignment horizontal="left" indent="3"/>
    </xf>
    <xf numFmtId="171" fontId="9" fillId="0" borderId="36" xfId="46" applyNumberFormat="1" applyFont="1" applyBorder="1" applyAlignment="1" applyProtection="1">
      <alignment wrapText="1"/>
    </xf>
    <xf numFmtId="171" fontId="9" fillId="0" borderId="36" xfId="46" applyNumberFormat="1" applyFont="1" applyFill="1" applyBorder="1" applyAlignment="1" applyProtection="1">
      <alignment wrapText="1"/>
    </xf>
    <xf numFmtId="164" fontId="66" fillId="0" borderId="36" xfId="46" applyNumberFormat="1" applyFont="1" applyFill="1" applyBorder="1" applyAlignment="1" applyProtection="1">
      <alignment horizontal="center" wrapText="1"/>
    </xf>
    <xf numFmtId="0" fontId="9" fillId="0" borderId="36" xfId="46" applyFont="1" applyFill="1" applyBorder="1" applyProtection="1"/>
    <xf numFmtId="0" fontId="48" fillId="0" borderId="13" xfId="46" applyFont="1" applyBorder="1" applyAlignment="1" applyProtection="1">
      <alignment horizontal="left" indent="3"/>
    </xf>
    <xf numFmtId="0" fontId="1" fillId="0" borderId="36" xfId="46" applyBorder="1" applyProtection="1"/>
    <xf numFmtId="0" fontId="49" fillId="0" borderId="13" xfId="46" applyFont="1" applyBorder="1" applyAlignment="1" applyProtection="1">
      <alignment horizontal="left" indent="3"/>
    </xf>
    <xf numFmtId="164" fontId="1" fillId="0" borderId="36" xfId="46" applyNumberFormat="1" applyBorder="1" applyAlignment="1" applyProtection="1">
      <alignment horizontal="center" wrapText="1"/>
    </xf>
    <xf numFmtId="8" fontId="1" fillId="0" borderId="36" xfId="46" applyNumberFormat="1" applyBorder="1" applyProtection="1"/>
    <xf numFmtId="0" fontId="1" fillId="0" borderId="37" xfId="46" applyBorder="1" applyProtection="1"/>
    <xf numFmtId="0" fontId="63" fillId="29" borderId="59" xfId="46" applyFont="1" applyFill="1" applyBorder="1" applyAlignment="1" applyProtection="1">
      <alignment horizontal="left"/>
    </xf>
    <xf numFmtId="169" fontId="63" fillId="29" borderId="73" xfId="46" applyNumberFormat="1" applyFont="1" applyFill="1" applyBorder="1" applyAlignment="1" applyProtection="1">
      <alignment horizontal="center" wrapText="1"/>
    </xf>
    <xf numFmtId="169" fontId="38" fillId="29" borderId="73" xfId="46" applyNumberFormat="1" applyFont="1" applyFill="1" applyBorder="1" applyProtection="1"/>
    <xf numFmtId="169" fontId="38" fillId="29" borderId="61" xfId="46" applyNumberFormat="1" applyFont="1" applyFill="1" applyBorder="1" applyProtection="1"/>
    <xf numFmtId="0" fontId="69" fillId="0" borderId="37" xfId="45" applyFont="1" applyBorder="1" applyAlignment="1" applyProtection="1">
      <alignment horizontal="center" wrapText="1"/>
    </xf>
    <xf numFmtId="0" fontId="53" fillId="0" borderId="13" xfId="45" applyFont="1" applyBorder="1" applyAlignment="1" applyProtection="1">
      <alignment horizontal="left" indent="1"/>
    </xf>
    <xf numFmtId="169" fontId="1" fillId="0" borderId="36" xfId="45" applyNumberFormat="1" applyBorder="1" applyAlignment="1" applyProtection="1">
      <alignment horizontal="center" wrapText="1"/>
    </xf>
    <xf numFmtId="169" fontId="1" fillId="0" borderId="36" xfId="45" applyNumberFormat="1" applyFill="1" applyBorder="1" applyProtection="1"/>
    <xf numFmtId="169" fontId="54" fillId="0" borderId="42" xfId="45" applyNumberFormat="1" applyFont="1" applyFill="1" applyBorder="1" applyProtection="1"/>
    <xf numFmtId="0" fontId="9" fillId="0" borderId="13" xfId="45" applyFont="1" applyBorder="1" applyAlignment="1" applyProtection="1">
      <alignment horizontal="left" indent="2"/>
    </xf>
    <xf numFmtId="169" fontId="9" fillId="0" borderId="36" xfId="45" applyNumberFormat="1" applyFont="1" applyBorder="1" applyProtection="1"/>
    <xf numFmtId="169" fontId="9" fillId="0" borderId="36" xfId="45" applyNumberFormat="1" applyFont="1" applyFill="1" applyBorder="1" applyProtection="1"/>
    <xf numFmtId="169" fontId="49" fillId="0" borderId="36" xfId="45" applyNumberFormat="1" applyFont="1" applyFill="1" applyBorder="1" applyProtection="1"/>
    <xf numFmtId="0" fontId="7" fillId="0" borderId="13" xfId="45" applyFont="1" applyFill="1" applyBorder="1" applyAlignment="1" applyProtection="1">
      <alignment horizontal="left" indent="1"/>
    </xf>
    <xf numFmtId="169" fontId="9" fillId="0" borderId="36" xfId="45" applyNumberFormat="1" applyFont="1" applyFill="1" applyBorder="1" applyAlignment="1" applyProtection="1">
      <alignment horizontal="center" wrapText="1"/>
    </xf>
    <xf numFmtId="0" fontId="53" fillId="0" borderId="13" xfId="45" applyFont="1" applyFill="1" applyBorder="1" applyAlignment="1" applyProtection="1">
      <alignment horizontal="left" indent="1"/>
    </xf>
    <xf numFmtId="169" fontId="1" fillId="0" borderId="36" xfId="45" applyNumberFormat="1" applyBorder="1" applyProtection="1"/>
    <xf numFmtId="0" fontId="65" fillId="29" borderId="59" xfId="45" applyFont="1" applyFill="1" applyBorder="1" applyAlignment="1" applyProtection="1">
      <alignment horizontal="left"/>
    </xf>
    <xf numFmtId="169" fontId="65" fillId="29" borderId="73" xfId="45" applyNumberFormat="1" applyFont="1" applyFill="1" applyBorder="1" applyAlignment="1" applyProtection="1">
      <alignment horizontal="center" wrapText="1"/>
    </xf>
    <xf numFmtId="169" fontId="39" fillId="29" borderId="73" xfId="45" applyNumberFormat="1" applyFont="1" applyFill="1" applyBorder="1" applyProtection="1"/>
    <xf numFmtId="0" fontId="54" fillId="0" borderId="37" xfId="0" applyFont="1" applyBorder="1" applyAlignment="1" applyProtection="1">
      <alignment horizontal="center" wrapText="1"/>
    </xf>
    <xf numFmtId="0" fontId="54" fillId="0" borderId="26" xfId="0" applyFont="1" applyBorder="1" applyAlignment="1" applyProtection="1">
      <alignment horizontal="center" wrapText="1"/>
    </xf>
    <xf numFmtId="0" fontId="54" fillId="0" borderId="68" xfId="0" applyFont="1" applyBorder="1" applyAlignment="1" applyProtection="1">
      <alignment horizontal="center" wrapText="1"/>
    </xf>
    <xf numFmtId="0" fontId="54" fillId="0" borderId="68" xfId="0" applyFont="1" applyFill="1" applyBorder="1" applyAlignment="1" applyProtection="1">
      <alignment horizontal="center" wrapText="1"/>
    </xf>
    <xf numFmtId="0" fontId="47" fillId="0" borderId="13" xfId="0" applyFont="1" applyBorder="1" applyAlignment="1" applyProtection="1">
      <alignment horizontal="left" indent="1"/>
    </xf>
    <xf numFmtId="169" fontId="0" fillId="0" borderId="36" xfId="0" applyNumberFormat="1" applyBorder="1" applyAlignment="1" applyProtection="1">
      <alignment horizontal="center" wrapText="1"/>
    </xf>
    <xf numFmtId="169" fontId="0" fillId="0" borderId="0" xfId="0" applyNumberFormat="1" applyBorder="1" applyAlignment="1" applyProtection="1">
      <alignment wrapText="1"/>
    </xf>
    <xf numFmtId="169" fontId="0" fillId="0" borderId="42" xfId="0" applyNumberFormat="1" applyFill="1" applyBorder="1" applyProtection="1"/>
    <xf numFmtId="169" fontId="0" fillId="0" borderId="15" xfId="0" applyNumberFormat="1" applyBorder="1" applyAlignment="1" applyProtection="1">
      <alignment wrapText="1"/>
    </xf>
    <xf numFmtId="169" fontId="54" fillId="0" borderId="44" xfId="0" applyNumberFormat="1" applyFont="1" applyFill="1" applyBorder="1" applyProtection="1"/>
    <xf numFmtId="169" fontId="54" fillId="0" borderId="15" xfId="0" applyNumberFormat="1" applyFont="1" applyFill="1" applyBorder="1" applyAlignment="1" applyProtection="1">
      <alignment wrapText="1"/>
    </xf>
    <xf numFmtId="169" fontId="0" fillId="0" borderId="36" xfId="0" applyNumberFormat="1" applyFill="1" applyBorder="1" applyAlignment="1" applyProtection="1">
      <alignment horizontal="center" wrapText="1"/>
    </xf>
    <xf numFmtId="169" fontId="0" fillId="0" borderId="36" xfId="0" applyNumberFormat="1" applyFill="1" applyBorder="1" applyProtection="1"/>
    <xf numFmtId="169" fontId="54" fillId="0" borderId="0" xfId="0" applyNumberFormat="1" applyFont="1" applyFill="1" applyBorder="1" applyProtection="1"/>
    <xf numFmtId="49" fontId="9" fillId="0" borderId="13" xfId="0" applyNumberFormat="1" applyFont="1" applyBorder="1" applyAlignment="1" applyProtection="1">
      <alignment horizontal="left" vertical="top" wrapText="1" indent="2"/>
    </xf>
    <xf numFmtId="169" fontId="9" fillId="0" borderId="36" xfId="0" applyNumberFormat="1" applyFont="1" applyBorder="1" applyProtection="1"/>
    <xf numFmtId="169" fontId="0" fillId="0" borderId="0" xfId="0" applyNumberFormat="1" applyBorder="1" applyProtection="1"/>
    <xf numFmtId="169" fontId="9" fillId="0" borderId="36" xfId="0" applyNumberFormat="1" applyFont="1" applyFill="1" applyBorder="1" applyProtection="1"/>
    <xf numFmtId="169" fontId="0" fillId="0" borderId="15" xfId="0" applyNumberFormat="1" applyBorder="1" applyProtection="1"/>
    <xf numFmtId="169" fontId="49" fillId="0" borderId="0" xfId="0" applyNumberFormat="1" applyFont="1" applyFill="1" applyBorder="1" applyProtection="1"/>
    <xf numFmtId="169" fontId="54" fillId="0" borderId="15" xfId="0" applyNumberFormat="1" applyFont="1" applyFill="1" applyBorder="1" applyProtection="1"/>
    <xf numFmtId="169" fontId="0" fillId="0" borderId="37" xfId="0" applyNumberFormat="1" applyBorder="1" applyProtection="1"/>
    <xf numFmtId="0" fontId="63" fillId="29" borderId="38" xfId="0" applyFont="1" applyFill="1" applyBorder="1" applyAlignment="1" applyProtection="1">
      <alignment horizontal="left"/>
    </xf>
    <xf numFmtId="169" fontId="63" fillId="29" borderId="42" xfId="0" applyNumberFormat="1" applyFont="1" applyFill="1" applyBorder="1" applyAlignment="1" applyProtection="1">
      <alignment horizontal="center" wrapText="1"/>
    </xf>
    <xf numFmtId="169" fontId="63" fillId="29" borderId="44" xfId="0" applyNumberFormat="1" applyFont="1" applyFill="1" applyBorder="1" applyAlignment="1" applyProtection="1">
      <alignment horizontal="right" wrapText="1"/>
    </xf>
    <xf numFmtId="169" fontId="38" fillId="29" borderId="42" xfId="0" applyNumberFormat="1" applyFont="1" applyFill="1" applyBorder="1" applyProtection="1"/>
    <xf numFmtId="169" fontId="63" fillId="29" borderId="21" xfId="0" applyNumberFormat="1" applyFont="1" applyFill="1" applyBorder="1" applyAlignment="1" applyProtection="1">
      <alignment horizontal="right" wrapText="1"/>
    </xf>
    <xf numFmtId="0" fontId="69" fillId="0" borderId="37" xfId="46" applyFont="1" applyBorder="1" applyAlignment="1" applyProtection="1">
      <alignment horizontal="center" wrapText="1"/>
    </xf>
    <xf numFmtId="0" fontId="53" fillId="0" borderId="13" xfId="46" applyFont="1" applyBorder="1" applyAlignment="1" applyProtection="1">
      <alignment horizontal="left" indent="1"/>
    </xf>
    <xf numFmtId="169" fontId="54" fillId="0" borderId="36" xfId="46" applyNumberFormat="1" applyFont="1" applyFill="1" applyBorder="1" applyProtection="1"/>
    <xf numFmtId="169" fontId="49" fillId="0" borderId="36" xfId="46" applyNumberFormat="1" applyFont="1" applyFill="1" applyBorder="1" applyProtection="1"/>
    <xf numFmtId="0" fontId="70" fillId="0" borderId="13" xfId="45" applyFont="1" applyBorder="1" applyAlignment="1" applyProtection="1">
      <alignment horizontal="left" indent="2"/>
    </xf>
    <xf numFmtId="169" fontId="9" fillId="0" borderId="36" xfId="46" applyNumberFormat="1" applyFont="1" applyBorder="1" applyAlignment="1" applyProtection="1">
      <alignment wrapText="1"/>
    </xf>
    <xf numFmtId="169" fontId="9" fillId="0" borderId="36" xfId="46" applyNumberFormat="1" applyFont="1" applyFill="1" applyBorder="1" applyAlignment="1" applyProtection="1">
      <alignment wrapText="1"/>
    </xf>
    <xf numFmtId="169" fontId="49" fillId="0" borderId="36" xfId="46" applyNumberFormat="1" applyFont="1" applyFill="1" applyBorder="1" applyAlignment="1" applyProtection="1">
      <alignment wrapText="1"/>
    </xf>
    <xf numFmtId="0" fontId="53" fillId="0" borderId="13" xfId="46" applyFont="1" applyFill="1" applyBorder="1" applyAlignment="1" applyProtection="1">
      <alignment horizontal="left" indent="1"/>
    </xf>
    <xf numFmtId="0" fontId="65" fillId="29" borderId="59" xfId="46" applyFont="1" applyFill="1" applyBorder="1" applyAlignment="1" applyProtection="1">
      <alignment horizontal="left"/>
    </xf>
    <xf numFmtId="169" fontId="65" fillId="29" borderId="73" xfId="46" applyNumberFormat="1" applyFont="1" applyFill="1" applyBorder="1" applyAlignment="1" applyProtection="1">
      <alignment horizontal="center" wrapText="1"/>
    </xf>
    <xf numFmtId="169" fontId="63" fillId="29" borderId="42" xfId="45" applyNumberFormat="1" applyFont="1" applyFill="1" applyBorder="1" applyAlignment="1" applyProtection="1">
      <alignment horizontal="center" wrapText="1"/>
    </xf>
    <xf numFmtId="169" fontId="38" fillId="29" borderId="42" xfId="45" applyNumberFormat="1" applyFont="1" applyFill="1" applyBorder="1" applyProtection="1"/>
    <xf numFmtId="169" fontId="38" fillId="29" borderId="73" xfId="45" applyNumberFormat="1" applyFont="1" applyFill="1" applyBorder="1" applyProtection="1"/>
    <xf numFmtId="169" fontId="38" fillId="29" borderId="44" xfId="45" applyNumberFormat="1" applyFont="1" applyFill="1" applyBorder="1" applyProtection="1"/>
    <xf numFmtId="169" fontId="54" fillId="0" borderId="0" xfId="46" applyNumberFormat="1" applyFont="1" applyFill="1" applyBorder="1" applyProtection="1">
      <protection locked="0"/>
    </xf>
    <xf numFmtId="0" fontId="54" fillId="0" borderId="26" xfId="46" applyFont="1" applyFill="1" applyBorder="1" applyAlignment="1" applyProtection="1">
      <alignment horizontal="center" wrapText="1"/>
      <protection locked="0"/>
    </xf>
    <xf numFmtId="0" fontId="54" fillId="0" borderId="68" xfId="0" applyFont="1" applyFill="1" applyBorder="1" applyAlignment="1" applyProtection="1">
      <alignment horizontal="center"/>
      <protection locked="0"/>
    </xf>
    <xf numFmtId="169" fontId="1" fillId="0" borderId="21" xfId="46" applyNumberFormat="1" applyFont="1" applyFill="1" applyBorder="1" applyAlignment="1" applyProtection="1">
      <alignment horizontal="right" wrapText="1"/>
    </xf>
    <xf numFmtId="169" fontId="49" fillId="0" borderId="15" xfId="46" applyNumberFormat="1" applyFont="1" applyFill="1" applyBorder="1" applyProtection="1"/>
    <xf numFmtId="169" fontId="54" fillId="0" borderId="15" xfId="46" applyNumberFormat="1" applyFont="1" applyFill="1" applyBorder="1" applyProtection="1"/>
    <xf numFmtId="169" fontId="54" fillId="0" borderId="26" xfId="46" applyNumberFormat="1" applyFont="1" applyFill="1" applyBorder="1" applyProtection="1"/>
    <xf numFmtId="169" fontId="54" fillId="0" borderId="21" xfId="46" applyNumberFormat="1" applyFont="1" applyFill="1" applyBorder="1" applyProtection="1">
      <protection locked="0"/>
    </xf>
    <xf numFmtId="169" fontId="54" fillId="0" borderId="15" xfId="46" applyNumberFormat="1" applyFont="1" applyFill="1" applyBorder="1" applyProtection="1">
      <protection locked="0"/>
    </xf>
    <xf numFmtId="169" fontId="1" fillId="0" borderId="15" xfId="46" applyNumberFormat="1" applyFont="1" applyFill="1" applyBorder="1" applyAlignment="1" applyProtection="1">
      <alignment horizontal="right" wrapText="1"/>
      <protection locked="0"/>
    </xf>
    <xf numFmtId="169" fontId="54" fillId="0" borderId="26" xfId="46" applyNumberFormat="1" applyFont="1" applyFill="1" applyBorder="1" applyProtection="1">
      <protection locked="0"/>
    </xf>
    <xf numFmtId="0" fontId="57" fillId="0" borderId="17" xfId="46" quotePrefix="1" applyFont="1" applyFill="1" applyBorder="1" applyAlignment="1">
      <alignment vertical="center" wrapText="1"/>
    </xf>
    <xf numFmtId="0" fontId="7" fillId="0" borderId="17" xfId="46" applyFont="1" applyFill="1" applyBorder="1" applyAlignment="1" applyProtection="1">
      <alignment horizontal="center"/>
      <protection locked="0"/>
    </xf>
    <xf numFmtId="1" fontId="59" fillId="0" borderId="17" xfId="46" applyNumberFormat="1" applyFont="1" applyFill="1" applyBorder="1" applyProtection="1">
      <protection locked="0"/>
    </xf>
    <xf numFmtId="1" fontId="59" fillId="0" borderId="20" xfId="46" applyNumberFormat="1" applyFont="1" applyFill="1" applyBorder="1" applyProtection="1">
      <protection locked="0"/>
    </xf>
    <xf numFmtId="0" fontId="61" fillId="0" borderId="52" xfId="0" applyFont="1" applyFill="1" applyBorder="1" applyAlignment="1" applyProtection="1">
      <alignment horizontal="center"/>
      <protection locked="0"/>
    </xf>
    <xf numFmtId="0" fontId="61" fillId="0" borderId="54" xfId="0" applyFont="1" applyFill="1" applyBorder="1" applyAlignment="1" applyProtection="1">
      <alignment horizontal="center"/>
      <protection locked="0"/>
    </xf>
    <xf numFmtId="2" fontId="34" fillId="0" borderId="49" xfId="0" applyNumberFormat="1" applyFont="1" applyFill="1" applyBorder="1" applyAlignment="1" applyProtection="1">
      <alignment horizontal="right"/>
      <protection locked="0"/>
    </xf>
    <xf numFmtId="2" fontId="36" fillId="0" borderId="52" xfId="0" applyNumberFormat="1" applyFont="1" applyFill="1" applyBorder="1" applyAlignment="1" applyProtection="1">
      <alignment horizontal="right"/>
      <protection locked="0"/>
    </xf>
    <xf numFmtId="2" fontId="35" fillId="0" borderId="52" xfId="0" applyNumberFormat="1" applyFont="1" applyFill="1" applyBorder="1" applyAlignment="1" applyProtection="1">
      <alignment horizontal="right"/>
      <protection locked="0"/>
    </xf>
    <xf numFmtId="2" fontId="35" fillId="0" borderId="54" xfId="0" applyNumberFormat="1" applyFont="1" applyFill="1" applyBorder="1" applyAlignment="1" applyProtection="1">
      <alignment horizontal="right"/>
      <protection locked="0"/>
    </xf>
    <xf numFmtId="2" fontId="35" fillId="0" borderId="70" xfId="0" applyNumberFormat="1" applyFont="1" applyFill="1" applyBorder="1" applyAlignment="1" applyProtection="1">
      <alignment horizontal="right"/>
      <protection locked="0"/>
    </xf>
    <xf numFmtId="0" fontId="54" fillId="0" borderId="37" xfId="0" applyFont="1" applyFill="1" applyBorder="1" applyAlignment="1" applyProtection="1">
      <alignment horizontal="center"/>
      <protection locked="0"/>
    </xf>
    <xf numFmtId="169" fontId="1" fillId="0" borderId="0" xfId="46" applyNumberFormat="1" applyFill="1" applyBorder="1" applyProtection="1">
      <protection locked="0"/>
    </xf>
    <xf numFmtId="169" fontId="66" fillId="0" borderId="0" xfId="46" applyNumberFormat="1" applyFont="1" applyFill="1" applyBorder="1" applyAlignment="1" applyProtection="1">
      <alignment vertical="top" wrapText="1" shrinkToFit="1"/>
      <protection locked="0"/>
    </xf>
    <xf numFmtId="169" fontId="9" fillId="0" borderId="0" xfId="46" applyNumberFormat="1" applyFont="1" applyFill="1" applyBorder="1" applyAlignment="1" applyProtection="1">
      <alignment vertical="top" wrapText="1" shrinkToFit="1"/>
      <protection locked="0"/>
    </xf>
    <xf numFmtId="169" fontId="9" fillId="0" borderId="36" xfId="46" applyNumberFormat="1" applyFont="1" applyFill="1" applyBorder="1" applyAlignment="1" applyProtection="1">
      <alignment vertical="top" wrapText="1" shrinkToFit="1"/>
      <protection locked="0"/>
    </xf>
    <xf numFmtId="169" fontId="66" fillId="0" borderId="36" xfId="46" applyNumberFormat="1" applyFont="1" applyFill="1" applyBorder="1" applyAlignment="1" applyProtection="1">
      <alignment vertical="top" wrapText="1" shrinkToFit="1"/>
      <protection locked="0"/>
    </xf>
    <xf numFmtId="169" fontId="1" fillId="0" borderId="36" xfId="46" applyNumberFormat="1" applyFill="1" applyBorder="1" applyProtection="1">
      <protection locked="0"/>
    </xf>
    <xf numFmtId="169" fontId="9" fillId="0" borderId="37" xfId="46" applyNumberFormat="1" applyFont="1" applyFill="1" applyBorder="1" applyAlignment="1" applyProtection="1">
      <alignment vertical="top" wrapText="1" shrinkToFit="1"/>
      <protection locked="0"/>
    </xf>
    <xf numFmtId="169" fontId="1" fillId="0" borderId="21" xfId="46" applyNumberFormat="1" applyFont="1" applyFill="1" applyBorder="1" applyAlignment="1" applyProtection="1">
      <alignment wrapText="1"/>
    </xf>
    <xf numFmtId="0" fontId="1" fillId="0" borderId="0" xfId="46" applyFill="1" applyBorder="1" applyProtection="1">
      <protection locked="0"/>
    </xf>
    <xf numFmtId="0" fontId="1" fillId="0" borderId="68" xfId="46" applyFill="1" applyBorder="1" applyProtection="1">
      <protection locked="0"/>
    </xf>
    <xf numFmtId="0" fontId="69" fillId="0" borderId="26" xfId="0" applyFont="1" applyFill="1" applyBorder="1" applyAlignment="1" applyProtection="1">
      <alignment horizontal="center" wrapText="1"/>
      <protection locked="0"/>
    </xf>
    <xf numFmtId="0" fontId="1" fillId="0" borderId="15" xfId="46" applyFill="1" applyBorder="1" applyProtection="1">
      <protection locked="0"/>
    </xf>
    <xf numFmtId="0" fontId="1" fillId="0" borderId="15" xfId="46" applyFont="1" applyFill="1" applyBorder="1" applyProtection="1">
      <protection locked="0"/>
    </xf>
    <xf numFmtId="0" fontId="1" fillId="0" borderId="26" xfId="46" applyFill="1" applyBorder="1" applyProtection="1">
      <protection locked="0"/>
    </xf>
    <xf numFmtId="171" fontId="9" fillId="0" borderId="0" xfId="46" applyNumberFormat="1" applyFont="1" applyFill="1" applyBorder="1" applyAlignment="1" applyProtection="1">
      <alignment wrapText="1"/>
      <protection locked="0"/>
    </xf>
    <xf numFmtId="0" fontId="9" fillId="0" borderId="0" xfId="46" applyFont="1" applyFill="1" applyBorder="1" applyProtection="1">
      <protection locked="0"/>
    </xf>
    <xf numFmtId="0" fontId="1" fillId="0" borderId="87" xfId="46" applyFill="1" applyBorder="1" applyProtection="1">
      <protection locked="0"/>
    </xf>
    <xf numFmtId="0" fontId="69" fillId="0" borderId="26" xfId="46" applyFont="1" applyFill="1" applyBorder="1" applyAlignment="1" applyProtection="1">
      <alignment horizontal="center" wrapText="1"/>
      <protection locked="0"/>
    </xf>
    <xf numFmtId="171" fontId="1" fillId="0" borderId="15" xfId="46" applyNumberFormat="1" applyFont="1" applyFill="1" applyBorder="1" applyAlignment="1" applyProtection="1">
      <alignment wrapText="1"/>
      <protection locked="0"/>
    </xf>
    <xf numFmtId="171" fontId="1" fillId="0" borderId="15" xfId="46" applyNumberFormat="1" applyFill="1" applyBorder="1" applyAlignment="1" applyProtection="1">
      <alignment wrapText="1"/>
      <protection locked="0"/>
    </xf>
    <xf numFmtId="171" fontId="1" fillId="0" borderId="26" xfId="46" applyNumberFormat="1" applyFill="1" applyBorder="1" applyAlignment="1" applyProtection="1">
      <alignment wrapText="1"/>
      <protection locked="0"/>
    </xf>
    <xf numFmtId="169" fontId="38" fillId="29" borderId="92" xfId="46" applyNumberFormat="1" applyFont="1" applyFill="1" applyBorder="1" applyProtection="1"/>
    <xf numFmtId="0" fontId="54" fillId="0" borderId="26" xfId="45" applyFont="1" applyFill="1" applyBorder="1" applyAlignment="1" applyProtection="1">
      <alignment horizontal="center" wrapText="1"/>
      <protection locked="0"/>
    </xf>
    <xf numFmtId="169" fontId="54" fillId="0" borderId="36" xfId="45" applyNumberFormat="1" applyFont="1" applyFill="1" applyBorder="1" applyProtection="1">
      <protection locked="0"/>
    </xf>
    <xf numFmtId="169" fontId="54" fillId="0" borderId="15" xfId="45" applyNumberFormat="1" applyFont="1" applyFill="1" applyBorder="1" applyProtection="1">
      <protection locked="0"/>
    </xf>
    <xf numFmtId="169" fontId="49" fillId="0" borderId="36" xfId="45" applyNumberFormat="1" applyFont="1" applyFill="1" applyBorder="1" applyProtection="1">
      <protection locked="0"/>
    </xf>
    <xf numFmtId="169" fontId="1" fillId="0" borderId="37" xfId="45" applyNumberFormat="1" applyFill="1" applyBorder="1" applyProtection="1">
      <protection locked="0"/>
    </xf>
    <xf numFmtId="169" fontId="1" fillId="0" borderId="26" xfId="45" applyNumberFormat="1" applyFill="1" applyBorder="1" applyProtection="1">
      <protection locked="0"/>
    </xf>
    <xf numFmtId="169" fontId="39" fillId="29" borderId="82" xfId="45" applyNumberFormat="1" applyFont="1" applyFill="1" applyBorder="1" applyProtection="1"/>
    <xf numFmtId="0" fontId="56" fillId="0" borderId="93" xfId="46" applyFont="1" applyBorder="1"/>
    <xf numFmtId="1" fontId="57" fillId="0" borderId="93" xfId="46" applyNumberFormat="1" applyFont="1" applyBorder="1"/>
    <xf numFmtId="1" fontId="57" fillId="0" borderId="93" xfId="46" applyNumberFormat="1" applyFont="1" applyFill="1" applyBorder="1" applyProtection="1">
      <protection locked="0"/>
    </xf>
    <xf numFmtId="169" fontId="54" fillId="0" borderId="15" xfId="46" applyNumberFormat="1" applyFont="1" applyFill="1" applyBorder="1" applyAlignment="1" applyProtection="1">
      <alignment wrapText="1"/>
    </xf>
    <xf numFmtId="0" fontId="54" fillId="0" borderId="30" xfId="0" applyFont="1" applyFill="1" applyBorder="1" applyAlignment="1" applyProtection="1">
      <alignment horizontal="center" wrapText="1"/>
    </xf>
    <xf numFmtId="169" fontId="54" fillId="0" borderId="16" xfId="0" applyNumberFormat="1" applyFont="1" applyFill="1" applyBorder="1" applyAlignment="1" applyProtection="1">
      <alignment wrapText="1"/>
    </xf>
    <xf numFmtId="169" fontId="54" fillId="0" borderId="16" xfId="0" applyNumberFormat="1" applyFont="1" applyFill="1" applyBorder="1" applyProtection="1"/>
    <xf numFmtId="169" fontId="0" fillId="0" borderId="16" xfId="0" applyNumberFormat="1" applyBorder="1" applyAlignment="1" applyProtection="1">
      <alignment wrapText="1"/>
    </xf>
    <xf numFmtId="169" fontId="63" fillId="29" borderId="34" xfId="0" applyNumberFormat="1" applyFont="1" applyFill="1" applyBorder="1" applyAlignment="1" applyProtection="1">
      <alignment horizontal="right" wrapText="1"/>
    </xf>
    <xf numFmtId="0" fontId="54" fillId="0" borderId="30" xfId="46" applyFont="1" applyFill="1" applyBorder="1" applyAlignment="1" applyProtection="1">
      <alignment horizontal="center" wrapText="1"/>
    </xf>
    <xf numFmtId="169" fontId="54" fillId="0" borderId="16" xfId="46" applyNumberFormat="1" applyFont="1" applyFill="1" applyBorder="1" applyAlignment="1" applyProtection="1">
      <alignment wrapText="1"/>
    </xf>
    <xf numFmtId="169" fontId="54" fillId="0" borderId="16" xfId="46" applyNumberFormat="1" applyFont="1" applyFill="1" applyBorder="1" applyProtection="1"/>
    <xf numFmtId="169" fontId="65" fillId="29" borderId="60" xfId="46" applyNumberFormat="1" applyFont="1" applyFill="1" applyBorder="1" applyAlignment="1" applyProtection="1">
      <alignment horizontal="right" wrapText="1"/>
    </xf>
    <xf numFmtId="0" fontId="39" fillId="24" borderId="10" xfId="46" applyFont="1" applyFill="1" applyBorder="1" applyAlignment="1" applyProtection="1">
      <alignment vertical="top" wrapText="1" shrinkToFit="1"/>
    </xf>
    <xf numFmtId="0" fontId="39" fillId="24" borderId="43" xfId="46" applyFont="1" applyFill="1" applyBorder="1" applyAlignment="1" applyProtection="1">
      <alignment vertical="top" wrapText="1" shrinkToFit="1"/>
    </xf>
    <xf numFmtId="169" fontId="39" fillId="24" borderId="11" xfId="46" applyNumberFormat="1" applyFont="1" applyFill="1" applyBorder="1" applyAlignment="1" applyProtection="1">
      <alignment vertical="top"/>
    </xf>
    <xf numFmtId="169" fontId="39" fillId="24" borderId="72" xfId="46" applyNumberFormat="1" applyFont="1" applyFill="1" applyBorder="1" applyAlignment="1" applyProtection="1">
      <alignment vertical="top"/>
    </xf>
    <xf numFmtId="169" fontId="39" fillId="24" borderId="43" xfId="46" applyNumberFormat="1" applyFont="1" applyFill="1" applyBorder="1" applyAlignment="1" applyProtection="1">
      <alignment vertical="top"/>
    </xf>
    <xf numFmtId="0" fontId="69" fillId="0" borderId="30" xfId="0" applyFont="1" applyFill="1" applyBorder="1" applyAlignment="1" applyProtection="1">
      <alignment horizontal="center" wrapText="1"/>
      <protection locked="0"/>
    </xf>
    <xf numFmtId="0" fontId="1" fillId="0" borderId="16" xfId="46" applyFont="1" applyFill="1" applyBorder="1" applyProtection="1">
      <protection locked="0"/>
    </xf>
    <xf numFmtId="0" fontId="54" fillId="0" borderId="30" xfId="46" applyFont="1" applyFill="1" applyBorder="1" applyAlignment="1" applyProtection="1">
      <alignment horizontal="center" wrapText="1"/>
      <protection locked="0"/>
    </xf>
    <xf numFmtId="169" fontId="54" fillId="0" borderId="34" xfId="46" applyNumberFormat="1" applyFont="1" applyFill="1" applyBorder="1" applyProtection="1">
      <protection locked="0"/>
    </xf>
    <xf numFmtId="169" fontId="54" fillId="0" borderId="16" xfId="46" applyNumberFormat="1" applyFont="1" applyFill="1" applyBorder="1" applyProtection="1">
      <protection locked="0"/>
    </xf>
    <xf numFmtId="169" fontId="54" fillId="0" borderId="30" xfId="46" applyNumberFormat="1" applyFont="1" applyFill="1" applyBorder="1" applyProtection="1">
      <protection locked="0"/>
    </xf>
    <xf numFmtId="0" fontId="69" fillId="0" borderId="30" xfId="46" applyFont="1" applyFill="1" applyBorder="1" applyAlignment="1" applyProtection="1">
      <alignment horizontal="center" wrapText="1"/>
      <protection locked="0"/>
    </xf>
    <xf numFmtId="171" fontId="1" fillId="0" borderId="16" xfId="46" applyNumberFormat="1" applyFont="1" applyFill="1" applyBorder="1" applyAlignment="1" applyProtection="1">
      <alignment wrapText="1"/>
      <protection locked="0"/>
    </xf>
    <xf numFmtId="171" fontId="1" fillId="0" borderId="16" xfId="46" applyNumberFormat="1" applyFill="1" applyBorder="1" applyAlignment="1" applyProtection="1">
      <alignment wrapText="1"/>
      <protection locked="0"/>
    </xf>
    <xf numFmtId="169" fontId="63" fillId="29" borderId="60" xfId="46" applyNumberFormat="1" applyFont="1" applyFill="1" applyBorder="1" applyAlignment="1" applyProtection="1">
      <alignment horizontal="right" wrapText="1"/>
    </xf>
    <xf numFmtId="0" fontId="54" fillId="0" borderId="30" xfId="45" applyFont="1" applyFill="1" applyBorder="1" applyAlignment="1" applyProtection="1">
      <alignment horizontal="center" wrapText="1"/>
      <protection locked="0"/>
    </xf>
    <xf numFmtId="169" fontId="39" fillId="29" borderId="60" xfId="45" applyNumberFormat="1" applyFont="1" applyFill="1" applyBorder="1" applyProtection="1"/>
    <xf numFmtId="0" fontId="51" fillId="0" borderId="0" xfId="0" applyFont="1"/>
    <xf numFmtId="0" fontId="51" fillId="0" borderId="0" xfId="46" applyFont="1"/>
    <xf numFmtId="2" fontId="1" fillId="0" borderId="36" xfId="46" applyNumberFormat="1" applyFill="1" applyBorder="1" applyProtection="1">
      <protection locked="0"/>
    </xf>
    <xf numFmtId="2" fontId="1" fillId="0" borderId="15" xfId="46" applyNumberFormat="1" applyFont="1" applyFill="1" applyBorder="1" applyAlignment="1" applyProtection="1">
      <alignment wrapText="1"/>
      <protection locked="0"/>
    </xf>
    <xf numFmtId="2" fontId="1" fillId="0" borderId="16" xfId="46" applyNumberFormat="1" applyFont="1" applyFill="1" applyBorder="1" applyAlignment="1" applyProtection="1">
      <alignment wrapText="1"/>
      <protection locked="0"/>
    </xf>
    <xf numFmtId="2" fontId="66" fillId="0" borderId="36" xfId="46" applyNumberFormat="1" applyFont="1" applyFill="1" applyBorder="1" applyAlignment="1" applyProtection="1">
      <alignment vertical="top" wrapText="1" shrinkToFit="1"/>
      <protection locked="0"/>
    </xf>
    <xf numFmtId="2" fontId="1" fillId="0" borderId="15" xfId="46" applyNumberFormat="1" applyFont="1" applyFill="1" applyBorder="1" applyAlignment="1" applyProtection="1">
      <alignment vertical="top" wrapText="1" shrinkToFit="1"/>
      <protection locked="0"/>
    </xf>
    <xf numFmtId="2" fontId="1" fillId="0" borderId="16" xfId="46" applyNumberFormat="1" applyFont="1" applyFill="1" applyBorder="1" applyAlignment="1" applyProtection="1">
      <alignment vertical="top" wrapText="1" shrinkToFit="1"/>
      <protection locked="0"/>
    </xf>
    <xf numFmtId="2" fontId="9" fillId="0" borderId="36" xfId="46" applyNumberFormat="1" applyFont="1" applyFill="1" applyBorder="1" applyAlignment="1" applyProtection="1">
      <alignment vertical="top" wrapText="1" shrinkToFit="1"/>
      <protection locked="0"/>
    </xf>
    <xf numFmtId="2" fontId="1" fillId="0" borderId="15" xfId="46" applyNumberFormat="1" applyFill="1" applyBorder="1" applyProtection="1">
      <protection locked="0"/>
    </xf>
    <xf numFmtId="2" fontId="1" fillId="0" borderId="16" xfId="46" applyNumberFormat="1" applyFill="1" applyBorder="1" applyProtection="1">
      <protection locked="0"/>
    </xf>
    <xf numFmtId="2" fontId="1" fillId="0" borderId="15" xfId="46" applyNumberFormat="1" applyFont="1" applyFill="1" applyBorder="1" applyProtection="1">
      <protection locked="0"/>
    </xf>
    <xf numFmtId="2" fontId="1" fillId="0" borderId="16" xfId="46" applyNumberFormat="1" applyFont="1" applyFill="1" applyBorder="1" applyProtection="1">
      <protection locked="0"/>
    </xf>
    <xf numFmtId="2" fontId="39" fillId="24" borderId="43" xfId="46" applyNumberFormat="1" applyFont="1" applyFill="1" applyBorder="1" applyAlignment="1" applyProtection="1">
      <alignment vertical="top"/>
    </xf>
    <xf numFmtId="2" fontId="39" fillId="24" borderId="11" xfId="46" applyNumberFormat="1" applyFont="1" applyFill="1" applyBorder="1" applyAlignment="1" applyProtection="1">
      <alignment vertical="top"/>
    </xf>
    <xf numFmtId="2" fontId="39" fillId="24" borderId="12" xfId="46" applyNumberFormat="1" applyFont="1" applyFill="1" applyBorder="1" applyAlignment="1" applyProtection="1">
      <alignment vertical="top"/>
    </xf>
    <xf numFmtId="169" fontId="54" fillId="0" borderId="36" xfId="45" applyNumberFormat="1" applyFont="1" applyFill="1" applyBorder="1" applyProtection="1">
      <protection locked="0"/>
    </xf>
    <xf numFmtId="169" fontId="54" fillId="0" borderId="15" xfId="45" applyNumberFormat="1" applyFont="1" applyFill="1" applyBorder="1" applyProtection="1">
      <protection locked="0"/>
    </xf>
    <xf numFmtId="169" fontId="49" fillId="0" borderId="36" xfId="45" applyNumberFormat="1" applyFont="1" applyFill="1" applyBorder="1" applyProtection="1">
      <protection locked="0"/>
    </xf>
    <xf numFmtId="169" fontId="1" fillId="0" borderId="36" xfId="45" applyNumberFormat="1" applyFill="1" applyBorder="1" applyProtection="1">
      <protection locked="0"/>
    </xf>
    <xf numFmtId="169" fontId="1" fillId="0" borderId="15" xfId="45" applyNumberFormat="1" applyFill="1" applyBorder="1" applyProtection="1">
      <protection locked="0"/>
    </xf>
    <xf numFmtId="169" fontId="54" fillId="0" borderId="16" xfId="45" applyNumberFormat="1" applyFont="1" applyFill="1" applyBorder="1" applyProtection="1">
      <protection locked="0"/>
    </xf>
    <xf numFmtId="169" fontId="1" fillId="0" borderId="16" xfId="45" applyNumberFormat="1" applyFill="1" applyBorder="1" applyProtection="1">
      <protection locked="0"/>
    </xf>
    <xf numFmtId="0" fontId="69" fillId="0" borderId="26" xfId="45" applyFont="1" applyBorder="1" applyAlignment="1" applyProtection="1">
      <alignment horizontal="center" wrapText="1"/>
    </xf>
    <xf numFmtId="169" fontId="1" fillId="0" borderId="21" xfId="45" applyNumberFormat="1" applyBorder="1" applyProtection="1"/>
    <xf numFmtId="169" fontId="1" fillId="0" borderId="15" xfId="45" applyNumberFormat="1" applyBorder="1" applyProtection="1"/>
    <xf numFmtId="169" fontId="1" fillId="0" borderId="26" xfId="45" applyNumberFormat="1" applyBorder="1" applyProtection="1"/>
    <xf numFmtId="0" fontId="54" fillId="0" borderId="68" xfId="45" applyFont="1" applyFill="1" applyBorder="1" applyAlignment="1" applyProtection="1">
      <alignment horizontal="center" wrapText="1"/>
    </xf>
    <xf numFmtId="169" fontId="1" fillId="0" borderId="44" xfId="45" applyNumberFormat="1" applyFill="1" applyBorder="1" applyProtection="1"/>
    <xf numFmtId="169" fontId="1" fillId="0" borderId="0" xfId="45" applyNumberFormat="1" applyFill="1" applyBorder="1" applyProtection="1"/>
    <xf numFmtId="169" fontId="1" fillId="0" borderId="68" xfId="45" applyNumberFormat="1" applyBorder="1" applyProtection="1"/>
    <xf numFmtId="0" fontId="54" fillId="0" borderId="26" xfId="45" applyFont="1" applyFill="1" applyBorder="1" applyAlignment="1" applyProtection="1">
      <alignment horizontal="center" wrapText="1"/>
    </xf>
    <xf numFmtId="169" fontId="1" fillId="0" borderId="21" xfId="45" applyNumberFormat="1" applyFill="1" applyBorder="1" applyProtection="1"/>
    <xf numFmtId="169" fontId="1" fillId="0" borderId="15" xfId="45" applyNumberFormat="1" applyFill="1" applyBorder="1" applyProtection="1"/>
    <xf numFmtId="169" fontId="54" fillId="0" borderId="21" xfId="45" applyNumberFormat="1" applyFont="1" applyFill="1" applyBorder="1" applyProtection="1"/>
    <xf numFmtId="169" fontId="54" fillId="0" borderId="15" xfId="45" applyNumberFormat="1" applyFont="1" applyFill="1" applyBorder="1" applyProtection="1"/>
    <xf numFmtId="169" fontId="1" fillId="0" borderId="36" xfId="45" applyNumberFormat="1" applyFill="1" applyBorder="1" applyProtection="1"/>
    <xf numFmtId="169" fontId="9" fillId="0" borderId="36" xfId="45" applyNumberFormat="1" applyFont="1" applyFill="1" applyBorder="1" applyProtection="1"/>
    <xf numFmtId="169" fontId="9" fillId="0" borderId="36" xfId="45" applyNumberFormat="1" applyFont="1" applyFill="1" applyBorder="1" applyAlignment="1" applyProtection="1">
      <alignment horizontal="center" wrapText="1"/>
    </xf>
    <xf numFmtId="0" fontId="54" fillId="0" borderId="37" xfId="45" applyFont="1" applyBorder="1" applyAlignment="1" applyProtection="1">
      <alignment horizontal="center" wrapText="1"/>
    </xf>
    <xf numFmtId="0" fontId="54" fillId="0" borderId="36" xfId="0" applyFont="1" applyFill="1" applyBorder="1" applyAlignment="1" applyProtection="1">
      <alignment horizontal="center"/>
    </xf>
    <xf numFmtId="169" fontId="1" fillId="0" borderId="42" xfId="45" applyNumberFormat="1" applyBorder="1" applyAlignment="1" applyProtection="1">
      <alignment horizontal="center" wrapText="1"/>
    </xf>
    <xf numFmtId="169" fontId="1" fillId="0" borderId="42" xfId="45" applyNumberFormat="1" applyFill="1" applyBorder="1" applyProtection="1"/>
    <xf numFmtId="169" fontId="54" fillId="0" borderId="44" xfId="45" applyNumberFormat="1" applyFont="1" applyFill="1" applyBorder="1" applyProtection="1"/>
    <xf numFmtId="169" fontId="1" fillId="0" borderId="36" xfId="45" applyNumberFormat="1" applyFill="1" applyBorder="1" applyAlignment="1" applyProtection="1">
      <alignment horizontal="center" wrapText="1"/>
    </xf>
    <xf numFmtId="169" fontId="54" fillId="0" borderId="0" xfId="45" applyNumberFormat="1" applyFont="1" applyFill="1" applyBorder="1" applyProtection="1"/>
    <xf numFmtId="169" fontId="49" fillId="0" borderId="0" xfId="45" applyNumberFormat="1" applyFont="1" applyFill="1" applyBorder="1" applyProtection="1"/>
    <xf numFmtId="169" fontId="1" fillId="0" borderId="37" xfId="45" applyNumberFormat="1" applyBorder="1" applyAlignment="1" applyProtection="1">
      <alignment horizontal="center" wrapText="1"/>
    </xf>
    <xf numFmtId="169" fontId="1" fillId="0" borderId="37" xfId="45" applyNumberFormat="1" applyBorder="1" applyProtection="1"/>
    <xf numFmtId="0" fontId="54" fillId="0" borderId="0" xfId="0" applyFont="1" applyFill="1" applyBorder="1" applyAlignment="1" applyProtection="1">
      <alignment horizontal="center"/>
    </xf>
    <xf numFmtId="0" fontId="51" fillId="0" borderId="70" xfId="0" applyFont="1" applyBorder="1" applyAlignment="1">
      <alignment horizontal="center" vertical="center" wrapText="1"/>
    </xf>
    <xf numFmtId="0" fontId="0" fillId="0" borderId="52" xfId="0" applyBorder="1" applyAlignment="1">
      <alignment horizontal="center" vertical="center"/>
    </xf>
    <xf numFmtId="0" fontId="0" fillId="0" borderId="54" xfId="0" applyBorder="1" applyAlignment="1">
      <alignment horizontal="center" vertical="center"/>
    </xf>
    <xf numFmtId="0" fontId="59" fillId="0" borderId="44" xfId="46" applyFont="1" applyBorder="1" applyAlignment="1">
      <alignment horizontal="left"/>
    </xf>
    <xf numFmtId="0" fontId="60" fillId="0" borderId="0" xfId="46" applyFont="1" applyFill="1" applyBorder="1" applyAlignment="1">
      <alignment horizontal="left"/>
    </xf>
    <xf numFmtId="0" fontId="59" fillId="0" borderId="0" xfId="46" applyFont="1" applyFill="1" applyBorder="1" applyAlignment="1">
      <alignment horizontal="left" vertical="center" wrapText="1"/>
    </xf>
    <xf numFmtId="0" fontId="56" fillId="0" borderId="68" xfId="46" applyFont="1" applyBorder="1" applyAlignment="1">
      <alignment horizontal="center" vertical="center"/>
    </xf>
    <xf numFmtId="0" fontId="57" fillId="0" borderId="43" xfId="46" quotePrefix="1" applyFont="1" applyFill="1" applyBorder="1" applyAlignment="1">
      <alignment horizontal="center" vertical="center"/>
    </xf>
    <xf numFmtId="0" fontId="57" fillId="0" borderId="72" xfId="46" quotePrefix="1" applyFont="1" applyFill="1" applyBorder="1" applyAlignment="1">
      <alignment horizontal="center" vertical="center"/>
    </xf>
    <xf numFmtId="0" fontId="57" fillId="0" borderId="11" xfId="46" quotePrefix="1" applyFont="1" applyFill="1" applyBorder="1" applyAlignment="1">
      <alignment horizontal="center" vertical="center"/>
    </xf>
    <xf numFmtId="0" fontId="6" fillId="0" borderId="50" xfId="0" applyFont="1" applyBorder="1" applyAlignment="1">
      <alignment horizontal="center" vertical="center"/>
    </xf>
    <xf numFmtId="0" fontId="6" fillId="0" borderId="51" xfId="0" applyFont="1" applyBorder="1" applyAlignment="1">
      <alignment horizontal="center" vertical="center"/>
    </xf>
    <xf numFmtId="0" fontId="6" fillId="0" borderId="71" xfId="0" applyFont="1" applyBorder="1" applyAlignment="1">
      <alignment horizontal="center" vertical="center"/>
    </xf>
    <xf numFmtId="0" fontId="33" fillId="0" borderId="50" xfId="0" applyFont="1" applyBorder="1" applyAlignment="1">
      <alignment horizontal="center" wrapText="1"/>
    </xf>
    <xf numFmtId="0" fontId="33" fillId="0" borderId="51" xfId="0" applyFont="1" applyBorder="1" applyAlignment="1">
      <alignment horizontal="center" wrapText="1"/>
    </xf>
    <xf numFmtId="0" fontId="33" fillId="0" borderId="71" xfId="0" applyFont="1" applyBorder="1" applyAlignment="1">
      <alignment horizontal="center" wrapText="1"/>
    </xf>
    <xf numFmtId="0" fontId="61" fillId="0" borderId="28" xfId="0" quotePrefix="1" applyFont="1" applyFill="1" applyBorder="1" applyAlignment="1">
      <alignment horizontal="center"/>
    </xf>
    <xf numFmtId="0" fontId="61" fillId="0" borderId="25" xfId="0" applyFont="1" applyFill="1" applyBorder="1" applyAlignment="1">
      <alignment horizontal="center"/>
    </xf>
    <xf numFmtId="0" fontId="61" fillId="0" borderId="91" xfId="0" applyFont="1" applyFill="1" applyBorder="1" applyAlignment="1">
      <alignment horizontal="center"/>
    </xf>
    <xf numFmtId="0" fontId="59" fillId="0" borderId="28" xfId="46" applyFont="1" applyBorder="1" applyAlignment="1" applyProtection="1">
      <alignment horizontal="left" wrapText="1"/>
      <protection locked="0"/>
    </xf>
    <xf numFmtId="0" fontId="59" fillId="0" borderId="25" xfId="46" applyFont="1" applyBorder="1" applyAlignment="1" applyProtection="1">
      <alignment horizontal="left" wrapText="1"/>
      <protection locked="0"/>
    </xf>
    <xf numFmtId="0" fontId="59" fillId="0" borderId="91" xfId="46" applyFont="1" applyBorder="1" applyAlignment="1" applyProtection="1">
      <alignment horizontal="left" wrapText="1"/>
      <protection locked="0"/>
    </xf>
    <xf numFmtId="166" fontId="4" fillId="24" borderId="50" xfId="46" applyNumberFormat="1" applyFont="1" applyFill="1" applyBorder="1" applyAlignment="1">
      <alignment horizontal="center" vertical="center" wrapText="1" shrinkToFit="1"/>
    </xf>
    <xf numFmtId="166" fontId="4" fillId="24" borderId="51" xfId="46" applyNumberFormat="1" applyFont="1" applyFill="1" applyBorder="1" applyAlignment="1">
      <alignment horizontal="center" vertical="center" wrapText="1" shrinkToFit="1"/>
    </xf>
    <xf numFmtId="166" fontId="4" fillId="24" borderId="71" xfId="46" applyNumberFormat="1" applyFont="1" applyFill="1" applyBorder="1" applyAlignment="1">
      <alignment horizontal="center" vertical="center" wrapText="1" shrinkToFit="1"/>
    </xf>
    <xf numFmtId="0" fontId="60" fillId="0" borderId="13" xfId="46" applyFont="1" applyBorder="1" applyAlignment="1" applyProtection="1">
      <alignment horizontal="left" wrapText="1"/>
      <protection locked="0"/>
    </xf>
    <xf numFmtId="0" fontId="60" fillId="0" borderId="0" xfId="46" applyFont="1" applyBorder="1" applyAlignment="1" applyProtection="1">
      <alignment horizontal="left" wrapText="1"/>
      <protection locked="0"/>
    </xf>
    <xf numFmtId="0" fontId="60" fillId="0" borderId="16" xfId="46" applyFont="1" applyBorder="1" applyAlignment="1" applyProtection="1">
      <alignment horizontal="left" wrapText="1"/>
      <protection locked="0"/>
    </xf>
    <xf numFmtId="0" fontId="59" fillId="0" borderId="13" xfId="46" applyFont="1" applyBorder="1" applyAlignment="1" applyProtection="1">
      <alignment horizontal="left" vertical="top" wrapText="1" shrinkToFit="1"/>
      <protection locked="0"/>
    </xf>
    <xf numFmtId="0" fontId="59" fillId="0" borderId="0" xfId="46" applyFont="1" applyBorder="1" applyAlignment="1" applyProtection="1">
      <alignment horizontal="left" vertical="top" wrapText="1" shrinkToFit="1"/>
      <protection locked="0"/>
    </xf>
    <xf numFmtId="0" fontId="59" fillId="0" borderId="16" xfId="46" applyFont="1" applyBorder="1" applyAlignment="1" applyProtection="1">
      <alignment horizontal="left" vertical="top" wrapText="1" shrinkToFit="1"/>
      <protection locked="0"/>
    </xf>
    <xf numFmtId="166" fontId="7" fillId="0" borderId="53" xfId="46" applyNumberFormat="1" applyFont="1" applyFill="1" applyBorder="1" applyAlignment="1" applyProtection="1">
      <alignment horizontal="center" vertical="top" wrapText="1" shrinkToFit="1"/>
    </xf>
    <xf numFmtId="166" fontId="7" fillId="0" borderId="85" xfId="46" applyNumberFormat="1" applyFont="1" applyFill="1" applyBorder="1" applyAlignment="1" applyProtection="1">
      <alignment horizontal="center" vertical="top" wrapText="1" shrinkToFit="1"/>
    </xf>
    <xf numFmtId="166" fontId="7" fillId="0" borderId="80" xfId="46" applyNumberFormat="1" applyFont="1" applyFill="1" applyBorder="1" applyAlignment="1" applyProtection="1">
      <alignment horizontal="center" vertical="top" wrapText="1" shrinkToFit="1"/>
    </xf>
    <xf numFmtId="0" fontId="47" fillId="0" borderId="35" xfId="0" applyFont="1" applyBorder="1" applyAlignment="1" applyProtection="1">
      <alignment horizontal="left" vertical="center" wrapText="1"/>
    </xf>
    <xf numFmtId="0" fontId="47" fillId="0" borderId="39" xfId="0" applyFont="1" applyBorder="1" applyAlignment="1" applyProtection="1">
      <alignment horizontal="left" vertical="center" wrapText="1"/>
    </xf>
    <xf numFmtId="166" fontId="7" fillId="0" borderId="36" xfId="46" applyNumberFormat="1" applyFont="1" applyFill="1" applyBorder="1" applyAlignment="1" applyProtection="1">
      <alignment horizontal="center" vertical="top" wrapText="1" shrinkToFit="1"/>
    </xf>
    <xf numFmtId="166" fontId="7" fillId="0" borderId="0" xfId="46" applyNumberFormat="1" applyFont="1" applyFill="1" applyBorder="1" applyAlignment="1" applyProtection="1">
      <alignment horizontal="center" vertical="top" wrapText="1" shrinkToFit="1"/>
    </xf>
    <xf numFmtId="166" fontId="7" fillId="0" borderId="80" xfId="46" applyNumberFormat="1" applyFont="1" applyFill="1" applyBorder="1" applyAlignment="1" applyProtection="1">
      <alignment horizontal="center" vertical="top" wrapText="1" shrinkToFit="1"/>
      <protection locked="0"/>
    </xf>
    <xf numFmtId="166" fontId="7" fillId="0" borderId="85" xfId="46" applyNumberFormat="1" applyFont="1" applyFill="1" applyBorder="1" applyAlignment="1" applyProtection="1">
      <alignment horizontal="center" vertical="top" wrapText="1" shrinkToFit="1"/>
      <protection locked="0"/>
    </xf>
    <xf numFmtId="0" fontId="4" fillId="29" borderId="50" xfId="46" applyFont="1" applyFill="1" applyBorder="1" applyAlignment="1">
      <alignment horizontal="center" vertical="center" wrapText="1"/>
    </xf>
    <xf numFmtId="0" fontId="4" fillId="29" borderId="51" xfId="46" applyFont="1" applyFill="1" applyBorder="1" applyAlignment="1">
      <alignment horizontal="center" vertical="center" wrapText="1"/>
    </xf>
    <xf numFmtId="0" fontId="4" fillId="29" borderId="71" xfId="46" applyFont="1" applyFill="1" applyBorder="1" applyAlignment="1">
      <alignment horizontal="center" vertical="center" wrapText="1"/>
    </xf>
    <xf numFmtId="167" fontId="7" fillId="0" borderId="53" xfId="46" applyNumberFormat="1" applyFont="1" applyFill="1" applyBorder="1" applyAlignment="1" applyProtection="1">
      <alignment horizontal="center" wrapText="1"/>
    </xf>
    <xf numFmtId="167" fontId="7" fillId="0" borderId="85" xfId="46" applyNumberFormat="1" applyFont="1" applyFill="1" applyBorder="1" applyAlignment="1" applyProtection="1">
      <alignment horizontal="center" wrapText="1"/>
    </xf>
    <xf numFmtId="167" fontId="7" fillId="0" borderId="53" xfId="46" applyNumberFormat="1" applyFont="1" applyFill="1" applyBorder="1" applyAlignment="1" applyProtection="1">
      <alignment horizontal="center" wrapText="1"/>
      <protection locked="0"/>
    </xf>
    <xf numFmtId="167" fontId="7" fillId="0" borderId="85" xfId="46" applyNumberFormat="1" applyFont="1" applyFill="1" applyBorder="1" applyAlignment="1" applyProtection="1">
      <alignment horizontal="center" wrapText="1"/>
      <protection locked="0"/>
    </xf>
    <xf numFmtId="0" fontId="7" fillId="0" borderId="80" xfId="46" applyFont="1" applyBorder="1" applyAlignment="1" applyProtection="1">
      <alignment horizontal="center" wrapText="1"/>
    </xf>
    <xf numFmtId="0" fontId="7" fillId="0" borderId="53" xfId="46" applyFont="1" applyBorder="1" applyAlignment="1" applyProtection="1">
      <alignment horizontal="center" wrapText="1"/>
    </xf>
    <xf numFmtId="0" fontId="47" fillId="0" borderId="81" xfId="0" applyFont="1" applyBorder="1" applyAlignment="1" applyProtection="1">
      <alignment horizontal="left" vertical="center" wrapText="1"/>
    </xf>
    <xf numFmtId="167" fontId="7" fillId="0" borderId="80" xfId="46" applyNumberFormat="1" applyFont="1" applyFill="1" applyBorder="1" applyAlignment="1" applyProtection="1">
      <alignment horizontal="center" wrapText="1"/>
    </xf>
    <xf numFmtId="0" fontId="62" fillId="29" borderId="50" xfId="46" applyFont="1" applyFill="1" applyBorder="1" applyAlignment="1">
      <alignment horizontal="center" vertical="center" wrapText="1"/>
    </xf>
    <xf numFmtId="0" fontId="62" fillId="29" borderId="51" xfId="46" applyFont="1" applyFill="1" applyBorder="1" applyAlignment="1">
      <alignment horizontal="center" vertical="center" wrapText="1"/>
    </xf>
    <xf numFmtId="0" fontId="62" fillId="29" borderId="71" xfId="46" applyFont="1" applyFill="1" applyBorder="1" applyAlignment="1">
      <alignment horizontal="center" vertical="center" wrapText="1"/>
    </xf>
    <xf numFmtId="0" fontId="52" fillId="0" borderId="0" xfId="46" applyFont="1" applyAlignment="1" applyProtection="1">
      <alignment wrapText="1"/>
      <protection locked="0"/>
    </xf>
    <xf numFmtId="0" fontId="47" fillId="0" borderId="80" xfId="46" applyFont="1" applyBorder="1" applyAlignment="1" applyProtection="1">
      <alignment horizontal="center" wrapText="1"/>
    </xf>
    <xf numFmtId="0" fontId="47" fillId="0" borderId="85" xfId="46" applyFont="1" applyBorder="1" applyAlignment="1" applyProtection="1">
      <alignment horizontal="center" wrapText="1"/>
    </xf>
    <xf numFmtId="0" fontId="64" fillId="29" borderId="50" xfId="45" applyFont="1" applyFill="1" applyBorder="1" applyAlignment="1">
      <alignment horizontal="center" vertical="center" wrapText="1"/>
    </xf>
    <xf numFmtId="0" fontId="64" fillId="29" borderId="51" xfId="45" applyFont="1" applyFill="1" applyBorder="1" applyAlignment="1">
      <alignment horizontal="center" vertical="center" wrapText="1"/>
    </xf>
    <xf numFmtId="0" fontId="64" fillId="29" borderId="71" xfId="45" applyFont="1" applyFill="1" applyBorder="1" applyAlignment="1">
      <alignment horizontal="center" vertical="center" wrapText="1"/>
    </xf>
    <xf numFmtId="0" fontId="47" fillId="0" borderId="53" xfId="0" applyFont="1" applyFill="1" applyBorder="1" applyAlignment="1" applyProtection="1">
      <alignment horizontal="center" wrapText="1"/>
    </xf>
    <xf numFmtId="0" fontId="47" fillId="0" borderId="85" xfId="0" applyFont="1" applyFill="1" applyBorder="1" applyAlignment="1" applyProtection="1">
      <alignment horizontal="center" wrapText="1"/>
    </xf>
    <xf numFmtId="0" fontId="7" fillId="0" borderId="80" xfId="0" applyFont="1" applyFill="1" applyBorder="1" applyAlignment="1" applyProtection="1">
      <alignment horizontal="center" wrapText="1"/>
    </xf>
    <xf numFmtId="0" fontId="7" fillId="0" borderId="85" xfId="0" applyFont="1" applyFill="1" applyBorder="1" applyAlignment="1" applyProtection="1">
      <alignment horizontal="center" wrapText="1"/>
    </xf>
    <xf numFmtId="0" fontId="53" fillId="0" borderId="36" xfId="45" applyFont="1" applyBorder="1" applyAlignment="1" applyProtection="1">
      <alignment horizontal="center" wrapText="1"/>
    </xf>
    <xf numFmtId="0" fontId="53" fillId="0" borderId="15" xfId="45" applyFont="1" applyBorder="1" applyAlignment="1" applyProtection="1">
      <alignment horizontal="center" wrapText="1"/>
    </xf>
    <xf numFmtId="0" fontId="7" fillId="0" borderId="36" xfId="0" applyFont="1" applyFill="1" applyBorder="1" applyAlignment="1" applyProtection="1">
      <alignment horizontal="center" wrapText="1"/>
    </xf>
    <xf numFmtId="0" fontId="7" fillId="0" borderId="0" xfId="0" applyFont="1" applyFill="1" applyBorder="1" applyAlignment="1" applyProtection="1">
      <alignment horizontal="center" wrapText="1"/>
    </xf>
    <xf numFmtId="0" fontId="47" fillId="0" borderId="80" xfId="0" applyFont="1" applyFill="1" applyBorder="1" applyAlignment="1" applyProtection="1">
      <alignment horizontal="center" wrapText="1"/>
      <protection locked="0"/>
    </xf>
    <xf numFmtId="0" fontId="47" fillId="0" borderId="85" xfId="0" applyFont="1" applyFill="1" applyBorder="1" applyAlignment="1" applyProtection="1">
      <alignment horizontal="center" wrapText="1"/>
      <protection locked="0"/>
    </xf>
    <xf numFmtId="0" fontId="62" fillId="29" borderId="50" xfId="0" applyFont="1" applyFill="1" applyBorder="1" applyAlignment="1">
      <alignment horizontal="center" vertical="center" wrapText="1"/>
    </xf>
    <xf numFmtId="0" fontId="62" fillId="29" borderId="51" xfId="0" applyFont="1" applyFill="1" applyBorder="1" applyAlignment="1">
      <alignment horizontal="center" vertical="center" wrapText="1"/>
    </xf>
    <xf numFmtId="0" fontId="62" fillId="29" borderId="71" xfId="0" applyFont="1" applyFill="1" applyBorder="1" applyAlignment="1">
      <alignment horizontal="center" vertical="center" wrapText="1"/>
    </xf>
    <xf numFmtId="0" fontId="9" fillId="0" borderId="50" xfId="0" applyFont="1" applyBorder="1" applyAlignment="1">
      <alignment horizontal="left"/>
    </xf>
    <xf numFmtId="0" fontId="9" fillId="0" borderId="51" xfId="0" applyFont="1" applyBorder="1" applyAlignment="1">
      <alignment horizontal="left"/>
    </xf>
    <xf numFmtId="0" fontId="9" fillId="0" borderId="71" xfId="0" applyFont="1" applyBorder="1" applyAlignment="1">
      <alignment horizontal="left"/>
    </xf>
    <xf numFmtId="0" fontId="7" fillId="0" borderId="15" xfId="0" applyFont="1" applyFill="1" applyBorder="1" applyAlignment="1" applyProtection="1">
      <alignment horizontal="center" wrapText="1"/>
    </xf>
    <xf numFmtId="0" fontId="7" fillId="0" borderId="35" xfId="0" applyFont="1" applyBorder="1" applyAlignment="1">
      <alignment horizontal="center" vertical="top" wrapText="1"/>
    </xf>
    <xf numFmtId="0" fontId="7" fillId="0" borderId="39" xfId="0" applyFont="1" applyBorder="1" applyAlignment="1">
      <alignment horizontal="center" vertical="top" wrapText="1"/>
    </xf>
    <xf numFmtId="0" fontId="7" fillId="0" borderId="14" xfId="0" applyFont="1" applyBorder="1" applyAlignment="1">
      <alignment horizontal="center" vertical="top"/>
    </xf>
    <xf numFmtId="0" fontId="7" fillId="0" borderId="19" xfId="0" applyFont="1" applyBorder="1" applyAlignment="1">
      <alignment horizontal="center" vertical="top"/>
    </xf>
    <xf numFmtId="166" fontId="7" fillId="0" borderId="43" xfId="0" applyNumberFormat="1" applyFont="1" applyFill="1" applyBorder="1" applyAlignment="1">
      <alignment horizontal="center" vertical="top"/>
    </xf>
    <xf numFmtId="166" fontId="7" fillId="0" borderId="12" xfId="0" applyNumberFormat="1" applyFont="1" applyFill="1" applyBorder="1" applyAlignment="1">
      <alignment horizontal="center" vertical="top"/>
    </xf>
    <xf numFmtId="166" fontId="4" fillId="24" borderId="57" xfId="0" applyNumberFormat="1" applyFont="1" applyFill="1" applyBorder="1" applyAlignment="1">
      <alignment horizontal="center" vertical="top" wrapText="1"/>
    </xf>
    <xf numFmtId="166" fontId="4" fillId="24" borderId="53" xfId="0" applyNumberFormat="1" applyFont="1" applyFill="1" applyBorder="1" applyAlignment="1">
      <alignment horizontal="center" vertical="top" wrapText="1"/>
    </xf>
    <xf numFmtId="166" fontId="4" fillId="24" borderId="58" xfId="0" applyNumberFormat="1" applyFont="1" applyFill="1" applyBorder="1" applyAlignment="1">
      <alignment horizontal="center" vertical="top" wrapText="1"/>
    </xf>
    <xf numFmtId="166" fontId="39" fillId="24" borderId="29" xfId="0" applyNumberFormat="1" applyFont="1" applyFill="1" applyBorder="1" applyAlignment="1">
      <alignment horizontal="center" vertical="top" wrapText="1"/>
    </xf>
    <xf numFmtId="166" fontId="39" fillId="24" borderId="68" xfId="0" applyNumberFormat="1" applyFont="1" applyFill="1" applyBorder="1" applyAlignment="1">
      <alignment horizontal="center" vertical="top" wrapText="1"/>
    </xf>
    <xf numFmtId="166" fontId="39" fillId="24" borderId="30" xfId="0" applyNumberFormat="1" applyFont="1" applyFill="1" applyBorder="1" applyAlignment="1">
      <alignment horizontal="center" vertical="top" wrapText="1"/>
    </xf>
    <xf numFmtId="0" fontId="10" fillId="0" borderId="0" xfId="0" applyFont="1" applyAlignment="1">
      <alignment horizontal="center"/>
    </xf>
    <xf numFmtId="0" fontId="13" fillId="0" borderId="0" xfId="0" applyFont="1" applyAlignment="1">
      <alignment horizontal="center"/>
    </xf>
    <xf numFmtId="166" fontId="4" fillId="24" borderId="62" xfId="0" applyNumberFormat="1" applyFont="1" applyFill="1" applyBorder="1" applyAlignment="1">
      <alignment horizontal="center" vertical="top" wrapText="1"/>
    </xf>
    <xf numFmtId="166" fontId="5" fillId="24" borderId="63" xfId="0" applyNumberFormat="1" applyFont="1" applyFill="1" applyBorder="1" applyAlignment="1">
      <alignment horizontal="center" vertical="top" wrapText="1"/>
    </xf>
    <xf numFmtId="166" fontId="5" fillId="24" borderId="64" xfId="0" applyNumberFormat="1" applyFont="1" applyFill="1" applyBorder="1" applyAlignment="1">
      <alignment horizontal="center" vertical="top" wrapText="1"/>
    </xf>
    <xf numFmtId="0" fontId="6" fillId="0" borderId="32" xfId="0" applyFont="1" applyBorder="1" applyAlignment="1">
      <alignment horizontal="center" vertical="top" wrapText="1"/>
    </xf>
    <xf numFmtId="0" fontId="6" fillId="0" borderId="39" xfId="0" applyFont="1" applyBorder="1" applyAlignment="1">
      <alignment horizontal="center" vertical="top" wrapText="1"/>
    </xf>
    <xf numFmtId="0" fontId="6" fillId="0" borderId="20" xfId="0" applyFont="1" applyBorder="1" applyAlignment="1">
      <alignment horizontal="center" vertical="top"/>
    </xf>
    <xf numFmtId="0" fontId="6" fillId="0" borderId="19" xfId="0" applyFont="1" applyBorder="1" applyAlignment="1">
      <alignment horizontal="center" vertical="top"/>
    </xf>
    <xf numFmtId="166" fontId="6" fillId="0" borderId="43" xfId="0" applyNumberFormat="1" applyFont="1" applyBorder="1" applyAlignment="1">
      <alignment horizontal="center" vertical="top"/>
    </xf>
    <xf numFmtId="166" fontId="6" fillId="0" borderId="12" xfId="0" applyNumberFormat="1" applyFont="1" applyBorder="1" applyAlignment="1">
      <alignment horizontal="center" vertical="top"/>
    </xf>
    <xf numFmtId="0" fontId="64" fillId="29" borderId="50" xfId="46" applyFont="1" applyFill="1" applyBorder="1" applyAlignment="1">
      <alignment horizontal="center" vertical="center" wrapText="1"/>
    </xf>
    <xf numFmtId="0" fontId="64" fillId="29" borderId="51" xfId="46" applyFont="1" applyFill="1" applyBorder="1" applyAlignment="1">
      <alignment horizontal="center" vertical="center" wrapText="1"/>
    </xf>
    <xf numFmtId="0" fontId="64" fillId="29" borderId="71" xfId="46" applyFont="1" applyFill="1" applyBorder="1" applyAlignment="1">
      <alignment horizontal="center" vertical="center" wrapText="1"/>
    </xf>
    <xf numFmtId="0" fontId="53" fillId="0" borderId="36" xfId="46" applyFont="1" applyBorder="1" applyAlignment="1" applyProtection="1">
      <alignment horizontal="center" wrapText="1"/>
    </xf>
    <xf numFmtId="0" fontId="53" fillId="0" borderId="15" xfId="46" applyFont="1" applyBorder="1" applyAlignment="1" applyProtection="1">
      <alignment horizontal="center" wrapText="1"/>
    </xf>
    <xf numFmtId="167" fontId="7" fillId="0" borderId="36" xfId="46" applyNumberFormat="1" applyFont="1" applyFill="1" applyBorder="1" applyAlignment="1" applyProtection="1">
      <alignment horizontal="center" wrapText="1"/>
    </xf>
    <xf numFmtId="167" fontId="7" fillId="0" borderId="0" xfId="46" applyNumberFormat="1" applyFont="1" applyFill="1" applyBorder="1" applyAlignment="1" applyProtection="1">
      <alignment horizontal="center" wrapText="1"/>
    </xf>
    <xf numFmtId="0" fontId="59" fillId="0" borderId="53" xfId="45" applyFont="1" applyFill="1" applyBorder="1" applyAlignment="1" applyProtection="1">
      <alignment horizontal="left" wrapText="1"/>
      <protection locked="0"/>
    </xf>
    <xf numFmtId="166" fontId="4" fillId="24" borderId="57" xfId="45" applyNumberFormat="1" applyFont="1" applyFill="1" applyBorder="1" applyAlignment="1">
      <alignment horizontal="center" vertical="top" wrapText="1"/>
    </xf>
    <xf numFmtId="166" fontId="4" fillId="24" borderId="53" xfId="45" applyNumberFormat="1" applyFont="1" applyFill="1" applyBorder="1" applyAlignment="1">
      <alignment horizontal="center" vertical="top" wrapText="1"/>
    </xf>
    <xf numFmtId="166" fontId="4" fillId="24" borderId="58" xfId="45" applyNumberFormat="1" applyFont="1" applyFill="1" applyBorder="1" applyAlignment="1">
      <alignment horizontal="center" vertical="top" wrapText="1"/>
    </xf>
    <xf numFmtId="0" fontId="11" fillId="0" borderId="50" xfId="45" applyFont="1" applyFill="1" applyBorder="1" applyAlignment="1" applyProtection="1">
      <alignment horizontal="left" vertical="top" wrapText="1"/>
      <protection locked="0"/>
    </xf>
    <xf numFmtId="0" fontId="11" fillId="0" borderId="51" xfId="45" applyFont="1" applyFill="1" applyBorder="1" applyAlignment="1" applyProtection="1">
      <alignment horizontal="left" vertical="top" wrapText="1"/>
      <protection locked="0"/>
    </xf>
    <xf numFmtId="0" fontId="11" fillId="0" borderId="71" xfId="45" applyFont="1" applyFill="1" applyBorder="1" applyAlignment="1" applyProtection="1">
      <alignment horizontal="left" vertical="top" wrapText="1"/>
      <protection locked="0"/>
    </xf>
    <xf numFmtId="0" fontId="39" fillId="24" borderId="75" xfId="45" applyFont="1" applyFill="1" applyBorder="1" applyAlignment="1">
      <alignment horizontal="left" vertical="top" wrapText="1"/>
    </xf>
    <xf numFmtId="0" fontId="39" fillId="24" borderId="76" xfId="45" applyFont="1" applyFill="1" applyBorder="1" applyAlignment="1">
      <alignment horizontal="left" vertical="top" wrapText="1"/>
    </xf>
    <xf numFmtId="0" fontId="7" fillId="0" borderId="32" xfId="45" applyFont="1" applyBorder="1" applyAlignment="1">
      <alignment horizontal="center" vertical="top" wrapText="1"/>
    </xf>
    <xf numFmtId="0" fontId="7" fillId="0" borderId="39" xfId="45" applyFont="1" applyBorder="1" applyAlignment="1">
      <alignment horizontal="center" vertical="top" wrapText="1"/>
    </xf>
    <xf numFmtId="0" fontId="7" fillId="0" borderId="20" xfId="45" applyFont="1" applyBorder="1" applyAlignment="1">
      <alignment horizontal="center" vertical="top" wrapText="1"/>
    </xf>
    <xf numFmtId="0" fontId="7" fillId="0" borderId="19" xfId="45" applyFont="1" applyBorder="1" applyAlignment="1">
      <alignment horizontal="center" vertical="top" wrapText="1"/>
    </xf>
    <xf numFmtId="166" fontId="7" fillId="0" borderId="68" xfId="0" applyNumberFormat="1" applyFont="1" applyFill="1" applyBorder="1" applyAlignment="1">
      <alignment horizontal="center" vertical="top"/>
    </xf>
    <xf numFmtId="166" fontId="7" fillId="0" borderId="30" xfId="0" applyNumberFormat="1" applyFont="1" applyFill="1" applyBorder="1" applyAlignment="1">
      <alignment horizontal="center" vertical="top"/>
    </xf>
    <xf numFmtId="166" fontId="39" fillId="24" borderId="29" xfId="45" applyNumberFormat="1" applyFont="1" applyFill="1" applyBorder="1" applyAlignment="1">
      <alignment horizontal="center" vertical="top" wrapText="1"/>
    </xf>
    <xf numFmtId="166" fontId="39" fillId="24" borderId="68" xfId="45" applyNumberFormat="1" applyFont="1" applyFill="1" applyBorder="1" applyAlignment="1">
      <alignment horizontal="center" vertical="top" wrapText="1"/>
    </xf>
    <xf numFmtId="166" fontId="39" fillId="24" borderId="30" xfId="45" applyNumberFormat="1" applyFont="1" applyFill="1" applyBorder="1" applyAlignment="1">
      <alignment horizontal="center" vertical="top" wrapText="1"/>
    </xf>
    <xf numFmtId="0" fontId="13" fillId="0" borderId="0" xfId="0" applyFont="1" applyAlignment="1">
      <alignment wrapText="1"/>
    </xf>
    <xf numFmtId="0" fontId="0" fillId="0" borderId="0" xfId="0" applyAlignment="1">
      <alignment wrapText="1"/>
    </xf>
    <xf numFmtId="0" fontId="6" fillId="0" borderId="20" xfId="0" applyFont="1" applyBorder="1" applyAlignment="1">
      <alignment horizontal="center" vertical="top" wrapText="1"/>
    </xf>
    <xf numFmtId="0" fontId="6" fillId="0" borderId="19" xfId="0" applyFont="1" applyBorder="1" applyAlignment="1">
      <alignment horizontal="center" vertical="top" wrapText="1"/>
    </xf>
    <xf numFmtId="166" fontId="6" fillId="0" borderId="43" xfId="0" applyNumberFormat="1" applyFont="1" applyBorder="1" applyAlignment="1">
      <alignment horizontal="center" vertical="top" wrapText="1"/>
    </xf>
    <xf numFmtId="166" fontId="6" fillId="0" borderId="12" xfId="0" applyNumberFormat="1" applyFont="1" applyBorder="1" applyAlignment="1">
      <alignment horizontal="center" vertical="top" wrapText="1"/>
    </xf>
    <xf numFmtId="166" fontId="7" fillId="0" borderId="37" xfId="46" applyNumberFormat="1" applyFont="1" applyFill="1" applyBorder="1" applyAlignment="1">
      <alignment horizontal="center" vertical="top" wrapText="1"/>
    </xf>
    <xf numFmtId="166" fontId="7" fillId="0" borderId="30" xfId="46" applyNumberFormat="1" applyFont="1" applyFill="1" applyBorder="1" applyAlignment="1">
      <alignment horizontal="center" vertical="top" wrapText="1"/>
    </xf>
    <xf numFmtId="166" fontId="4" fillId="24" borderId="57" xfId="46" applyNumberFormat="1" applyFont="1" applyFill="1" applyBorder="1" applyAlignment="1">
      <alignment horizontal="center" vertical="top" wrapText="1"/>
    </xf>
    <xf numFmtId="166" fontId="4" fillId="24" borderId="53" xfId="46" applyNumberFormat="1" applyFont="1" applyFill="1" applyBorder="1" applyAlignment="1">
      <alignment horizontal="center" vertical="top" wrapText="1"/>
    </xf>
    <xf numFmtId="166" fontId="4" fillId="24" borderId="58" xfId="46" applyNumberFormat="1" applyFont="1" applyFill="1" applyBorder="1" applyAlignment="1">
      <alignment horizontal="center" vertical="top" wrapText="1"/>
    </xf>
    <xf numFmtId="0" fontId="39" fillId="24" borderId="65" xfId="46" applyFont="1" applyFill="1" applyBorder="1" applyAlignment="1">
      <alignment horizontal="left" vertical="top" wrapText="1"/>
    </xf>
    <xf numFmtId="0" fontId="39" fillId="24" borderId="66" xfId="46" applyFont="1" applyFill="1" applyBorder="1" applyAlignment="1">
      <alignment horizontal="left" vertical="top" wrapText="1"/>
    </xf>
    <xf numFmtId="0" fontId="7" fillId="0" borderId="35" xfId="46" applyFont="1" applyBorder="1" applyAlignment="1">
      <alignment horizontal="center" vertical="top" wrapText="1"/>
    </xf>
    <xf numFmtId="0" fontId="7" fillId="0" borderId="39" xfId="46" applyFont="1" applyBorder="1" applyAlignment="1">
      <alignment horizontal="center" vertical="top" wrapText="1"/>
    </xf>
    <xf numFmtId="0" fontId="7" fillId="0" borderId="14" xfId="46" applyFont="1" applyBorder="1" applyAlignment="1">
      <alignment horizontal="center" vertical="top" wrapText="1"/>
    </xf>
    <xf numFmtId="0" fontId="7" fillId="0" borderId="19" xfId="46" applyFont="1" applyBorder="1" applyAlignment="1">
      <alignment horizontal="center" vertical="top" wrapText="1"/>
    </xf>
    <xf numFmtId="166" fontId="39" fillId="24" borderId="29" xfId="46" applyNumberFormat="1" applyFont="1" applyFill="1" applyBorder="1" applyAlignment="1">
      <alignment horizontal="center" vertical="top" wrapText="1"/>
    </xf>
    <xf numFmtId="166" fontId="39" fillId="24" borderId="68" xfId="46" applyNumberFormat="1" applyFont="1" applyFill="1" applyBorder="1" applyAlignment="1">
      <alignment horizontal="center" vertical="top" wrapText="1"/>
    </xf>
    <xf numFmtId="166" fontId="39" fillId="24" borderId="30" xfId="46" applyNumberFormat="1" applyFont="1" applyFill="1" applyBorder="1" applyAlignment="1">
      <alignment horizontal="center" vertical="top" wrapText="1"/>
    </xf>
    <xf numFmtId="0" fontId="41" fillId="0" borderId="0" xfId="0" applyFont="1" applyAlignment="1">
      <alignment horizontal="center"/>
    </xf>
    <xf numFmtId="166" fontId="5" fillId="24" borderId="62" xfId="0" applyNumberFormat="1" applyFont="1" applyFill="1" applyBorder="1" applyAlignment="1">
      <alignment horizontal="center" vertical="top" wrapText="1"/>
    </xf>
    <xf numFmtId="0" fontId="50" fillId="0" borderId="0" xfId="0" applyFont="1" applyAlignment="1">
      <alignment horizontal="center"/>
    </xf>
    <xf numFmtId="0" fontId="40" fillId="0" borderId="0" xfId="46" applyFont="1" applyAlignment="1" applyProtection="1">
      <alignment wrapText="1"/>
      <protection locked="0"/>
    </xf>
    <xf numFmtId="0" fontId="1" fillId="0" borderId="0" xfId="46" applyAlignment="1" applyProtection="1">
      <alignment wrapText="1"/>
      <protection locked="0"/>
    </xf>
    <xf numFmtId="166" fontId="4" fillId="24" borderId="57" xfId="46" applyNumberFormat="1" applyFont="1" applyFill="1" applyBorder="1" applyAlignment="1">
      <alignment horizontal="center" vertical="top" wrapText="1" shrinkToFit="1"/>
    </xf>
    <xf numFmtId="166" fontId="4" fillId="24" borderId="53" xfId="46" applyNumberFormat="1" applyFont="1" applyFill="1" applyBorder="1" applyAlignment="1">
      <alignment horizontal="center" vertical="top" wrapText="1" shrinkToFit="1"/>
    </xf>
    <xf numFmtId="166" fontId="4" fillId="24" borderId="58" xfId="46" applyNumberFormat="1" applyFont="1" applyFill="1" applyBorder="1" applyAlignment="1">
      <alignment horizontal="center" vertical="top" wrapText="1" shrinkToFit="1"/>
    </xf>
    <xf numFmtId="0" fontId="39" fillId="24" borderId="65" xfId="46" applyFont="1" applyFill="1" applyBorder="1" applyAlignment="1">
      <alignment horizontal="left" vertical="top" wrapText="1" shrinkToFit="1"/>
    </xf>
    <xf numFmtId="0" fontId="39" fillId="24" borderId="66" xfId="46" applyFont="1" applyFill="1" applyBorder="1" applyAlignment="1">
      <alignment horizontal="left" vertical="top" wrapText="1" shrinkToFit="1"/>
    </xf>
    <xf numFmtId="166" fontId="39" fillId="24" borderId="28" xfId="46" applyNumberFormat="1" applyFont="1" applyFill="1" applyBorder="1" applyAlignment="1">
      <alignment horizontal="center" vertical="top" wrapText="1" shrinkToFit="1"/>
    </xf>
    <xf numFmtId="166" fontId="39" fillId="24" borderId="25" xfId="46" applyNumberFormat="1" applyFont="1" applyFill="1" applyBorder="1" applyAlignment="1">
      <alignment horizontal="center" vertical="top" wrapText="1" shrinkToFit="1"/>
    </xf>
    <xf numFmtId="166" fontId="39" fillId="24" borderId="22" xfId="46" applyNumberFormat="1" applyFont="1" applyFill="1" applyBorder="1" applyAlignment="1">
      <alignment horizontal="center" vertical="top" wrapText="1" shrinkToFit="1"/>
    </xf>
    <xf numFmtId="166" fontId="4" fillId="24" borderId="62" xfId="0" applyNumberFormat="1" applyFont="1" applyFill="1" applyBorder="1" applyAlignment="1">
      <alignment horizontal="center" vertical="top" wrapText="1" shrinkToFit="1"/>
    </xf>
    <xf numFmtId="166" fontId="5" fillId="24" borderId="63" xfId="0" applyNumberFormat="1" applyFont="1" applyFill="1" applyBorder="1" applyAlignment="1">
      <alignment horizontal="center" vertical="top" wrapText="1" shrinkToFit="1"/>
    </xf>
    <xf numFmtId="166" fontId="5" fillId="24" borderId="64" xfId="0" applyNumberFormat="1" applyFont="1" applyFill="1" applyBorder="1" applyAlignment="1">
      <alignment horizontal="center" vertical="top" wrapText="1" shrinkToFit="1"/>
    </xf>
    <xf numFmtId="0" fontId="46" fillId="0" borderId="0" xfId="0" applyFont="1" applyAlignment="1">
      <alignment horizontal="center"/>
    </xf>
    <xf numFmtId="0" fontId="39" fillId="24" borderId="75" xfId="46" applyFont="1" applyFill="1" applyBorder="1" applyAlignment="1">
      <alignment horizontal="left" vertical="top"/>
    </xf>
    <xf numFmtId="0" fontId="39" fillId="24" borderId="74" xfId="46" applyFont="1" applyFill="1" applyBorder="1" applyAlignment="1">
      <alignment horizontal="left" vertical="top"/>
    </xf>
    <xf numFmtId="169" fontId="7" fillId="0" borderId="43" xfId="46" applyNumberFormat="1" applyFont="1" applyFill="1" applyBorder="1" applyAlignment="1">
      <alignment horizontal="center" vertical="top"/>
    </xf>
    <xf numFmtId="169" fontId="7" fillId="0" borderId="12" xfId="46" applyNumberFormat="1" applyFont="1" applyFill="1" applyBorder="1" applyAlignment="1">
      <alignment horizontal="center" vertical="top"/>
    </xf>
    <xf numFmtId="0" fontId="7" fillId="0" borderId="36" xfId="46" applyFont="1" applyBorder="1" applyAlignment="1">
      <alignment horizontal="center" vertical="top"/>
    </xf>
    <xf numFmtId="0" fontId="7" fillId="0" borderId="37" xfId="46" applyFont="1" applyBorder="1" applyAlignment="1">
      <alignment horizontal="center" vertical="top"/>
    </xf>
    <xf numFmtId="166" fontId="39" fillId="24" borderId="29" xfId="46" applyNumberFormat="1" applyFont="1" applyFill="1" applyBorder="1" applyAlignment="1">
      <alignment horizontal="center" vertical="top" wrapText="1" shrinkToFit="1"/>
    </xf>
    <xf numFmtId="166" fontId="39" fillId="24" borderId="68" xfId="46" applyNumberFormat="1" applyFont="1" applyFill="1" applyBorder="1" applyAlignment="1">
      <alignment horizontal="center" vertical="top" wrapText="1" shrinkToFit="1"/>
    </xf>
    <xf numFmtId="166" fontId="39" fillId="24" borderId="30" xfId="46" applyNumberFormat="1" applyFont="1" applyFill="1" applyBorder="1" applyAlignment="1">
      <alignment horizontal="center" vertical="top" wrapText="1" shrinkToFit="1"/>
    </xf>
    <xf numFmtId="0" fontId="43" fillId="0" borderId="0" xfId="0" applyFont="1" applyAlignment="1">
      <alignment horizontal="center"/>
    </xf>
    <xf numFmtId="0" fontId="10" fillId="0" borderId="0" xfId="0" applyFont="1" applyAlignment="1">
      <alignment horizontal="left"/>
    </xf>
    <xf numFmtId="0" fontId="13" fillId="0" borderId="0" xfId="0" applyFont="1" applyAlignment="1">
      <alignment horizontal="left"/>
    </xf>
    <xf numFmtId="169" fontId="6" fillId="0" borderId="43" xfId="0" applyNumberFormat="1" applyFont="1" applyBorder="1" applyAlignment="1">
      <alignment horizontal="center" vertical="top"/>
    </xf>
    <xf numFmtId="169" fontId="6" fillId="0" borderId="12" xfId="0" applyNumberFormat="1" applyFont="1" applyBorder="1" applyAlignment="1">
      <alignment horizontal="center" vertical="top"/>
    </xf>
    <xf numFmtId="0" fontId="1" fillId="0" borderId="28" xfId="46" applyBorder="1" applyAlignment="1" applyProtection="1">
      <alignment horizontal="left" vertical="top" wrapText="1"/>
      <protection locked="0"/>
    </xf>
    <xf numFmtId="0" fontId="1" fillId="0" borderId="25" xfId="46" applyBorder="1" applyAlignment="1" applyProtection="1">
      <alignment horizontal="left" vertical="top" wrapText="1"/>
      <protection locked="0"/>
    </xf>
    <xf numFmtId="0" fontId="1" fillId="0" borderId="22" xfId="46" applyBorder="1" applyAlignment="1" applyProtection="1">
      <alignment horizontal="left" vertical="top" wrapText="1"/>
      <protection locked="0"/>
    </xf>
    <xf numFmtId="0" fontId="7" fillId="0" borderId="32" xfId="46" applyFont="1" applyBorder="1" applyAlignment="1">
      <alignment horizontal="center" vertical="top" wrapText="1"/>
    </xf>
    <xf numFmtId="0" fontId="7" fillId="0" borderId="20" xfId="46" applyFont="1" applyBorder="1" applyAlignment="1">
      <alignment horizontal="center" vertical="top" wrapText="1"/>
    </xf>
    <xf numFmtId="166" fontId="7" fillId="0" borderId="43" xfId="46" applyNumberFormat="1" applyFont="1" applyFill="1" applyBorder="1" applyAlignment="1">
      <alignment horizontal="center" vertical="top" wrapText="1"/>
    </xf>
    <xf numFmtId="166" fontId="7" fillId="0" borderId="12" xfId="46" applyNumberFormat="1" applyFont="1" applyFill="1" applyBorder="1" applyAlignment="1">
      <alignment horizontal="center" vertical="top" wrapText="1"/>
    </xf>
    <xf numFmtId="0" fontId="1" fillId="0" borderId="13" xfId="46" applyFont="1" applyBorder="1" applyAlignment="1" applyProtection="1">
      <alignment horizontal="left" vertical="top" wrapText="1"/>
      <protection locked="0"/>
    </xf>
    <xf numFmtId="0" fontId="1" fillId="0" borderId="0" xfId="46" applyFont="1" applyBorder="1" applyAlignment="1" applyProtection="1">
      <alignment horizontal="left" vertical="top" wrapText="1"/>
      <protection locked="0"/>
    </xf>
    <xf numFmtId="0" fontId="1" fillId="0" borderId="16" xfId="46" applyFont="1" applyBorder="1" applyAlignment="1" applyProtection="1">
      <alignment horizontal="left" vertical="top" wrapText="1"/>
      <protection locked="0"/>
    </xf>
    <xf numFmtId="0" fontId="1" fillId="0" borderId="13" xfId="46" applyBorder="1" applyAlignment="1" applyProtection="1">
      <alignment horizontal="left" wrapText="1"/>
      <protection locked="0"/>
    </xf>
    <xf numFmtId="0" fontId="1" fillId="0" borderId="0" xfId="46" applyBorder="1" applyAlignment="1" applyProtection="1">
      <alignment horizontal="left" wrapText="1"/>
      <protection locked="0"/>
    </xf>
    <xf numFmtId="0" fontId="1" fillId="0" borderId="16" xfId="46" applyBorder="1" applyAlignment="1" applyProtection="1">
      <alignment horizontal="left" wrapText="1"/>
      <protection locked="0"/>
    </xf>
    <xf numFmtId="0" fontId="1" fillId="0" borderId="13" xfId="46" applyNumberFormat="1" applyBorder="1" applyAlignment="1" applyProtection="1">
      <alignment horizontal="left" vertical="top" wrapText="1"/>
      <protection locked="0"/>
    </xf>
    <xf numFmtId="0" fontId="1" fillId="0" borderId="0" xfId="46" applyNumberFormat="1" applyBorder="1" applyAlignment="1" applyProtection="1">
      <alignment horizontal="left" vertical="top" wrapText="1"/>
      <protection locked="0"/>
    </xf>
    <xf numFmtId="0" fontId="1" fillId="0" borderId="16" xfId="46" applyNumberFormat="1" applyBorder="1" applyAlignment="1" applyProtection="1">
      <alignment horizontal="left" vertical="top" wrapText="1"/>
      <protection locked="0"/>
    </xf>
    <xf numFmtId="0" fontId="11" fillId="0" borderId="65" xfId="0" applyFont="1" applyBorder="1" applyAlignment="1">
      <alignment horizontal="left" vertical="top" wrapText="1"/>
    </xf>
    <xf numFmtId="0" fontId="11" fillId="0" borderId="66" xfId="0" applyFont="1" applyBorder="1" applyAlignment="1">
      <alignment horizontal="left" vertical="top" wrapText="1"/>
    </xf>
    <xf numFmtId="0" fontId="11" fillId="0" borderId="67" xfId="0" applyFont="1" applyBorder="1" applyAlignment="1">
      <alignment horizontal="left" vertical="top" wrapText="1"/>
    </xf>
    <xf numFmtId="166" fontId="7" fillId="0" borderId="58" xfId="46" applyNumberFormat="1" applyFont="1" applyFill="1" applyBorder="1" applyAlignment="1" applyProtection="1">
      <alignment horizontal="center" vertical="top" wrapText="1" shrinkToFit="1"/>
      <protection locked="0"/>
    </xf>
    <xf numFmtId="167" fontId="7" fillId="0" borderId="58" xfId="46" applyNumberFormat="1" applyFont="1" applyFill="1" applyBorder="1" applyAlignment="1" applyProtection="1">
      <alignment horizontal="center" wrapText="1"/>
    </xf>
    <xf numFmtId="0" fontId="7" fillId="0" borderId="58" xfId="0" applyFont="1" applyFill="1" applyBorder="1" applyAlignment="1" applyProtection="1">
      <alignment horizontal="center" wrapText="1"/>
    </xf>
    <xf numFmtId="0" fontId="47" fillId="0" borderId="58" xfId="0" applyFont="1" applyFill="1" applyBorder="1" applyAlignment="1" applyProtection="1">
      <alignment horizontal="center" wrapText="1"/>
      <protection locked="0"/>
    </xf>
    <xf numFmtId="167" fontId="7" fillId="0" borderId="58" xfId="46" applyNumberFormat="1" applyFont="1" applyFill="1" applyBorder="1" applyAlignment="1" applyProtection="1">
      <alignment horizontal="center" wrapText="1"/>
      <protection locked="0"/>
    </xf>
    <xf numFmtId="0" fontId="62" fillId="29" borderId="94" xfId="45" applyFont="1" applyFill="1" applyBorder="1" applyAlignment="1">
      <alignment horizontal="center" vertical="center" wrapText="1"/>
    </xf>
    <xf numFmtId="0" fontId="62" fillId="29" borderId="95" xfId="45" applyFont="1" applyFill="1" applyBorder="1" applyAlignment="1">
      <alignment horizontal="center" vertical="center" wrapText="1"/>
    </xf>
    <xf numFmtId="0" fontId="62" fillId="29" borderId="96" xfId="45" applyFont="1" applyFill="1" applyBorder="1" applyAlignment="1">
      <alignment horizontal="center" vertical="center" wrapText="1"/>
    </xf>
    <xf numFmtId="0" fontId="47" fillId="0" borderId="97" xfId="0" applyFont="1" applyBorder="1" applyAlignment="1" applyProtection="1">
      <alignment horizontal="left" vertical="center" wrapText="1"/>
    </xf>
    <xf numFmtId="167" fontId="7" fillId="0" borderId="98" xfId="46" applyNumberFormat="1" applyFont="1" applyFill="1" applyBorder="1" applyAlignment="1" applyProtection="1">
      <alignment horizontal="center" wrapText="1"/>
    </xf>
    <xf numFmtId="0" fontId="47" fillId="0" borderId="99" xfId="0" applyFont="1" applyBorder="1" applyAlignment="1" applyProtection="1">
      <alignment horizontal="left" vertical="center" wrapText="1"/>
    </xf>
    <xf numFmtId="0" fontId="54" fillId="0" borderId="100" xfId="45" applyFont="1" applyFill="1" applyBorder="1" applyAlignment="1" applyProtection="1">
      <alignment horizontal="center" wrapText="1"/>
    </xf>
    <xf numFmtId="0" fontId="47" fillId="0" borderId="101" xfId="45" applyFont="1" applyBorder="1" applyAlignment="1" applyProtection="1">
      <alignment horizontal="left" indent="1"/>
    </xf>
    <xf numFmtId="169" fontId="54" fillId="0" borderId="102" xfId="45" applyNumberFormat="1" applyFont="1" applyFill="1" applyBorder="1" applyProtection="1"/>
    <xf numFmtId="0" fontId="47" fillId="0" borderId="103" xfId="45" applyFont="1" applyFill="1" applyBorder="1" applyAlignment="1" applyProtection="1">
      <alignment horizontal="left" indent="1"/>
    </xf>
    <xf numFmtId="169" fontId="54" fillId="0" borderId="104" xfId="45" applyNumberFormat="1" applyFont="1" applyFill="1" applyBorder="1" applyProtection="1"/>
    <xf numFmtId="0" fontId="49" fillId="0" borderId="103" xfId="45" applyFont="1" applyBorder="1" applyAlignment="1" applyProtection="1">
      <alignment horizontal="left" indent="2"/>
    </xf>
    <xf numFmtId="0" fontId="47" fillId="0" borderId="99" xfId="45" applyFont="1" applyBorder="1" applyAlignment="1" applyProtection="1">
      <alignment horizontal="left" indent="1"/>
    </xf>
    <xf numFmtId="169" fontId="1" fillId="0" borderId="100" xfId="45" applyNumberFormat="1" applyBorder="1" applyProtection="1"/>
    <xf numFmtId="0" fontId="47" fillId="29" borderId="105" xfId="45" applyFont="1" applyFill="1" applyBorder="1" applyAlignment="1" applyProtection="1">
      <alignment horizontal="left"/>
    </xf>
    <xf numFmtId="169" fontId="39" fillId="29" borderId="104" xfId="45" applyNumberFormat="1" applyFont="1" applyFill="1" applyBorder="1" applyProtection="1"/>
    <xf numFmtId="0" fontId="59" fillId="0" borderId="106" xfId="45" applyFont="1" applyFill="1" applyBorder="1" applyAlignment="1" applyProtection="1">
      <alignment horizontal="left" wrapText="1"/>
      <protection locked="0"/>
    </xf>
    <xf numFmtId="0" fontId="59" fillId="0" borderId="98" xfId="45" applyFont="1" applyFill="1" applyBorder="1" applyAlignment="1" applyProtection="1">
      <alignment horizontal="left" wrapText="1"/>
      <protection locked="0"/>
    </xf>
    <xf numFmtId="0" fontId="59" fillId="0" borderId="107" xfId="45" applyFont="1" applyBorder="1" applyAlignment="1" applyProtection="1">
      <alignment horizontal="left" wrapText="1"/>
      <protection locked="0"/>
    </xf>
    <xf numFmtId="0" fontId="59" fillId="0" borderId="108" xfId="45" applyFont="1" applyBorder="1" applyAlignment="1" applyProtection="1">
      <alignment horizontal="left" wrapText="1"/>
      <protection locked="0"/>
    </xf>
    <xf numFmtId="0" fontId="59" fillId="0" borderId="109" xfId="45" applyFont="1" applyBorder="1" applyAlignment="1" applyProtection="1">
      <alignment horizontal="left" wrapText="1"/>
      <protection locked="0"/>
    </xf>
    <xf numFmtId="0" fontId="39" fillId="29" borderId="38" xfId="46" applyFont="1" applyFill="1" applyBorder="1" applyAlignment="1" applyProtection="1">
      <alignment horizontal="left"/>
    </xf>
    <xf numFmtId="169" fontId="39" fillId="29" borderId="42" xfId="46" applyNumberFormat="1" applyFont="1" applyFill="1" applyBorder="1" applyAlignment="1" applyProtection="1">
      <alignment horizontal="center" wrapText="1"/>
    </xf>
    <xf numFmtId="169" fontId="39" fillId="29" borderId="21" xfId="46" applyNumberFormat="1" applyFont="1" applyFill="1" applyBorder="1" applyAlignment="1" applyProtection="1">
      <alignment horizontal="right" wrapText="1"/>
    </xf>
    <xf numFmtId="169" fontId="39" fillId="29" borderId="44" xfId="46" applyNumberFormat="1" applyFont="1" applyFill="1" applyBorder="1" applyProtection="1"/>
    <xf numFmtId="169" fontId="39" fillId="29" borderId="34" xfId="46" applyNumberFormat="1" applyFont="1" applyFill="1" applyBorder="1" applyAlignment="1" applyProtection="1">
      <alignment horizontal="right" wrapText="1"/>
    </xf>
    <xf numFmtId="0" fontId="59" fillId="0" borderId="110" xfId="46" applyFont="1" applyFill="1" applyBorder="1" applyAlignment="1" applyProtection="1">
      <alignment horizontal="left" wrapText="1"/>
      <protection locked="0"/>
    </xf>
    <xf numFmtId="0" fontId="59" fillId="0" borderId="111" xfId="46" applyFont="1" applyFill="1" applyBorder="1" applyAlignment="1" applyProtection="1">
      <alignment horizontal="left" wrapText="1"/>
      <protection locked="0"/>
    </xf>
    <xf numFmtId="0" fontId="59" fillId="0" borderId="112" xfId="46" applyFont="1" applyFill="1" applyBorder="1" applyAlignment="1" applyProtection="1">
      <alignment horizontal="left" wrapText="1"/>
      <protection locked="0"/>
    </xf>
    <xf numFmtId="0" fontId="59" fillId="0" borderId="107" xfId="46" applyFont="1" applyBorder="1" applyAlignment="1" applyProtection="1">
      <alignment horizontal="left" vertical="center" wrapText="1"/>
      <protection locked="0"/>
    </xf>
    <xf numFmtId="0" fontId="59" fillId="0" borderId="108" xfId="46" applyFont="1" applyBorder="1" applyAlignment="1" applyProtection="1">
      <alignment horizontal="left" vertical="center" wrapText="1"/>
      <protection locked="0"/>
    </xf>
    <xf numFmtId="0" fontId="59" fillId="0" borderId="109" xfId="46" applyFont="1" applyBorder="1" applyAlignment="1" applyProtection="1">
      <alignment horizontal="left" vertical="center" wrapText="1"/>
      <protection locked="0"/>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urrency" xfId="29" builtinId="4"/>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3 2" xfId="48"/>
    <cellStyle name="Heading 4" xfId="35" builtinId="19" customBuiltin="1"/>
    <cellStyle name="Hyperlink" xfId="47" builtinId="8"/>
    <cellStyle name="Input" xfId="36" builtinId="20" customBuiltin="1"/>
    <cellStyle name="Linked Cell" xfId="37" builtinId="24" customBuiltin="1"/>
    <cellStyle name="Neutral" xfId="38" builtinId="28" customBuiltin="1"/>
    <cellStyle name="Normal" xfId="0" builtinId="0"/>
    <cellStyle name="Normal 2" xfId="39"/>
    <cellStyle name="Normal 2 2" xfId="46"/>
    <cellStyle name="Normal 3" xfId="45"/>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mruColors>
      <color rgb="FF66CCFF"/>
      <color rgb="FFFF6600"/>
      <color rgb="FF33CC33"/>
      <color rgb="FF00CC99"/>
      <color rgb="FF00CC00"/>
      <color rgb="FFFFCC00"/>
      <color rgb="FF006600"/>
      <color rgb="FF00CCFF"/>
      <color rgb="FFCC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34290</xdr:colOff>
      <xdr:row>18</xdr:row>
      <xdr:rowOff>144780</xdr:rowOff>
    </xdr:from>
    <xdr:to>
      <xdr:col>7</xdr:col>
      <xdr:colOff>491490</xdr:colOff>
      <xdr:row>25</xdr:row>
      <xdr:rowOff>139065</xdr:rowOff>
    </xdr:to>
    <xdr:sp macro="" textlink="">
      <xdr:nvSpPr>
        <xdr:cNvPr id="2" name="TextBox 1"/>
        <xdr:cNvSpPr txBox="1"/>
      </xdr:nvSpPr>
      <xdr:spPr>
        <a:xfrm>
          <a:off x="5111115" y="3135630"/>
          <a:ext cx="2286000" cy="1127760"/>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For problems or questions contact:</a:t>
          </a:r>
          <a:r>
            <a:rPr lang="en-US" sz="1100">
              <a:solidFill>
                <a:schemeClr val="dk1"/>
              </a:solidFill>
              <a:effectLst/>
              <a:latin typeface="+mn-lt"/>
              <a:ea typeface="+mn-ea"/>
              <a:cs typeface="+mn-cs"/>
            </a:rPr>
            <a:t> </a:t>
          </a:r>
          <a:endParaRPr lang="en-US">
            <a:effectLst/>
          </a:endParaRPr>
        </a:p>
        <a:p>
          <a:r>
            <a:rPr lang="en-US" sz="1100" b="0" i="0">
              <a:solidFill>
                <a:schemeClr val="dk1"/>
              </a:solidFill>
              <a:effectLst/>
              <a:latin typeface="+mn-lt"/>
              <a:ea typeface="+mn-ea"/>
              <a:cs typeface="+mn-cs"/>
            </a:rPr>
            <a:t>Alex Hettinger</a:t>
          </a:r>
          <a:endParaRPr lang="en-US">
            <a:effectLst/>
          </a:endParaRPr>
        </a:p>
        <a:p>
          <a:r>
            <a:rPr lang="en-US" sz="1100" b="0" i="0">
              <a:solidFill>
                <a:schemeClr val="dk1"/>
              </a:solidFill>
              <a:effectLst/>
              <a:latin typeface="+mn-lt"/>
              <a:ea typeface="+mn-ea"/>
              <a:cs typeface="+mn-cs"/>
            </a:rPr>
            <a:t>Office of Management &amp; Budget</a:t>
          </a:r>
          <a:endParaRPr lang="en-US">
            <a:effectLst/>
          </a:endParaRPr>
        </a:p>
        <a:p>
          <a:r>
            <a:rPr lang="en-US" sz="1100" b="0" i="0" u="sng">
              <a:solidFill>
                <a:schemeClr val="dk1"/>
              </a:solidFill>
              <a:effectLst/>
              <a:latin typeface="+mn-lt"/>
              <a:ea typeface="+mn-ea"/>
              <a:cs typeface="+mn-cs"/>
            </a:rPr>
            <a:t>ahettinger@omb.eop.gov</a:t>
          </a:r>
        </a:p>
        <a:p>
          <a:r>
            <a:rPr lang="en-US" sz="1100" b="0" i="0">
              <a:solidFill>
                <a:schemeClr val="dk1"/>
              </a:solidFill>
              <a:effectLst/>
              <a:latin typeface="+mn-lt"/>
              <a:ea typeface="+mn-ea"/>
              <a:cs typeface="+mn-cs"/>
            </a:rPr>
            <a:t>202-395-3811</a:t>
          </a:r>
          <a:endParaRPr lang="en-US">
            <a:effectLst/>
          </a:endParaRPr>
        </a:p>
        <a:p>
          <a:endParaRPr lang="en-US" sz="1100" b="0" i="0" u="none" strike="noStrike">
            <a:solidFill>
              <a:schemeClr val="dk1"/>
            </a:solidFill>
            <a:effectLst/>
            <a:latin typeface="+mn-lt"/>
            <a:ea typeface="+mn-ea"/>
            <a:cs typeface="+mn-cs"/>
          </a:endParaRPr>
        </a:p>
      </xdr:txBody>
    </xdr:sp>
    <xdr:clientData/>
  </xdr:twoCellAnchor>
  <xdr:twoCellAnchor>
    <xdr:from>
      <xdr:col>4</xdr:col>
      <xdr:colOff>36195</xdr:colOff>
      <xdr:row>7</xdr:row>
      <xdr:rowOff>125730</xdr:rowOff>
    </xdr:from>
    <xdr:to>
      <xdr:col>9</xdr:col>
      <xdr:colOff>36195</xdr:colOff>
      <xdr:row>11</xdr:row>
      <xdr:rowOff>133350</xdr:rowOff>
    </xdr:to>
    <xdr:sp macro="" textlink="">
      <xdr:nvSpPr>
        <xdr:cNvPr id="3" name="TextBox 2"/>
        <xdr:cNvSpPr txBox="1"/>
      </xdr:nvSpPr>
      <xdr:spPr>
        <a:xfrm>
          <a:off x="5113020" y="1335405"/>
          <a:ext cx="3048000" cy="655320"/>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For technical help</a:t>
          </a:r>
          <a:r>
            <a:rPr lang="en-US" baseline="0">
              <a:effectLst/>
            </a:rPr>
            <a:t> </a:t>
          </a:r>
          <a:r>
            <a:rPr lang="en-US">
              <a:effectLst/>
            </a:rPr>
            <a:t>with the MAX community direct-editing feature, please email MAX</a:t>
          </a:r>
          <a:r>
            <a:rPr lang="en-US" baseline="0">
              <a:effectLst/>
            </a:rPr>
            <a:t> support:</a:t>
          </a:r>
          <a:r>
            <a:rPr lang="en-US">
              <a:effectLst/>
            </a:rPr>
            <a:t/>
          </a:r>
          <a:br>
            <a:rPr lang="en-US">
              <a:effectLst/>
            </a:rPr>
          </a:br>
          <a:r>
            <a:rPr lang="en-US" sz="1100" b="0" i="0" u="sng">
              <a:solidFill>
                <a:schemeClr val="dk1"/>
              </a:solidFill>
              <a:effectLst/>
              <a:latin typeface="+mn-lt"/>
              <a:ea typeface="+mn-ea"/>
              <a:cs typeface="+mn-cs"/>
            </a:rPr>
            <a:t>DL-OMB-MAX-Community@ds.eop.gov</a:t>
          </a:r>
        </a:p>
        <a:p>
          <a:endParaRPr lang="en-US" sz="1100" b="0" i="0" u="none" strike="noStrike">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E36"/>
  <sheetViews>
    <sheetView workbookViewId="0">
      <selection activeCell="D39" sqref="D39"/>
    </sheetView>
  </sheetViews>
  <sheetFormatPr defaultRowHeight="13.2" x14ac:dyDescent="0.25"/>
  <cols>
    <col min="1" max="1" width="14.33203125" customWidth="1"/>
    <col min="2" max="2" width="5.109375" customWidth="1"/>
    <col min="3" max="3" width="49" customWidth="1"/>
    <col min="4" max="4" width="7.6640625" bestFit="1" customWidth="1"/>
  </cols>
  <sheetData>
    <row r="1" spans="1:4" ht="13.8" thickBot="1" x14ac:dyDescent="0.3"/>
    <row r="2" spans="1:4" x14ac:dyDescent="0.25">
      <c r="A2" s="957" t="s">
        <v>485</v>
      </c>
      <c r="B2" s="600" t="s">
        <v>433</v>
      </c>
    </row>
    <row r="3" spans="1:4" x14ac:dyDescent="0.25">
      <c r="A3" s="958"/>
      <c r="B3" s="600" t="s">
        <v>434</v>
      </c>
    </row>
    <row r="4" spans="1:4" ht="13.8" thickBot="1" x14ac:dyDescent="0.3">
      <c r="A4" s="959"/>
      <c r="B4" s="600" t="s">
        <v>421</v>
      </c>
      <c r="D4" s="601" t="s">
        <v>422</v>
      </c>
    </row>
    <row r="5" spans="1:4" x14ac:dyDescent="0.25">
      <c r="A5" s="602"/>
      <c r="B5" s="603" t="s">
        <v>486</v>
      </c>
    </row>
    <row r="6" spans="1:4" ht="13.8" thickBot="1" x14ac:dyDescent="0.3">
      <c r="A6" s="602"/>
    </row>
    <row r="7" spans="1:4" ht="16.2" thickBot="1" x14ac:dyDescent="0.35">
      <c r="B7" s="604" t="s">
        <v>423</v>
      </c>
      <c r="C7" s="605"/>
    </row>
    <row r="8" spans="1:4" x14ac:dyDescent="0.25">
      <c r="B8" s="606"/>
      <c r="C8" s="607"/>
    </row>
    <row r="9" spans="1:4" x14ac:dyDescent="0.25">
      <c r="B9" s="606" t="s">
        <v>479</v>
      </c>
      <c r="C9" s="607"/>
    </row>
    <row r="10" spans="1:4" x14ac:dyDescent="0.25">
      <c r="B10" s="126"/>
      <c r="C10" s="608" t="s">
        <v>487</v>
      </c>
    </row>
    <row r="11" spans="1:4" s="616" customFormat="1" x14ac:dyDescent="0.25">
      <c r="B11" s="126"/>
      <c r="C11" s="608" t="s">
        <v>488</v>
      </c>
    </row>
    <row r="12" spans="1:4" x14ac:dyDescent="0.25">
      <c r="B12" s="126"/>
      <c r="C12" s="644" t="s">
        <v>490</v>
      </c>
    </row>
    <row r="13" spans="1:4" x14ac:dyDescent="0.25">
      <c r="B13" s="606"/>
      <c r="C13" s="607"/>
    </row>
    <row r="14" spans="1:4" x14ac:dyDescent="0.25">
      <c r="B14" s="606" t="s">
        <v>424</v>
      </c>
      <c r="C14" s="607"/>
    </row>
    <row r="15" spans="1:4" x14ac:dyDescent="0.25">
      <c r="B15" s="126"/>
      <c r="C15" s="609" t="s">
        <v>425</v>
      </c>
    </row>
    <row r="16" spans="1:4" x14ac:dyDescent="0.25">
      <c r="B16" s="126"/>
      <c r="C16" s="609" t="s">
        <v>426</v>
      </c>
      <c r="D16" s="610" t="s">
        <v>427</v>
      </c>
    </row>
    <row r="17" spans="2:5" x14ac:dyDescent="0.25">
      <c r="B17" s="126"/>
      <c r="C17" s="607"/>
    </row>
    <row r="18" spans="2:5" x14ac:dyDescent="0.25">
      <c r="B18" s="606" t="s">
        <v>428</v>
      </c>
      <c r="C18" s="607"/>
    </row>
    <row r="19" spans="2:5" x14ac:dyDescent="0.25">
      <c r="B19" s="126"/>
      <c r="C19" s="607"/>
    </row>
    <row r="20" spans="2:5" x14ac:dyDescent="0.25">
      <c r="B20" s="606" t="s">
        <v>429</v>
      </c>
      <c r="C20" s="607"/>
    </row>
    <row r="21" spans="2:5" x14ac:dyDescent="0.25">
      <c r="B21" s="126"/>
      <c r="C21" s="607"/>
    </row>
    <row r="22" spans="2:5" x14ac:dyDescent="0.25">
      <c r="B22" s="606" t="s">
        <v>430</v>
      </c>
      <c r="C22" s="607"/>
    </row>
    <row r="23" spans="2:5" x14ac:dyDescent="0.25">
      <c r="B23" s="126"/>
      <c r="C23" s="611" t="s">
        <v>431</v>
      </c>
    </row>
    <row r="24" spans="2:5" x14ac:dyDescent="0.25">
      <c r="B24" s="126"/>
      <c r="C24" s="607"/>
    </row>
    <row r="25" spans="2:5" x14ac:dyDescent="0.25">
      <c r="B25" s="606" t="s">
        <v>432</v>
      </c>
      <c r="C25" s="607"/>
    </row>
    <row r="26" spans="2:5" ht="13.8" thickBot="1" x14ac:dyDescent="0.3">
      <c r="B26" s="612"/>
      <c r="C26" s="613"/>
      <c r="E26" s="614"/>
    </row>
    <row r="27" spans="2:5" x14ac:dyDescent="0.25">
      <c r="B27" s="600"/>
    </row>
    <row r="28" spans="2:5" ht="5.4" customHeight="1" x14ac:dyDescent="0.25"/>
    <row r="30" spans="2:5" x14ac:dyDescent="0.25">
      <c r="C30" s="600"/>
    </row>
    <row r="31" spans="2:5" x14ac:dyDescent="0.25">
      <c r="C31" s="600"/>
    </row>
    <row r="32" spans="2:5" ht="7.95" customHeight="1" x14ac:dyDescent="0.25"/>
    <row r="33" spans="2:3" x14ac:dyDescent="0.25">
      <c r="B33" s="600"/>
    </row>
    <row r="34" spans="2:3" x14ac:dyDescent="0.25">
      <c r="C34" s="600"/>
    </row>
    <row r="35" spans="2:3" x14ac:dyDescent="0.25">
      <c r="C35" s="614"/>
    </row>
    <row r="36" spans="2:3" x14ac:dyDescent="0.25">
      <c r="C36" s="603"/>
    </row>
  </sheetData>
  <sheetProtection sheet="1" objects="1" scenarios="1"/>
  <mergeCells count="1">
    <mergeCell ref="A2:A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G20"/>
  <sheetViews>
    <sheetView zoomScaleNormal="100" workbookViewId="0">
      <selection activeCell="B16" sqref="B16:F16"/>
    </sheetView>
  </sheetViews>
  <sheetFormatPr defaultRowHeight="13.2" x14ac:dyDescent="0.25"/>
  <cols>
    <col min="1" max="1" width="4.6640625" customWidth="1"/>
    <col min="2" max="2" width="45.6640625" customWidth="1"/>
    <col min="3" max="3" width="50.6640625" customWidth="1"/>
    <col min="4" max="5" width="12.6640625" customWidth="1"/>
    <col min="6" max="7" width="11.5546875" bestFit="1" customWidth="1"/>
    <col min="8" max="8" width="8.5546875" customWidth="1"/>
  </cols>
  <sheetData>
    <row r="1" spans="2:7" ht="13.8" thickBot="1" x14ac:dyDescent="0.3">
      <c r="B1" s="253"/>
    </row>
    <row r="2" spans="2:7" ht="35.25" customHeight="1" x14ac:dyDescent="0.25">
      <c r="B2" s="1040" t="s">
        <v>413</v>
      </c>
      <c r="C2" s="1041"/>
      <c r="D2" s="1041"/>
      <c r="E2" s="1042"/>
      <c r="F2" s="477"/>
      <c r="G2" s="477"/>
    </row>
    <row r="3" spans="2:7" ht="15" customHeight="1" x14ac:dyDescent="0.25">
      <c r="B3" s="1043" t="s">
        <v>270</v>
      </c>
      <c r="C3" s="1044"/>
      <c r="D3" s="1044"/>
      <c r="E3" s="1045"/>
      <c r="F3" s="477"/>
      <c r="G3" s="477"/>
    </row>
    <row r="4" spans="2:7" ht="12.75" customHeight="1" x14ac:dyDescent="0.25">
      <c r="B4" s="1034" t="s">
        <v>0</v>
      </c>
      <c r="C4" s="1036" t="s">
        <v>1</v>
      </c>
      <c r="D4" s="1038" t="s">
        <v>2</v>
      </c>
      <c r="E4" s="1039"/>
      <c r="F4" s="479"/>
      <c r="G4" s="479"/>
    </row>
    <row r="5" spans="2:7" x14ac:dyDescent="0.25">
      <c r="B5" s="1035"/>
      <c r="C5" s="1037"/>
      <c r="D5" s="530" t="s">
        <v>3</v>
      </c>
      <c r="E5" s="531" t="s">
        <v>4</v>
      </c>
      <c r="F5" s="481"/>
      <c r="G5" s="481"/>
    </row>
    <row r="6" spans="2:7" x14ac:dyDescent="0.25">
      <c r="B6" s="31" t="s">
        <v>49</v>
      </c>
      <c r="C6" s="40"/>
      <c r="D6" s="484">
        <f>SUM(D7:D11)</f>
        <v>1</v>
      </c>
      <c r="E6" s="170">
        <f>SUM(E7:E11)</f>
        <v>5.0120000000000005</v>
      </c>
      <c r="F6" s="478"/>
      <c r="G6" s="478"/>
    </row>
    <row r="7" spans="2:7" s="320" customFormat="1" x14ac:dyDescent="0.25">
      <c r="B7" s="327" t="s">
        <v>141</v>
      </c>
      <c r="C7" s="328" t="s">
        <v>163</v>
      </c>
      <c r="D7" s="321">
        <v>1</v>
      </c>
      <c r="E7" s="532"/>
      <c r="F7" s="482"/>
      <c r="G7" s="482"/>
    </row>
    <row r="8" spans="2:7" s="320" customFormat="1" x14ac:dyDescent="0.25">
      <c r="B8" s="460" t="s">
        <v>285</v>
      </c>
      <c r="C8" s="329" t="s">
        <v>26</v>
      </c>
      <c r="D8" s="322"/>
      <c r="E8" s="533">
        <v>2.2639999999999998</v>
      </c>
      <c r="F8" s="482"/>
      <c r="G8" s="482"/>
    </row>
    <row r="9" spans="2:7" s="320" customFormat="1" x14ac:dyDescent="0.25">
      <c r="B9" s="460" t="s">
        <v>286</v>
      </c>
      <c r="C9" s="329"/>
      <c r="D9" s="323"/>
      <c r="E9" s="534">
        <v>0.63500000000000001</v>
      </c>
      <c r="F9" s="482"/>
      <c r="G9" s="483"/>
    </row>
    <row r="10" spans="2:7" s="320" customFormat="1" x14ac:dyDescent="0.25">
      <c r="B10" s="460" t="s">
        <v>287</v>
      </c>
      <c r="C10" s="329"/>
      <c r="D10" s="323"/>
      <c r="E10" s="535">
        <v>0.35399999999999998</v>
      </c>
      <c r="F10" s="482"/>
      <c r="G10" s="482"/>
    </row>
    <row r="11" spans="2:7" s="320" customFormat="1" x14ac:dyDescent="0.25">
      <c r="B11" s="460" t="s">
        <v>288</v>
      </c>
      <c r="C11" s="329"/>
      <c r="D11" s="323"/>
      <c r="E11" s="535">
        <v>1.7589999999999999</v>
      </c>
      <c r="F11" s="482"/>
      <c r="G11" s="482"/>
    </row>
    <row r="12" spans="2:7" ht="16.2" thickBot="1" x14ac:dyDescent="0.35">
      <c r="B12" s="559" t="s">
        <v>52</v>
      </c>
      <c r="C12" s="560"/>
      <c r="D12" s="561">
        <f>SUM(D7:D11)</f>
        <v>1</v>
      </c>
      <c r="E12" s="562">
        <f>SUM(E7:E11)</f>
        <v>5.0120000000000005</v>
      </c>
      <c r="F12" s="480"/>
      <c r="G12" s="480"/>
    </row>
    <row r="13" spans="2:7" ht="16.8" thickTop="1" thickBot="1" x14ac:dyDescent="0.35">
      <c r="B13" s="563" t="s">
        <v>277</v>
      </c>
      <c r="C13" s="564"/>
      <c r="D13" s="565"/>
      <c r="E13" s="566">
        <f>SUM(D12:E12)</f>
        <v>6.0120000000000005</v>
      </c>
      <c r="F13" s="480"/>
      <c r="G13" s="480"/>
    </row>
    <row r="14" spans="2:7" s="320" customFormat="1" x14ac:dyDescent="0.25"/>
    <row r="15" spans="2:7" s="320" customFormat="1" x14ac:dyDescent="0.25"/>
    <row r="16" spans="2:7" s="320" customFormat="1" x14ac:dyDescent="0.25"/>
    <row r="17" s="320" customFormat="1" x14ac:dyDescent="0.25"/>
    <row r="18" s="320" customFormat="1" x14ac:dyDescent="0.25"/>
    <row r="19" s="320" customFormat="1" x14ac:dyDescent="0.25"/>
    <row r="20" s="320" customFormat="1" x14ac:dyDescent="0.25"/>
  </sheetData>
  <sheetProtection insertRows="0"/>
  <mergeCells count="5">
    <mergeCell ref="B4:B5"/>
    <mergeCell ref="C4:C5"/>
    <mergeCell ref="D4:E4"/>
    <mergeCell ref="B2:E2"/>
    <mergeCell ref="B3:E3"/>
  </mergeCells>
  <pageMargins left="0.7" right="0.7" top="0.75" bottom="0.75" header="0.3" footer="0.3"/>
  <pageSetup scale="74" fitToHeight="0"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F16"/>
  <sheetViews>
    <sheetView workbookViewId="0">
      <selection activeCell="G16" sqref="G16"/>
    </sheetView>
  </sheetViews>
  <sheetFormatPr defaultRowHeight="13.2" x14ac:dyDescent="0.25"/>
  <cols>
    <col min="1" max="1" width="5.109375" customWidth="1"/>
    <col min="2" max="2" width="27.33203125" customWidth="1"/>
    <col min="3" max="3" width="19" customWidth="1"/>
    <col min="4" max="4" width="12.88671875" customWidth="1"/>
    <col min="5" max="5" width="11.33203125" customWidth="1"/>
  </cols>
  <sheetData>
    <row r="2" spans="2:6" x14ac:dyDescent="0.25">
      <c r="B2" s="1046"/>
      <c r="C2" s="1047"/>
      <c r="D2" s="1047"/>
      <c r="E2" s="1047"/>
    </row>
    <row r="3" spans="2:6" x14ac:dyDescent="0.25">
      <c r="B3" s="254"/>
      <c r="C3" s="251"/>
      <c r="D3" s="251"/>
      <c r="E3" s="251"/>
    </row>
    <row r="4" spans="2:6" x14ac:dyDescent="0.25">
      <c r="B4" s="254" t="s">
        <v>232</v>
      </c>
      <c r="C4" s="251"/>
      <c r="D4" s="251"/>
      <c r="E4" s="251"/>
    </row>
    <row r="5" spans="2:6" ht="13.8" thickBot="1" x14ac:dyDescent="0.3"/>
    <row r="6" spans="2:6" ht="64.5" customHeight="1" x14ac:dyDescent="0.25">
      <c r="B6" s="1048" t="s">
        <v>168</v>
      </c>
      <c r="C6" s="1049"/>
      <c r="D6" s="1049"/>
      <c r="E6" s="1050"/>
    </row>
    <row r="7" spans="2:6" ht="15.6" x14ac:dyDescent="0.25">
      <c r="B7" s="1051" t="s">
        <v>0</v>
      </c>
      <c r="C7" s="1053" t="s">
        <v>1</v>
      </c>
      <c r="D7" s="1055" t="s">
        <v>2</v>
      </c>
      <c r="E7" s="1056"/>
    </row>
    <row r="8" spans="2:6" x14ac:dyDescent="0.25">
      <c r="B8" s="1052"/>
      <c r="C8" s="1054"/>
      <c r="D8" s="165" t="s">
        <v>3</v>
      </c>
      <c r="E8" s="166" t="s">
        <v>4</v>
      </c>
    </row>
    <row r="9" spans="2:6" x14ac:dyDescent="0.25">
      <c r="B9" s="31" t="s">
        <v>49</v>
      </c>
      <c r="C9" s="167"/>
      <c r="D9" s="169">
        <f>SUM(D10:D14)</f>
        <v>1.2170000000000001</v>
      </c>
      <c r="E9" s="170">
        <f>SUM(E10:E14)</f>
        <v>2.2829999999999999</v>
      </c>
      <c r="F9" s="246">
        <f>D9+E9</f>
        <v>3.5</v>
      </c>
    </row>
    <row r="10" spans="2:6" ht="26.4" x14ac:dyDescent="0.25">
      <c r="B10" s="162" t="s">
        <v>141</v>
      </c>
      <c r="C10" s="163" t="s">
        <v>163</v>
      </c>
      <c r="D10" s="171">
        <v>0.505</v>
      </c>
      <c r="E10" s="172"/>
      <c r="F10" s="245"/>
    </row>
    <row r="11" spans="2:6" x14ac:dyDescent="0.25">
      <c r="B11" s="164" t="s">
        <v>164</v>
      </c>
      <c r="C11" s="168" t="s">
        <v>26</v>
      </c>
      <c r="D11" s="173">
        <v>0.71199999999999997</v>
      </c>
      <c r="E11" s="174"/>
      <c r="F11" s="245"/>
    </row>
    <row r="12" spans="2:6" x14ac:dyDescent="0.25">
      <c r="B12" s="164" t="s">
        <v>165</v>
      </c>
      <c r="C12" s="168"/>
      <c r="D12" s="173"/>
      <c r="E12" s="178">
        <v>1.2370000000000001</v>
      </c>
      <c r="F12" s="245"/>
    </row>
    <row r="13" spans="2:6" ht="39.6" x14ac:dyDescent="0.25">
      <c r="B13" s="164" t="s">
        <v>166</v>
      </c>
      <c r="C13" s="168"/>
      <c r="D13" s="173"/>
      <c r="E13" s="174">
        <v>0.58099999999999996</v>
      </c>
      <c r="F13" s="245"/>
    </row>
    <row r="14" spans="2:6" ht="39.6" x14ac:dyDescent="0.25">
      <c r="B14" s="164" t="s">
        <v>167</v>
      </c>
      <c r="C14" s="168"/>
      <c r="D14" s="173"/>
      <c r="E14" s="174">
        <v>0.46500000000000002</v>
      </c>
      <c r="F14" s="245"/>
    </row>
    <row r="15" spans="2:6" ht="16.2" thickBot="1" x14ac:dyDescent="0.35">
      <c r="B15" s="43" t="s">
        <v>52</v>
      </c>
      <c r="C15" s="152"/>
      <c r="D15" s="175">
        <f>SUM(D10:D14)</f>
        <v>1.2170000000000001</v>
      </c>
      <c r="E15" s="175">
        <f>SUM(E12:E14)</f>
        <v>2.2829999999999999</v>
      </c>
      <c r="F15" s="246">
        <f>D15+E15</f>
        <v>3.5</v>
      </c>
    </row>
    <row r="16" spans="2:6" ht="16.8" thickTop="1" thickBot="1" x14ac:dyDescent="0.3">
      <c r="B16" s="154"/>
      <c r="C16" s="28"/>
      <c r="D16" s="176"/>
      <c r="E16" s="177"/>
    </row>
  </sheetData>
  <mergeCells count="5">
    <mergeCell ref="B2:E2"/>
    <mergeCell ref="B6:E6"/>
    <mergeCell ref="B7:B8"/>
    <mergeCell ref="C7:C8"/>
    <mergeCell ref="D7:E7"/>
  </mergeCells>
  <phoneticPr fontId="2"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00"/>
    <pageSetUpPr fitToPage="1"/>
  </sheetPr>
  <dimension ref="B1:P54"/>
  <sheetViews>
    <sheetView zoomScale="85" zoomScaleNormal="85" zoomScaleSheetLayoutView="85" workbookViewId="0">
      <selection activeCell="I23" sqref="I23"/>
    </sheetView>
  </sheetViews>
  <sheetFormatPr defaultColWidth="9.109375" defaultRowHeight="13.2" x14ac:dyDescent="0.25"/>
  <cols>
    <col min="1" max="1" width="4.6640625" style="284" customWidth="1"/>
    <col min="2" max="2" width="70.6640625" style="284" customWidth="1"/>
    <col min="3" max="3" width="8.6640625" style="284" customWidth="1"/>
    <col min="4" max="4" width="9.33203125" style="284" customWidth="1"/>
    <col min="5" max="5" width="8.6640625" style="284" customWidth="1"/>
    <col min="6" max="6" width="9.33203125" style="284" customWidth="1"/>
    <col min="7" max="7" width="8.6640625" style="284" customWidth="1"/>
    <col min="8" max="8" width="9.33203125" style="284" customWidth="1"/>
    <col min="9" max="12" width="9.109375" style="284" customWidth="1"/>
    <col min="13" max="16384" width="9.109375" style="284"/>
  </cols>
  <sheetData>
    <row r="1" spans="2:16" ht="13.8" thickBot="1" x14ac:dyDescent="0.3"/>
    <row r="2" spans="2:16" ht="48.75" customHeight="1" thickBot="1" x14ac:dyDescent="0.3">
      <c r="B2" s="1057" t="s">
        <v>507</v>
      </c>
      <c r="C2" s="1058"/>
      <c r="D2" s="1058"/>
      <c r="E2" s="1058"/>
      <c r="F2" s="1058"/>
      <c r="G2" s="1058"/>
      <c r="H2" s="1058"/>
      <c r="I2" s="1058"/>
      <c r="J2" s="1058"/>
      <c r="K2" s="1058"/>
      <c r="L2" s="1058"/>
      <c r="M2" s="1058"/>
      <c r="N2" s="1058"/>
      <c r="O2" s="1058"/>
      <c r="P2" s="1059"/>
    </row>
    <row r="3" spans="2:16" ht="12.75" customHeight="1" x14ac:dyDescent="0.25">
      <c r="B3" s="991" t="s">
        <v>406</v>
      </c>
      <c r="C3" s="1060" t="s">
        <v>390</v>
      </c>
      <c r="D3" s="1061"/>
      <c r="E3" s="1062" t="s">
        <v>269</v>
      </c>
      <c r="F3" s="1063"/>
      <c r="G3" s="1007" t="s">
        <v>417</v>
      </c>
      <c r="H3" s="1000"/>
      <c r="I3" s="1007" t="s">
        <v>478</v>
      </c>
      <c r="J3" s="1000"/>
      <c r="K3" s="1007" t="s">
        <v>483</v>
      </c>
      <c r="L3" s="1000"/>
      <c r="M3" s="1007" t="s">
        <v>500</v>
      </c>
      <c r="N3" s="1001"/>
      <c r="O3" s="1007" t="s">
        <v>504</v>
      </c>
      <c r="P3" s="1153"/>
    </row>
    <row r="4" spans="2:16" x14ac:dyDescent="0.25">
      <c r="B4" s="992"/>
      <c r="C4" s="810" t="s">
        <v>418</v>
      </c>
      <c r="D4" s="664" t="s">
        <v>419</v>
      </c>
      <c r="E4" s="702" t="s">
        <v>418</v>
      </c>
      <c r="F4" s="666" t="s">
        <v>419</v>
      </c>
      <c r="G4" s="702" t="s">
        <v>418</v>
      </c>
      <c r="H4" s="666" t="s">
        <v>419</v>
      </c>
      <c r="I4" s="702" t="s">
        <v>418</v>
      </c>
      <c r="J4" s="666" t="s">
        <v>419</v>
      </c>
      <c r="K4" s="702" t="s">
        <v>418</v>
      </c>
      <c r="L4" s="666" t="s">
        <v>419</v>
      </c>
      <c r="M4" s="702" t="s">
        <v>418</v>
      </c>
      <c r="N4" s="676" t="s">
        <v>419</v>
      </c>
      <c r="O4" s="702" t="s">
        <v>418</v>
      </c>
      <c r="P4" s="886" t="s">
        <v>419</v>
      </c>
    </row>
    <row r="5" spans="2:16" ht="12.75" customHeight="1" x14ac:dyDescent="0.25">
      <c r="B5" s="811" t="s">
        <v>225</v>
      </c>
      <c r="C5" s="704"/>
      <c r="D5" s="638">
        <f>SUM(C8:C14)</f>
        <v>0.79300000000000004</v>
      </c>
      <c r="E5" s="705"/>
      <c r="F5" s="667">
        <f>SUM(E8:E14)</f>
        <v>0.79300000000000004</v>
      </c>
      <c r="G5" s="705"/>
      <c r="H5" s="667">
        <f>SUM(G8:G14)</f>
        <v>0.79300000000000004</v>
      </c>
      <c r="I5" s="812"/>
      <c r="J5" s="695">
        <f>SUM(I6:I14)</f>
        <v>0.79300000000000004</v>
      </c>
      <c r="K5" s="812"/>
      <c r="L5" s="695">
        <f>SUM(K6:K14)</f>
        <v>0.79300000000000004</v>
      </c>
      <c r="M5" s="812"/>
      <c r="N5" s="880">
        <f>SUM(M6:M14)</f>
        <v>0.79300000000000004</v>
      </c>
      <c r="O5" s="812"/>
      <c r="P5" s="887">
        <f>SUM(O6:O14)</f>
        <v>0.79</v>
      </c>
    </row>
    <row r="6" spans="2:16" ht="12.75" customHeight="1" x14ac:dyDescent="0.25">
      <c r="B6" s="811" t="s">
        <v>480</v>
      </c>
      <c r="C6" s="704"/>
      <c r="D6" s="638"/>
      <c r="E6" s="705"/>
      <c r="F6" s="667"/>
      <c r="G6" s="705"/>
      <c r="H6" s="667"/>
      <c r="I6" s="813"/>
      <c r="J6" s="695"/>
      <c r="K6" s="813">
        <v>1.2E-2</v>
      </c>
      <c r="L6" s="695"/>
      <c r="M6" s="813">
        <v>1.2E-2</v>
      </c>
      <c r="N6" s="880"/>
      <c r="O6" s="813">
        <v>0.01</v>
      </c>
      <c r="P6" s="887"/>
    </row>
    <row r="7" spans="2:16" ht="12.75" customHeight="1" x14ac:dyDescent="0.25">
      <c r="B7" s="811" t="s">
        <v>481</v>
      </c>
      <c r="C7" s="704"/>
      <c r="D7" s="638"/>
      <c r="E7" s="705"/>
      <c r="F7" s="667"/>
      <c r="G7" s="705"/>
      <c r="H7" s="667"/>
      <c r="I7" s="813"/>
      <c r="J7" s="695"/>
      <c r="K7" s="813">
        <v>0.61499999999999999</v>
      </c>
      <c r="L7" s="695"/>
      <c r="M7" s="813">
        <v>0.61499999999999999</v>
      </c>
      <c r="N7" s="880"/>
      <c r="O7" s="813">
        <v>0.61399999999999999</v>
      </c>
      <c r="P7" s="887"/>
    </row>
    <row r="8" spans="2:16" s="352" customFormat="1" ht="12.75" customHeight="1" x14ac:dyDescent="0.25">
      <c r="B8" s="814" t="s">
        <v>243</v>
      </c>
      <c r="C8" s="815">
        <v>0.35799999999999998</v>
      </c>
      <c r="D8" s="665"/>
      <c r="E8" s="816">
        <v>0.35799999999999998</v>
      </c>
      <c r="F8" s="668"/>
      <c r="G8" s="816">
        <v>0.35799999999999998</v>
      </c>
      <c r="H8" s="668"/>
      <c r="I8" s="817">
        <v>0.35799999999999998</v>
      </c>
      <c r="J8" s="691"/>
      <c r="K8" s="817"/>
      <c r="L8" s="691"/>
      <c r="M8" s="817"/>
      <c r="N8" s="830"/>
      <c r="O8" s="817"/>
      <c r="P8" s="888"/>
    </row>
    <row r="9" spans="2:16" s="352" customFormat="1" ht="12.75" customHeight="1" x14ac:dyDescent="0.25">
      <c r="B9" s="814" t="s">
        <v>244</v>
      </c>
      <c r="C9" s="815">
        <v>0.25700000000000001</v>
      </c>
      <c r="D9" s="665"/>
      <c r="E9" s="816">
        <v>0.25700000000000001</v>
      </c>
      <c r="F9" s="668"/>
      <c r="G9" s="816">
        <v>0.25700000000000001</v>
      </c>
      <c r="H9" s="668"/>
      <c r="I9" s="817">
        <v>0.25700000000000001</v>
      </c>
      <c r="J9" s="691"/>
      <c r="K9" s="817"/>
      <c r="L9" s="691"/>
      <c r="M9" s="817"/>
      <c r="N9" s="830"/>
      <c r="O9" s="817"/>
      <c r="P9" s="888"/>
    </row>
    <row r="10" spans="2:16" s="352" customFormat="1" ht="12.75" customHeight="1" x14ac:dyDescent="0.25">
      <c r="B10" s="814" t="s">
        <v>245</v>
      </c>
      <c r="C10" s="815">
        <v>8.0000000000000002E-3</v>
      </c>
      <c r="D10" s="665"/>
      <c r="E10" s="816">
        <v>8.0000000000000002E-3</v>
      </c>
      <c r="F10" s="668"/>
      <c r="G10" s="816">
        <v>8.0000000000000002E-3</v>
      </c>
      <c r="H10" s="668"/>
      <c r="I10" s="817">
        <v>8.0000000000000002E-3</v>
      </c>
      <c r="J10" s="691"/>
      <c r="K10" s="817"/>
      <c r="L10" s="691"/>
      <c r="M10" s="817"/>
      <c r="N10" s="830"/>
      <c r="O10" s="817"/>
      <c r="P10" s="888"/>
    </row>
    <row r="11" spans="2:16" s="352" customFormat="1" ht="12.75" customHeight="1" x14ac:dyDescent="0.25">
      <c r="B11" s="814" t="s">
        <v>246</v>
      </c>
      <c r="C11" s="815">
        <v>4.0000000000000001E-3</v>
      </c>
      <c r="D11" s="665"/>
      <c r="E11" s="816">
        <v>4.0000000000000001E-3</v>
      </c>
      <c r="F11" s="668"/>
      <c r="G11" s="816">
        <v>4.0000000000000001E-3</v>
      </c>
      <c r="H11" s="668"/>
      <c r="I11" s="817">
        <v>4.0000000000000001E-3</v>
      </c>
      <c r="J11" s="691"/>
      <c r="K11" s="817"/>
      <c r="L11" s="691"/>
      <c r="M11" s="817"/>
      <c r="N11" s="830"/>
      <c r="O11" s="817"/>
      <c r="P11" s="888"/>
    </row>
    <row r="12" spans="2:16" s="352" customFormat="1" ht="12.75" customHeight="1" x14ac:dyDescent="0.25">
      <c r="B12" s="814" t="s">
        <v>247</v>
      </c>
      <c r="C12" s="815">
        <v>0</v>
      </c>
      <c r="D12" s="665"/>
      <c r="E12" s="816">
        <v>0</v>
      </c>
      <c r="F12" s="668"/>
      <c r="G12" s="816">
        <v>0</v>
      </c>
      <c r="H12" s="668"/>
      <c r="I12" s="817">
        <v>0</v>
      </c>
      <c r="J12" s="691"/>
      <c r="K12" s="817"/>
      <c r="L12" s="691"/>
      <c r="M12" s="817"/>
      <c r="N12" s="830"/>
      <c r="O12" s="817"/>
      <c r="P12" s="888"/>
    </row>
    <row r="13" spans="2:16" s="352" customFormat="1" ht="12.75" customHeight="1" x14ac:dyDescent="0.25">
      <c r="B13" s="814" t="s">
        <v>248</v>
      </c>
      <c r="C13" s="815">
        <v>0</v>
      </c>
      <c r="D13" s="665"/>
      <c r="E13" s="816">
        <v>0</v>
      </c>
      <c r="F13" s="668"/>
      <c r="G13" s="816">
        <v>0</v>
      </c>
      <c r="H13" s="668"/>
      <c r="I13" s="817">
        <v>0</v>
      </c>
      <c r="J13" s="691"/>
      <c r="K13" s="817"/>
      <c r="L13" s="691"/>
      <c r="M13" s="817"/>
      <c r="N13" s="830"/>
      <c r="O13" s="817"/>
      <c r="P13" s="888"/>
    </row>
    <row r="14" spans="2:16" s="352" customFormat="1" ht="12.75" customHeight="1" x14ac:dyDescent="0.25">
      <c r="B14" s="811" t="s">
        <v>502</v>
      </c>
      <c r="C14" s="815">
        <v>0.16600000000000001</v>
      </c>
      <c r="D14" s="665"/>
      <c r="E14" s="816">
        <v>0.16600000000000001</v>
      </c>
      <c r="F14" s="668"/>
      <c r="G14" s="816">
        <v>0.16600000000000001</v>
      </c>
      <c r="H14" s="668"/>
      <c r="I14" s="816">
        <v>0.16600000000000001</v>
      </c>
      <c r="J14" s="691"/>
      <c r="K14" s="816">
        <v>0.16600000000000001</v>
      </c>
      <c r="L14" s="691"/>
      <c r="M14" s="816">
        <v>0.16600000000000001</v>
      </c>
      <c r="N14" s="830"/>
      <c r="O14" s="816">
        <v>0.16600000000000001</v>
      </c>
      <c r="P14" s="888"/>
    </row>
    <row r="15" spans="2:16" ht="12.75" customHeight="1" x14ac:dyDescent="0.25">
      <c r="B15" s="818" t="s">
        <v>226</v>
      </c>
      <c r="C15" s="715"/>
      <c r="D15" s="638">
        <f>SUM(C18:C22)</f>
        <v>0.9870000000000001</v>
      </c>
      <c r="E15" s="705"/>
      <c r="F15" s="667">
        <f>SUM(E18:E22)</f>
        <v>0.9870000000000001</v>
      </c>
      <c r="G15" s="705"/>
      <c r="H15" s="667">
        <f>SUM(G18:G22)</f>
        <v>0.9870000000000001</v>
      </c>
      <c r="I15" s="813"/>
      <c r="J15" s="695">
        <f>SUM(I16:I22)</f>
        <v>0.9870000000000001</v>
      </c>
      <c r="K15" s="813"/>
      <c r="L15" s="695">
        <f>SUM(K16:K22)</f>
        <v>0.98699999999999999</v>
      </c>
      <c r="M15" s="813"/>
      <c r="N15" s="880">
        <f>SUM(M16:M22)</f>
        <v>0.98699999999999999</v>
      </c>
      <c r="O15" s="813"/>
      <c r="P15" s="887">
        <f>SUM(O16:O22)</f>
        <v>0.98199999999999998</v>
      </c>
    </row>
    <row r="16" spans="2:16" ht="12.75" customHeight="1" x14ac:dyDescent="0.25">
      <c r="B16" s="811" t="s">
        <v>480</v>
      </c>
      <c r="C16" s="715"/>
      <c r="D16" s="638"/>
      <c r="E16" s="705"/>
      <c r="F16" s="667"/>
      <c r="G16" s="705"/>
      <c r="H16" s="667"/>
      <c r="I16" s="813"/>
      <c r="J16" s="695"/>
      <c r="K16" s="813">
        <v>0.02</v>
      </c>
      <c r="L16" s="695"/>
      <c r="M16" s="813">
        <v>0.02</v>
      </c>
      <c r="N16" s="880"/>
      <c r="O16" s="813">
        <v>1.7000000000000001E-2</v>
      </c>
      <c r="P16" s="887"/>
    </row>
    <row r="17" spans="2:16" ht="12.75" customHeight="1" x14ac:dyDescent="0.25">
      <c r="B17" s="811" t="s">
        <v>481</v>
      </c>
      <c r="C17" s="715"/>
      <c r="D17" s="638"/>
      <c r="E17" s="705"/>
      <c r="F17" s="667"/>
      <c r="G17" s="705"/>
      <c r="H17" s="667"/>
      <c r="I17" s="813"/>
      <c r="J17" s="695"/>
      <c r="K17" s="813">
        <v>0.69099999999999995</v>
      </c>
      <c r="L17" s="695"/>
      <c r="M17" s="813">
        <v>0.69099999999999995</v>
      </c>
      <c r="N17" s="880"/>
      <c r="O17" s="813">
        <v>0.69</v>
      </c>
      <c r="P17" s="887"/>
    </row>
    <row r="18" spans="2:16" s="352" customFormat="1" ht="12.75" customHeight="1" x14ac:dyDescent="0.25">
      <c r="B18" s="814" t="s">
        <v>243</v>
      </c>
      <c r="C18" s="815">
        <v>0.26100000000000001</v>
      </c>
      <c r="D18" s="665"/>
      <c r="E18" s="816">
        <v>0.26100000000000001</v>
      </c>
      <c r="F18" s="668"/>
      <c r="G18" s="816">
        <v>0.26100000000000001</v>
      </c>
      <c r="H18" s="668"/>
      <c r="I18" s="817">
        <v>0.26100000000000001</v>
      </c>
      <c r="J18" s="691"/>
      <c r="K18" s="817"/>
      <c r="L18" s="691"/>
      <c r="M18" s="817"/>
      <c r="N18" s="830"/>
      <c r="O18" s="817"/>
      <c r="P18" s="888"/>
    </row>
    <row r="19" spans="2:16" s="352" customFormat="1" ht="12.75" customHeight="1" x14ac:dyDescent="0.25">
      <c r="B19" s="814" t="s">
        <v>244</v>
      </c>
      <c r="C19" s="815">
        <v>0.43</v>
      </c>
      <c r="D19" s="665"/>
      <c r="E19" s="816">
        <v>0.43</v>
      </c>
      <c r="F19" s="668"/>
      <c r="G19" s="816">
        <v>0.43</v>
      </c>
      <c r="H19" s="668"/>
      <c r="I19" s="817">
        <v>0.43</v>
      </c>
      <c r="J19" s="691"/>
      <c r="K19" s="817"/>
      <c r="L19" s="691"/>
      <c r="M19" s="817"/>
      <c r="N19" s="830"/>
      <c r="O19" s="817"/>
      <c r="P19" s="888"/>
    </row>
    <row r="20" spans="2:16" s="352" customFormat="1" ht="12.75" customHeight="1" x14ac:dyDescent="0.25">
      <c r="B20" s="814" t="s">
        <v>245</v>
      </c>
      <c r="C20" s="815">
        <v>1.4E-2</v>
      </c>
      <c r="D20" s="665"/>
      <c r="E20" s="816">
        <v>1.4E-2</v>
      </c>
      <c r="F20" s="668"/>
      <c r="G20" s="816">
        <v>1.4E-2</v>
      </c>
      <c r="H20" s="668"/>
      <c r="I20" s="817">
        <v>1.4E-2</v>
      </c>
      <c r="J20" s="691"/>
      <c r="K20" s="817"/>
      <c r="L20" s="691"/>
      <c r="M20" s="817"/>
      <c r="N20" s="830"/>
      <c r="O20" s="817"/>
      <c r="P20" s="888"/>
    </row>
    <row r="21" spans="2:16" s="352" customFormat="1" ht="12.75" customHeight="1" x14ac:dyDescent="0.25">
      <c r="B21" s="814" t="s">
        <v>246</v>
      </c>
      <c r="C21" s="815">
        <v>6.0000000000000001E-3</v>
      </c>
      <c r="D21" s="665"/>
      <c r="E21" s="816">
        <v>6.0000000000000001E-3</v>
      </c>
      <c r="F21" s="668"/>
      <c r="G21" s="816">
        <v>6.0000000000000001E-3</v>
      </c>
      <c r="H21" s="668"/>
      <c r="I21" s="817">
        <v>6.0000000000000001E-3</v>
      </c>
      <c r="J21" s="691"/>
      <c r="K21" s="817"/>
      <c r="L21" s="691"/>
      <c r="M21" s="817"/>
      <c r="N21" s="830"/>
      <c r="O21" s="817"/>
      <c r="P21" s="888"/>
    </row>
    <row r="22" spans="2:16" s="352" customFormat="1" ht="12.75" customHeight="1" x14ac:dyDescent="0.25">
      <c r="B22" s="811" t="s">
        <v>502</v>
      </c>
      <c r="C22" s="815">
        <v>0.27600000000000002</v>
      </c>
      <c r="D22" s="665"/>
      <c r="E22" s="816">
        <v>0.27600000000000002</v>
      </c>
      <c r="F22" s="668"/>
      <c r="G22" s="816">
        <v>0.27600000000000002</v>
      </c>
      <c r="H22" s="668"/>
      <c r="I22" s="817">
        <v>0.27600000000000002</v>
      </c>
      <c r="J22" s="691"/>
      <c r="K22" s="817">
        <v>0.27600000000000002</v>
      </c>
      <c r="L22" s="691"/>
      <c r="M22" s="817">
        <v>0.27600000000000002</v>
      </c>
      <c r="N22" s="830"/>
      <c r="O22" s="817">
        <v>0.27500000000000002</v>
      </c>
      <c r="P22" s="888"/>
    </row>
    <row r="23" spans="2:16" ht="12.75" customHeight="1" x14ac:dyDescent="0.25">
      <c r="B23" s="818" t="s">
        <v>227</v>
      </c>
      <c r="C23" s="715"/>
      <c r="D23" s="638">
        <f>SUM(C23:C30)</f>
        <v>2.9369999999999998</v>
      </c>
      <c r="E23" s="705"/>
      <c r="F23" s="667">
        <f>SUM(E26:E30)</f>
        <v>2.9369999999999998</v>
      </c>
      <c r="G23" s="705"/>
      <c r="H23" s="667">
        <f>SUM(G26:G30)</f>
        <v>2.9369999999999998</v>
      </c>
      <c r="I23" s="812"/>
      <c r="J23" s="695">
        <f>SUM(I24:I30)</f>
        <v>2.9369999999999998</v>
      </c>
      <c r="K23" s="812"/>
      <c r="L23" s="695">
        <f>SUM(K24:K30)</f>
        <v>4.0369999999999999</v>
      </c>
      <c r="M23" s="812"/>
      <c r="N23" s="880">
        <f>SUM(M24:M30)</f>
        <v>4.0369999999999999</v>
      </c>
      <c r="O23" s="812"/>
      <c r="P23" s="887">
        <f>SUM(O24:O30)</f>
        <v>4.0229999999999997</v>
      </c>
    </row>
    <row r="24" spans="2:16" ht="12.75" customHeight="1" x14ac:dyDescent="0.25">
      <c r="B24" s="811" t="s">
        <v>480</v>
      </c>
      <c r="C24" s="715"/>
      <c r="D24" s="638"/>
      <c r="E24" s="705"/>
      <c r="F24" s="667"/>
      <c r="G24" s="705"/>
      <c r="H24" s="667"/>
      <c r="I24" s="812"/>
      <c r="J24" s="695"/>
      <c r="K24" s="812">
        <v>4.3999999999999997E-2</v>
      </c>
      <c r="L24" s="695"/>
      <c r="M24" s="812">
        <v>4.3999999999999997E-2</v>
      </c>
      <c r="N24" s="880"/>
      <c r="O24" s="812">
        <v>3.6999999999999998E-2</v>
      </c>
      <c r="P24" s="887"/>
    </row>
    <row r="25" spans="2:16" ht="12.75" customHeight="1" x14ac:dyDescent="0.25">
      <c r="B25" s="811" t="s">
        <v>481</v>
      </c>
      <c r="C25" s="715"/>
      <c r="D25" s="638"/>
      <c r="E25" s="705"/>
      <c r="F25" s="667"/>
      <c r="G25" s="705"/>
      <c r="H25" s="667"/>
      <c r="I25" s="812"/>
      <c r="J25" s="695"/>
      <c r="K25" s="812">
        <v>2.2839999999999998</v>
      </c>
      <c r="L25" s="695"/>
      <c r="M25" s="812">
        <v>2.2839999999999998</v>
      </c>
      <c r="N25" s="880"/>
      <c r="O25" s="812">
        <v>2.2799999999999998</v>
      </c>
      <c r="P25" s="887"/>
    </row>
    <row r="26" spans="2:16" s="352" customFormat="1" x14ac:dyDescent="0.25">
      <c r="B26" s="814" t="s">
        <v>243</v>
      </c>
      <c r="C26" s="815">
        <v>1.3160000000000001</v>
      </c>
      <c r="D26" s="665"/>
      <c r="E26" s="816">
        <v>1.3160000000000001</v>
      </c>
      <c r="F26" s="668"/>
      <c r="G26" s="816">
        <v>1.3160000000000001</v>
      </c>
      <c r="H26" s="668"/>
      <c r="I26" s="817">
        <v>1.3160000000000001</v>
      </c>
      <c r="J26" s="691"/>
      <c r="K26" s="817"/>
      <c r="L26" s="691"/>
      <c r="M26" s="817"/>
      <c r="N26" s="830"/>
      <c r="O26" s="817"/>
      <c r="P26" s="888"/>
    </row>
    <row r="27" spans="2:16" s="352" customFormat="1" x14ac:dyDescent="0.25">
      <c r="B27" s="814" t="s">
        <v>244</v>
      </c>
      <c r="C27" s="815">
        <v>0.96799999999999997</v>
      </c>
      <c r="D27" s="665"/>
      <c r="E27" s="816">
        <v>0.96799999999999997</v>
      </c>
      <c r="F27" s="668"/>
      <c r="G27" s="816">
        <v>0.96799999999999997</v>
      </c>
      <c r="H27" s="668"/>
      <c r="I27" s="817">
        <v>0.96799999999999997</v>
      </c>
      <c r="J27" s="691"/>
      <c r="K27" s="817"/>
      <c r="L27" s="691"/>
      <c r="M27" s="817"/>
      <c r="N27" s="830"/>
      <c r="O27" s="817"/>
      <c r="P27" s="888"/>
    </row>
    <row r="28" spans="2:16" s="352" customFormat="1" x14ac:dyDescent="0.25">
      <c r="B28" s="814" t="s">
        <v>245</v>
      </c>
      <c r="C28" s="815">
        <v>3.1E-2</v>
      </c>
      <c r="D28" s="665"/>
      <c r="E28" s="816">
        <v>3.1E-2</v>
      </c>
      <c r="F28" s="668"/>
      <c r="G28" s="816">
        <v>3.1E-2</v>
      </c>
      <c r="H28" s="668"/>
      <c r="I28" s="817">
        <v>3.1E-2</v>
      </c>
      <c r="J28" s="691"/>
      <c r="K28" s="817"/>
      <c r="L28" s="691"/>
      <c r="M28" s="817"/>
      <c r="N28" s="830"/>
      <c r="O28" s="817"/>
      <c r="P28" s="888"/>
    </row>
    <row r="29" spans="2:16" s="352" customFormat="1" x14ac:dyDescent="0.25">
      <c r="B29" s="814" t="s">
        <v>246</v>
      </c>
      <c r="C29" s="815">
        <v>1.2999999999999999E-2</v>
      </c>
      <c r="D29" s="665"/>
      <c r="E29" s="816">
        <v>1.2999999999999999E-2</v>
      </c>
      <c r="F29" s="668"/>
      <c r="G29" s="816">
        <v>1.2999999999999999E-2</v>
      </c>
      <c r="H29" s="668"/>
      <c r="I29" s="817">
        <v>1.2999999999999999E-2</v>
      </c>
      <c r="J29" s="691"/>
      <c r="K29" s="817"/>
      <c r="L29" s="691"/>
      <c r="M29" s="817"/>
      <c r="N29" s="830"/>
      <c r="O29" s="817"/>
      <c r="P29" s="888"/>
    </row>
    <row r="30" spans="2:16" s="352" customFormat="1" x14ac:dyDescent="0.25">
      <c r="B30" s="811" t="s">
        <v>502</v>
      </c>
      <c r="C30" s="815">
        <v>0.60899999999999999</v>
      </c>
      <c r="D30" s="665"/>
      <c r="E30" s="816">
        <v>0.60899999999999999</v>
      </c>
      <c r="F30" s="668"/>
      <c r="G30" s="816">
        <v>0.60899999999999999</v>
      </c>
      <c r="H30" s="668"/>
      <c r="I30" s="817">
        <v>0.60899999999999999</v>
      </c>
      <c r="J30" s="691"/>
      <c r="K30" s="817">
        <v>1.7090000000000001</v>
      </c>
      <c r="L30" s="691"/>
      <c r="M30" s="817">
        <v>1.7090000000000001</v>
      </c>
      <c r="N30" s="830"/>
      <c r="O30" s="817">
        <v>1.706</v>
      </c>
      <c r="P30" s="888"/>
    </row>
    <row r="31" spans="2:16" x14ac:dyDescent="0.25">
      <c r="B31" s="811" t="s">
        <v>228</v>
      </c>
      <c r="C31" s="704"/>
      <c r="D31" s="638">
        <f>SUM(C34:C38)</f>
        <v>0.14300000000000002</v>
      </c>
      <c r="E31" s="705"/>
      <c r="F31" s="667">
        <f>SUM(E34:E38)</f>
        <v>0.14300000000000002</v>
      </c>
      <c r="G31" s="705"/>
      <c r="H31" s="667">
        <f>SUM(G34:G38)</f>
        <v>0.14300000000000002</v>
      </c>
      <c r="I31" s="812"/>
      <c r="J31" s="695">
        <f>SUM(I34:I38)</f>
        <v>0.14300000000000002</v>
      </c>
      <c r="K31" s="812"/>
      <c r="L31" s="695">
        <f>SUM(K32:K38)</f>
        <v>0.14300000000000002</v>
      </c>
      <c r="M31" s="812"/>
      <c r="N31" s="880">
        <f>SUM(M32:M38)</f>
        <v>0.14300000000000002</v>
      </c>
      <c r="O31" s="812"/>
      <c r="P31" s="887">
        <f>SUM(O32:O38)</f>
        <v>0.14200000000000002</v>
      </c>
    </row>
    <row r="32" spans="2:16" x14ac:dyDescent="0.25">
      <c r="B32" s="811" t="s">
        <v>480</v>
      </c>
      <c r="C32" s="704"/>
      <c r="D32" s="638"/>
      <c r="E32" s="705"/>
      <c r="F32" s="667"/>
      <c r="G32" s="705"/>
      <c r="H32" s="667"/>
      <c r="I32" s="812"/>
      <c r="J32" s="695"/>
      <c r="K32" s="812">
        <v>4.0000000000000001E-3</v>
      </c>
      <c r="L32" s="695"/>
      <c r="M32" s="812">
        <v>4.0000000000000001E-3</v>
      </c>
      <c r="N32" s="880"/>
      <c r="O32" s="812">
        <v>3.0000000000000001E-3</v>
      </c>
      <c r="P32" s="887"/>
    </row>
    <row r="33" spans="2:16" x14ac:dyDescent="0.25">
      <c r="B33" s="811" t="s">
        <v>481</v>
      </c>
      <c r="C33" s="704"/>
      <c r="D33" s="638"/>
      <c r="E33" s="705"/>
      <c r="F33" s="667"/>
      <c r="G33" s="705"/>
      <c r="H33" s="667"/>
      <c r="I33" s="812"/>
      <c r="J33" s="695"/>
      <c r="K33" s="812">
        <v>8.5000000000000006E-2</v>
      </c>
      <c r="L33" s="695"/>
      <c r="M33" s="812">
        <v>8.5000000000000006E-2</v>
      </c>
      <c r="N33" s="880"/>
      <c r="O33" s="812">
        <v>8.5000000000000006E-2</v>
      </c>
      <c r="P33" s="887"/>
    </row>
    <row r="34" spans="2:16" s="352" customFormat="1" x14ac:dyDescent="0.25">
      <c r="B34" s="814" t="s">
        <v>243</v>
      </c>
      <c r="C34" s="815">
        <v>0</v>
      </c>
      <c r="D34" s="665"/>
      <c r="E34" s="816">
        <v>0</v>
      </c>
      <c r="F34" s="668"/>
      <c r="G34" s="816">
        <v>0</v>
      </c>
      <c r="H34" s="668"/>
      <c r="I34" s="817">
        <v>0</v>
      </c>
      <c r="J34" s="691"/>
      <c r="K34" s="817"/>
      <c r="L34" s="691"/>
      <c r="M34" s="817"/>
      <c r="N34" s="830"/>
      <c r="O34" s="817"/>
      <c r="P34" s="888"/>
    </row>
    <row r="35" spans="2:16" s="352" customFormat="1" x14ac:dyDescent="0.25">
      <c r="B35" s="814" t="s">
        <v>244</v>
      </c>
      <c r="C35" s="815">
        <v>8.5000000000000006E-2</v>
      </c>
      <c r="D35" s="665"/>
      <c r="E35" s="816">
        <v>8.5000000000000006E-2</v>
      </c>
      <c r="F35" s="668"/>
      <c r="G35" s="816">
        <v>8.5000000000000006E-2</v>
      </c>
      <c r="H35" s="668"/>
      <c r="I35" s="817">
        <v>8.5000000000000006E-2</v>
      </c>
      <c r="J35" s="691"/>
      <c r="K35" s="817"/>
      <c r="L35" s="691"/>
      <c r="M35" s="817"/>
      <c r="N35" s="830"/>
      <c r="O35" s="817"/>
      <c r="P35" s="888"/>
    </row>
    <row r="36" spans="2:16" s="352" customFormat="1" x14ac:dyDescent="0.25">
      <c r="B36" s="814" t="s">
        <v>245</v>
      </c>
      <c r="C36" s="815">
        <v>3.0000000000000001E-3</v>
      </c>
      <c r="D36" s="665"/>
      <c r="E36" s="816">
        <v>3.0000000000000001E-3</v>
      </c>
      <c r="F36" s="668"/>
      <c r="G36" s="816">
        <v>3.0000000000000001E-3</v>
      </c>
      <c r="H36" s="668"/>
      <c r="I36" s="817">
        <v>3.0000000000000001E-3</v>
      </c>
      <c r="J36" s="691"/>
      <c r="K36" s="817"/>
      <c r="L36" s="691"/>
      <c r="M36" s="817"/>
      <c r="N36" s="830"/>
      <c r="O36" s="817"/>
      <c r="P36" s="888"/>
    </row>
    <row r="37" spans="2:16" s="352" customFormat="1" x14ac:dyDescent="0.25">
      <c r="B37" s="814" t="s">
        <v>246</v>
      </c>
      <c r="C37" s="815">
        <v>1E-3</v>
      </c>
      <c r="D37" s="665"/>
      <c r="E37" s="816">
        <v>1E-3</v>
      </c>
      <c r="F37" s="668"/>
      <c r="G37" s="816">
        <v>1E-3</v>
      </c>
      <c r="H37" s="668"/>
      <c r="I37" s="817">
        <v>1E-3</v>
      </c>
      <c r="J37" s="691"/>
      <c r="K37" s="817"/>
      <c r="L37" s="691"/>
      <c r="M37" s="817"/>
      <c r="N37" s="830"/>
      <c r="O37" s="817"/>
      <c r="P37" s="888"/>
    </row>
    <row r="38" spans="2:16" s="352" customFormat="1" x14ac:dyDescent="0.25">
      <c r="B38" s="811" t="s">
        <v>502</v>
      </c>
      <c r="C38" s="815">
        <v>5.3999999999999999E-2</v>
      </c>
      <c r="D38" s="665"/>
      <c r="E38" s="816">
        <v>5.3999999999999999E-2</v>
      </c>
      <c r="F38" s="668"/>
      <c r="G38" s="816">
        <v>5.3999999999999999E-2</v>
      </c>
      <c r="H38" s="668"/>
      <c r="I38" s="817">
        <v>5.3999999999999999E-2</v>
      </c>
      <c r="J38" s="691"/>
      <c r="K38" s="817">
        <v>5.3999999999999999E-2</v>
      </c>
      <c r="L38" s="691"/>
      <c r="M38" s="817">
        <v>5.3999999999999999E-2</v>
      </c>
      <c r="N38" s="830"/>
      <c r="O38" s="817">
        <v>5.3999999999999999E-2</v>
      </c>
      <c r="P38" s="888"/>
    </row>
    <row r="39" spans="2:16" ht="14.4" thickBot="1" x14ac:dyDescent="0.3">
      <c r="B39" s="819" t="s">
        <v>52</v>
      </c>
      <c r="C39" s="820"/>
      <c r="D39" s="670">
        <f>SUM(D31+D23+D15+D5)</f>
        <v>4.8600000000000003</v>
      </c>
      <c r="E39" s="765"/>
      <c r="F39" s="669">
        <f>SUM(F31+F23+F15+F5)</f>
        <v>4.8600000000000003</v>
      </c>
      <c r="G39" s="765"/>
      <c r="H39" s="669">
        <f>SUM(H31+H23+H15+H5)</f>
        <v>4.8600000000000003</v>
      </c>
      <c r="I39" s="765"/>
      <c r="J39" s="669">
        <f>SUM(J31+J23+J15+J5)</f>
        <v>4.8600000000000003</v>
      </c>
      <c r="K39" s="765"/>
      <c r="L39" s="669">
        <f>SUM(L31+L23+L15+L5)</f>
        <v>5.96</v>
      </c>
      <c r="M39" s="765"/>
      <c r="N39" s="670">
        <f>SUM(N31+N23+N15+N5)</f>
        <v>5.96</v>
      </c>
      <c r="O39" s="765"/>
      <c r="P39" s="889">
        <f>SUM(P31+P23+P15+P5)</f>
        <v>5.9370000000000003</v>
      </c>
    </row>
    <row r="40" spans="2:16" s="352" customFormat="1" x14ac:dyDescent="0.25">
      <c r="C40" s="354"/>
      <c r="D40" s="354"/>
    </row>
    <row r="41" spans="2:16" s="352" customFormat="1" x14ac:dyDescent="0.25"/>
    <row r="42" spans="2:16" s="352" customFormat="1" x14ac:dyDescent="0.25"/>
    <row r="43" spans="2:16" s="352" customFormat="1" x14ac:dyDescent="0.25"/>
    <row r="44" spans="2:16" s="352" customFormat="1" x14ac:dyDescent="0.25"/>
    <row r="45" spans="2:16" s="352" customFormat="1" x14ac:dyDescent="0.25"/>
    <row r="46" spans="2:16" s="352" customFormat="1" x14ac:dyDescent="0.25"/>
    <row r="47" spans="2:16" s="352" customFormat="1" x14ac:dyDescent="0.25"/>
    <row r="48" spans="2:16" s="352" customFormat="1" x14ac:dyDescent="0.25"/>
    <row r="49" s="352" customFormat="1" x14ac:dyDescent="0.25"/>
    <row r="50" s="352" customFormat="1" x14ac:dyDescent="0.25"/>
    <row r="51" s="352" customFormat="1" x14ac:dyDescent="0.25"/>
    <row r="52" s="352" customFormat="1" x14ac:dyDescent="0.25"/>
    <row r="53" s="352" customFormat="1" x14ac:dyDescent="0.25"/>
    <row r="54" s="352" customFormat="1" x14ac:dyDescent="0.25"/>
  </sheetData>
  <sheetProtection insertRows="0"/>
  <mergeCells count="9">
    <mergeCell ref="O3:P3"/>
    <mergeCell ref="B2:P2"/>
    <mergeCell ref="M3:N3"/>
    <mergeCell ref="I3:J3"/>
    <mergeCell ref="G3:H3"/>
    <mergeCell ref="C3:D3"/>
    <mergeCell ref="B3:B4"/>
    <mergeCell ref="E3:F3"/>
    <mergeCell ref="K3:L3"/>
  </mergeCells>
  <printOptions horizontalCentered="1"/>
  <pageMargins left="0.7" right="0.7" top="0.75" bottom="0.75" header="0.3" footer="0.3"/>
  <pageSetup scale="86"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pageSetUpPr fitToPage="1"/>
  </sheetPr>
  <dimension ref="B1:P18"/>
  <sheetViews>
    <sheetView zoomScaleNormal="100" zoomScaleSheetLayoutView="85" workbookViewId="0">
      <selection activeCell="I24" sqref="I24"/>
    </sheetView>
  </sheetViews>
  <sheetFormatPr defaultColWidth="9.109375" defaultRowHeight="13.2" x14ac:dyDescent="0.25"/>
  <cols>
    <col min="1" max="1" width="4.6640625" style="280" customWidth="1"/>
    <col min="2" max="2" width="41.6640625" style="280" customWidth="1"/>
    <col min="3" max="3" width="8.6640625" style="280" customWidth="1"/>
    <col min="4" max="4" width="9.33203125" style="280" customWidth="1"/>
    <col min="5" max="5" width="8.6640625" style="280" customWidth="1"/>
    <col min="6" max="6" width="9.33203125" style="280" customWidth="1"/>
    <col min="7" max="7" width="8.6640625" style="280" customWidth="1"/>
    <col min="8" max="8" width="9.33203125" style="280" customWidth="1"/>
    <col min="9" max="11" width="9.109375" style="280"/>
    <col min="12" max="12" width="11.109375" style="280" bestFit="1" customWidth="1"/>
    <col min="13" max="16384" width="9.109375" style="280"/>
  </cols>
  <sheetData>
    <row r="1" spans="2:16" ht="13.8" thickBot="1" x14ac:dyDescent="0.3"/>
    <row r="2" spans="2:16" ht="48.75" customHeight="1" thickBot="1" x14ac:dyDescent="0.3">
      <c r="B2" s="1157" t="s">
        <v>505</v>
      </c>
      <c r="C2" s="1158"/>
      <c r="D2" s="1158"/>
      <c r="E2" s="1158"/>
      <c r="F2" s="1158"/>
      <c r="G2" s="1158"/>
      <c r="H2" s="1158"/>
      <c r="I2" s="1158"/>
      <c r="J2" s="1158"/>
      <c r="K2" s="1158"/>
      <c r="L2" s="1158"/>
      <c r="M2" s="1158"/>
      <c r="N2" s="1158"/>
      <c r="O2" s="1158"/>
      <c r="P2" s="1159"/>
    </row>
    <row r="3" spans="2:16" ht="12.75" customHeight="1" x14ac:dyDescent="0.25">
      <c r="B3" s="1160" t="s">
        <v>406</v>
      </c>
      <c r="C3" s="1019" t="s">
        <v>223</v>
      </c>
      <c r="D3" s="1020"/>
      <c r="E3" s="1007" t="s">
        <v>269</v>
      </c>
      <c r="F3" s="1001"/>
      <c r="G3" s="1007" t="s">
        <v>417</v>
      </c>
      <c r="H3" s="1001"/>
      <c r="I3" s="1007" t="s">
        <v>478</v>
      </c>
      <c r="J3" s="1001"/>
      <c r="K3" s="1007" t="s">
        <v>483</v>
      </c>
      <c r="L3" s="1001"/>
      <c r="M3" s="1007" t="s">
        <v>500</v>
      </c>
      <c r="N3" s="1001"/>
      <c r="O3" s="1007" t="s">
        <v>504</v>
      </c>
      <c r="P3" s="1161"/>
    </row>
    <row r="4" spans="2:16" ht="12.75" customHeight="1" x14ac:dyDescent="0.25">
      <c r="B4" s="1162"/>
      <c r="C4" s="946" t="s">
        <v>418</v>
      </c>
      <c r="D4" s="930" t="s">
        <v>419</v>
      </c>
      <c r="E4" s="956" t="s">
        <v>418</v>
      </c>
      <c r="F4" s="934" t="s">
        <v>419</v>
      </c>
      <c r="G4" s="947" t="s">
        <v>418</v>
      </c>
      <c r="H4" s="938" t="s">
        <v>419</v>
      </c>
      <c r="I4" s="956" t="s">
        <v>418</v>
      </c>
      <c r="J4" s="938" t="s">
        <v>419</v>
      </c>
      <c r="K4" s="956" t="s">
        <v>418</v>
      </c>
      <c r="L4" s="938" t="s">
        <v>419</v>
      </c>
      <c r="M4" s="956" t="s">
        <v>418</v>
      </c>
      <c r="N4" s="938" t="s">
        <v>419</v>
      </c>
      <c r="O4" s="956" t="s">
        <v>418</v>
      </c>
      <c r="P4" s="1163" t="s">
        <v>419</v>
      </c>
    </row>
    <row r="5" spans="2:16" x14ac:dyDescent="0.25">
      <c r="B5" s="1164" t="s">
        <v>225</v>
      </c>
      <c r="C5" s="948"/>
      <c r="D5" s="931">
        <v>0</v>
      </c>
      <c r="E5" s="949"/>
      <c r="F5" s="935">
        <v>0</v>
      </c>
      <c r="G5" s="949"/>
      <c r="H5" s="939">
        <v>0</v>
      </c>
      <c r="I5" s="950"/>
      <c r="J5" s="941">
        <v>0</v>
      </c>
      <c r="K5" s="950"/>
      <c r="L5" s="941">
        <v>0</v>
      </c>
      <c r="M5" s="950"/>
      <c r="N5" s="941">
        <v>0</v>
      </c>
      <c r="O5" s="950"/>
      <c r="P5" s="1165">
        <v>0</v>
      </c>
    </row>
    <row r="6" spans="2:16" ht="13.2" customHeight="1" x14ac:dyDescent="0.25">
      <c r="B6" s="1166" t="s">
        <v>226</v>
      </c>
      <c r="C6" s="951"/>
      <c r="D6" s="932">
        <f>SUM(C7:C7)</f>
        <v>35.335999999999999</v>
      </c>
      <c r="E6" s="943"/>
      <c r="F6" s="936">
        <f>SUM(E7:E7)</f>
        <v>33.152999999999999</v>
      </c>
      <c r="G6" s="943"/>
      <c r="H6" s="940">
        <f>SUM(G7:G7)</f>
        <v>35.026000000000003</v>
      </c>
      <c r="I6" s="952"/>
      <c r="J6" s="942">
        <f>SUM(I7:I7)</f>
        <v>34.953000000000003</v>
      </c>
      <c r="K6" s="952"/>
      <c r="L6" s="942">
        <f>SUM(K7:K7)</f>
        <v>33.225999999999999</v>
      </c>
      <c r="M6" s="952"/>
      <c r="N6" s="942">
        <f>SUM(M7:M7)</f>
        <v>33.225999999999999</v>
      </c>
      <c r="O6" s="952"/>
      <c r="P6" s="1167">
        <f>SUM(O7:O7)</f>
        <v>33.225999999999999</v>
      </c>
    </row>
    <row r="7" spans="2:16" s="324" customFormat="1" ht="13.2" customHeight="1" x14ac:dyDescent="0.25">
      <c r="B7" s="1168" t="s">
        <v>279</v>
      </c>
      <c r="C7" s="944">
        <v>35.335999999999999</v>
      </c>
      <c r="D7" s="932"/>
      <c r="E7" s="944">
        <v>33.152999999999999</v>
      </c>
      <c r="F7" s="936"/>
      <c r="G7" s="944">
        <v>35.026000000000003</v>
      </c>
      <c r="H7" s="940"/>
      <c r="I7" s="953">
        <v>34.953000000000003</v>
      </c>
      <c r="J7" s="942"/>
      <c r="K7" s="953">
        <v>33.225999999999999</v>
      </c>
      <c r="L7" s="942"/>
      <c r="M7" s="953">
        <v>33.225999999999999</v>
      </c>
      <c r="N7" s="942"/>
      <c r="O7" s="953">
        <v>33.225999999999999</v>
      </c>
      <c r="P7" s="1167"/>
    </row>
    <row r="8" spans="2:16" ht="13.2" customHeight="1" x14ac:dyDescent="0.25">
      <c r="B8" s="1166" t="s">
        <v>227</v>
      </c>
      <c r="C8" s="945"/>
      <c r="D8" s="932">
        <f>SUM(C9:C11)</f>
        <v>50.559000000000005</v>
      </c>
      <c r="E8" s="943"/>
      <c r="F8" s="936">
        <f>SUM(E9:E11)</f>
        <v>46.634</v>
      </c>
      <c r="G8" s="943"/>
      <c r="H8" s="940">
        <f>SUM(G9:G11)</f>
        <v>47.988</v>
      </c>
      <c r="I8" s="952"/>
      <c r="J8" s="942">
        <f>SUM(I9:I11)</f>
        <v>48.145000000000003</v>
      </c>
      <c r="K8" s="952"/>
      <c r="L8" s="942">
        <f>SUM(K9:K11)</f>
        <v>46.425000000000004</v>
      </c>
      <c r="M8" s="952"/>
      <c r="N8" s="942">
        <f>SUM(M9:M11)</f>
        <v>46.1</v>
      </c>
      <c r="O8" s="952"/>
      <c r="P8" s="1167">
        <f>SUM(O9:O11)</f>
        <v>41.039000000000001</v>
      </c>
    </row>
    <row r="9" spans="2:16" s="324" customFormat="1" x14ac:dyDescent="0.25">
      <c r="B9" s="1168" t="s">
        <v>278</v>
      </c>
      <c r="C9" s="944">
        <v>44.124000000000002</v>
      </c>
      <c r="D9" s="932"/>
      <c r="E9" s="944">
        <v>40.593000000000004</v>
      </c>
      <c r="F9" s="936"/>
      <c r="G9" s="944">
        <v>42.631</v>
      </c>
      <c r="H9" s="940"/>
      <c r="I9" s="953">
        <v>42.725999999999999</v>
      </c>
      <c r="J9" s="942"/>
      <c r="K9" s="953">
        <v>41.006</v>
      </c>
      <c r="L9" s="942"/>
      <c r="M9" s="953">
        <v>40.69</v>
      </c>
      <c r="N9" s="942"/>
      <c r="O9" s="953">
        <v>41.039000000000001</v>
      </c>
      <c r="P9" s="1167"/>
    </row>
    <row r="10" spans="2:16" s="324" customFormat="1" x14ac:dyDescent="0.25">
      <c r="B10" s="1168" t="s">
        <v>234</v>
      </c>
      <c r="C10" s="944">
        <v>5.8380000000000001</v>
      </c>
      <c r="D10" s="932"/>
      <c r="E10" s="944">
        <v>5.5289999999999999</v>
      </c>
      <c r="F10" s="936"/>
      <c r="G10" s="944">
        <v>4.819</v>
      </c>
      <c r="H10" s="940"/>
      <c r="I10" s="953">
        <v>4.819</v>
      </c>
      <c r="J10" s="942"/>
      <c r="K10" s="953">
        <v>4.819</v>
      </c>
      <c r="L10" s="942"/>
      <c r="M10" s="953">
        <v>4.8099999999999996</v>
      </c>
      <c r="N10" s="942"/>
      <c r="O10" s="953"/>
      <c r="P10" s="1167"/>
    </row>
    <row r="11" spans="2:16" s="324" customFormat="1" x14ac:dyDescent="0.25">
      <c r="B11" s="1168" t="s">
        <v>235</v>
      </c>
      <c r="C11" s="944">
        <v>0.59699999999999998</v>
      </c>
      <c r="D11" s="932"/>
      <c r="E11" s="944">
        <v>0.51200000000000001</v>
      </c>
      <c r="F11" s="936"/>
      <c r="G11" s="944">
        <v>0.53800000000000003</v>
      </c>
      <c r="H11" s="940"/>
      <c r="I11" s="953">
        <v>0.6</v>
      </c>
      <c r="J11" s="942"/>
      <c r="K11" s="953">
        <v>0.6</v>
      </c>
      <c r="L11" s="942"/>
      <c r="M11" s="953">
        <v>0.6</v>
      </c>
      <c r="N11" s="942"/>
      <c r="O11" s="953"/>
      <c r="P11" s="1167"/>
    </row>
    <row r="12" spans="2:16" ht="13.2" customHeight="1" x14ac:dyDescent="0.25">
      <c r="B12" s="1169" t="s">
        <v>228</v>
      </c>
      <c r="C12" s="954"/>
      <c r="D12" s="933">
        <v>0</v>
      </c>
      <c r="E12" s="955"/>
      <c r="F12" s="937">
        <v>0</v>
      </c>
      <c r="G12" s="955"/>
      <c r="H12" s="933">
        <v>0</v>
      </c>
      <c r="I12" s="937"/>
      <c r="J12" s="933">
        <v>0</v>
      </c>
      <c r="K12" s="937"/>
      <c r="L12" s="933">
        <v>0</v>
      </c>
      <c r="M12" s="937"/>
      <c r="N12" s="933">
        <v>0</v>
      </c>
      <c r="O12" s="937"/>
      <c r="P12" s="1170">
        <v>0</v>
      </c>
    </row>
    <row r="13" spans="2:16" ht="14.4" thickBot="1" x14ac:dyDescent="0.3">
      <c r="B13" s="1171" t="s">
        <v>52</v>
      </c>
      <c r="C13" s="821"/>
      <c r="D13" s="656">
        <f>D5+D6+D8+D12</f>
        <v>85.89500000000001</v>
      </c>
      <c r="E13" s="822"/>
      <c r="F13" s="660">
        <f>F5+F6+F8+F12</f>
        <v>79.787000000000006</v>
      </c>
      <c r="G13" s="823"/>
      <c r="H13" s="662">
        <f>H5+H6+H8+H12</f>
        <v>83.01400000000001</v>
      </c>
      <c r="I13" s="824"/>
      <c r="J13" s="663">
        <f>J5+J6+J8+J12</f>
        <v>83.098000000000013</v>
      </c>
      <c r="K13" s="824"/>
      <c r="L13" s="663">
        <f>L5+L6+L8+L12</f>
        <v>79.65100000000001</v>
      </c>
      <c r="M13" s="824"/>
      <c r="N13" s="663">
        <f>N5+N6+N8+N12</f>
        <v>79.325999999999993</v>
      </c>
      <c r="O13" s="824"/>
      <c r="P13" s="1172">
        <f>P5+P6+P8+P12</f>
        <v>74.265000000000001</v>
      </c>
    </row>
    <row r="14" spans="2:16" s="324" customFormat="1" ht="13.95" customHeight="1" x14ac:dyDescent="0.3">
      <c r="B14" s="1173" t="s">
        <v>482</v>
      </c>
      <c r="C14" s="1064"/>
      <c r="D14" s="1064"/>
      <c r="E14" s="1064"/>
      <c r="F14" s="1064"/>
      <c r="G14" s="1064"/>
      <c r="H14" s="1064"/>
      <c r="I14" s="1064"/>
      <c r="J14" s="1064"/>
      <c r="K14" s="1064"/>
      <c r="L14" s="1064"/>
      <c r="M14" s="1064"/>
      <c r="N14" s="1064"/>
      <c r="O14" s="1064"/>
      <c r="P14" s="1174"/>
    </row>
    <row r="15" spans="2:16" s="324" customFormat="1" ht="13.5" customHeight="1" thickBot="1" x14ac:dyDescent="0.35">
      <c r="B15" s="1175" t="s">
        <v>414</v>
      </c>
      <c r="C15" s="1176"/>
      <c r="D15" s="1176"/>
      <c r="E15" s="1176"/>
      <c r="F15" s="1176"/>
      <c r="G15" s="1176"/>
      <c r="H15" s="1176"/>
      <c r="I15" s="1176"/>
      <c r="J15" s="1176"/>
      <c r="K15" s="1176"/>
      <c r="L15" s="1176"/>
      <c r="M15" s="1176"/>
      <c r="N15" s="1176"/>
      <c r="O15" s="1176"/>
      <c r="P15" s="1177"/>
    </row>
    <row r="16" spans="2:16" s="324" customFormat="1" x14ac:dyDescent="0.25"/>
    <row r="17" s="324" customFormat="1" x14ac:dyDescent="0.25"/>
    <row r="18" s="324" customFormat="1" x14ac:dyDescent="0.25"/>
  </sheetData>
  <sheetProtection insertRows="0"/>
  <mergeCells count="11">
    <mergeCell ref="B15:P15"/>
    <mergeCell ref="O3:P3"/>
    <mergeCell ref="M3:N3"/>
    <mergeCell ref="G3:H3"/>
    <mergeCell ref="B2:P2"/>
    <mergeCell ref="B14:P14"/>
    <mergeCell ref="C3:D3"/>
    <mergeCell ref="B3:B4"/>
    <mergeCell ref="E3:F3"/>
    <mergeCell ref="I3:J3"/>
    <mergeCell ref="K3:L3"/>
  </mergeCells>
  <printOptions horizontalCentered="1"/>
  <pageMargins left="0.7" right="0.7" top="0.75" bottom="0.75" header="0.3" footer="0.3"/>
  <pageSetup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F49"/>
  <sheetViews>
    <sheetView zoomScaleNormal="100" workbookViewId="0">
      <selection activeCell="B16" sqref="B16:F16"/>
    </sheetView>
  </sheetViews>
  <sheetFormatPr defaultColWidth="9.109375" defaultRowHeight="13.2" x14ac:dyDescent="0.25"/>
  <cols>
    <col min="1" max="1" width="4.6640625" style="280" customWidth="1"/>
    <col min="2" max="2" width="45.6640625" style="280" customWidth="1"/>
    <col min="3" max="3" width="50.6640625" style="280" customWidth="1"/>
    <col min="4" max="5" width="12.6640625" style="280" customWidth="1"/>
    <col min="6" max="16384" width="9.109375" style="280"/>
  </cols>
  <sheetData>
    <row r="1" spans="2:6" ht="13.8" thickBot="1" x14ac:dyDescent="0.3">
      <c r="B1" s="312"/>
      <c r="C1" s="312"/>
      <c r="D1" s="312"/>
    </row>
    <row r="2" spans="2:6" ht="37.5" customHeight="1" x14ac:dyDescent="0.25">
      <c r="B2" s="1065" t="s">
        <v>407</v>
      </c>
      <c r="C2" s="1066"/>
      <c r="D2" s="1066"/>
      <c r="E2" s="1067"/>
    </row>
    <row r="3" spans="2:6" ht="17.25" customHeight="1" x14ac:dyDescent="0.25">
      <c r="B3" s="1079" t="s">
        <v>270</v>
      </c>
      <c r="C3" s="1080"/>
      <c r="D3" s="1080"/>
      <c r="E3" s="1081"/>
    </row>
    <row r="4" spans="2:6" ht="15.75" customHeight="1" x14ac:dyDescent="0.25">
      <c r="B4" s="1073" t="s">
        <v>0</v>
      </c>
      <c r="C4" s="1075" t="s">
        <v>1</v>
      </c>
      <c r="D4" s="1077" t="s">
        <v>2</v>
      </c>
      <c r="E4" s="1078"/>
    </row>
    <row r="5" spans="2:6" x14ac:dyDescent="0.25">
      <c r="B5" s="1074"/>
      <c r="C5" s="1076"/>
      <c r="D5" s="530" t="s">
        <v>3</v>
      </c>
      <c r="E5" s="531" t="s">
        <v>4</v>
      </c>
    </row>
    <row r="6" spans="2:6" x14ac:dyDescent="0.25">
      <c r="B6" s="281" t="s">
        <v>5</v>
      </c>
      <c r="C6" s="490"/>
      <c r="D6" s="484">
        <f>SUM(D7:D9)</f>
        <v>0</v>
      </c>
      <c r="E6" s="170">
        <f>SUM(E7:E9)</f>
        <v>40.738999999999997</v>
      </c>
    </row>
    <row r="7" spans="2:6" s="324" customFormat="1" x14ac:dyDescent="0.25">
      <c r="B7" s="330" t="s">
        <v>191</v>
      </c>
      <c r="C7" s="491" t="s">
        <v>26</v>
      </c>
      <c r="D7" s="485"/>
      <c r="E7" s="331">
        <v>34.808999999999997</v>
      </c>
    </row>
    <row r="8" spans="2:6" s="324" customFormat="1" x14ac:dyDescent="0.25">
      <c r="B8" s="330" t="s">
        <v>194</v>
      </c>
      <c r="C8" s="491" t="s">
        <v>189</v>
      </c>
      <c r="D8" s="486"/>
      <c r="E8" s="332">
        <v>0.59699999999999998</v>
      </c>
      <c r="F8" s="324" t="s">
        <v>26</v>
      </c>
    </row>
    <row r="9" spans="2:6" s="324" customFormat="1" x14ac:dyDescent="0.25">
      <c r="B9" s="333" t="s">
        <v>236</v>
      </c>
      <c r="C9" s="492"/>
      <c r="D9" s="487"/>
      <c r="E9" s="334">
        <v>5.3330000000000002</v>
      </c>
    </row>
    <row r="10" spans="2:6" x14ac:dyDescent="0.25">
      <c r="B10" s="282" t="s">
        <v>27</v>
      </c>
      <c r="C10" s="493"/>
      <c r="D10" s="283">
        <f>SUM(D11)</f>
        <v>0</v>
      </c>
      <c r="E10" s="313">
        <f>SUM(E11)</f>
        <v>0</v>
      </c>
    </row>
    <row r="11" spans="2:6" s="324" customFormat="1" x14ac:dyDescent="0.25">
      <c r="B11" s="330" t="s">
        <v>191</v>
      </c>
      <c r="C11" s="491" t="s">
        <v>26</v>
      </c>
      <c r="D11" s="488"/>
      <c r="E11" s="335"/>
    </row>
    <row r="12" spans="2:6" x14ac:dyDescent="0.25">
      <c r="B12" s="281" t="s">
        <v>38</v>
      </c>
      <c r="C12" s="494"/>
      <c r="D12" s="283">
        <f>SUM(D13)</f>
        <v>0</v>
      </c>
      <c r="E12" s="313">
        <f>SUM(E13)</f>
        <v>37.231000000000002</v>
      </c>
    </row>
    <row r="13" spans="2:6" s="324" customFormat="1" x14ac:dyDescent="0.25">
      <c r="B13" s="336" t="s">
        <v>195</v>
      </c>
      <c r="C13" s="495" t="s">
        <v>26</v>
      </c>
      <c r="D13" s="325"/>
      <c r="E13" s="337">
        <v>37.231000000000002</v>
      </c>
    </row>
    <row r="14" spans="2:6" x14ac:dyDescent="0.25">
      <c r="B14" s="281" t="s">
        <v>140</v>
      </c>
      <c r="C14" s="494"/>
      <c r="D14" s="489">
        <f>SUM(D15)</f>
        <v>0</v>
      </c>
      <c r="E14" s="170">
        <f>SUM(E15)</f>
        <v>0</v>
      </c>
    </row>
    <row r="15" spans="2:6" s="324" customFormat="1" x14ac:dyDescent="0.25">
      <c r="B15" s="567" t="s">
        <v>49</v>
      </c>
      <c r="C15" s="568"/>
      <c r="D15" s="569"/>
      <c r="E15" s="570"/>
    </row>
    <row r="16" spans="2:6" ht="14.4" thickBot="1" x14ac:dyDescent="0.3">
      <c r="B16" s="571" t="s">
        <v>52</v>
      </c>
      <c r="C16" s="572"/>
      <c r="D16" s="573">
        <f>SUM(D6,D12,D14)</f>
        <v>0</v>
      </c>
      <c r="E16" s="574">
        <f>SUM(E6,E12,E14)</f>
        <v>77.97</v>
      </c>
    </row>
    <row r="17" spans="2:5" ht="15" thickTop="1" thickBot="1" x14ac:dyDescent="0.3">
      <c r="B17" s="1071" t="s">
        <v>277</v>
      </c>
      <c r="C17" s="1072"/>
      <c r="D17" s="575"/>
      <c r="E17" s="576">
        <f>SUM(D16:E16)</f>
        <v>77.97</v>
      </c>
    </row>
    <row r="18" spans="2:5" s="324" customFormat="1" ht="16.2" thickBot="1" x14ac:dyDescent="0.3">
      <c r="B18" s="1068" t="s">
        <v>237</v>
      </c>
      <c r="C18" s="1069"/>
      <c r="D18" s="1069"/>
      <c r="E18" s="1070"/>
    </row>
    <row r="19" spans="2:5" s="324" customFormat="1" x14ac:dyDescent="0.25"/>
    <row r="20" spans="2:5" s="324" customFormat="1" x14ac:dyDescent="0.25">
      <c r="B20" s="338"/>
      <c r="C20" s="339"/>
    </row>
    <row r="21" spans="2:5" s="324" customFormat="1" x14ac:dyDescent="0.25"/>
    <row r="22" spans="2:5" s="324" customFormat="1" x14ac:dyDescent="0.25"/>
    <row r="23" spans="2:5" s="324" customFormat="1" x14ac:dyDescent="0.25"/>
    <row r="24" spans="2:5" s="324" customFormat="1" x14ac:dyDescent="0.25"/>
    <row r="25" spans="2:5" s="324" customFormat="1" x14ac:dyDescent="0.25"/>
    <row r="26" spans="2:5" s="324" customFormat="1" x14ac:dyDescent="0.25"/>
    <row r="27" spans="2:5" s="324" customFormat="1" x14ac:dyDescent="0.25"/>
    <row r="28" spans="2:5" s="324" customFormat="1" x14ac:dyDescent="0.25"/>
    <row r="29" spans="2:5" s="324" customFormat="1" x14ac:dyDescent="0.25"/>
    <row r="30" spans="2:5" s="324" customFormat="1" x14ac:dyDescent="0.25"/>
    <row r="31" spans="2:5" s="324" customFormat="1" x14ac:dyDescent="0.25"/>
    <row r="32" spans="2:5" s="324" customFormat="1" x14ac:dyDescent="0.25"/>
    <row r="33" s="324" customFormat="1" x14ac:dyDescent="0.25"/>
    <row r="34" s="324" customFormat="1" x14ac:dyDescent="0.25"/>
    <row r="35" s="324" customFormat="1" x14ac:dyDescent="0.25"/>
    <row r="36" s="324" customFormat="1" x14ac:dyDescent="0.25"/>
    <row r="37" s="324" customFormat="1" x14ac:dyDescent="0.25"/>
    <row r="38" s="324" customFormat="1" x14ac:dyDescent="0.25"/>
    <row r="39" s="324" customFormat="1" x14ac:dyDescent="0.25"/>
    <row r="40" s="324" customFormat="1" x14ac:dyDescent="0.25"/>
    <row r="41" s="324" customFormat="1" x14ac:dyDescent="0.25"/>
    <row r="42" s="324" customFormat="1" x14ac:dyDescent="0.25"/>
    <row r="43" s="324" customFormat="1" x14ac:dyDescent="0.25"/>
    <row r="44" s="324" customFormat="1" x14ac:dyDescent="0.25"/>
    <row r="45" s="324" customFormat="1" x14ac:dyDescent="0.25"/>
    <row r="46" s="324" customFormat="1" x14ac:dyDescent="0.25"/>
    <row r="47" s="324" customFormat="1" x14ac:dyDescent="0.25"/>
    <row r="48" s="324" customFormat="1" x14ac:dyDescent="0.25"/>
    <row r="49" s="324" customFormat="1" x14ac:dyDescent="0.25"/>
  </sheetData>
  <sheetProtection insertRows="0"/>
  <mergeCells count="7">
    <mergeCell ref="B2:E2"/>
    <mergeCell ref="B18:E18"/>
    <mergeCell ref="B17:C17"/>
    <mergeCell ref="B4:B5"/>
    <mergeCell ref="C4:C5"/>
    <mergeCell ref="D4:E4"/>
    <mergeCell ref="B3:E3"/>
  </mergeCells>
  <pageMargins left="0.7" right="0.7" top="0.75" bottom="0.75" header="0.3" footer="0.3"/>
  <pageSetup scale="74" fitToHeight="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F22"/>
  <sheetViews>
    <sheetView workbookViewId="0"/>
  </sheetViews>
  <sheetFormatPr defaultRowHeight="13.2" x14ac:dyDescent="0.25"/>
  <cols>
    <col min="1" max="1" width="4.6640625" customWidth="1"/>
    <col min="2" max="2" width="25.33203125" customWidth="1"/>
    <col min="3" max="3" width="15.88671875" customWidth="1"/>
    <col min="4" max="4" width="10.109375" customWidth="1"/>
    <col min="5" max="5" width="11.5546875" customWidth="1"/>
  </cols>
  <sheetData>
    <row r="2" spans="2:6" x14ac:dyDescent="0.25">
      <c r="B2" s="1046"/>
      <c r="C2" s="1047"/>
      <c r="D2" s="1047"/>
      <c r="E2" s="1047"/>
    </row>
    <row r="3" spans="2:6" x14ac:dyDescent="0.25">
      <c r="B3" s="254" t="s">
        <v>232</v>
      </c>
      <c r="C3" s="251"/>
      <c r="D3" s="251"/>
      <c r="E3" s="251"/>
    </row>
    <row r="4" spans="2:6" ht="13.8" thickBot="1" x14ac:dyDescent="0.3"/>
    <row r="5" spans="2:6" ht="57.75" customHeight="1" x14ac:dyDescent="0.25">
      <c r="B5" s="1048" t="s">
        <v>198</v>
      </c>
      <c r="C5" s="1049"/>
      <c r="D5" s="1049"/>
      <c r="E5" s="1050"/>
      <c r="F5" s="245"/>
    </row>
    <row r="6" spans="2:6" ht="15.6" x14ac:dyDescent="0.25">
      <c r="B6" s="1051" t="s">
        <v>0</v>
      </c>
      <c r="C6" s="1084" t="s">
        <v>1</v>
      </c>
      <c r="D6" s="1086" t="s">
        <v>2</v>
      </c>
      <c r="E6" s="1087"/>
      <c r="F6" s="245"/>
    </row>
    <row r="7" spans="2:6" ht="26.4" x14ac:dyDescent="0.25">
      <c r="B7" s="1052"/>
      <c r="C7" s="1085"/>
      <c r="D7" s="212" t="s">
        <v>3</v>
      </c>
      <c r="E7" s="218" t="s">
        <v>4</v>
      </c>
      <c r="F7" s="245"/>
    </row>
    <row r="8" spans="2:6" ht="16.2" thickBot="1" x14ac:dyDescent="0.3">
      <c r="B8" s="31" t="s">
        <v>5</v>
      </c>
      <c r="C8" s="32"/>
      <c r="D8" s="150"/>
      <c r="E8" s="150">
        <v>0.59199999999999997</v>
      </c>
      <c r="F8" s="246">
        <f>D8+E8</f>
        <v>0.59199999999999997</v>
      </c>
    </row>
    <row r="9" spans="2:6" ht="13.8" thickTop="1" x14ac:dyDescent="0.25">
      <c r="B9" s="110" t="s">
        <v>190</v>
      </c>
      <c r="C9" s="111" t="s">
        <v>26</v>
      </c>
      <c r="D9" s="157"/>
      <c r="E9" s="158"/>
      <c r="F9" s="245"/>
    </row>
    <row r="10" spans="2:6" x14ac:dyDescent="0.25">
      <c r="B10" s="20" t="s">
        <v>191</v>
      </c>
      <c r="C10" s="106" t="s">
        <v>26</v>
      </c>
      <c r="D10" s="145"/>
      <c r="E10" s="146"/>
      <c r="F10" s="245"/>
    </row>
    <row r="11" spans="2:6" ht="26.4" x14ac:dyDescent="0.25">
      <c r="B11" s="20" t="s">
        <v>194</v>
      </c>
      <c r="C11" s="106" t="s">
        <v>189</v>
      </c>
      <c r="D11" s="145"/>
      <c r="E11" s="146"/>
      <c r="F11" s="245"/>
    </row>
    <row r="12" spans="2:6" x14ac:dyDescent="0.25">
      <c r="B12" s="225" t="s">
        <v>193</v>
      </c>
      <c r="C12" s="226" t="s">
        <v>196</v>
      </c>
      <c r="D12" s="36"/>
      <c r="E12" s="37"/>
      <c r="F12" s="245"/>
    </row>
    <row r="13" spans="2:6" x14ac:dyDescent="0.25">
      <c r="B13" s="49" t="s">
        <v>27</v>
      </c>
      <c r="C13" s="222"/>
      <c r="D13" s="223"/>
      <c r="E13" s="224"/>
      <c r="F13" s="245"/>
    </row>
    <row r="14" spans="2:6" x14ac:dyDescent="0.25">
      <c r="B14" s="20" t="s">
        <v>191</v>
      </c>
      <c r="C14" s="106" t="s">
        <v>26</v>
      </c>
      <c r="D14" s="145"/>
      <c r="E14" s="146"/>
      <c r="F14" s="245"/>
    </row>
    <row r="15" spans="2:6" x14ac:dyDescent="0.25">
      <c r="B15" s="31" t="s">
        <v>38</v>
      </c>
      <c r="C15" s="147"/>
      <c r="D15" s="58"/>
      <c r="E15" s="59"/>
      <c r="F15" s="246">
        <f>D15+E15</f>
        <v>0</v>
      </c>
    </row>
    <row r="16" spans="2:6" x14ac:dyDescent="0.25">
      <c r="B16" s="29" t="s">
        <v>195</v>
      </c>
      <c r="C16" s="35" t="s">
        <v>26</v>
      </c>
      <c r="D16" s="219"/>
      <c r="E16" s="213"/>
      <c r="F16" s="245"/>
    </row>
    <row r="17" spans="2:6" x14ac:dyDescent="0.25">
      <c r="B17" s="31" t="s">
        <v>49</v>
      </c>
      <c r="C17" s="147"/>
      <c r="D17" s="58">
        <v>0.04</v>
      </c>
      <c r="E17" s="59"/>
      <c r="F17" s="245"/>
    </row>
    <row r="18" spans="2:6" x14ac:dyDescent="0.25">
      <c r="B18" s="29" t="s">
        <v>192</v>
      </c>
      <c r="C18" s="35"/>
      <c r="D18" s="219"/>
      <c r="E18" s="213"/>
      <c r="F18" s="245"/>
    </row>
    <row r="19" spans="2:6" ht="16.2" thickBot="1" x14ac:dyDescent="0.3">
      <c r="B19" s="220" t="s">
        <v>197</v>
      </c>
      <c r="C19" s="214"/>
      <c r="D19" s="150">
        <v>0.04</v>
      </c>
      <c r="E19" s="151">
        <f>E8</f>
        <v>0.59199999999999997</v>
      </c>
      <c r="F19" s="246">
        <f>D19+E19</f>
        <v>0.63200000000000001</v>
      </c>
    </row>
    <row r="20" spans="2:6" ht="16.8" thickTop="1" thickBot="1" x14ac:dyDescent="0.3">
      <c r="B20" s="215"/>
      <c r="C20" s="189"/>
      <c r="D20" s="216"/>
      <c r="E20" s="221"/>
    </row>
    <row r="22" spans="2:6" ht="25.5" customHeight="1" x14ac:dyDescent="0.25">
      <c r="B22" s="1082"/>
      <c r="C22" s="1083"/>
      <c r="D22" s="1083"/>
      <c r="E22" s="1083"/>
    </row>
  </sheetData>
  <mergeCells count="6">
    <mergeCell ref="B22:E22"/>
    <mergeCell ref="B2:E2"/>
    <mergeCell ref="B5:E5"/>
    <mergeCell ref="B6:B7"/>
    <mergeCell ref="C6:C7"/>
    <mergeCell ref="D6:E6"/>
  </mergeCells>
  <phoneticPr fontId="2"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B1:E58"/>
  <sheetViews>
    <sheetView zoomScaleNormal="100" workbookViewId="0">
      <selection activeCell="B16" sqref="B16:F16"/>
    </sheetView>
  </sheetViews>
  <sheetFormatPr defaultColWidth="9.109375" defaultRowHeight="13.2" x14ac:dyDescent="0.25"/>
  <cols>
    <col min="1" max="1" width="4.6640625" style="280" customWidth="1"/>
    <col min="2" max="2" width="45.6640625" style="280" customWidth="1"/>
    <col min="3" max="3" width="50.6640625" style="280" customWidth="1"/>
    <col min="4" max="5" width="12.6640625" style="280" customWidth="1"/>
    <col min="6" max="16384" width="9.109375" style="280"/>
  </cols>
  <sheetData>
    <row r="1" spans="2:5" ht="13.8" thickBot="1" x14ac:dyDescent="0.3">
      <c r="B1" s="284"/>
      <c r="C1" s="284"/>
    </row>
    <row r="2" spans="2:5" ht="35.25" customHeight="1" x14ac:dyDescent="0.25">
      <c r="B2" s="1090" t="s">
        <v>391</v>
      </c>
      <c r="C2" s="1091"/>
      <c r="D2" s="1091"/>
      <c r="E2" s="1092"/>
    </row>
    <row r="3" spans="2:5" ht="13.8" x14ac:dyDescent="0.25">
      <c r="B3" s="1099" t="s">
        <v>270</v>
      </c>
      <c r="C3" s="1100"/>
      <c r="D3" s="1100"/>
      <c r="E3" s="1101"/>
    </row>
    <row r="4" spans="2:5" ht="15.75" customHeight="1" x14ac:dyDescent="0.25">
      <c r="B4" s="1095" t="s">
        <v>0</v>
      </c>
      <c r="C4" s="1097" t="s">
        <v>1</v>
      </c>
      <c r="D4" s="1088" t="s">
        <v>2</v>
      </c>
      <c r="E4" s="1089"/>
    </row>
    <row r="5" spans="2:5" x14ac:dyDescent="0.25">
      <c r="B5" s="1096"/>
      <c r="C5" s="1098"/>
      <c r="D5" s="471" t="s">
        <v>3</v>
      </c>
      <c r="E5" s="472" t="s">
        <v>4</v>
      </c>
    </row>
    <row r="6" spans="2:5" x14ac:dyDescent="0.25">
      <c r="B6" s="285" t="s">
        <v>5</v>
      </c>
      <c r="C6" s="286"/>
      <c r="D6" s="287">
        <f>SUM(D7:D8)</f>
        <v>0.15</v>
      </c>
      <c r="E6" s="288">
        <f>SUM(E7:E8)</f>
        <v>7.4999999999999997E-2</v>
      </c>
    </row>
    <row r="7" spans="2:5" s="324" customFormat="1" x14ac:dyDescent="0.25">
      <c r="B7" s="340" t="s">
        <v>158</v>
      </c>
      <c r="C7" s="341" t="s">
        <v>159</v>
      </c>
      <c r="D7" s="342">
        <v>0.15</v>
      </c>
      <c r="E7" s="343"/>
    </row>
    <row r="8" spans="2:5" s="324" customFormat="1" x14ac:dyDescent="0.25">
      <c r="B8" s="344" t="s">
        <v>161</v>
      </c>
      <c r="C8" s="345" t="s">
        <v>159</v>
      </c>
      <c r="D8" s="346"/>
      <c r="E8" s="347">
        <v>7.4999999999999997E-2</v>
      </c>
    </row>
    <row r="9" spans="2:5" x14ac:dyDescent="0.25">
      <c r="B9" s="285" t="s">
        <v>49</v>
      </c>
      <c r="C9" s="289"/>
      <c r="D9" s="287">
        <f>SUM(D10)</f>
        <v>7.4999999999999997E-2</v>
      </c>
      <c r="E9" s="288">
        <f>SUM(E10)</f>
        <v>0</v>
      </c>
    </row>
    <row r="10" spans="2:5" s="324" customFormat="1" x14ac:dyDescent="0.25">
      <c r="B10" s="348" t="s">
        <v>141</v>
      </c>
      <c r="C10" s="349" t="s">
        <v>159</v>
      </c>
      <c r="D10" s="350">
        <v>7.4999999999999997E-2</v>
      </c>
      <c r="E10" s="351"/>
    </row>
    <row r="11" spans="2:5" x14ac:dyDescent="0.25">
      <c r="B11" s="285" t="s">
        <v>51</v>
      </c>
      <c r="C11" s="289"/>
      <c r="D11" s="287">
        <f>SUM(D12:D13)</f>
        <v>1.1649999999999998</v>
      </c>
      <c r="E11" s="288">
        <f>SUM(E12:E13)</f>
        <v>0</v>
      </c>
    </row>
    <row r="12" spans="2:5" s="324" customFormat="1" x14ac:dyDescent="0.25">
      <c r="B12" s="348" t="s">
        <v>160</v>
      </c>
      <c r="C12" s="349" t="s">
        <v>159</v>
      </c>
      <c r="D12" s="373">
        <v>1.4999999999999999E-2</v>
      </c>
      <c r="E12" s="351"/>
    </row>
    <row r="13" spans="2:5" s="324" customFormat="1" x14ac:dyDescent="0.25">
      <c r="B13" s="348" t="s">
        <v>219</v>
      </c>
      <c r="C13" s="349" t="s">
        <v>159</v>
      </c>
      <c r="D13" s="548">
        <v>1.1499999999999999</v>
      </c>
      <c r="E13" s="351"/>
    </row>
    <row r="14" spans="2:5" ht="14.4" thickBot="1" x14ac:dyDescent="0.3">
      <c r="B14" s="577" t="s">
        <v>52</v>
      </c>
      <c r="C14" s="578"/>
      <c r="D14" s="579">
        <f>D6+D9+D11</f>
        <v>1.3899999999999997</v>
      </c>
      <c r="E14" s="580">
        <f>E6+E9+E11</f>
        <v>7.4999999999999997E-2</v>
      </c>
    </row>
    <row r="15" spans="2:5" ht="14.4" customHeight="1" thickTop="1" thickBot="1" x14ac:dyDescent="0.3">
      <c r="B15" s="1093" t="s">
        <v>277</v>
      </c>
      <c r="C15" s="1094"/>
      <c r="D15" s="581"/>
      <c r="E15" s="582">
        <f>SUM(D14:E14)</f>
        <v>1.4649999999999996</v>
      </c>
    </row>
    <row r="16" spans="2:5" s="324" customFormat="1" x14ac:dyDescent="0.25"/>
    <row r="17" s="324" customFormat="1" x14ac:dyDescent="0.25"/>
    <row r="18" s="324" customFormat="1" x14ac:dyDescent="0.25"/>
    <row r="19" s="324" customFormat="1" x14ac:dyDescent="0.25"/>
    <row r="20" s="324" customFormat="1" x14ac:dyDescent="0.25"/>
    <row r="21" s="324" customFormat="1" x14ac:dyDescent="0.25"/>
    <row r="22" s="324" customFormat="1" x14ac:dyDescent="0.25"/>
    <row r="23" s="324" customFormat="1" x14ac:dyDescent="0.25"/>
    <row r="24" s="324" customFormat="1" x14ac:dyDescent="0.25"/>
    <row r="25" s="324" customFormat="1" x14ac:dyDescent="0.25"/>
    <row r="26" s="324" customFormat="1" x14ac:dyDescent="0.25"/>
    <row r="27" s="324" customFormat="1" x14ac:dyDescent="0.25"/>
    <row r="28" s="324" customFormat="1" x14ac:dyDescent="0.25"/>
    <row r="29" s="324" customFormat="1" x14ac:dyDescent="0.25"/>
    <row r="30" s="324" customFormat="1" x14ac:dyDescent="0.25"/>
    <row r="31" s="324" customFormat="1" x14ac:dyDescent="0.25"/>
    <row r="32" s="324" customFormat="1" x14ac:dyDescent="0.25"/>
    <row r="33" s="324" customFormat="1" x14ac:dyDescent="0.25"/>
    <row r="34" s="324" customFormat="1" x14ac:dyDescent="0.25"/>
    <row r="35" s="324" customFormat="1" x14ac:dyDescent="0.25"/>
    <row r="36" s="324" customFormat="1" x14ac:dyDescent="0.25"/>
    <row r="37" s="324" customFormat="1" x14ac:dyDescent="0.25"/>
    <row r="38" s="324" customFormat="1" x14ac:dyDescent="0.25"/>
    <row r="39" s="324" customFormat="1" x14ac:dyDescent="0.25"/>
    <row r="40" s="324" customFormat="1" x14ac:dyDescent="0.25"/>
    <row r="41" s="324" customFormat="1" x14ac:dyDescent="0.25"/>
    <row r="42" s="324" customFormat="1" x14ac:dyDescent="0.25"/>
    <row r="43" s="324" customFormat="1" x14ac:dyDescent="0.25"/>
    <row r="44" s="324" customFormat="1" x14ac:dyDescent="0.25"/>
    <row r="45" s="324" customFormat="1" x14ac:dyDescent="0.25"/>
    <row r="46" s="324" customFormat="1" x14ac:dyDescent="0.25"/>
    <row r="47" s="324" customFormat="1" x14ac:dyDescent="0.25"/>
    <row r="48" s="324" customFormat="1" x14ac:dyDescent="0.25"/>
    <row r="49" s="324" customFormat="1" x14ac:dyDescent="0.25"/>
    <row r="50" s="324" customFormat="1" x14ac:dyDescent="0.25"/>
    <row r="51" s="324" customFormat="1" x14ac:dyDescent="0.25"/>
    <row r="52" s="324" customFormat="1" x14ac:dyDescent="0.25"/>
    <row r="53" s="324" customFormat="1" x14ac:dyDescent="0.25"/>
    <row r="54" s="324" customFormat="1" x14ac:dyDescent="0.25"/>
    <row r="55" s="324" customFormat="1" x14ac:dyDescent="0.25"/>
    <row r="56" s="324" customFormat="1" x14ac:dyDescent="0.25"/>
    <row r="57" s="324" customFormat="1" x14ac:dyDescent="0.25"/>
    <row r="58" s="324" customFormat="1" x14ac:dyDescent="0.25"/>
  </sheetData>
  <sheetProtection insertRows="0"/>
  <mergeCells count="6">
    <mergeCell ref="D4:E4"/>
    <mergeCell ref="B2:E2"/>
    <mergeCell ref="B15:C15"/>
    <mergeCell ref="B4:B5"/>
    <mergeCell ref="C4:C5"/>
    <mergeCell ref="B3:E3"/>
  </mergeCells>
  <pageMargins left="0.7" right="0.7" top="0.75" bottom="0.75" header="0.3" footer="0.3"/>
  <pageSetup scale="74" fitToHeight="0"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B3:F20"/>
  <sheetViews>
    <sheetView workbookViewId="0"/>
  </sheetViews>
  <sheetFormatPr defaultRowHeight="13.2" x14ac:dyDescent="0.25"/>
  <cols>
    <col min="1" max="1" width="4.6640625" customWidth="1"/>
    <col min="2" max="2" width="20.5546875" customWidth="1"/>
    <col min="3" max="3" width="17.44140625" customWidth="1"/>
    <col min="4" max="4" width="13" customWidth="1"/>
    <col min="5" max="5" width="13.109375" customWidth="1"/>
  </cols>
  <sheetData>
    <row r="3" spans="2:6" x14ac:dyDescent="0.25">
      <c r="B3" s="253" t="s">
        <v>232</v>
      </c>
    </row>
    <row r="4" spans="2:6" x14ac:dyDescent="0.25">
      <c r="B4" s="253"/>
    </row>
    <row r="5" spans="2:6" ht="20.399999999999999" x14ac:dyDescent="0.35">
      <c r="B5" s="1102"/>
      <c r="C5" s="1102"/>
      <c r="D5" s="1102"/>
      <c r="E5" s="1102"/>
    </row>
    <row r="6" spans="2:6" ht="13.8" thickBot="1" x14ac:dyDescent="0.3"/>
    <row r="7" spans="2:6" ht="65.25" customHeight="1" x14ac:dyDescent="0.25">
      <c r="B7" s="1048" t="s">
        <v>162</v>
      </c>
      <c r="C7" s="1049"/>
      <c r="D7" s="1049"/>
      <c r="E7" s="1050"/>
    </row>
    <row r="8" spans="2:6" ht="15.6" x14ac:dyDescent="0.25">
      <c r="B8" s="1051" t="s">
        <v>0</v>
      </c>
      <c r="C8" s="1084" t="s">
        <v>1</v>
      </c>
      <c r="D8" s="1086" t="s">
        <v>2</v>
      </c>
      <c r="E8" s="1087"/>
    </row>
    <row r="9" spans="2:6" x14ac:dyDescent="0.25">
      <c r="B9" s="1052"/>
      <c r="C9" s="1085"/>
      <c r="D9" s="79" t="s">
        <v>3</v>
      </c>
      <c r="E9" s="144" t="s">
        <v>4</v>
      </c>
      <c r="F9" s="245"/>
    </row>
    <row r="10" spans="2:6" ht="26.4" x14ac:dyDescent="0.25">
      <c r="B10" s="31" t="s">
        <v>5</v>
      </c>
      <c r="C10" s="32"/>
      <c r="D10" s="58">
        <f>SUM(D11:D12)</f>
        <v>0.15</v>
      </c>
      <c r="E10" s="59">
        <f>SUM(E11:E12)</f>
        <v>7.4999999999999997E-2</v>
      </c>
      <c r="F10" s="246">
        <f>D10+E10</f>
        <v>0.22499999999999998</v>
      </c>
    </row>
    <row r="11" spans="2:6" ht="26.4" x14ac:dyDescent="0.25">
      <c r="B11" s="110" t="s">
        <v>158</v>
      </c>
      <c r="C11" s="111" t="s">
        <v>159</v>
      </c>
      <c r="D11" s="157">
        <v>0.15</v>
      </c>
      <c r="E11" s="158"/>
      <c r="F11" s="245"/>
    </row>
    <row r="12" spans="2:6" ht="26.4" x14ac:dyDescent="0.25">
      <c r="B12" s="47" t="s">
        <v>161</v>
      </c>
      <c r="C12" s="112" t="s">
        <v>159</v>
      </c>
      <c r="D12" s="159"/>
      <c r="E12" s="160">
        <v>7.4999999999999997E-2</v>
      </c>
      <c r="F12" s="245"/>
    </row>
    <row r="13" spans="2:6" ht="26.4" x14ac:dyDescent="0.25">
      <c r="B13" s="31" t="s">
        <v>54</v>
      </c>
      <c r="C13" s="147" t="s">
        <v>26</v>
      </c>
      <c r="D13" s="58">
        <f>SUM(D14)</f>
        <v>7.4999999999999997E-2</v>
      </c>
      <c r="E13" s="59">
        <f>SUM(E14)</f>
        <v>0</v>
      </c>
      <c r="F13" s="246">
        <f>D13+E13</f>
        <v>7.4999999999999997E-2</v>
      </c>
    </row>
    <row r="14" spans="2:6" ht="26.4" x14ac:dyDescent="0.25">
      <c r="B14" s="20" t="s">
        <v>158</v>
      </c>
      <c r="C14" s="106" t="s">
        <v>159</v>
      </c>
      <c r="D14" s="145">
        <v>7.4999999999999997E-2</v>
      </c>
      <c r="E14" s="146"/>
      <c r="F14" s="245"/>
    </row>
    <row r="15" spans="2:6" x14ac:dyDescent="0.25">
      <c r="B15" s="31" t="s">
        <v>49</v>
      </c>
      <c r="C15" s="147"/>
      <c r="D15" s="58">
        <f>SUM(D16)</f>
        <v>7.4999999999999997E-2</v>
      </c>
      <c r="E15" s="59">
        <f>SUM(E16)</f>
        <v>0</v>
      </c>
      <c r="F15" s="246">
        <f>D15+E15</f>
        <v>7.4999999999999997E-2</v>
      </c>
    </row>
    <row r="16" spans="2:6" ht="26.4" x14ac:dyDescent="0.25">
      <c r="B16" s="20" t="s">
        <v>141</v>
      </c>
      <c r="C16" s="106" t="s">
        <v>159</v>
      </c>
      <c r="D16" s="145">
        <v>7.4999999999999997E-2</v>
      </c>
      <c r="E16" s="146"/>
      <c r="F16" s="245"/>
    </row>
    <row r="17" spans="2:6" ht="26.4" x14ac:dyDescent="0.25">
      <c r="B17" s="31" t="s">
        <v>51</v>
      </c>
      <c r="C17" s="147"/>
      <c r="D17" s="58">
        <f>SUM(D18)</f>
        <v>0.15</v>
      </c>
      <c r="E17" s="59">
        <f>SUM(E18)</f>
        <v>0</v>
      </c>
      <c r="F17" s="245"/>
    </row>
    <row r="18" spans="2:6" ht="26.4" x14ac:dyDescent="0.25">
      <c r="B18" s="20" t="s">
        <v>160</v>
      </c>
      <c r="C18" s="106" t="s">
        <v>159</v>
      </c>
      <c r="D18" s="145">
        <v>0.15</v>
      </c>
      <c r="E18" s="146"/>
      <c r="F18" s="246">
        <f>D18+E18</f>
        <v>0.15</v>
      </c>
    </row>
    <row r="19" spans="2:6" ht="16.2" thickBot="1" x14ac:dyDescent="0.3">
      <c r="B19" s="148" t="s">
        <v>52</v>
      </c>
      <c r="C19" s="149"/>
      <c r="D19" s="150">
        <f>SUM(D10,D13,D15,D17)</f>
        <v>0.44999999999999996</v>
      </c>
      <c r="E19" s="151">
        <f>SUM(E10,E13,E15,E17)</f>
        <v>7.4999999999999997E-2</v>
      </c>
      <c r="F19" s="246">
        <f>D19+E19</f>
        <v>0.52499999999999991</v>
      </c>
    </row>
    <row r="20" spans="2:6" ht="16.8" thickTop="1" thickBot="1" x14ac:dyDescent="0.3">
      <c r="B20" s="153"/>
      <c r="C20" s="161"/>
      <c r="D20" s="155"/>
      <c r="E20" s="156"/>
    </row>
  </sheetData>
  <mergeCells count="5">
    <mergeCell ref="B5:E5"/>
    <mergeCell ref="B7:E7"/>
    <mergeCell ref="B8:B9"/>
    <mergeCell ref="C8:C9"/>
    <mergeCell ref="D8:E8"/>
  </mergeCells>
  <phoneticPr fontId="2"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2:F26"/>
  <sheetViews>
    <sheetView workbookViewId="0"/>
  </sheetViews>
  <sheetFormatPr defaultRowHeight="13.2" x14ac:dyDescent="0.25"/>
  <cols>
    <col min="1" max="1" width="5" customWidth="1"/>
    <col min="2" max="2" width="41.6640625" customWidth="1"/>
    <col min="3" max="3" width="29" customWidth="1"/>
    <col min="4" max="4" width="14.88671875" customWidth="1"/>
    <col min="5" max="5" width="11.5546875" customWidth="1"/>
  </cols>
  <sheetData>
    <row r="2" spans="2:6" ht="13.8" x14ac:dyDescent="0.25">
      <c r="B2" s="1104"/>
      <c r="C2" s="1104"/>
    </row>
    <row r="3" spans="2:6" ht="13.8" x14ac:dyDescent="0.25">
      <c r="B3" s="253" t="s">
        <v>232</v>
      </c>
      <c r="C3" s="257"/>
    </row>
    <row r="4" spans="2:6" ht="13.8" thickBot="1" x14ac:dyDescent="0.3">
      <c r="B4" s="252"/>
    </row>
    <row r="5" spans="2:6" ht="63" customHeight="1" x14ac:dyDescent="0.25">
      <c r="B5" s="1048" t="s">
        <v>188</v>
      </c>
      <c r="C5" s="1103"/>
      <c r="D5" s="1049"/>
      <c r="E5" s="1050"/>
    </row>
    <row r="6" spans="2:6" ht="15.6" x14ac:dyDescent="0.25">
      <c r="B6" s="1051" t="s">
        <v>0</v>
      </c>
      <c r="C6" s="1084" t="s">
        <v>1</v>
      </c>
      <c r="D6" s="1086" t="s">
        <v>2</v>
      </c>
      <c r="E6" s="1087"/>
    </row>
    <row r="7" spans="2:6" x14ac:dyDescent="0.25">
      <c r="B7" s="1052"/>
      <c r="C7" s="1085"/>
      <c r="D7" s="79" t="s">
        <v>3</v>
      </c>
      <c r="E7" s="144" t="s">
        <v>4</v>
      </c>
      <c r="F7" s="245"/>
    </row>
    <row r="8" spans="2:6" x14ac:dyDescent="0.25">
      <c r="B8" s="31" t="s">
        <v>5</v>
      </c>
      <c r="C8" s="32"/>
      <c r="D8" s="58">
        <f>SUM(D9:D21)</f>
        <v>1.23</v>
      </c>
      <c r="E8" s="59">
        <f>SUM(E9:E21)</f>
        <v>0.6</v>
      </c>
      <c r="F8" s="246">
        <f>D8+E8</f>
        <v>1.83</v>
      </c>
    </row>
    <row r="9" spans="2:6" x14ac:dyDescent="0.25">
      <c r="B9" s="55" t="s">
        <v>169</v>
      </c>
      <c r="C9" s="191" t="s">
        <v>185</v>
      </c>
      <c r="D9" s="179">
        <v>1.23</v>
      </c>
      <c r="E9" s="192"/>
      <c r="F9" s="245"/>
    </row>
    <row r="10" spans="2:6" ht="52.8" x14ac:dyDescent="0.25">
      <c r="B10" s="180" t="s">
        <v>170</v>
      </c>
      <c r="C10" s="183" t="s">
        <v>184</v>
      </c>
      <c r="D10" s="193"/>
      <c r="E10" s="194"/>
      <c r="F10" s="245"/>
    </row>
    <row r="11" spans="2:6" x14ac:dyDescent="0.25">
      <c r="B11" s="185" t="s">
        <v>171</v>
      </c>
      <c r="C11" s="183"/>
      <c r="D11" s="193"/>
      <c r="E11" s="195"/>
      <c r="F11" s="245"/>
    </row>
    <row r="12" spans="2:6" x14ac:dyDescent="0.25">
      <c r="B12" s="182" t="s">
        <v>172</v>
      </c>
      <c r="C12" s="183" t="s">
        <v>26</v>
      </c>
      <c r="D12" s="193"/>
      <c r="E12" s="195"/>
      <c r="F12" s="245"/>
    </row>
    <row r="13" spans="2:6" x14ac:dyDescent="0.25">
      <c r="B13" s="182" t="s">
        <v>173</v>
      </c>
      <c r="C13" s="184"/>
      <c r="D13" s="193"/>
      <c r="E13" s="195"/>
      <c r="F13" s="245"/>
    </row>
    <row r="14" spans="2:6" x14ac:dyDescent="0.25">
      <c r="B14" s="182" t="s">
        <v>174</v>
      </c>
      <c r="C14" s="184"/>
      <c r="D14" s="193"/>
      <c r="E14" s="195"/>
      <c r="F14" s="245"/>
    </row>
    <row r="15" spans="2:6" x14ac:dyDescent="0.25">
      <c r="B15" s="182" t="s">
        <v>175</v>
      </c>
      <c r="C15" s="184"/>
      <c r="D15" s="193"/>
      <c r="E15" s="195"/>
      <c r="F15" s="245"/>
    </row>
    <row r="16" spans="2:6" ht="26.4" x14ac:dyDescent="0.25">
      <c r="B16" s="185" t="s">
        <v>176</v>
      </c>
      <c r="C16" s="181" t="s">
        <v>186</v>
      </c>
      <c r="D16" s="181"/>
      <c r="E16" s="196" t="s">
        <v>187</v>
      </c>
      <c r="F16" s="245"/>
    </row>
    <row r="17" spans="2:6" ht="26.4" x14ac:dyDescent="0.25">
      <c r="B17" s="197" t="s">
        <v>177</v>
      </c>
      <c r="C17" s="181" t="s">
        <v>186</v>
      </c>
      <c r="D17" s="181"/>
      <c r="E17" s="196" t="s">
        <v>187</v>
      </c>
      <c r="F17" s="245"/>
    </row>
    <row r="18" spans="2:6" ht="26.4" x14ac:dyDescent="0.25">
      <c r="B18" s="197" t="s">
        <v>178</v>
      </c>
      <c r="C18" s="181" t="s">
        <v>186</v>
      </c>
      <c r="D18" s="181"/>
      <c r="E18" s="196" t="s">
        <v>187</v>
      </c>
      <c r="F18" s="245"/>
    </row>
    <row r="19" spans="2:6" ht="26.4" x14ac:dyDescent="0.25">
      <c r="B19" s="197" t="s">
        <v>179</v>
      </c>
      <c r="C19" s="181" t="s">
        <v>186</v>
      </c>
      <c r="D19" s="181"/>
      <c r="E19" s="196" t="s">
        <v>187</v>
      </c>
      <c r="F19" s="245"/>
    </row>
    <row r="20" spans="2:6" x14ac:dyDescent="0.25">
      <c r="B20" s="186" t="s">
        <v>180</v>
      </c>
      <c r="C20" s="188" t="s">
        <v>183</v>
      </c>
      <c r="D20" s="181"/>
      <c r="E20" s="196">
        <v>0.6</v>
      </c>
      <c r="F20" s="245"/>
    </row>
    <row r="21" spans="2:6" x14ac:dyDescent="0.25">
      <c r="B21" s="187" t="s">
        <v>181</v>
      </c>
      <c r="C21" s="188" t="s">
        <v>183</v>
      </c>
      <c r="D21" s="42"/>
      <c r="E21" s="248" t="s">
        <v>187</v>
      </c>
      <c r="F21" s="249" t="s">
        <v>218</v>
      </c>
    </row>
    <row r="22" spans="2:6" x14ac:dyDescent="0.25">
      <c r="B22" s="116" t="s">
        <v>49</v>
      </c>
      <c r="C22" s="199"/>
      <c r="D22" s="204">
        <f>D23</f>
        <v>0.189</v>
      </c>
      <c r="E22" s="205"/>
      <c r="F22" s="245"/>
    </row>
    <row r="23" spans="2:6" x14ac:dyDescent="0.25">
      <c r="B23" s="206" t="s">
        <v>141</v>
      </c>
      <c r="C23" s="200" t="s">
        <v>183</v>
      </c>
      <c r="D23" s="201">
        <v>0.189</v>
      </c>
      <c r="E23" s="207"/>
      <c r="F23" s="245"/>
    </row>
    <row r="24" spans="2:6" x14ac:dyDescent="0.25">
      <c r="B24" s="208" t="s">
        <v>182</v>
      </c>
      <c r="C24" s="202"/>
      <c r="D24" s="202"/>
      <c r="E24" s="202"/>
      <c r="F24" s="245"/>
    </row>
    <row r="25" spans="2:6" ht="16.2" thickBot="1" x14ac:dyDescent="0.3">
      <c r="B25" s="209" t="s">
        <v>52</v>
      </c>
      <c r="C25" s="203"/>
      <c r="D25" s="210">
        <f>SUM(D9+D23)</f>
        <v>1.419</v>
      </c>
      <c r="E25" s="211">
        <f>E8+E22</f>
        <v>0.6</v>
      </c>
      <c r="F25" s="246">
        <f>D25+E25</f>
        <v>2.0190000000000001</v>
      </c>
    </row>
    <row r="26" spans="2:6" ht="16.8" thickTop="1" thickBot="1" x14ac:dyDescent="0.3">
      <c r="B26" s="153"/>
      <c r="C26" s="189"/>
      <c r="D26" s="190"/>
      <c r="E26" s="198"/>
    </row>
  </sheetData>
  <mergeCells count="5">
    <mergeCell ref="B5:E5"/>
    <mergeCell ref="B6:B7"/>
    <mergeCell ref="C6:C7"/>
    <mergeCell ref="D6:E6"/>
    <mergeCell ref="B2:C2"/>
  </mergeCells>
  <phoneticPr fontId="31" type="noConversion"/>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E42"/>
  <sheetViews>
    <sheetView zoomScaleNormal="100" workbookViewId="0"/>
  </sheetViews>
  <sheetFormatPr defaultColWidth="9.109375" defaultRowHeight="13.2" x14ac:dyDescent="0.25"/>
  <cols>
    <col min="1" max="1" width="4.6640625" style="284" customWidth="1"/>
    <col min="2" max="2" width="45.6640625" style="284" customWidth="1"/>
    <col min="3" max="3" width="50.6640625" style="284" customWidth="1"/>
    <col min="4" max="5" width="12.6640625" style="284" customWidth="1"/>
    <col min="6" max="16384" width="9.109375" style="284"/>
  </cols>
  <sheetData>
    <row r="1" spans="2:5" ht="13.8" thickBot="1" x14ac:dyDescent="0.3">
      <c r="B1" s="290"/>
    </row>
    <row r="2" spans="2:5" ht="35.25" customHeight="1" x14ac:dyDescent="0.25">
      <c r="B2" s="1090" t="s">
        <v>392</v>
      </c>
      <c r="C2" s="1091"/>
      <c r="D2" s="1091"/>
      <c r="E2" s="1092"/>
    </row>
    <row r="3" spans="2:5" ht="13.8" x14ac:dyDescent="0.25">
      <c r="B3" s="1099" t="s">
        <v>270</v>
      </c>
      <c r="C3" s="1100"/>
      <c r="D3" s="1100"/>
      <c r="E3" s="1101"/>
    </row>
    <row r="4" spans="2:5" ht="15.75" customHeight="1" x14ac:dyDescent="0.25">
      <c r="B4" s="1095" t="s">
        <v>0</v>
      </c>
      <c r="C4" s="1097" t="s">
        <v>1</v>
      </c>
      <c r="D4" s="1088" t="s">
        <v>2</v>
      </c>
      <c r="E4" s="1089"/>
    </row>
    <row r="5" spans="2:5" x14ac:dyDescent="0.25">
      <c r="B5" s="1096"/>
      <c r="C5" s="1098"/>
      <c r="D5" s="471" t="s">
        <v>3</v>
      </c>
      <c r="E5" s="472" t="s">
        <v>4</v>
      </c>
    </row>
    <row r="6" spans="2:5" x14ac:dyDescent="0.25">
      <c r="B6" s="285" t="s">
        <v>5</v>
      </c>
      <c r="C6" s="286"/>
      <c r="D6" s="287">
        <f>SUM(D7:D19)</f>
        <v>5.1929999999999996</v>
      </c>
      <c r="E6" s="288">
        <f>SUM(E7:E19)</f>
        <v>0</v>
      </c>
    </row>
    <row r="7" spans="2:5" s="352" customFormat="1" x14ac:dyDescent="0.25">
      <c r="B7" s="355" t="s">
        <v>169</v>
      </c>
      <c r="C7" s="356" t="s">
        <v>185</v>
      </c>
      <c r="D7" s="357">
        <v>5.1929999999999996</v>
      </c>
      <c r="E7" s="358"/>
    </row>
    <row r="8" spans="2:5" s="352" customFormat="1" ht="39.75" customHeight="1" x14ac:dyDescent="0.25">
      <c r="B8" s="359" t="s">
        <v>170</v>
      </c>
      <c r="C8" s="360" t="s">
        <v>280</v>
      </c>
      <c r="D8" s="361"/>
      <c r="E8" s="362"/>
    </row>
    <row r="9" spans="2:5" s="352" customFormat="1" x14ac:dyDescent="0.25">
      <c r="B9" s="363" t="s">
        <v>171</v>
      </c>
      <c r="C9" s="360"/>
      <c r="D9" s="361"/>
      <c r="E9" s="364"/>
    </row>
    <row r="10" spans="2:5" s="352" customFormat="1" x14ac:dyDescent="0.25">
      <c r="B10" s="363" t="s">
        <v>172</v>
      </c>
      <c r="C10" s="360" t="s">
        <v>26</v>
      </c>
      <c r="D10" s="361"/>
      <c r="E10" s="364"/>
    </row>
    <row r="11" spans="2:5" s="352" customFormat="1" x14ac:dyDescent="0.25">
      <c r="B11" s="363" t="s">
        <v>173</v>
      </c>
      <c r="C11" s="365"/>
      <c r="D11" s="361"/>
      <c r="E11" s="364"/>
    </row>
    <row r="12" spans="2:5" s="352" customFormat="1" x14ac:dyDescent="0.25">
      <c r="B12" s="363" t="s">
        <v>174</v>
      </c>
      <c r="C12" s="365"/>
      <c r="D12" s="361"/>
      <c r="E12" s="364"/>
    </row>
    <row r="13" spans="2:5" s="352" customFormat="1" x14ac:dyDescent="0.25">
      <c r="B13" s="363" t="s">
        <v>175</v>
      </c>
      <c r="C13" s="365"/>
      <c r="D13" s="361"/>
      <c r="E13" s="364"/>
    </row>
    <row r="14" spans="2:5" s="352" customFormat="1" x14ac:dyDescent="0.25">
      <c r="B14" s="363" t="s">
        <v>176</v>
      </c>
      <c r="C14" s="366" t="s">
        <v>186</v>
      </c>
      <c r="D14" s="366"/>
      <c r="E14" s="367"/>
    </row>
    <row r="15" spans="2:5" s="352" customFormat="1" x14ac:dyDescent="0.25">
      <c r="B15" s="368" t="s">
        <v>177</v>
      </c>
      <c r="C15" s="366" t="s">
        <v>186</v>
      </c>
      <c r="D15" s="366"/>
      <c r="E15" s="367"/>
    </row>
    <row r="16" spans="2:5" s="352" customFormat="1" x14ac:dyDescent="0.25">
      <c r="B16" s="368" t="s">
        <v>178</v>
      </c>
      <c r="C16" s="366" t="s">
        <v>186</v>
      </c>
      <c r="D16" s="366"/>
      <c r="E16" s="367"/>
    </row>
    <row r="17" spans="2:5" s="352" customFormat="1" x14ac:dyDescent="0.25">
      <c r="B17" s="368" t="s">
        <v>179</v>
      </c>
      <c r="C17" s="366" t="s">
        <v>186</v>
      </c>
      <c r="D17" s="366"/>
      <c r="E17" s="367"/>
    </row>
    <row r="18" spans="2:5" s="352" customFormat="1" x14ac:dyDescent="0.25">
      <c r="B18" s="368" t="s">
        <v>180</v>
      </c>
      <c r="C18" s="369" t="s">
        <v>183</v>
      </c>
      <c r="D18" s="366"/>
      <c r="E18" s="367"/>
    </row>
    <row r="19" spans="2:5" s="352" customFormat="1" x14ac:dyDescent="0.25">
      <c r="B19" s="370" t="s">
        <v>181</v>
      </c>
      <c r="C19" s="371" t="s">
        <v>183</v>
      </c>
      <c r="D19" s="372"/>
      <c r="E19" s="367"/>
    </row>
    <row r="20" spans="2:5" x14ac:dyDescent="0.25">
      <c r="B20" s="291" t="s">
        <v>49</v>
      </c>
      <c r="C20" s="292"/>
      <c r="D20" s="293">
        <f>SUM(D21:D22)</f>
        <v>0</v>
      </c>
      <c r="E20" s="294">
        <f>SUM(E21:E22)</f>
        <v>0</v>
      </c>
    </row>
    <row r="21" spans="2:5" s="352" customFormat="1" x14ac:dyDescent="0.25">
      <c r="B21" s="497" t="s">
        <v>141</v>
      </c>
      <c r="C21" s="496" t="s">
        <v>183</v>
      </c>
      <c r="D21" s="373"/>
      <c r="E21" s="374"/>
    </row>
    <row r="22" spans="2:5" s="352" customFormat="1" x14ac:dyDescent="0.25">
      <c r="B22" s="498" t="s">
        <v>182</v>
      </c>
      <c r="C22" s="376"/>
      <c r="D22" s="375"/>
      <c r="E22" s="377"/>
    </row>
    <row r="23" spans="2:5" ht="14.4" thickBot="1" x14ac:dyDescent="0.3">
      <c r="B23" s="583" t="s">
        <v>52</v>
      </c>
      <c r="C23" s="584"/>
      <c r="D23" s="585">
        <f>SUM(D6+D20)</f>
        <v>5.1929999999999996</v>
      </c>
      <c r="E23" s="586">
        <f>SUM(E6+E20)</f>
        <v>0</v>
      </c>
    </row>
    <row r="24" spans="2:5" ht="15" thickTop="1" thickBot="1" x14ac:dyDescent="0.3">
      <c r="B24" s="1093" t="s">
        <v>277</v>
      </c>
      <c r="C24" s="1094"/>
      <c r="D24" s="581"/>
      <c r="E24" s="582">
        <f>SUM(D23:E23)</f>
        <v>5.1929999999999996</v>
      </c>
    </row>
    <row r="25" spans="2:5" s="352" customFormat="1" x14ac:dyDescent="0.25"/>
    <row r="26" spans="2:5" s="352" customFormat="1" x14ac:dyDescent="0.25"/>
    <row r="27" spans="2:5" s="352" customFormat="1" ht="14.4" x14ac:dyDescent="0.3">
      <c r="B27" s="1105"/>
      <c r="C27" s="1106"/>
    </row>
    <row r="28" spans="2:5" s="352" customFormat="1" x14ac:dyDescent="0.25"/>
    <row r="29" spans="2:5" s="352" customFormat="1" x14ac:dyDescent="0.25"/>
    <row r="30" spans="2:5" s="352" customFormat="1" x14ac:dyDescent="0.25"/>
    <row r="31" spans="2:5" s="352" customFormat="1" x14ac:dyDescent="0.25"/>
    <row r="32" spans="2:5" s="352" customFormat="1" x14ac:dyDescent="0.25"/>
    <row r="33" s="352" customFormat="1" x14ac:dyDescent="0.25"/>
    <row r="34" s="352" customFormat="1" x14ac:dyDescent="0.25"/>
    <row r="35" s="352" customFormat="1" x14ac:dyDescent="0.25"/>
    <row r="36" s="352" customFormat="1" x14ac:dyDescent="0.25"/>
    <row r="37" s="352" customFormat="1" x14ac:dyDescent="0.25"/>
    <row r="38" s="352" customFormat="1" x14ac:dyDescent="0.25"/>
    <row r="39" s="352" customFormat="1" x14ac:dyDescent="0.25"/>
    <row r="40" s="352" customFormat="1" x14ac:dyDescent="0.25"/>
    <row r="41" s="352" customFormat="1" x14ac:dyDescent="0.25"/>
    <row r="42" s="352" customFormat="1" x14ac:dyDescent="0.25"/>
  </sheetData>
  <sheetProtection insertRows="0"/>
  <mergeCells count="7">
    <mergeCell ref="D4:E4"/>
    <mergeCell ref="B2:E2"/>
    <mergeCell ref="B24:C24"/>
    <mergeCell ref="B27:C27"/>
    <mergeCell ref="B4:B5"/>
    <mergeCell ref="C4:C5"/>
    <mergeCell ref="B3:E3"/>
  </mergeCells>
  <pageMargins left="0.7" right="0.7" top="0.75" bottom="0.75" header="0.3" footer="0.3"/>
  <pageSetup scale="74"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pageSetUpPr fitToPage="1"/>
  </sheetPr>
  <dimension ref="B2:Z20"/>
  <sheetViews>
    <sheetView tabSelected="1" zoomScale="120" zoomScaleNormal="120" workbookViewId="0">
      <selection activeCell="C19" sqref="C19"/>
    </sheetView>
  </sheetViews>
  <sheetFormatPr defaultColWidth="8.88671875" defaultRowHeight="13.2" x14ac:dyDescent="0.25"/>
  <cols>
    <col min="1" max="1" width="3.5546875" style="284" customWidth="1"/>
    <col min="2" max="2" width="2.33203125" style="284" customWidth="1"/>
    <col min="3" max="3" width="31.5546875" style="284" customWidth="1"/>
    <col min="4" max="14" width="3.44140625" style="284" bestFit="1" customWidth="1"/>
    <col min="15" max="15" width="3.5546875" style="284" bestFit="1" customWidth="1"/>
    <col min="16" max="17" width="3.44140625" style="284" bestFit="1" customWidth="1"/>
    <col min="18" max="22" width="3.5546875" style="284" bestFit="1" customWidth="1"/>
    <col min="23" max="24" width="4.6640625" style="284" customWidth="1"/>
    <col min="25" max="16384" width="8.88671875" style="284"/>
  </cols>
  <sheetData>
    <row r="2" spans="2:26" customFormat="1" ht="15" customHeight="1" x14ac:dyDescent="0.25">
      <c r="V2" s="616"/>
      <c r="W2" s="616"/>
    </row>
    <row r="3" spans="2:26" ht="13.8" x14ac:dyDescent="0.25">
      <c r="B3" s="314"/>
      <c r="C3" s="963" t="s">
        <v>492</v>
      </c>
      <c r="D3" s="963"/>
      <c r="E3" s="963"/>
      <c r="F3" s="963"/>
      <c r="G3" s="963"/>
      <c r="H3" s="963"/>
      <c r="I3" s="963"/>
      <c r="J3" s="963"/>
      <c r="K3" s="963"/>
      <c r="L3" s="963"/>
      <c r="M3" s="963"/>
      <c r="N3" s="963"/>
      <c r="O3" s="963"/>
      <c r="P3" s="963"/>
      <c r="Q3" s="963"/>
      <c r="R3" s="963"/>
      <c r="S3" s="963"/>
      <c r="T3" s="963"/>
      <c r="U3" s="963"/>
      <c r="V3" s="963"/>
      <c r="W3" s="963"/>
      <c r="X3" s="963"/>
    </row>
    <row r="4" spans="2:26" ht="38.25" customHeight="1" x14ac:dyDescent="0.25">
      <c r="C4" s="627" t="s">
        <v>270</v>
      </c>
      <c r="D4" s="964" t="s">
        <v>476</v>
      </c>
      <c r="E4" s="965"/>
      <c r="F4" s="965"/>
      <c r="G4" s="965"/>
      <c r="H4" s="965"/>
      <c r="I4" s="965"/>
      <c r="J4" s="965"/>
      <c r="K4" s="965"/>
      <c r="L4" s="965"/>
      <c r="M4" s="965"/>
      <c r="N4" s="965"/>
      <c r="O4" s="965"/>
      <c r="P4" s="965"/>
      <c r="Q4" s="965"/>
      <c r="R4" s="965"/>
      <c r="S4" s="965"/>
      <c r="T4" s="965"/>
      <c r="U4" s="965"/>
      <c r="V4" s="965"/>
      <c r="W4" s="966"/>
      <c r="X4" s="836" t="s">
        <v>491</v>
      </c>
    </row>
    <row r="5" spans="2:26" ht="15.6" x14ac:dyDescent="0.3">
      <c r="C5" s="641" t="s">
        <v>484</v>
      </c>
      <c r="D5" s="476">
        <v>98</v>
      </c>
      <c r="E5" s="476">
        <v>99</v>
      </c>
      <c r="F5" s="623" t="s">
        <v>466</v>
      </c>
      <c r="G5" s="623" t="s">
        <v>467</v>
      </c>
      <c r="H5" s="623" t="s">
        <v>468</v>
      </c>
      <c r="I5" s="623" t="s">
        <v>469</v>
      </c>
      <c r="J5" s="623" t="s">
        <v>470</v>
      </c>
      <c r="K5" s="623" t="s">
        <v>471</v>
      </c>
      <c r="L5" s="623" t="s">
        <v>472</v>
      </c>
      <c r="M5" s="623" t="s">
        <v>473</v>
      </c>
      <c r="N5" s="623" t="s">
        <v>474</v>
      </c>
      <c r="O5" s="623" t="s">
        <v>475</v>
      </c>
      <c r="P5" s="476">
        <v>10</v>
      </c>
      <c r="Q5" s="476">
        <v>11</v>
      </c>
      <c r="R5" s="476">
        <v>12</v>
      </c>
      <c r="S5" s="476">
        <v>13</v>
      </c>
      <c r="T5" s="476">
        <v>14</v>
      </c>
      <c r="U5" s="689">
        <v>15</v>
      </c>
      <c r="V5" s="837">
        <v>16</v>
      </c>
      <c r="W5" s="837">
        <v>17</v>
      </c>
      <c r="X5" s="837">
        <v>18</v>
      </c>
    </row>
    <row r="6" spans="2:26" ht="13.8" x14ac:dyDescent="0.3">
      <c r="C6" s="309" t="s">
        <v>211</v>
      </c>
      <c r="D6" s="621">
        <v>153.37</v>
      </c>
      <c r="E6" s="621">
        <v>114.67</v>
      </c>
      <c r="F6" s="621">
        <v>138.51</v>
      </c>
      <c r="G6" s="621">
        <v>79.75</v>
      </c>
      <c r="H6" s="621">
        <v>103.32</v>
      </c>
      <c r="I6" s="621">
        <v>74.209999999999994</v>
      </c>
      <c r="J6" s="621">
        <v>75.739999999999995</v>
      </c>
      <c r="K6" s="621">
        <v>81.099999999999994</v>
      </c>
      <c r="L6" s="621">
        <v>99.83</v>
      </c>
      <c r="M6" s="621">
        <v>101.34</v>
      </c>
      <c r="N6" s="621">
        <v>66.05</v>
      </c>
      <c r="O6" s="621">
        <v>156.80000000000001</v>
      </c>
      <c r="P6" s="621">
        <v>94.66</v>
      </c>
      <c r="Q6" s="622">
        <f>'CALFED (pre FY12)'!C20</f>
        <v>185.53299999999999</v>
      </c>
      <c r="R6" s="621">
        <f>'IFAP Component Summary'!C12</f>
        <v>175.15899999999999</v>
      </c>
      <c r="S6" s="621">
        <f>'IFAP Component Summary'!D12</f>
        <v>120.922</v>
      </c>
      <c r="T6" s="621">
        <f>'IFAP Component Summary'!E12</f>
        <v>157.381</v>
      </c>
      <c r="U6" s="621">
        <f>'IFAP Component Summary'!F12</f>
        <v>137.68</v>
      </c>
      <c r="V6" s="838">
        <f>'IFAP Component Summary'!G12</f>
        <v>128.239</v>
      </c>
      <c r="W6" s="838">
        <f>'IFAP Component Summary'!H12</f>
        <v>128.01999999999998</v>
      </c>
      <c r="X6" s="838">
        <f>'IFAP Component Summary'!I12</f>
        <v>111.42999999999999</v>
      </c>
      <c r="Z6" s="907"/>
    </row>
    <row r="7" spans="2:26" ht="13.8" x14ac:dyDescent="0.3">
      <c r="C7" s="309" t="s">
        <v>212</v>
      </c>
      <c r="D7" s="621">
        <v>100.67</v>
      </c>
      <c r="E7" s="621">
        <v>103.34</v>
      </c>
      <c r="F7" s="621">
        <v>93.79</v>
      </c>
      <c r="G7" s="621">
        <v>54.19</v>
      </c>
      <c r="H7" s="621">
        <v>58.22</v>
      </c>
      <c r="I7" s="621">
        <v>57.83</v>
      </c>
      <c r="J7" s="621">
        <v>72.64</v>
      </c>
      <c r="K7" s="621">
        <v>52.31</v>
      </c>
      <c r="L7" s="621">
        <v>91.29</v>
      </c>
      <c r="M7" s="621">
        <v>87.44</v>
      </c>
      <c r="N7" s="621">
        <v>51.2</v>
      </c>
      <c r="O7" s="621">
        <v>140.74</v>
      </c>
      <c r="P7" s="621">
        <v>72.52</v>
      </c>
      <c r="Q7" s="621">
        <f>'CALFED (pre FY12)'!C34</f>
        <v>98.135407999999984</v>
      </c>
      <c r="R7" s="621">
        <f>'IFAP Component Summary'!C18</f>
        <v>44.527999999999999</v>
      </c>
      <c r="S7" s="621">
        <f>'IFAP Component Summary'!D18</f>
        <v>53.797000000000004</v>
      </c>
      <c r="T7" s="621">
        <f>'IFAP Component Summary'!E18</f>
        <v>86.071999999999989</v>
      </c>
      <c r="U7" s="621">
        <f>'IFAP Component Summary'!F18</f>
        <v>49.963000000000008</v>
      </c>
      <c r="V7" s="838">
        <f>'IFAP Component Summary'!G18</f>
        <v>136.703</v>
      </c>
      <c r="W7" s="838">
        <f>'IFAP Component Summary'!H18</f>
        <v>181.08</v>
      </c>
      <c r="X7" s="838">
        <f>'IFAP Component Summary'!I18</f>
        <v>153.42699999999996</v>
      </c>
      <c r="Z7" s="907"/>
    </row>
    <row r="8" spans="2:26" ht="13.8" x14ac:dyDescent="0.3">
      <c r="C8" s="309" t="s">
        <v>213</v>
      </c>
      <c r="D8" s="621">
        <v>0</v>
      </c>
      <c r="E8" s="621">
        <v>14.54</v>
      </c>
      <c r="F8" s="621">
        <v>12.85</v>
      </c>
      <c r="G8" s="621">
        <v>16.95</v>
      </c>
      <c r="H8" s="621">
        <v>39.08</v>
      </c>
      <c r="I8" s="621">
        <v>38.4</v>
      </c>
      <c r="J8" s="621">
        <v>48.75</v>
      </c>
      <c r="K8" s="621">
        <v>36.39</v>
      </c>
      <c r="L8" s="621">
        <v>34.64</v>
      </c>
      <c r="M8" s="621">
        <v>26.86</v>
      </c>
      <c r="N8" s="621">
        <v>40.9</v>
      </c>
      <c r="O8" s="621">
        <v>44.4</v>
      </c>
      <c r="P8" s="621">
        <v>39.700000000000003</v>
      </c>
      <c r="Q8" s="621">
        <f>'CALFED (pre FY12)'!C48</f>
        <v>56.075000000000003</v>
      </c>
      <c r="R8" s="621">
        <f>'IFAP Component Summary'!C24</f>
        <v>56.075000000000003</v>
      </c>
      <c r="S8" s="621">
        <f>'IFAP Component Summary'!D24</f>
        <v>44.908999999999999</v>
      </c>
      <c r="T8" s="621">
        <f>'IFAP Component Summary'!E24</f>
        <v>52.156999999999996</v>
      </c>
      <c r="U8" s="621">
        <f>'IFAP Component Summary'!F24</f>
        <v>52.973999999999997</v>
      </c>
      <c r="V8" s="838">
        <f>'IFAP Component Summary'!G24</f>
        <v>46.010000000000005</v>
      </c>
      <c r="W8" s="838">
        <f>'IFAP Component Summary'!H24</f>
        <v>47</v>
      </c>
      <c r="X8" s="838">
        <f>'IFAP Component Summary'!I24</f>
        <v>45</v>
      </c>
      <c r="Z8" s="907"/>
    </row>
    <row r="9" spans="2:26" ht="13.8" x14ac:dyDescent="0.3">
      <c r="C9" s="309" t="s">
        <v>415</v>
      </c>
      <c r="D9" s="621">
        <v>0.3</v>
      </c>
      <c r="E9" s="621">
        <v>0.38</v>
      </c>
      <c r="F9" s="621">
        <v>0.45</v>
      </c>
      <c r="G9" s="621">
        <v>0.55000000000000004</v>
      </c>
      <c r="H9" s="621">
        <v>0.57999999999999996</v>
      </c>
      <c r="I9" s="621">
        <v>0.78</v>
      </c>
      <c r="J9" s="621">
        <v>0.78</v>
      </c>
      <c r="K9" s="621">
        <v>0.78</v>
      </c>
      <c r="L9" s="621">
        <v>0.78</v>
      </c>
      <c r="M9" s="621">
        <v>0.5</v>
      </c>
      <c r="N9" s="621">
        <v>0.53</v>
      </c>
      <c r="O9" s="621">
        <v>0.53</v>
      </c>
      <c r="P9" s="621">
        <v>0.53</v>
      </c>
      <c r="Q9" s="621">
        <f>'CALFED (pre FY12)'!C62</f>
        <v>1.4649999999999999</v>
      </c>
      <c r="R9" s="621">
        <f>'IFAP Component Summary'!C30</f>
        <v>1.39</v>
      </c>
      <c r="S9" s="621">
        <f>'IFAP Component Summary'!D30</f>
        <v>1.3024300000000002</v>
      </c>
      <c r="T9" s="621">
        <f>'IFAP Component Summary'!E30</f>
        <v>1.39</v>
      </c>
      <c r="U9" s="621">
        <f>'IFAP Component Summary'!F30</f>
        <v>1.516</v>
      </c>
      <c r="V9" s="838">
        <f>'IFAP Component Summary'!G30</f>
        <v>1.6440000000000001</v>
      </c>
      <c r="W9" s="838">
        <f>'IFAP Component Summary'!H30</f>
        <v>1.5739999999999998</v>
      </c>
      <c r="X9" s="838">
        <f>'IFAP Component Summary'!I30</f>
        <v>2.0110000000000001</v>
      </c>
      <c r="Z9" s="907"/>
    </row>
    <row r="10" spans="2:26" ht="13.8" x14ac:dyDescent="0.3">
      <c r="C10" s="309" t="s">
        <v>215</v>
      </c>
      <c r="D10" s="621">
        <v>3.16</v>
      </c>
      <c r="E10" s="621">
        <v>3.16</v>
      </c>
      <c r="F10" s="621">
        <v>4.32</v>
      </c>
      <c r="G10" s="621">
        <v>5.37</v>
      </c>
      <c r="H10" s="621">
        <v>5.09</v>
      </c>
      <c r="I10" s="621">
        <v>4.91</v>
      </c>
      <c r="J10" s="621">
        <v>4.8899999999999997</v>
      </c>
      <c r="K10" s="621">
        <v>5.42</v>
      </c>
      <c r="L10" s="621">
        <v>5.18</v>
      </c>
      <c r="M10" s="621">
        <v>4.08</v>
      </c>
      <c r="N10" s="621">
        <v>3.73</v>
      </c>
      <c r="O10" s="621">
        <v>3.73</v>
      </c>
      <c r="P10" s="621">
        <v>3.44</v>
      </c>
      <c r="Q10" s="621">
        <f>'CALFED (pre FY12)'!C76</f>
        <v>6.0120000000000005</v>
      </c>
      <c r="R10" s="621">
        <f>'IFAP Component Summary'!C36</f>
        <v>8.136000000000001</v>
      </c>
      <c r="S10" s="621">
        <f>'IFAP Component Summary'!D36</f>
        <v>6.8839999999999995</v>
      </c>
      <c r="T10" s="621">
        <f>'IFAP Component Summary'!E36</f>
        <v>6.0430000000000001</v>
      </c>
      <c r="U10" s="621">
        <f>'IFAP Component Summary'!F36</f>
        <v>8.6259999999999994</v>
      </c>
      <c r="V10" s="838">
        <f>'IFAP Component Summary'!G36</f>
        <v>7.5720000000000001</v>
      </c>
      <c r="W10" s="838">
        <f>'IFAP Component Summary'!H36</f>
        <v>7.5720000000000001</v>
      </c>
      <c r="X10" s="838">
        <f>'IFAP Component Summary'!I36</f>
        <v>6.7490000000000006</v>
      </c>
      <c r="Z10" s="907"/>
    </row>
    <row r="11" spans="2:26" ht="13.8" x14ac:dyDescent="0.3">
      <c r="C11" s="309" t="s">
        <v>271</v>
      </c>
      <c r="D11" s="621">
        <v>0.94</v>
      </c>
      <c r="E11" s="621">
        <v>1.1399999999999999</v>
      </c>
      <c r="F11" s="621">
        <v>3.65</v>
      </c>
      <c r="G11" s="621">
        <v>18.23</v>
      </c>
      <c r="H11" s="621">
        <v>5.61</v>
      </c>
      <c r="I11" s="621">
        <v>11.19</v>
      </c>
      <c r="J11" s="621">
        <v>13.68</v>
      </c>
      <c r="K11" s="621">
        <v>8.91</v>
      </c>
      <c r="L11" s="621">
        <v>10.74</v>
      </c>
      <c r="M11" s="621">
        <v>7.53</v>
      </c>
      <c r="N11" s="621">
        <v>22.03</v>
      </c>
      <c r="O11" s="621">
        <v>24.19</v>
      </c>
      <c r="P11" s="621">
        <v>6.52</v>
      </c>
      <c r="Q11" s="621">
        <f>'CALFED (pre FY12)'!C90</f>
        <v>5.1929999999999996</v>
      </c>
      <c r="R11" s="621">
        <f>'IFAP Component Summary'!C42</f>
        <v>4.8600000000000003</v>
      </c>
      <c r="S11" s="621">
        <f>'IFAP Component Summary'!D42</f>
        <v>4.8600000000000003</v>
      </c>
      <c r="T11" s="621">
        <f>'IFAP Component Summary'!E42</f>
        <v>4.8600000000000003</v>
      </c>
      <c r="U11" s="621">
        <f>'IFAP Component Summary'!F42</f>
        <v>4.8600000000000003</v>
      </c>
      <c r="V11" s="838">
        <f>'IFAP Component Summary'!G42</f>
        <v>5.96</v>
      </c>
      <c r="W11" s="838">
        <f>'IFAP Component Summary'!H42</f>
        <v>5.96</v>
      </c>
      <c r="X11" s="838">
        <f>'IFAP Component Summary'!I42</f>
        <v>5.9370000000000003</v>
      </c>
      <c r="Z11" s="908"/>
    </row>
    <row r="12" spans="2:26" ht="16.2" thickBot="1" x14ac:dyDescent="0.35">
      <c r="C12" s="630" t="s">
        <v>272</v>
      </c>
      <c r="D12" s="631">
        <v>3.2</v>
      </c>
      <c r="E12" s="631">
        <v>3.05</v>
      </c>
      <c r="F12" s="631">
        <v>57.26</v>
      </c>
      <c r="G12" s="631">
        <v>53.38</v>
      </c>
      <c r="H12" s="631">
        <v>54.26</v>
      </c>
      <c r="I12" s="631">
        <v>20.69</v>
      </c>
      <c r="J12" s="631">
        <v>62.78</v>
      </c>
      <c r="K12" s="631">
        <v>97.65</v>
      </c>
      <c r="L12" s="631">
        <v>36.56</v>
      </c>
      <c r="M12" s="631">
        <v>36.130000000000003</v>
      </c>
      <c r="N12" s="631">
        <v>68.34</v>
      </c>
      <c r="O12" s="631">
        <v>161.47</v>
      </c>
      <c r="P12" s="631">
        <v>123.7</v>
      </c>
      <c r="Q12" s="631">
        <f>'CALFED (pre FY12)'!C104</f>
        <v>77.97</v>
      </c>
      <c r="R12" s="631">
        <f>'IFAP Component Summary'!C48</f>
        <v>85.89500000000001</v>
      </c>
      <c r="S12" s="631">
        <f>'IFAP Component Summary'!D48</f>
        <v>79.787000000000006</v>
      </c>
      <c r="T12" s="631">
        <f>'IFAP Component Summary'!E48</f>
        <v>83.01400000000001</v>
      </c>
      <c r="U12" s="631">
        <f>'IFAP Component Summary'!F48</f>
        <v>83.098000000000013</v>
      </c>
      <c r="V12" s="839">
        <f>'IFAP Component Summary'!G48</f>
        <v>79.65100000000001</v>
      </c>
      <c r="W12" s="839">
        <f>'IFAP Component Summary'!H48</f>
        <v>79.325999999999993</v>
      </c>
      <c r="X12" s="839">
        <f>'IFAP Component Summary'!I48</f>
        <v>74.265000000000001</v>
      </c>
    </row>
    <row r="13" spans="2:26" ht="13.8" x14ac:dyDescent="0.3">
      <c r="C13" s="877" t="s">
        <v>273</v>
      </c>
      <c r="D13" s="878">
        <f t="shared" ref="D13:M13" si="0">SUM(D6:D12)</f>
        <v>261.64000000000004</v>
      </c>
      <c r="E13" s="878">
        <f t="shared" si="0"/>
        <v>240.27999999999997</v>
      </c>
      <c r="F13" s="878">
        <f t="shared" si="0"/>
        <v>310.83</v>
      </c>
      <c r="G13" s="878">
        <f t="shared" si="0"/>
        <v>228.42</v>
      </c>
      <c r="H13" s="878">
        <f t="shared" si="0"/>
        <v>266.16000000000003</v>
      </c>
      <c r="I13" s="878">
        <f t="shared" si="0"/>
        <v>208.01</v>
      </c>
      <c r="J13" s="878">
        <f t="shared" si="0"/>
        <v>279.26</v>
      </c>
      <c r="K13" s="878">
        <f t="shared" si="0"/>
        <v>282.56</v>
      </c>
      <c r="L13" s="878">
        <f t="shared" si="0"/>
        <v>279.02</v>
      </c>
      <c r="M13" s="878">
        <f t="shared" si="0"/>
        <v>263.88</v>
      </c>
      <c r="N13" s="878">
        <v>252.78</v>
      </c>
      <c r="O13" s="878">
        <f t="shared" ref="O13:R13" si="1">SUM(O6:O12)</f>
        <v>531.86</v>
      </c>
      <c r="P13" s="878">
        <f t="shared" si="1"/>
        <v>341.07</v>
      </c>
      <c r="Q13" s="878">
        <f t="shared" si="1"/>
        <v>430.38340799999992</v>
      </c>
      <c r="R13" s="878">
        <f t="shared" si="1"/>
        <v>376.04300000000001</v>
      </c>
      <c r="S13" s="878">
        <f t="shared" ref="S13:T13" si="2">SUM(S6:S12)</f>
        <v>312.46142999999995</v>
      </c>
      <c r="T13" s="878">
        <f t="shared" si="2"/>
        <v>390.91699999999997</v>
      </c>
      <c r="U13" s="878">
        <f t="shared" ref="U13:V13" si="3">SUM(U6:U12)</f>
        <v>338.71700000000004</v>
      </c>
      <c r="V13" s="879">
        <f t="shared" si="3"/>
        <v>405.779</v>
      </c>
      <c r="W13" s="879">
        <f t="shared" ref="W13" si="4">SUM(W6:W12)</f>
        <v>450.53200000000004</v>
      </c>
      <c r="X13" s="879">
        <f t="shared" ref="X13" si="5">SUM(X6:X12)</f>
        <v>398.81900000000002</v>
      </c>
    </row>
    <row r="14" spans="2:26" ht="15.6" x14ac:dyDescent="0.3">
      <c r="B14" s="314"/>
      <c r="C14" s="960" t="s">
        <v>416</v>
      </c>
      <c r="D14" s="960"/>
      <c r="E14" s="960"/>
      <c r="F14" s="960"/>
      <c r="G14" s="960"/>
      <c r="H14" s="960"/>
      <c r="I14" s="960"/>
      <c r="J14" s="960"/>
      <c r="K14" s="960"/>
      <c r="L14" s="960"/>
      <c r="M14" s="960"/>
      <c r="N14" s="960"/>
      <c r="O14" s="960"/>
      <c r="P14" s="960"/>
      <c r="Q14" s="960"/>
      <c r="R14" s="960"/>
      <c r="S14" s="960"/>
      <c r="T14" s="960"/>
      <c r="U14" s="960"/>
      <c r="V14" s="960"/>
      <c r="W14" s="960"/>
      <c r="X14" s="960"/>
      <c r="Y14" s="314"/>
    </row>
    <row r="15" spans="2:26" ht="15.6" x14ac:dyDescent="0.3">
      <c r="B15" s="314"/>
      <c r="C15" s="961" t="s">
        <v>517</v>
      </c>
      <c r="D15" s="961"/>
      <c r="E15" s="961"/>
      <c r="F15" s="961"/>
      <c r="G15" s="961"/>
      <c r="H15" s="961"/>
      <c r="I15" s="961"/>
      <c r="J15" s="961"/>
      <c r="K15" s="961"/>
      <c r="L15" s="961"/>
      <c r="M15" s="961"/>
      <c r="N15" s="961"/>
      <c r="O15" s="961"/>
      <c r="P15" s="961"/>
      <c r="Q15" s="961"/>
      <c r="R15" s="961"/>
      <c r="S15" s="961"/>
      <c r="T15" s="961"/>
      <c r="U15" s="961"/>
      <c r="V15" s="961"/>
      <c r="W15" s="961"/>
      <c r="X15" s="961"/>
      <c r="Y15" s="314"/>
    </row>
    <row r="16" spans="2:26" ht="12.75" customHeight="1" x14ac:dyDescent="0.25">
      <c r="B16" s="314"/>
      <c r="C16" s="962" t="s">
        <v>518</v>
      </c>
      <c r="D16" s="962"/>
      <c r="E16" s="962"/>
      <c r="F16" s="962"/>
      <c r="G16" s="962"/>
      <c r="H16" s="962"/>
      <c r="I16" s="962"/>
      <c r="J16" s="962"/>
      <c r="K16" s="962"/>
      <c r="L16" s="962"/>
      <c r="M16" s="962"/>
      <c r="N16" s="962"/>
      <c r="O16" s="962"/>
      <c r="P16" s="962"/>
      <c r="Q16" s="962"/>
      <c r="R16" s="962"/>
      <c r="S16" s="962"/>
      <c r="T16" s="962"/>
      <c r="U16" s="962"/>
      <c r="V16" s="962"/>
      <c r="W16" s="962"/>
      <c r="X16" s="962"/>
      <c r="Y16" s="314"/>
    </row>
    <row r="17" spans="2:25" x14ac:dyDescent="0.25">
      <c r="B17" s="314"/>
      <c r="C17" s="628"/>
      <c r="D17" s="628"/>
      <c r="E17" s="628"/>
      <c r="F17" s="628"/>
      <c r="G17" s="628"/>
      <c r="H17" s="628"/>
      <c r="I17" s="628"/>
      <c r="J17" s="628"/>
      <c r="K17" s="628"/>
      <c r="L17" s="628"/>
      <c r="M17" s="628"/>
      <c r="N17" s="628"/>
      <c r="O17" s="629"/>
      <c r="P17" s="629"/>
      <c r="Q17" s="629"/>
      <c r="R17" s="629"/>
      <c r="S17" s="314"/>
      <c r="T17" s="314"/>
      <c r="U17" s="314"/>
      <c r="V17" s="314"/>
      <c r="W17" s="314"/>
      <c r="X17" s="314"/>
      <c r="Y17" s="314"/>
    </row>
    <row r="18" spans="2:25" x14ac:dyDescent="0.25">
      <c r="B18" s="314"/>
      <c r="C18" s="314"/>
      <c r="D18" s="314"/>
      <c r="E18" s="314"/>
      <c r="F18" s="314"/>
      <c r="G18" s="314"/>
      <c r="H18" s="314"/>
      <c r="I18" s="314"/>
      <c r="J18" s="314"/>
      <c r="K18" s="314"/>
      <c r="L18" s="314"/>
      <c r="M18" s="314"/>
      <c r="N18" s="314"/>
      <c r="O18" s="314"/>
      <c r="P18" s="314"/>
      <c r="Q18" s="314"/>
      <c r="R18" s="314"/>
      <c r="S18" s="314"/>
      <c r="T18" s="314"/>
      <c r="U18" s="314"/>
      <c r="V18" s="314"/>
      <c r="W18" s="314"/>
      <c r="X18" s="314"/>
      <c r="Y18" s="314"/>
    </row>
    <row r="19" spans="2:25" x14ac:dyDescent="0.25">
      <c r="B19" s="314"/>
      <c r="C19" s="314"/>
      <c r="D19" s="314"/>
      <c r="E19" s="314"/>
      <c r="F19" s="314"/>
      <c r="G19" s="314"/>
      <c r="H19" s="314"/>
      <c r="I19" s="314"/>
      <c r="J19" s="314"/>
      <c r="K19" s="314"/>
      <c r="L19" s="314"/>
      <c r="M19" s="314"/>
      <c r="N19" s="314"/>
      <c r="O19" s="314"/>
      <c r="P19" s="314"/>
      <c r="Q19" s="314"/>
      <c r="R19" s="314"/>
      <c r="S19" s="314"/>
      <c r="T19" s="314"/>
      <c r="U19" s="314"/>
      <c r="V19" s="314"/>
      <c r="W19" s="314"/>
      <c r="X19" s="314"/>
      <c r="Y19" s="314"/>
    </row>
    <row r="20" spans="2:25" x14ac:dyDescent="0.25">
      <c r="B20" s="314"/>
      <c r="C20" s="314"/>
      <c r="D20" s="314"/>
      <c r="E20" s="314"/>
      <c r="F20" s="314"/>
      <c r="G20" s="314"/>
      <c r="H20" s="314"/>
      <c r="I20" s="314"/>
      <c r="J20" s="314"/>
      <c r="K20" s="314"/>
      <c r="L20" s="314"/>
      <c r="M20" s="314"/>
      <c r="N20" s="314"/>
      <c r="O20" s="314"/>
      <c r="P20" s="314"/>
      <c r="Q20" s="314"/>
      <c r="R20" s="314"/>
      <c r="S20" s="314"/>
      <c r="T20" s="314"/>
      <c r="U20" s="314"/>
      <c r="V20" s="314"/>
      <c r="W20" s="314"/>
      <c r="X20" s="314"/>
      <c r="Y20" s="314"/>
    </row>
  </sheetData>
  <mergeCells count="5">
    <mergeCell ref="C14:X14"/>
    <mergeCell ref="C15:X15"/>
    <mergeCell ref="C16:X16"/>
    <mergeCell ref="C3:X3"/>
    <mergeCell ref="D4:W4"/>
  </mergeCells>
  <printOptions horizontalCentered="1"/>
  <pageMargins left="0.7" right="0.7" top="0.75" bottom="0.75" header="0.3" footer="0.3"/>
  <pageSetup orientation="landscape" r:id="rId1"/>
  <headerFooter alignWithMargins="0"/>
  <ignoredErrors>
    <ignoredError sqref="P13" formulaRange="1"/>
    <ignoredError sqref="F5:N5"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sheetPr>
  <dimension ref="B1:F97"/>
  <sheetViews>
    <sheetView zoomScaleNormal="100" workbookViewId="0"/>
  </sheetViews>
  <sheetFormatPr defaultColWidth="9.109375" defaultRowHeight="13.2" x14ac:dyDescent="0.25"/>
  <cols>
    <col min="1" max="1" width="4.6640625" style="284" customWidth="1"/>
    <col min="2" max="2" width="45.6640625" style="284" customWidth="1"/>
    <col min="3" max="3" width="50.6640625" style="284" customWidth="1"/>
    <col min="4" max="5" width="12.6640625" style="284" customWidth="1"/>
    <col min="6" max="16384" width="9.109375" style="284"/>
  </cols>
  <sheetData>
    <row r="1" spans="2:6" ht="13.8" thickBot="1" x14ac:dyDescent="0.3"/>
    <row r="2" spans="2:6" ht="35.25" customHeight="1" x14ac:dyDescent="0.25">
      <c r="B2" s="1107" t="s">
        <v>393</v>
      </c>
      <c r="C2" s="1108"/>
      <c r="D2" s="1108"/>
      <c r="E2" s="1109"/>
    </row>
    <row r="3" spans="2:6" ht="14.4" thickBot="1" x14ac:dyDescent="0.3">
      <c r="B3" s="1112" t="s">
        <v>270</v>
      </c>
      <c r="C3" s="1113"/>
      <c r="D3" s="1113"/>
      <c r="E3" s="1114"/>
    </row>
    <row r="4" spans="2:6" ht="15" customHeight="1" x14ac:dyDescent="0.25">
      <c r="B4" s="1095" t="s">
        <v>0</v>
      </c>
      <c r="C4" s="1097" t="s">
        <v>1</v>
      </c>
      <c r="D4" s="1088" t="s">
        <v>2</v>
      </c>
      <c r="E4" s="1089"/>
    </row>
    <row r="5" spans="2:6" ht="15" customHeight="1" x14ac:dyDescent="0.25">
      <c r="B5" s="1096"/>
      <c r="C5" s="1098"/>
      <c r="D5" s="471" t="s">
        <v>3</v>
      </c>
      <c r="E5" s="472" t="s">
        <v>4</v>
      </c>
    </row>
    <row r="6" spans="2:6" ht="15.75" customHeight="1" x14ac:dyDescent="0.25">
      <c r="B6" s="285" t="s">
        <v>5</v>
      </c>
      <c r="C6" s="286"/>
      <c r="D6" s="287">
        <f>SUM(D7:D26)</f>
        <v>119.989</v>
      </c>
      <c r="E6" s="297">
        <f>SUM(E7:E26)</f>
        <v>4.5519999999999996</v>
      </c>
    </row>
    <row r="7" spans="2:6" s="352" customFormat="1" x14ac:dyDescent="0.25">
      <c r="B7" s="391" t="s">
        <v>6</v>
      </c>
      <c r="C7" s="392" t="s">
        <v>8</v>
      </c>
      <c r="D7" s="393">
        <v>2</v>
      </c>
      <c r="E7" s="394"/>
    </row>
    <row r="8" spans="2:6" s="352" customFormat="1" x14ac:dyDescent="0.25">
      <c r="B8" s="382" t="s">
        <v>7</v>
      </c>
      <c r="C8" s="395" t="s">
        <v>8</v>
      </c>
      <c r="D8" s="396">
        <v>0.251</v>
      </c>
      <c r="E8" s="384"/>
    </row>
    <row r="9" spans="2:6" s="352" customFormat="1" x14ac:dyDescent="0.25">
      <c r="B9" s="382" t="s">
        <v>9</v>
      </c>
      <c r="C9" s="395" t="s">
        <v>8</v>
      </c>
      <c r="D9" s="396">
        <v>0</v>
      </c>
      <c r="E9" s="384"/>
    </row>
    <row r="10" spans="2:6" s="352" customFormat="1" x14ac:dyDescent="0.25">
      <c r="B10" s="382" t="s">
        <v>10</v>
      </c>
      <c r="C10" s="395" t="s">
        <v>8</v>
      </c>
      <c r="D10" s="396">
        <v>0</v>
      </c>
      <c r="E10" s="384"/>
    </row>
    <row r="11" spans="2:6" s="352" customFormat="1" x14ac:dyDescent="0.25">
      <c r="B11" s="382" t="s">
        <v>11</v>
      </c>
      <c r="C11" s="395" t="s">
        <v>8</v>
      </c>
      <c r="D11" s="397"/>
      <c r="E11" s="398">
        <v>1.569</v>
      </c>
    </row>
    <row r="12" spans="2:6" s="352" customFormat="1" x14ac:dyDescent="0.25">
      <c r="B12" s="382" t="s">
        <v>12</v>
      </c>
      <c r="C12" s="395" t="s">
        <v>8</v>
      </c>
      <c r="D12" s="397">
        <v>0.35</v>
      </c>
      <c r="E12" s="381"/>
    </row>
    <row r="13" spans="2:6" s="352" customFormat="1" x14ac:dyDescent="0.25">
      <c r="B13" s="382" t="s">
        <v>12</v>
      </c>
      <c r="C13" s="399" t="s">
        <v>67</v>
      </c>
      <c r="D13" s="397">
        <v>2</v>
      </c>
      <c r="E13" s="381"/>
    </row>
    <row r="14" spans="2:6" s="352" customFormat="1" x14ac:dyDescent="0.25">
      <c r="B14" s="379" t="s">
        <v>13</v>
      </c>
      <c r="C14" s="399" t="s">
        <v>14</v>
      </c>
      <c r="D14" s="400">
        <v>6.07</v>
      </c>
      <c r="E14" s="401"/>
      <c r="F14" s="378"/>
    </row>
    <row r="15" spans="2:6" s="352" customFormat="1" x14ac:dyDescent="0.25">
      <c r="B15" s="379" t="s">
        <v>15</v>
      </c>
      <c r="C15" s="399" t="s">
        <v>16</v>
      </c>
      <c r="D15" s="400"/>
      <c r="E15" s="401">
        <v>1.7</v>
      </c>
    </row>
    <row r="16" spans="2:6" s="352" customFormat="1" x14ac:dyDescent="0.25">
      <c r="B16" s="379" t="s">
        <v>12</v>
      </c>
      <c r="C16" s="399" t="s">
        <v>17</v>
      </c>
      <c r="D16" s="396">
        <v>3.7120000000000002</v>
      </c>
      <c r="E16" s="386" t="s">
        <v>26</v>
      </c>
    </row>
    <row r="17" spans="2:5" s="352" customFormat="1" x14ac:dyDescent="0.25">
      <c r="B17" s="379" t="s">
        <v>6</v>
      </c>
      <c r="C17" s="399" t="s">
        <v>18</v>
      </c>
      <c r="D17" s="396">
        <v>13.7</v>
      </c>
      <c r="E17" s="386"/>
    </row>
    <row r="18" spans="2:5" s="352" customFormat="1" x14ac:dyDescent="0.25">
      <c r="B18" s="379" t="s">
        <v>19</v>
      </c>
      <c r="C18" s="399" t="s">
        <v>20</v>
      </c>
      <c r="D18" s="396">
        <v>0.8</v>
      </c>
      <c r="E18" s="386"/>
    </row>
    <row r="19" spans="2:5" s="352" customFormat="1" x14ac:dyDescent="0.25">
      <c r="B19" s="379" t="s">
        <v>7</v>
      </c>
      <c r="C19" s="399" t="s">
        <v>21</v>
      </c>
      <c r="D19" s="396">
        <v>0.8</v>
      </c>
      <c r="E19" s="386"/>
    </row>
    <row r="20" spans="2:5" s="352" customFormat="1" x14ac:dyDescent="0.25">
      <c r="B20" s="379" t="s">
        <v>22</v>
      </c>
      <c r="C20" s="399" t="s">
        <v>23</v>
      </c>
      <c r="D20" s="396">
        <v>0.7</v>
      </c>
      <c r="E20" s="386"/>
    </row>
    <row r="21" spans="2:5" s="352" customFormat="1" x14ac:dyDescent="0.25">
      <c r="B21" s="379" t="s">
        <v>68</v>
      </c>
      <c r="C21" s="399" t="s">
        <v>67</v>
      </c>
      <c r="D21" s="396">
        <v>6.4829999999999997</v>
      </c>
      <c r="E21" s="386"/>
    </row>
    <row r="22" spans="2:5" s="352" customFormat="1" x14ac:dyDescent="0.25">
      <c r="B22" s="379" t="s">
        <v>222</v>
      </c>
      <c r="C22" s="399" t="s">
        <v>8</v>
      </c>
      <c r="D22" s="383">
        <v>24.707000000000001</v>
      </c>
      <c r="E22" s="402"/>
    </row>
    <row r="23" spans="2:5" s="352" customFormat="1" x14ac:dyDescent="0.25">
      <c r="B23" s="379" t="s">
        <v>281</v>
      </c>
      <c r="C23" s="399" t="s">
        <v>8</v>
      </c>
      <c r="D23" s="396">
        <v>5.016</v>
      </c>
      <c r="E23" s="386"/>
    </row>
    <row r="24" spans="2:5" s="352" customFormat="1" x14ac:dyDescent="0.25">
      <c r="B24" s="379" t="s">
        <v>282</v>
      </c>
      <c r="C24" s="399" t="s">
        <v>283</v>
      </c>
      <c r="D24" s="396">
        <v>51.9</v>
      </c>
      <c r="E24" s="386"/>
    </row>
    <row r="25" spans="2:5" s="352" customFormat="1" x14ac:dyDescent="0.25">
      <c r="B25" s="379" t="s">
        <v>281</v>
      </c>
      <c r="C25" s="399" t="s">
        <v>284</v>
      </c>
      <c r="D25" s="396">
        <v>1.5</v>
      </c>
      <c r="E25" s="386"/>
    </row>
    <row r="26" spans="2:5" s="352" customFormat="1" x14ac:dyDescent="0.25">
      <c r="B26" s="387" t="s">
        <v>24</v>
      </c>
      <c r="C26" s="403" t="s">
        <v>25</v>
      </c>
      <c r="D26" s="404"/>
      <c r="E26" s="405">
        <v>1.2829999999999999</v>
      </c>
    </row>
    <row r="27" spans="2:5" x14ac:dyDescent="0.25">
      <c r="B27" s="298" t="s">
        <v>54</v>
      </c>
      <c r="C27" s="299" t="s">
        <v>26</v>
      </c>
      <c r="D27" s="300">
        <f>SUM(D28)</f>
        <v>0</v>
      </c>
      <c r="E27" s="301">
        <f>SUM(E28)</f>
        <v>0</v>
      </c>
    </row>
    <row r="28" spans="2:5" s="352" customFormat="1" x14ac:dyDescent="0.25">
      <c r="B28" s="406" t="s">
        <v>55</v>
      </c>
      <c r="C28" s="407" t="s">
        <v>67</v>
      </c>
      <c r="D28" s="408">
        <v>0</v>
      </c>
      <c r="E28" s="409"/>
    </row>
    <row r="29" spans="2:5" x14ac:dyDescent="0.25">
      <c r="B29" s="298" t="s">
        <v>27</v>
      </c>
      <c r="C29" s="299" t="s">
        <v>26</v>
      </c>
      <c r="D29" s="300">
        <f>SUM(D30:D41)</f>
        <v>18.37</v>
      </c>
      <c r="E29" s="301">
        <f>SUM(E30:E41)</f>
        <v>0</v>
      </c>
    </row>
    <row r="30" spans="2:5" s="352" customFormat="1" x14ac:dyDescent="0.25">
      <c r="B30" s="410" t="s">
        <v>69</v>
      </c>
      <c r="C30" s="407" t="s">
        <v>67</v>
      </c>
      <c r="D30" s="411">
        <v>6.2850000000000001</v>
      </c>
      <c r="E30" s="390"/>
    </row>
    <row r="31" spans="2:5" s="352" customFormat="1" x14ac:dyDescent="0.25">
      <c r="B31" s="382" t="s">
        <v>28</v>
      </c>
      <c r="C31" s="412" t="s">
        <v>8</v>
      </c>
      <c r="D31" s="396">
        <v>2.2909999999999999</v>
      </c>
      <c r="E31" s="384"/>
    </row>
    <row r="32" spans="2:5" s="352" customFormat="1" ht="26.4" x14ac:dyDescent="0.25">
      <c r="B32" s="382" t="s">
        <v>29</v>
      </c>
      <c r="C32" s="412" t="s">
        <v>30</v>
      </c>
      <c r="D32" s="396">
        <v>0.24199999999999999</v>
      </c>
      <c r="E32" s="386"/>
    </row>
    <row r="33" spans="2:5" s="352" customFormat="1" ht="26.4" x14ac:dyDescent="0.25">
      <c r="B33" s="379" t="s">
        <v>83</v>
      </c>
      <c r="C33" s="407" t="s">
        <v>85</v>
      </c>
      <c r="D33" s="396">
        <v>1.2</v>
      </c>
      <c r="E33" s="386"/>
    </row>
    <row r="34" spans="2:5" s="352" customFormat="1" x14ac:dyDescent="0.25">
      <c r="B34" s="379" t="s">
        <v>32</v>
      </c>
      <c r="C34" s="413" t="s">
        <v>31</v>
      </c>
      <c r="D34" s="380">
        <v>0</v>
      </c>
      <c r="E34" s="386"/>
    </row>
    <row r="35" spans="2:5" s="352" customFormat="1" x14ac:dyDescent="0.25">
      <c r="B35" s="379" t="s">
        <v>33</v>
      </c>
      <c r="C35" s="413" t="s">
        <v>31</v>
      </c>
      <c r="D35" s="380">
        <v>4.9589999999999996</v>
      </c>
      <c r="E35" s="386"/>
    </row>
    <row r="36" spans="2:5" s="352" customFormat="1" x14ac:dyDescent="0.25">
      <c r="B36" s="379" t="s">
        <v>34</v>
      </c>
      <c r="C36" s="413" t="s">
        <v>31</v>
      </c>
      <c r="D36" s="380">
        <v>1.397</v>
      </c>
      <c r="E36" s="386"/>
    </row>
    <row r="37" spans="2:5" s="352" customFormat="1" x14ac:dyDescent="0.25">
      <c r="B37" s="379" t="s">
        <v>35</v>
      </c>
      <c r="C37" s="413" t="s">
        <v>31</v>
      </c>
      <c r="D37" s="380">
        <v>0</v>
      </c>
      <c r="E37" s="386"/>
    </row>
    <row r="38" spans="2:5" s="352" customFormat="1" x14ac:dyDescent="0.25">
      <c r="B38" s="348" t="s">
        <v>59</v>
      </c>
      <c r="C38" s="413" t="s">
        <v>31</v>
      </c>
      <c r="D38" s="414">
        <v>0</v>
      </c>
      <c r="E38" s="386"/>
    </row>
    <row r="39" spans="2:5" s="352" customFormat="1" x14ac:dyDescent="0.25">
      <c r="B39" s="348" t="s">
        <v>36</v>
      </c>
      <c r="C39" s="413" t="s">
        <v>31</v>
      </c>
      <c r="D39" s="414">
        <v>0</v>
      </c>
      <c r="E39" s="386"/>
    </row>
    <row r="40" spans="2:5" s="352" customFormat="1" ht="26.4" x14ac:dyDescent="0.25">
      <c r="B40" s="348" t="s">
        <v>60</v>
      </c>
      <c r="C40" s="413" t="s">
        <v>31</v>
      </c>
      <c r="D40" s="414">
        <v>0.998</v>
      </c>
      <c r="E40" s="386"/>
    </row>
    <row r="41" spans="2:5" s="352" customFormat="1" x14ac:dyDescent="0.25">
      <c r="B41" s="387" t="s">
        <v>88</v>
      </c>
      <c r="C41" s="415" t="s">
        <v>31</v>
      </c>
      <c r="D41" s="416">
        <v>0.998</v>
      </c>
      <c r="E41" s="405"/>
    </row>
    <row r="42" spans="2:5" x14ac:dyDescent="0.25">
      <c r="B42" s="298" t="s">
        <v>37</v>
      </c>
      <c r="C42" s="299" t="s">
        <v>26</v>
      </c>
      <c r="D42" s="300">
        <f>SUM(D43)</f>
        <v>0</v>
      </c>
      <c r="E42" s="302">
        <f>SUM(E43)</f>
        <v>0</v>
      </c>
    </row>
    <row r="43" spans="2:5" s="352" customFormat="1" x14ac:dyDescent="0.25">
      <c r="B43" s="417" t="s">
        <v>89</v>
      </c>
      <c r="C43" s="407" t="s">
        <v>67</v>
      </c>
      <c r="D43" s="400"/>
      <c r="E43" s="386"/>
    </row>
    <row r="44" spans="2:5" x14ac:dyDescent="0.25">
      <c r="B44" s="298" t="s">
        <v>38</v>
      </c>
      <c r="C44" s="299"/>
      <c r="D44" s="300">
        <f>SUM(D45:D52)</f>
        <v>4.99</v>
      </c>
      <c r="E44" s="301">
        <f>SUM(E45:E52)</f>
        <v>8.370000000000001</v>
      </c>
    </row>
    <row r="45" spans="2:5" s="352" customFormat="1" x14ac:dyDescent="0.25">
      <c r="B45" s="418" t="s">
        <v>39</v>
      </c>
      <c r="C45" s="392" t="s">
        <v>8</v>
      </c>
      <c r="D45" s="547" t="s">
        <v>26</v>
      </c>
      <c r="E45" s="529">
        <v>7.2709999999999999</v>
      </c>
    </row>
    <row r="46" spans="2:5" s="352" customFormat="1" x14ac:dyDescent="0.25">
      <c r="B46" s="419" t="s">
        <v>40</v>
      </c>
      <c r="C46" s="395" t="s">
        <v>8</v>
      </c>
      <c r="D46" s="380" t="s">
        <v>26</v>
      </c>
      <c r="E46" s="381">
        <v>0.35</v>
      </c>
    </row>
    <row r="47" spans="2:5" s="352" customFormat="1" x14ac:dyDescent="0.25">
      <c r="B47" s="419" t="s">
        <v>40</v>
      </c>
      <c r="C47" s="395" t="s">
        <v>41</v>
      </c>
      <c r="D47" s="380" t="s">
        <v>26</v>
      </c>
      <c r="E47" s="381">
        <v>0.2</v>
      </c>
    </row>
    <row r="48" spans="2:5" s="352" customFormat="1" x14ac:dyDescent="0.25">
      <c r="B48" s="419" t="s">
        <v>42</v>
      </c>
      <c r="C48" s="395" t="s">
        <v>8</v>
      </c>
      <c r="D48" s="380" t="s">
        <v>26</v>
      </c>
      <c r="E48" s="381">
        <v>4.9000000000000002E-2</v>
      </c>
    </row>
    <row r="49" spans="2:5" s="352" customFormat="1" x14ac:dyDescent="0.25">
      <c r="B49" s="419" t="s">
        <v>42</v>
      </c>
      <c r="C49" s="395" t="s">
        <v>43</v>
      </c>
      <c r="D49" s="380" t="s">
        <v>26</v>
      </c>
      <c r="E49" s="381">
        <v>0.5</v>
      </c>
    </row>
    <row r="50" spans="2:5" s="352" customFormat="1" x14ac:dyDescent="0.25">
      <c r="B50" s="382" t="s">
        <v>70</v>
      </c>
      <c r="C50" s="412" t="s">
        <v>67</v>
      </c>
      <c r="D50" s="383">
        <v>0</v>
      </c>
      <c r="E50" s="420"/>
    </row>
    <row r="51" spans="2:5" s="352" customFormat="1" x14ac:dyDescent="0.25">
      <c r="B51" s="389" t="s">
        <v>76</v>
      </c>
      <c r="C51" s="412" t="s">
        <v>67</v>
      </c>
      <c r="D51" s="397">
        <v>4.2450000000000001</v>
      </c>
      <c r="E51" s="381"/>
    </row>
    <row r="52" spans="2:5" s="352" customFormat="1" x14ac:dyDescent="0.25">
      <c r="B52" s="421" t="s">
        <v>84</v>
      </c>
      <c r="C52" s="422" t="s">
        <v>67</v>
      </c>
      <c r="D52" s="423">
        <v>0.745</v>
      </c>
      <c r="E52" s="388"/>
    </row>
    <row r="53" spans="2:5" x14ac:dyDescent="0.25">
      <c r="B53" s="298" t="s">
        <v>44</v>
      </c>
      <c r="C53" s="299"/>
      <c r="D53" s="300">
        <f>SUM(D54:D61)</f>
        <v>5.4370000000000003</v>
      </c>
      <c r="E53" s="302">
        <f>SUM(E54:E61)</f>
        <v>0</v>
      </c>
    </row>
    <row r="54" spans="2:5" s="352" customFormat="1" x14ac:dyDescent="0.25">
      <c r="B54" s="391" t="s">
        <v>45</v>
      </c>
      <c r="C54" s="424" t="s">
        <v>8</v>
      </c>
      <c r="D54" s="425">
        <v>0.44700000000000001</v>
      </c>
      <c r="E54" s="390"/>
    </row>
    <row r="55" spans="2:5" s="352" customFormat="1" x14ac:dyDescent="0.25">
      <c r="B55" s="379" t="s">
        <v>61</v>
      </c>
      <c r="C55" s="407" t="s">
        <v>412</v>
      </c>
      <c r="D55" s="400">
        <v>0</v>
      </c>
      <c r="E55" s="386"/>
    </row>
    <row r="56" spans="2:5" s="352" customFormat="1" x14ac:dyDescent="0.25">
      <c r="B56" s="379" t="s">
        <v>62</v>
      </c>
      <c r="C56" s="407" t="s">
        <v>67</v>
      </c>
      <c r="D56" s="426">
        <v>1.1419999999999999</v>
      </c>
      <c r="E56" s="386"/>
    </row>
    <row r="57" spans="2:5" s="352" customFormat="1" x14ac:dyDescent="0.25">
      <c r="B57" s="379" t="s">
        <v>63</v>
      </c>
      <c r="C57" s="407" t="s">
        <v>67</v>
      </c>
      <c r="D57" s="426">
        <v>1.528</v>
      </c>
      <c r="E57" s="386"/>
    </row>
    <row r="58" spans="2:5" s="352" customFormat="1" x14ac:dyDescent="0.25">
      <c r="B58" s="379" t="s">
        <v>64</v>
      </c>
      <c r="C58" s="407" t="s">
        <v>67</v>
      </c>
      <c r="D58" s="426">
        <v>1.1000000000000001</v>
      </c>
      <c r="E58" s="386"/>
    </row>
    <row r="59" spans="2:5" s="352" customFormat="1" x14ac:dyDescent="0.25">
      <c r="B59" s="379" t="s">
        <v>65</v>
      </c>
      <c r="C59" s="407" t="s">
        <v>67</v>
      </c>
      <c r="D59" s="426">
        <v>1.22</v>
      </c>
      <c r="E59" s="386"/>
    </row>
    <row r="60" spans="2:5" s="352" customFormat="1" x14ac:dyDescent="0.25">
      <c r="B60" s="379" t="s">
        <v>66</v>
      </c>
      <c r="C60" s="407" t="s">
        <v>67</v>
      </c>
      <c r="D60" s="426">
        <v>0</v>
      </c>
      <c r="E60" s="386"/>
    </row>
    <row r="61" spans="2:5" s="352" customFormat="1" x14ac:dyDescent="0.25">
      <c r="B61" s="387" t="s">
        <v>86</v>
      </c>
      <c r="C61" s="422" t="s">
        <v>67</v>
      </c>
      <c r="D61" s="404">
        <v>0</v>
      </c>
      <c r="E61" s="405"/>
    </row>
    <row r="62" spans="2:5" x14ac:dyDescent="0.25">
      <c r="B62" s="298" t="s">
        <v>46</v>
      </c>
      <c r="C62" s="299"/>
      <c r="D62" s="300">
        <f>SUM(D63:D77)</f>
        <v>5.5339999999999989</v>
      </c>
      <c r="E62" s="301">
        <f>SUM(E63:E77)</f>
        <v>0</v>
      </c>
    </row>
    <row r="63" spans="2:5" s="352" customFormat="1" x14ac:dyDescent="0.25">
      <c r="B63" s="427" t="s">
        <v>47</v>
      </c>
      <c r="C63" s="428" t="s">
        <v>67</v>
      </c>
      <c r="D63" s="429">
        <v>0</v>
      </c>
      <c r="E63" s="430"/>
    </row>
    <row r="64" spans="2:5" s="352" customFormat="1" ht="12.75" customHeight="1" x14ac:dyDescent="0.25">
      <c r="B64" s="431" t="s">
        <v>81</v>
      </c>
      <c r="C64" s="412" t="s">
        <v>8</v>
      </c>
      <c r="D64" s="383">
        <v>2.0409999999999999</v>
      </c>
      <c r="E64" s="402"/>
    </row>
    <row r="65" spans="2:5" s="352" customFormat="1" ht="12.75" customHeight="1" x14ac:dyDescent="0.25">
      <c r="B65" s="431" t="s">
        <v>81</v>
      </c>
      <c r="C65" s="412" t="s">
        <v>48</v>
      </c>
      <c r="D65" s="383">
        <v>0</v>
      </c>
      <c r="E65" s="402"/>
    </row>
    <row r="66" spans="2:5" s="352" customFormat="1" x14ac:dyDescent="0.25">
      <c r="B66" s="431" t="s">
        <v>47</v>
      </c>
      <c r="C66" s="412" t="s">
        <v>48</v>
      </c>
      <c r="D66" s="383">
        <v>0</v>
      </c>
      <c r="E66" s="402"/>
    </row>
    <row r="67" spans="2:5" s="352" customFormat="1" x14ac:dyDescent="0.25">
      <c r="B67" s="431" t="s">
        <v>57</v>
      </c>
      <c r="C67" s="412" t="s">
        <v>8</v>
      </c>
      <c r="D67" s="383">
        <v>0</v>
      </c>
      <c r="E67" s="402"/>
    </row>
    <row r="68" spans="2:5" s="352" customFormat="1" x14ac:dyDescent="0.25">
      <c r="B68" s="432" t="s">
        <v>71</v>
      </c>
      <c r="C68" s="407" t="s">
        <v>67</v>
      </c>
      <c r="D68" s="385">
        <v>0</v>
      </c>
      <c r="E68" s="402"/>
    </row>
    <row r="69" spans="2:5" s="436" customFormat="1" x14ac:dyDescent="0.25">
      <c r="B69" s="432" t="s">
        <v>57</v>
      </c>
      <c r="C69" s="433" t="s">
        <v>67</v>
      </c>
      <c r="D69" s="434">
        <v>3.2930000000000001</v>
      </c>
      <c r="E69" s="435"/>
    </row>
    <row r="70" spans="2:5" s="352" customFormat="1" ht="26.4" x14ac:dyDescent="0.25">
      <c r="B70" s="432" t="s">
        <v>72</v>
      </c>
      <c r="C70" s="407" t="s">
        <v>67</v>
      </c>
      <c r="D70" s="385">
        <v>0</v>
      </c>
      <c r="E70" s="402"/>
    </row>
    <row r="71" spans="2:5" s="352" customFormat="1" x14ac:dyDescent="0.25">
      <c r="B71" s="432" t="s">
        <v>77</v>
      </c>
      <c r="C71" s="407" t="s">
        <v>67</v>
      </c>
      <c r="D71" s="385">
        <v>0.1</v>
      </c>
      <c r="E71" s="402"/>
    </row>
    <row r="72" spans="2:5" s="352" customFormat="1" x14ac:dyDescent="0.25">
      <c r="B72" s="432" t="s">
        <v>73</v>
      </c>
      <c r="C72" s="407" t="s">
        <v>67</v>
      </c>
      <c r="D72" s="385">
        <v>0.1</v>
      </c>
      <c r="E72" s="402"/>
    </row>
    <row r="73" spans="2:5" s="352" customFormat="1" x14ac:dyDescent="0.25">
      <c r="B73" s="432" t="s">
        <v>74</v>
      </c>
      <c r="C73" s="407" t="s">
        <v>67</v>
      </c>
      <c r="D73" s="385">
        <v>0</v>
      </c>
      <c r="E73" s="402"/>
    </row>
    <row r="74" spans="2:5" s="352" customFormat="1" x14ac:dyDescent="0.25">
      <c r="B74" s="432" t="s">
        <v>75</v>
      </c>
      <c r="C74" s="407" t="s">
        <v>67</v>
      </c>
      <c r="D74" s="385">
        <v>0</v>
      </c>
      <c r="E74" s="402"/>
    </row>
    <row r="75" spans="2:5" s="352" customFormat="1" x14ac:dyDescent="0.25">
      <c r="B75" s="379" t="s">
        <v>78</v>
      </c>
      <c r="C75" s="407" t="s">
        <v>67</v>
      </c>
      <c r="D75" s="385">
        <v>0</v>
      </c>
      <c r="E75" s="402"/>
    </row>
    <row r="76" spans="2:5" s="352" customFormat="1" x14ac:dyDescent="0.25">
      <c r="B76" s="382" t="s">
        <v>79</v>
      </c>
      <c r="C76" s="412" t="s">
        <v>8</v>
      </c>
      <c r="D76" s="383">
        <v>0</v>
      </c>
      <c r="E76" s="402"/>
    </row>
    <row r="77" spans="2:5" s="352" customFormat="1" x14ac:dyDescent="0.25">
      <c r="B77" s="437" t="s">
        <v>87</v>
      </c>
      <c r="C77" s="438" t="s">
        <v>67</v>
      </c>
      <c r="D77" s="439">
        <v>0</v>
      </c>
      <c r="E77" s="409"/>
    </row>
    <row r="78" spans="2:5" x14ac:dyDescent="0.25">
      <c r="B78" s="298" t="s">
        <v>49</v>
      </c>
      <c r="C78" s="299"/>
      <c r="D78" s="300">
        <f>SUM(D79:D82)</f>
        <v>16.295000000000002</v>
      </c>
      <c r="E78" s="301">
        <f>SUM(E79:E82)</f>
        <v>0</v>
      </c>
    </row>
    <row r="79" spans="2:5" s="352" customFormat="1" x14ac:dyDescent="0.25">
      <c r="B79" s="391" t="s">
        <v>50</v>
      </c>
      <c r="C79" s="424" t="s">
        <v>8</v>
      </c>
      <c r="D79" s="425">
        <v>5.9610000000000003</v>
      </c>
      <c r="E79" s="440"/>
    </row>
    <row r="80" spans="2:5" s="352" customFormat="1" x14ac:dyDescent="0.25">
      <c r="B80" s="382" t="s">
        <v>82</v>
      </c>
      <c r="C80" s="412" t="s">
        <v>8</v>
      </c>
      <c r="D80" s="383">
        <v>1.851</v>
      </c>
      <c r="E80" s="386"/>
    </row>
    <row r="81" spans="2:5" s="352" customFormat="1" x14ac:dyDescent="0.25">
      <c r="B81" s="432" t="s">
        <v>80</v>
      </c>
      <c r="C81" s="407" t="s">
        <v>67</v>
      </c>
      <c r="D81" s="385">
        <v>4.4829999999999997</v>
      </c>
      <c r="E81" s="386"/>
    </row>
    <row r="82" spans="2:5" s="352" customFormat="1" x14ac:dyDescent="0.25">
      <c r="B82" s="387" t="s">
        <v>220</v>
      </c>
      <c r="C82" s="407" t="s">
        <v>67</v>
      </c>
      <c r="D82" s="385">
        <v>4</v>
      </c>
      <c r="E82" s="405"/>
    </row>
    <row r="83" spans="2:5" x14ac:dyDescent="0.25">
      <c r="B83" s="298" t="s">
        <v>51</v>
      </c>
      <c r="C83" s="299"/>
      <c r="D83" s="300">
        <f>SUM(D84)</f>
        <v>1.996</v>
      </c>
      <c r="E83" s="301">
        <f>SUM(E84)</f>
        <v>0</v>
      </c>
    </row>
    <row r="84" spans="2:5" s="352" customFormat="1" ht="26.4" x14ac:dyDescent="0.25">
      <c r="B84" s="406" t="s">
        <v>58</v>
      </c>
      <c r="C84" s="407" t="s">
        <v>67</v>
      </c>
      <c r="D84" s="408">
        <v>1.996</v>
      </c>
      <c r="E84" s="409"/>
    </row>
    <row r="85" spans="2:5" ht="14.4" thickBot="1" x14ac:dyDescent="0.3">
      <c r="B85" s="587" t="s">
        <v>52</v>
      </c>
      <c r="C85" s="588"/>
      <c r="D85" s="589">
        <f>SUM(D6,D27,D29,D42,D44,D53,D62,D78,D83)</f>
        <v>172.61100000000002</v>
      </c>
      <c r="E85" s="590">
        <f>SUM(E6,E27,E29,E42,E44,E53,E62,E78,E83)</f>
        <v>12.922000000000001</v>
      </c>
    </row>
    <row r="86" spans="2:5" ht="15" thickTop="1" thickBot="1" x14ac:dyDescent="0.3">
      <c r="B86" s="1110" t="s">
        <v>277</v>
      </c>
      <c r="C86" s="1111"/>
      <c r="D86" s="591"/>
      <c r="E86" s="592">
        <f>SUM(D85:E85)</f>
        <v>185.53300000000002</v>
      </c>
    </row>
    <row r="87" spans="2:5" s="352" customFormat="1" x14ac:dyDescent="0.25">
      <c r="D87" s="378"/>
      <c r="E87" s="378"/>
    </row>
    <row r="88" spans="2:5" s="352" customFormat="1" x14ac:dyDescent="0.25">
      <c r="D88" s="378"/>
      <c r="E88" s="378"/>
    </row>
    <row r="89" spans="2:5" s="352" customFormat="1" x14ac:dyDescent="0.25">
      <c r="D89" s="352" t="s">
        <v>26</v>
      </c>
    </row>
    <row r="90" spans="2:5" s="352" customFormat="1" x14ac:dyDescent="0.25">
      <c r="D90" s="352" t="s">
        <v>26</v>
      </c>
    </row>
    <row r="91" spans="2:5" s="352" customFormat="1" x14ac:dyDescent="0.25">
      <c r="D91" s="378" t="s">
        <v>26</v>
      </c>
    </row>
    <row r="92" spans="2:5" s="352" customFormat="1" x14ac:dyDescent="0.25">
      <c r="D92" s="378" t="s">
        <v>26</v>
      </c>
    </row>
    <row r="93" spans="2:5" s="352" customFormat="1" x14ac:dyDescent="0.25"/>
    <row r="94" spans="2:5" s="352" customFormat="1" x14ac:dyDescent="0.25"/>
    <row r="95" spans="2:5" s="352" customFormat="1" x14ac:dyDescent="0.25"/>
    <row r="96" spans="2:5" s="352" customFormat="1" x14ac:dyDescent="0.25"/>
    <row r="97" s="352" customFormat="1" x14ac:dyDescent="0.25"/>
  </sheetData>
  <sheetProtection insertRows="0"/>
  <mergeCells count="6">
    <mergeCell ref="D4:E4"/>
    <mergeCell ref="B2:E2"/>
    <mergeCell ref="B86:C86"/>
    <mergeCell ref="B4:B5"/>
    <mergeCell ref="C4:C5"/>
    <mergeCell ref="B3:E3"/>
  </mergeCells>
  <pageMargins left="0.7" right="0.7" top="0.75" bottom="0.75" header="0.3" footer="0.3"/>
  <pageSetup scale="74" fitToHeight="0" orientation="portrait" r:id="rId1"/>
  <headerFooter alignWithMargins="0"/>
  <rowBreaks count="1" manualBreakCount="1">
    <brk id="61" min="1" max="4"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sheetPr>
  <dimension ref="A2:J81"/>
  <sheetViews>
    <sheetView workbookViewId="0"/>
  </sheetViews>
  <sheetFormatPr defaultRowHeight="13.2" x14ac:dyDescent="0.25"/>
  <cols>
    <col min="1" max="1" width="44.33203125" customWidth="1"/>
    <col min="2" max="2" width="35.6640625" customWidth="1"/>
    <col min="3" max="4" width="11.109375" customWidth="1"/>
    <col min="8" max="8" width="27.88671875" bestFit="1" customWidth="1"/>
  </cols>
  <sheetData>
    <row r="2" spans="1:10" ht="17.399999999999999" x14ac:dyDescent="0.3">
      <c r="A2" s="1118"/>
      <c r="B2" s="1118"/>
      <c r="C2" s="1118"/>
    </row>
    <row r="3" spans="1:10" ht="17.399999999999999" x14ac:dyDescent="0.3">
      <c r="A3" s="253" t="s">
        <v>232</v>
      </c>
      <c r="B3" s="256"/>
    </row>
    <row r="4" spans="1:10" ht="13.8" thickBot="1" x14ac:dyDescent="0.3">
      <c r="A4" s="253"/>
    </row>
    <row r="5" spans="1:10" ht="60" customHeight="1" x14ac:dyDescent="0.25">
      <c r="A5" s="1115" t="s">
        <v>90</v>
      </c>
      <c r="B5" s="1116"/>
      <c r="C5" s="1116"/>
      <c r="D5" s="1117"/>
    </row>
    <row r="6" spans="1:10" ht="15" customHeight="1" thickBot="1" x14ac:dyDescent="0.3">
      <c r="A6" s="1051" t="s">
        <v>0</v>
      </c>
      <c r="B6" s="1084" t="s">
        <v>1</v>
      </c>
      <c r="C6" s="1086" t="s">
        <v>2</v>
      </c>
      <c r="D6" s="1087"/>
    </row>
    <row r="7" spans="1:10" ht="15" customHeight="1" thickBot="1" x14ac:dyDescent="0.3">
      <c r="A7" s="1052"/>
      <c r="B7" s="1085"/>
      <c r="C7" s="79" t="s">
        <v>3</v>
      </c>
      <c r="D7" s="57" t="s">
        <v>4</v>
      </c>
      <c r="H7" s="311" t="s">
        <v>276</v>
      </c>
      <c r="I7" s="310">
        <v>94.66</v>
      </c>
    </row>
    <row r="8" spans="1:10" ht="15.75" customHeight="1" x14ac:dyDescent="0.25">
      <c r="A8" s="31" t="s">
        <v>5</v>
      </c>
      <c r="B8" s="32"/>
      <c r="C8" s="58">
        <f>SUM(C9:C23)</f>
        <v>23.54</v>
      </c>
      <c r="D8" s="76">
        <f>SUM(D9:D23)</f>
        <v>3.7080000000000002</v>
      </c>
      <c r="E8" s="246">
        <f>C8+D8</f>
        <v>27.247999999999998</v>
      </c>
      <c r="H8" s="241" t="s">
        <v>199</v>
      </c>
      <c r="I8" s="243">
        <v>0</v>
      </c>
    </row>
    <row r="9" spans="1:10" x14ac:dyDescent="0.25">
      <c r="A9" s="80" t="s">
        <v>6</v>
      </c>
      <c r="B9" s="81" t="s">
        <v>8</v>
      </c>
      <c r="C9" s="82">
        <v>0</v>
      </c>
      <c r="D9" s="83"/>
      <c r="E9" s="245"/>
      <c r="H9" s="241" t="s">
        <v>200</v>
      </c>
      <c r="I9" s="243">
        <v>4.5</v>
      </c>
      <c r="J9" s="26">
        <f>E50</f>
        <v>4.5</v>
      </c>
    </row>
    <row r="10" spans="1:10" x14ac:dyDescent="0.25">
      <c r="A10" s="61" t="s">
        <v>7</v>
      </c>
      <c r="B10" s="84" t="s">
        <v>8</v>
      </c>
      <c r="C10" s="62">
        <v>0</v>
      </c>
      <c r="D10" s="85"/>
      <c r="E10" s="245"/>
      <c r="H10" s="241" t="s">
        <v>201</v>
      </c>
      <c r="I10" s="243">
        <v>6.3610000000000007</v>
      </c>
      <c r="J10" s="26">
        <f>E59</f>
        <v>6.3610000000000007</v>
      </c>
    </row>
    <row r="11" spans="1:10" x14ac:dyDescent="0.25">
      <c r="A11" s="61" t="s">
        <v>9</v>
      </c>
      <c r="B11" s="84" t="s">
        <v>8</v>
      </c>
      <c r="C11" s="62">
        <v>0</v>
      </c>
      <c r="D11" s="85"/>
      <c r="E11" s="245"/>
      <c r="H11" s="241" t="s">
        <v>202</v>
      </c>
      <c r="I11" s="243">
        <v>12.599000000000002</v>
      </c>
      <c r="J11" s="26">
        <f>E26</f>
        <v>12.599000000000002</v>
      </c>
    </row>
    <row r="12" spans="1:10" x14ac:dyDescent="0.25">
      <c r="A12" s="61" t="s">
        <v>10</v>
      </c>
      <c r="B12" s="84" t="s">
        <v>8</v>
      </c>
      <c r="C12" s="62">
        <v>0</v>
      </c>
      <c r="D12" s="85"/>
      <c r="E12" s="245"/>
      <c r="H12" s="241" t="s">
        <v>203</v>
      </c>
      <c r="I12" s="243">
        <v>0</v>
      </c>
      <c r="J12" s="26">
        <f>E39</f>
        <v>0</v>
      </c>
    </row>
    <row r="13" spans="1:10" x14ac:dyDescent="0.25">
      <c r="A13" s="61" t="s">
        <v>11</v>
      </c>
      <c r="B13" s="84" t="s">
        <v>8</v>
      </c>
      <c r="C13" s="22"/>
      <c r="D13" s="86">
        <v>1.54</v>
      </c>
      <c r="E13" s="247" t="s">
        <v>26</v>
      </c>
      <c r="H13" s="241" t="s">
        <v>204</v>
      </c>
      <c r="I13" s="243">
        <v>0</v>
      </c>
      <c r="J13" s="26">
        <f>E24</f>
        <v>0</v>
      </c>
    </row>
    <row r="14" spans="1:10" x14ac:dyDescent="0.25">
      <c r="A14" s="61" t="s">
        <v>12</v>
      </c>
      <c r="B14" s="84" t="s">
        <v>8</v>
      </c>
      <c r="C14" s="22">
        <v>0</v>
      </c>
      <c r="D14" s="87"/>
      <c r="E14" s="245"/>
      <c r="F14" t="s">
        <v>26</v>
      </c>
      <c r="H14" s="241" t="s">
        <v>205</v>
      </c>
      <c r="I14" s="243">
        <v>7.7059999999999995</v>
      </c>
      <c r="J14" s="26">
        <f>E41</f>
        <v>7.7059999999999995</v>
      </c>
    </row>
    <row r="15" spans="1:10" x14ac:dyDescent="0.25">
      <c r="A15" s="4" t="s">
        <v>13</v>
      </c>
      <c r="B15" s="17" t="s">
        <v>14</v>
      </c>
      <c r="C15" s="8">
        <v>4.1900000000000004</v>
      </c>
      <c r="D15" s="9"/>
      <c r="E15" s="245"/>
      <c r="H15" s="241" t="s">
        <v>206</v>
      </c>
      <c r="I15" s="243">
        <v>0</v>
      </c>
    </row>
    <row r="16" spans="1:10" x14ac:dyDescent="0.25">
      <c r="A16" s="4" t="s">
        <v>15</v>
      </c>
      <c r="B16" s="17" t="s">
        <v>16</v>
      </c>
      <c r="C16" s="8"/>
      <c r="D16" s="9">
        <v>1.3680000000000001</v>
      </c>
      <c r="E16" s="245"/>
      <c r="G16" s="26"/>
      <c r="H16" s="241" t="s">
        <v>207</v>
      </c>
      <c r="I16" s="243">
        <v>27.247999999999998</v>
      </c>
      <c r="J16" s="26">
        <f>E8</f>
        <v>27.247999999999998</v>
      </c>
    </row>
    <row r="17" spans="1:10" x14ac:dyDescent="0.25">
      <c r="A17" s="4" t="s">
        <v>12</v>
      </c>
      <c r="B17" s="17" t="s">
        <v>17</v>
      </c>
      <c r="C17" s="6">
        <v>1.1000000000000001</v>
      </c>
      <c r="D17" s="7"/>
      <c r="E17" s="245"/>
      <c r="H17" s="241" t="s">
        <v>208</v>
      </c>
      <c r="I17" s="243">
        <v>9.5500000000000007</v>
      </c>
      <c r="J17" s="26">
        <f>E74</f>
        <v>9.5500000000000007</v>
      </c>
    </row>
    <row r="18" spans="1:10" x14ac:dyDescent="0.25">
      <c r="A18" s="4" t="s">
        <v>6</v>
      </c>
      <c r="B18" s="17" t="s">
        <v>18</v>
      </c>
      <c r="C18" s="6">
        <v>8.6999999999999993</v>
      </c>
      <c r="D18" s="7"/>
      <c r="E18" s="245"/>
      <c r="H18" s="241" t="s">
        <v>209</v>
      </c>
      <c r="I18" s="243">
        <v>2</v>
      </c>
      <c r="J18" s="26">
        <f>E78</f>
        <v>2</v>
      </c>
    </row>
    <row r="19" spans="1:10" ht="13.8" thickBot="1" x14ac:dyDescent="0.3">
      <c r="A19" s="4" t="s">
        <v>19</v>
      </c>
      <c r="B19" s="17" t="s">
        <v>20</v>
      </c>
      <c r="C19" s="6">
        <v>0.6</v>
      </c>
      <c r="D19" s="7"/>
      <c r="E19" s="245"/>
      <c r="H19" s="242" t="s">
        <v>210</v>
      </c>
      <c r="I19" s="244">
        <v>0</v>
      </c>
    </row>
    <row r="20" spans="1:10" x14ac:dyDescent="0.25">
      <c r="A20" s="4" t="s">
        <v>7</v>
      </c>
      <c r="B20" s="17" t="s">
        <v>21</v>
      </c>
      <c r="C20" s="6">
        <v>0.6</v>
      </c>
      <c r="D20" s="7"/>
      <c r="E20" s="245"/>
    </row>
    <row r="21" spans="1:10" x14ac:dyDescent="0.25">
      <c r="A21" s="4" t="s">
        <v>22</v>
      </c>
      <c r="B21" s="17" t="s">
        <v>23</v>
      </c>
      <c r="C21" s="6">
        <v>0.5</v>
      </c>
      <c r="D21" s="7"/>
      <c r="E21" s="245"/>
      <c r="F21" s="26" t="s">
        <v>26</v>
      </c>
    </row>
    <row r="22" spans="1:10" ht="26.4" x14ac:dyDescent="0.25">
      <c r="A22" s="4" t="s">
        <v>68</v>
      </c>
      <c r="B22" s="17" t="s">
        <v>67</v>
      </c>
      <c r="C22" s="6">
        <v>7.85</v>
      </c>
      <c r="D22" s="7"/>
      <c r="E22" s="245"/>
    </row>
    <row r="23" spans="1:10" x14ac:dyDescent="0.25">
      <c r="A23" s="67" t="s">
        <v>24</v>
      </c>
      <c r="B23" s="54" t="s">
        <v>25</v>
      </c>
      <c r="C23" s="30"/>
      <c r="D23" s="69">
        <v>0.8</v>
      </c>
      <c r="E23" s="245"/>
    </row>
    <row r="24" spans="1:10" x14ac:dyDescent="0.25">
      <c r="A24" s="1" t="s">
        <v>54</v>
      </c>
      <c r="B24" s="10" t="s">
        <v>26</v>
      </c>
      <c r="C24" s="2">
        <f>SUM(C25)</f>
        <v>0</v>
      </c>
      <c r="D24" s="11"/>
      <c r="E24" s="246">
        <f>C24+D24</f>
        <v>0</v>
      </c>
    </row>
    <row r="25" spans="1:10" ht="26.4" x14ac:dyDescent="0.25">
      <c r="A25" s="77" t="s">
        <v>55</v>
      </c>
      <c r="B25" s="5" t="s">
        <v>67</v>
      </c>
      <c r="C25" s="14">
        <v>0</v>
      </c>
      <c r="D25" s="78"/>
      <c r="E25" s="245"/>
    </row>
    <row r="26" spans="1:10" x14ac:dyDescent="0.25">
      <c r="A26" s="1" t="s">
        <v>27</v>
      </c>
      <c r="B26" s="10" t="s">
        <v>26</v>
      </c>
      <c r="C26" s="2">
        <f>SUM(C27:C38)</f>
        <v>12.599000000000002</v>
      </c>
      <c r="D26" s="11">
        <f>SUM(D27:D38)</f>
        <v>0</v>
      </c>
      <c r="E26" s="246">
        <f>C26+D26</f>
        <v>12.599000000000002</v>
      </c>
    </row>
    <row r="27" spans="1:10" ht="26.4" x14ac:dyDescent="0.25">
      <c r="A27" s="73" t="s">
        <v>69</v>
      </c>
      <c r="B27" s="5" t="s">
        <v>67</v>
      </c>
      <c r="C27" s="21">
        <v>2</v>
      </c>
      <c r="D27" s="72"/>
      <c r="E27" s="245"/>
    </row>
    <row r="28" spans="1:10" x14ac:dyDescent="0.25">
      <c r="A28" s="61" t="s">
        <v>28</v>
      </c>
      <c r="B28" s="88" t="s">
        <v>8</v>
      </c>
      <c r="C28" s="62">
        <v>1.8919999999999999</v>
      </c>
      <c r="D28" s="7"/>
      <c r="E28" s="245"/>
    </row>
    <row r="29" spans="1:10" ht="26.4" x14ac:dyDescent="0.25">
      <c r="A29" s="4" t="s">
        <v>29</v>
      </c>
      <c r="B29" s="5" t="s">
        <v>30</v>
      </c>
      <c r="C29" s="62">
        <v>0.1</v>
      </c>
      <c r="D29" s="7"/>
      <c r="E29" s="245"/>
    </row>
    <row r="30" spans="1:10" ht="26.4" x14ac:dyDescent="0.25">
      <c r="A30" s="4" t="s">
        <v>83</v>
      </c>
      <c r="B30" s="5" t="s">
        <v>85</v>
      </c>
      <c r="C30" s="62">
        <v>3</v>
      </c>
      <c r="D30" s="7"/>
      <c r="E30" s="245"/>
    </row>
    <row r="31" spans="1:10" x14ac:dyDescent="0.25">
      <c r="A31" s="4" t="s">
        <v>32</v>
      </c>
      <c r="B31" s="66" t="s">
        <v>31</v>
      </c>
      <c r="C31" s="104">
        <v>0.93400000000000005</v>
      </c>
      <c r="D31" s="7"/>
      <c r="E31" s="245"/>
    </row>
    <row r="32" spans="1:10" x14ac:dyDescent="0.25">
      <c r="A32" s="4" t="s">
        <v>33</v>
      </c>
      <c r="B32" s="66" t="s">
        <v>31</v>
      </c>
      <c r="C32" s="104">
        <v>2.3359999999999999</v>
      </c>
      <c r="D32" s="7"/>
      <c r="E32" s="245"/>
    </row>
    <row r="33" spans="1:6" ht="26.4" x14ac:dyDescent="0.25">
      <c r="A33" s="4" t="s">
        <v>34</v>
      </c>
      <c r="B33" s="66" t="s">
        <v>31</v>
      </c>
      <c r="C33" s="104">
        <v>0.93500000000000005</v>
      </c>
      <c r="D33" s="7"/>
      <c r="E33" s="245"/>
    </row>
    <row r="34" spans="1:6" x14ac:dyDescent="0.25">
      <c r="A34" s="4" t="s">
        <v>35</v>
      </c>
      <c r="B34" s="66" t="s">
        <v>31</v>
      </c>
      <c r="C34" s="104">
        <v>0</v>
      </c>
      <c r="D34" s="7"/>
      <c r="E34" s="245"/>
    </row>
    <row r="35" spans="1:6" x14ac:dyDescent="0.25">
      <c r="A35" s="20" t="s">
        <v>59</v>
      </c>
      <c r="B35" s="66" t="s">
        <v>31</v>
      </c>
      <c r="C35" s="13">
        <v>0</v>
      </c>
      <c r="D35" s="7"/>
      <c r="E35" s="245"/>
    </row>
    <row r="36" spans="1:6" x14ac:dyDescent="0.25">
      <c r="A36" s="20" t="s">
        <v>36</v>
      </c>
      <c r="B36" s="66" t="s">
        <v>31</v>
      </c>
      <c r="C36" s="13">
        <v>0</v>
      </c>
      <c r="D36" s="7"/>
      <c r="E36" s="245"/>
    </row>
    <row r="37" spans="1:6" ht="26.4" x14ac:dyDescent="0.25">
      <c r="A37" s="20" t="s">
        <v>60</v>
      </c>
      <c r="B37" s="66" t="s">
        <v>31</v>
      </c>
      <c r="C37" s="13">
        <v>0.46700000000000003</v>
      </c>
      <c r="D37" s="7"/>
      <c r="E37" s="245"/>
    </row>
    <row r="38" spans="1:6" x14ac:dyDescent="0.25">
      <c r="A38" s="67" t="s">
        <v>88</v>
      </c>
      <c r="B38" s="68" t="s">
        <v>31</v>
      </c>
      <c r="C38" s="102">
        <v>0.93500000000000005</v>
      </c>
      <c r="D38" s="69"/>
      <c r="E38" s="245"/>
      <c r="F38" s="26" t="s">
        <v>26</v>
      </c>
    </row>
    <row r="39" spans="1:6" x14ac:dyDescent="0.25">
      <c r="A39" s="1" t="s">
        <v>37</v>
      </c>
      <c r="B39" s="10" t="s">
        <v>26</v>
      </c>
      <c r="C39" s="2">
        <f>SUM(C40)</f>
        <v>0</v>
      </c>
      <c r="D39" s="3"/>
      <c r="E39" s="246">
        <f>C39+D39</f>
        <v>0</v>
      </c>
    </row>
    <row r="40" spans="1:6" ht="26.4" x14ac:dyDescent="0.25">
      <c r="A40" s="15" t="s">
        <v>89</v>
      </c>
      <c r="B40" s="5" t="s">
        <v>67</v>
      </c>
      <c r="C40" s="8"/>
      <c r="D40" s="7"/>
      <c r="E40" s="245"/>
    </row>
    <row r="41" spans="1:6" x14ac:dyDescent="0.25">
      <c r="A41" s="1" t="s">
        <v>38</v>
      </c>
      <c r="B41" s="10"/>
      <c r="C41" s="2">
        <f>SUM(C42:C49)</f>
        <v>5</v>
      </c>
      <c r="D41" s="11">
        <f>SUM(D42:D48)</f>
        <v>2.706</v>
      </c>
      <c r="E41" s="246">
        <f>C41+D41</f>
        <v>7.7059999999999995</v>
      </c>
    </row>
    <row r="42" spans="1:6" x14ac:dyDescent="0.25">
      <c r="A42" s="89" t="s">
        <v>39</v>
      </c>
      <c r="B42" s="81" t="s">
        <v>8</v>
      </c>
      <c r="C42" s="90"/>
      <c r="D42" s="91">
        <v>1.35</v>
      </c>
      <c r="E42" s="246" t="s">
        <v>26</v>
      </c>
    </row>
    <row r="43" spans="1:6" x14ac:dyDescent="0.25">
      <c r="A43" s="92" t="s">
        <v>40</v>
      </c>
      <c r="B43" s="84" t="s">
        <v>8</v>
      </c>
      <c r="C43" s="93"/>
      <c r="D43" s="94">
        <v>0.35599999999999998</v>
      </c>
      <c r="E43" s="245"/>
    </row>
    <row r="44" spans="1:6" x14ac:dyDescent="0.25">
      <c r="A44" s="92" t="s">
        <v>40</v>
      </c>
      <c r="B44" s="84" t="s">
        <v>41</v>
      </c>
      <c r="C44" s="93"/>
      <c r="D44" s="94">
        <v>0.5</v>
      </c>
      <c r="E44" s="245"/>
    </row>
    <row r="45" spans="1:6" x14ac:dyDescent="0.25">
      <c r="A45" s="92" t="s">
        <v>42</v>
      </c>
      <c r="B45" s="84" t="s">
        <v>8</v>
      </c>
      <c r="C45" s="93"/>
      <c r="D45" s="94">
        <v>0</v>
      </c>
      <c r="E45" s="245"/>
    </row>
    <row r="46" spans="1:6" x14ac:dyDescent="0.25">
      <c r="A46" s="92" t="s">
        <v>42</v>
      </c>
      <c r="B46" s="84" t="s">
        <v>43</v>
      </c>
      <c r="C46" s="93"/>
      <c r="D46" s="94">
        <v>0.5</v>
      </c>
      <c r="E46" s="245"/>
    </row>
    <row r="47" spans="1:6" ht="26.4" x14ac:dyDescent="0.25">
      <c r="A47" s="4" t="s">
        <v>70</v>
      </c>
      <c r="B47" s="5" t="s">
        <v>67</v>
      </c>
      <c r="C47" s="12">
        <v>0</v>
      </c>
      <c r="D47" s="64"/>
      <c r="E47" s="245"/>
    </row>
    <row r="48" spans="1:6" ht="26.4" x14ac:dyDescent="0.25">
      <c r="A48" s="16" t="s">
        <v>76</v>
      </c>
      <c r="B48" s="5" t="s">
        <v>67</v>
      </c>
      <c r="C48" s="8">
        <v>4.25</v>
      </c>
      <c r="D48" s="9"/>
      <c r="E48" s="245"/>
      <c r="F48" s="26" t="s">
        <v>26</v>
      </c>
    </row>
    <row r="49" spans="1:6" ht="26.4" x14ac:dyDescent="0.25">
      <c r="A49" s="53" t="s">
        <v>84</v>
      </c>
      <c r="B49" s="27" t="s">
        <v>67</v>
      </c>
      <c r="C49" s="70">
        <v>0.75</v>
      </c>
      <c r="D49" s="71"/>
      <c r="E49" s="245"/>
      <c r="F49" s="26"/>
    </row>
    <row r="50" spans="1:6" x14ac:dyDescent="0.25">
      <c r="A50" s="1" t="s">
        <v>44</v>
      </c>
      <c r="B50" s="10"/>
      <c r="C50" s="2">
        <f>SUM(C51:C58)</f>
        <v>4.5</v>
      </c>
      <c r="D50" s="3"/>
      <c r="E50" s="246">
        <f>C50+D50</f>
        <v>4.5</v>
      </c>
    </row>
    <row r="51" spans="1:6" x14ac:dyDescent="0.25">
      <c r="A51" s="80" t="s">
        <v>45</v>
      </c>
      <c r="B51" s="95" t="s">
        <v>8</v>
      </c>
      <c r="C51" s="96">
        <v>0.45</v>
      </c>
      <c r="D51" s="72"/>
      <c r="E51" s="245"/>
    </row>
    <row r="52" spans="1:6" x14ac:dyDescent="0.25">
      <c r="A52" s="4" t="s">
        <v>61</v>
      </c>
      <c r="B52" s="5" t="s">
        <v>56</v>
      </c>
      <c r="C52" s="8">
        <v>0</v>
      </c>
      <c r="D52" s="7"/>
      <c r="E52" s="245"/>
    </row>
    <row r="53" spans="1:6" ht="26.4" x14ac:dyDescent="0.25">
      <c r="A53" s="4" t="s">
        <v>62</v>
      </c>
      <c r="B53" s="5" t="s">
        <v>67</v>
      </c>
      <c r="C53" s="6">
        <v>0.308</v>
      </c>
      <c r="D53" s="7"/>
      <c r="E53" s="245"/>
    </row>
    <row r="54" spans="1:6" ht="26.4" x14ac:dyDescent="0.25">
      <c r="A54" s="4" t="s">
        <v>63</v>
      </c>
      <c r="B54" s="5" t="s">
        <v>67</v>
      </c>
      <c r="C54" s="6">
        <v>0.877</v>
      </c>
      <c r="D54" s="7"/>
      <c r="E54" s="245"/>
    </row>
    <row r="55" spans="1:6" ht="26.4" x14ac:dyDescent="0.25">
      <c r="A55" s="4" t="s">
        <v>64</v>
      </c>
      <c r="B55" s="5" t="s">
        <v>67</v>
      </c>
      <c r="C55" s="6">
        <v>0.60699999999999998</v>
      </c>
      <c r="D55" s="7"/>
      <c r="E55" s="245"/>
    </row>
    <row r="56" spans="1:6" ht="26.4" x14ac:dyDescent="0.25">
      <c r="A56" s="4" t="s">
        <v>65</v>
      </c>
      <c r="B56" s="5" t="s">
        <v>67</v>
      </c>
      <c r="C56" s="6">
        <v>0.90900000000000003</v>
      </c>
      <c r="D56" s="7"/>
      <c r="E56" s="245"/>
    </row>
    <row r="57" spans="1:6" ht="26.4" x14ac:dyDescent="0.25">
      <c r="A57" s="4" t="s">
        <v>66</v>
      </c>
      <c r="B57" s="5" t="s">
        <v>67</v>
      </c>
      <c r="C57" s="6">
        <v>0</v>
      </c>
      <c r="D57" s="7"/>
      <c r="E57" s="245"/>
    </row>
    <row r="58" spans="1:6" ht="26.4" x14ac:dyDescent="0.25">
      <c r="A58" s="67" t="s">
        <v>86</v>
      </c>
      <c r="B58" s="27" t="s">
        <v>67</v>
      </c>
      <c r="C58" s="30">
        <v>1.349</v>
      </c>
      <c r="D58" s="69"/>
      <c r="E58" s="245"/>
    </row>
    <row r="59" spans="1:6" x14ac:dyDescent="0.25">
      <c r="A59" s="1" t="s">
        <v>46</v>
      </c>
      <c r="B59" s="10"/>
      <c r="C59" s="2">
        <f>SUM(C60:C73)</f>
        <v>6.3610000000000007</v>
      </c>
      <c r="D59" s="11"/>
      <c r="E59" s="246">
        <f>C59+D59</f>
        <v>6.3610000000000007</v>
      </c>
    </row>
    <row r="60" spans="1:6" ht="26.4" x14ac:dyDescent="0.25">
      <c r="A60" s="65" t="s">
        <v>47</v>
      </c>
      <c r="B60" s="18" t="s">
        <v>67</v>
      </c>
      <c r="C60" s="19">
        <v>0</v>
      </c>
      <c r="D60" s="97"/>
      <c r="E60" s="245"/>
    </row>
    <row r="61" spans="1:6" x14ac:dyDescent="0.25">
      <c r="A61" s="98" t="s">
        <v>81</v>
      </c>
      <c r="B61" s="88" t="s">
        <v>8</v>
      </c>
      <c r="C61" s="99">
        <v>2.0110000000000001</v>
      </c>
      <c r="D61" s="64"/>
      <c r="E61" s="245"/>
    </row>
    <row r="62" spans="1:6" x14ac:dyDescent="0.25">
      <c r="A62" s="98" t="s">
        <v>81</v>
      </c>
      <c r="B62" s="5" t="s">
        <v>48</v>
      </c>
      <c r="C62" s="99">
        <v>0.25</v>
      </c>
      <c r="D62" s="64"/>
      <c r="E62" s="245"/>
    </row>
    <row r="63" spans="1:6" x14ac:dyDescent="0.25">
      <c r="A63" s="63" t="s">
        <v>47</v>
      </c>
      <c r="B63" s="5" t="s">
        <v>48</v>
      </c>
      <c r="C63" s="12">
        <v>0</v>
      </c>
      <c r="D63" s="64"/>
      <c r="E63" s="245"/>
    </row>
    <row r="64" spans="1:6" x14ac:dyDescent="0.25">
      <c r="A64" s="98" t="s">
        <v>57</v>
      </c>
      <c r="B64" s="88" t="s">
        <v>8</v>
      </c>
      <c r="C64" s="99">
        <v>0</v>
      </c>
      <c r="D64" s="64"/>
      <c r="E64" s="245"/>
    </row>
    <row r="65" spans="1:5" ht="26.4" x14ac:dyDescent="0.25">
      <c r="A65" s="63" t="s">
        <v>71</v>
      </c>
      <c r="B65" s="5" t="s">
        <v>67</v>
      </c>
      <c r="C65" s="12">
        <v>0</v>
      </c>
      <c r="D65" s="64"/>
      <c r="E65" s="245"/>
    </row>
    <row r="66" spans="1:5" ht="26.4" x14ac:dyDescent="0.25">
      <c r="A66" s="63" t="s">
        <v>72</v>
      </c>
      <c r="B66" s="5" t="s">
        <v>67</v>
      </c>
      <c r="C66" s="12">
        <v>0</v>
      </c>
      <c r="D66" s="64"/>
      <c r="E66" s="245"/>
    </row>
    <row r="67" spans="1:5" ht="26.4" x14ac:dyDescent="0.25">
      <c r="A67" s="63" t="s">
        <v>77</v>
      </c>
      <c r="B67" s="5" t="s">
        <v>67</v>
      </c>
      <c r="C67" s="12">
        <v>1.5</v>
      </c>
      <c r="D67" s="64"/>
      <c r="E67" s="245"/>
    </row>
    <row r="68" spans="1:5" ht="26.4" x14ac:dyDescent="0.25">
      <c r="A68" s="63" t="s">
        <v>73</v>
      </c>
      <c r="B68" s="5" t="s">
        <v>67</v>
      </c>
      <c r="C68" s="12">
        <v>1.6</v>
      </c>
      <c r="D68" s="64"/>
      <c r="E68" s="245"/>
    </row>
    <row r="69" spans="1:5" ht="26.4" x14ac:dyDescent="0.25">
      <c r="A69" s="63" t="s">
        <v>74</v>
      </c>
      <c r="B69" s="5" t="s">
        <v>67</v>
      </c>
      <c r="C69" s="12">
        <v>0</v>
      </c>
      <c r="D69" s="64"/>
      <c r="E69" s="245"/>
    </row>
    <row r="70" spans="1:5" ht="26.4" x14ac:dyDescent="0.25">
      <c r="A70" s="63" t="s">
        <v>75</v>
      </c>
      <c r="B70" s="5" t="s">
        <v>67</v>
      </c>
      <c r="C70" s="12">
        <v>0.25</v>
      </c>
      <c r="D70" s="64"/>
      <c r="E70" s="245"/>
    </row>
    <row r="71" spans="1:5" ht="26.4" x14ac:dyDescent="0.25">
      <c r="A71" s="4" t="s">
        <v>78</v>
      </c>
      <c r="B71" s="5" t="s">
        <v>67</v>
      </c>
      <c r="C71" s="12">
        <v>0.25</v>
      </c>
      <c r="D71" s="64"/>
      <c r="E71" s="245"/>
    </row>
    <row r="72" spans="1:5" x14ac:dyDescent="0.25">
      <c r="A72" s="61" t="s">
        <v>79</v>
      </c>
      <c r="B72" s="88" t="s">
        <v>8</v>
      </c>
      <c r="C72" s="99">
        <v>0</v>
      </c>
      <c r="D72" s="64"/>
      <c r="E72" s="245"/>
    </row>
    <row r="73" spans="1:5" ht="26.4" x14ac:dyDescent="0.25">
      <c r="A73" s="100" t="s">
        <v>87</v>
      </c>
      <c r="B73" s="101" t="s">
        <v>67</v>
      </c>
      <c r="C73" s="105">
        <v>0.5</v>
      </c>
      <c r="D73" s="78"/>
      <c r="E73" s="245"/>
    </row>
    <row r="74" spans="1:5" x14ac:dyDescent="0.25">
      <c r="A74" s="1" t="s">
        <v>49</v>
      </c>
      <c r="B74" s="10"/>
      <c r="C74" s="2">
        <f>SUM(C75:C77)</f>
        <v>9.5500000000000007</v>
      </c>
      <c r="D74" s="11"/>
      <c r="E74" s="246">
        <f>C74+D74</f>
        <v>9.5500000000000007</v>
      </c>
    </row>
    <row r="75" spans="1:5" x14ac:dyDescent="0.25">
      <c r="A75" s="80" t="s">
        <v>50</v>
      </c>
      <c r="B75" s="95" t="s">
        <v>8</v>
      </c>
      <c r="C75" s="96">
        <v>4</v>
      </c>
      <c r="D75" s="60"/>
      <c r="E75" s="245"/>
    </row>
    <row r="76" spans="1:5" x14ac:dyDescent="0.25">
      <c r="A76" s="61" t="s">
        <v>82</v>
      </c>
      <c r="B76" s="88" t="s">
        <v>8</v>
      </c>
      <c r="C76" s="99">
        <v>2.5499999999999998</v>
      </c>
      <c r="D76" s="7"/>
      <c r="E76" s="245"/>
    </row>
    <row r="77" spans="1:5" ht="26.4" x14ac:dyDescent="0.25">
      <c r="A77" s="77" t="s">
        <v>80</v>
      </c>
      <c r="B77" s="27" t="s">
        <v>67</v>
      </c>
      <c r="C77" s="14">
        <v>3</v>
      </c>
      <c r="D77" s="69"/>
      <c r="E77" s="245"/>
    </row>
    <row r="78" spans="1:5" x14ac:dyDescent="0.25">
      <c r="A78" s="1" t="s">
        <v>51</v>
      </c>
      <c r="B78" s="10"/>
      <c r="C78" s="2">
        <f>SUM(C79)</f>
        <v>2</v>
      </c>
      <c r="D78" s="11"/>
      <c r="E78" s="246">
        <f>C78+D78</f>
        <v>2</v>
      </c>
    </row>
    <row r="79" spans="1:5" ht="26.4" x14ac:dyDescent="0.25">
      <c r="A79" s="77" t="s">
        <v>58</v>
      </c>
      <c r="B79" s="5" t="s">
        <v>67</v>
      </c>
      <c r="C79" s="14">
        <v>2</v>
      </c>
      <c r="D79" s="78"/>
      <c r="E79" s="245"/>
    </row>
    <row r="80" spans="1:5" ht="16.2" thickBot="1" x14ac:dyDescent="0.3">
      <c r="A80" s="24" t="s">
        <v>52</v>
      </c>
      <c r="B80" s="25"/>
      <c r="C80" s="44">
        <f>SUM(C8,C24,C26,C39,C41,C50,C59,C74,C78)</f>
        <v>63.55</v>
      </c>
      <c r="D80" s="45">
        <f>SUM(D8,D24,D26,D39,D41,D50,D59,D74,D78)</f>
        <v>6.4139999999999997</v>
      </c>
      <c r="E80" s="246">
        <f>C80+D80</f>
        <v>69.963999999999999</v>
      </c>
    </row>
    <row r="81" spans="1:4" ht="16.8" thickTop="1" thickBot="1" x14ac:dyDescent="0.3">
      <c r="A81" s="74" t="s">
        <v>91</v>
      </c>
      <c r="B81" s="75"/>
      <c r="C81" s="103"/>
      <c r="D81" s="23"/>
    </row>
  </sheetData>
  <mergeCells count="5">
    <mergeCell ref="A5:D5"/>
    <mergeCell ref="A6:A7"/>
    <mergeCell ref="B6:B7"/>
    <mergeCell ref="C6:D6"/>
    <mergeCell ref="A2:C2"/>
  </mergeCells>
  <phoneticPr fontId="2" type="noConversion"/>
  <pageMargins left="0.75" right="0.75" top="1" bottom="1" header="0.5" footer="0.5"/>
  <pageSetup scale="85"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F120"/>
  <sheetViews>
    <sheetView zoomScaleNormal="100" workbookViewId="0"/>
  </sheetViews>
  <sheetFormatPr defaultColWidth="9.109375" defaultRowHeight="13.2" x14ac:dyDescent="0.25"/>
  <cols>
    <col min="1" max="1" width="4.6640625" style="284" customWidth="1"/>
    <col min="2" max="2" width="45.6640625" style="284" customWidth="1"/>
    <col min="3" max="3" width="50.6640625" style="284" customWidth="1"/>
    <col min="4" max="5" width="12.6640625" style="284" customWidth="1"/>
    <col min="6" max="16384" width="9.109375" style="284"/>
  </cols>
  <sheetData>
    <row r="1" spans="2:6" ht="13.8" thickBot="1" x14ac:dyDescent="0.3"/>
    <row r="2" spans="2:6" ht="35.25" customHeight="1" x14ac:dyDescent="0.25">
      <c r="B2" s="1107" t="s">
        <v>395</v>
      </c>
      <c r="C2" s="1108"/>
      <c r="D2" s="1108"/>
      <c r="E2" s="1109"/>
    </row>
    <row r="3" spans="2:6" ht="13.8" x14ac:dyDescent="0.25">
      <c r="B3" s="1125" t="s">
        <v>270</v>
      </c>
      <c r="C3" s="1126"/>
      <c r="D3" s="1126"/>
      <c r="E3" s="1127"/>
    </row>
    <row r="4" spans="2:6" x14ac:dyDescent="0.25">
      <c r="B4" s="1095" t="s">
        <v>0</v>
      </c>
      <c r="C4" s="1123" t="s">
        <v>1</v>
      </c>
      <c r="D4" s="1121" t="s">
        <v>2</v>
      </c>
      <c r="E4" s="1122"/>
    </row>
    <row r="5" spans="2:6" x14ac:dyDescent="0.25">
      <c r="B5" s="1096"/>
      <c r="C5" s="1124"/>
      <c r="D5" s="502" t="s">
        <v>3</v>
      </c>
      <c r="E5" s="501" t="s">
        <v>4</v>
      </c>
    </row>
    <row r="6" spans="2:6" x14ac:dyDescent="0.25">
      <c r="B6" s="285" t="s">
        <v>5</v>
      </c>
      <c r="C6" s="295"/>
      <c r="D6" s="503">
        <f>SUM(D7:D50)</f>
        <v>0.6</v>
      </c>
      <c r="E6" s="317">
        <f>SUM(E7:E50)</f>
        <v>28.732364</v>
      </c>
    </row>
    <row r="7" spans="2:6" s="352" customFormat="1" x14ac:dyDescent="0.25">
      <c r="B7" s="461" t="s">
        <v>297</v>
      </c>
      <c r="C7" s="441"/>
      <c r="D7" s="504"/>
      <c r="E7" s="442"/>
    </row>
    <row r="8" spans="2:6" s="352" customFormat="1" x14ac:dyDescent="0.25">
      <c r="B8" s="461" t="s">
        <v>298</v>
      </c>
      <c r="C8" s="443"/>
      <c r="D8" s="505"/>
      <c r="E8" s="444"/>
    </row>
    <row r="9" spans="2:6" s="352" customFormat="1" x14ac:dyDescent="0.25">
      <c r="B9" s="461" t="s">
        <v>299</v>
      </c>
      <c r="C9" s="443"/>
      <c r="D9" s="515">
        <v>0.6</v>
      </c>
      <c r="E9" s="473"/>
      <c r="F9" s="353"/>
    </row>
    <row r="10" spans="2:6" s="352" customFormat="1" x14ac:dyDescent="0.25">
      <c r="B10" s="461" t="s">
        <v>300</v>
      </c>
      <c r="C10" s="443"/>
      <c r="D10" s="505"/>
      <c r="E10" s="444"/>
    </row>
    <row r="11" spans="2:6" s="352" customFormat="1" x14ac:dyDescent="0.25">
      <c r="B11" s="461" t="s">
        <v>301</v>
      </c>
      <c r="C11" s="445"/>
      <c r="D11" s="505"/>
      <c r="E11" s="444"/>
    </row>
    <row r="12" spans="2:6" s="352" customFormat="1" x14ac:dyDescent="0.25">
      <c r="B12" s="461" t="s">
        <v>302</v>
      </c>
      <c r="C12" s="443"/>
      <c r="D12" s="505"/>
      <c r="E12" s="444"/>
    </row>
    <row r="13" spans="2:6" s="352" customFormat="1" x14ac:dyDescent="0.25">
      <c r="B13" s="461" t="s">
        <v>303</v>
      </c>
      <c r="C13" s="445"/>
      <c r="D13" s="506"/>
      <c r="E13" s="446"/>
    </row>
    <row r="14" spans="2:6" s="352" customFormat="1" x14ac:dyDescent="0.25">
      <c r="B14" s="461" t="s">
        <v>304</v>
      </c>
      <c r="C14" s="443"/>
      <c r="D14" s="505"/>
      <c r="E14" s="444"/>
    </row>
    <row r="15" spans="2:6" s="352" customFormat="1" x14ac:dyDescent="0.25">
      <c r="B15" s="461" t="s">
        <v>305</v>
      </c>
      <c r="C15" s="443"/>
      <c r="D15" s="505"/>
      <c r="E15" s="444"/>
    </row>
    <row r="16" spans="2:6" s="352" customFormat="1" x14ac:dyDescent="0.25">
      <c r="B16" s="461" t="s">
        <v>306</v>
      </c>
      <c r="C16" s="443"/>
      <c r="D16" s="505"/>
      <c r="E16" s="444"/>
    </row>
    <row r="17" spans="2:5" s="352" customFormat="1" x14ac:dyDescent="0.25">
      <c r="B17" s="461" t="s">
        <v>307</v>
      </c>
      <c r="C17" s="443"/>
      <c r="D17" s="505"/>
      <c r="E17" s="444"/>
    </row>
    <row r="18" spans="2:5" s="352" customFormat="1" x14ac:dyDescent="0.25">
      <c r="B18" s="461" t="s">
        <v>308</v>
      </c>
      <c r="C18" s="443"/>
      <c r="D18" s="507"/>
      <c r="E18" s="447">
        <v>0.99926999999999999</v>
      </c>
    </row>
    <row r="19" spans="2:5" s="352" customFormat="1" x14ac:dyDescent="0.25">
      <c r="B19" s="499" t="s">
        <v>309</v>
      </c>
      <c r="C19" s="443"/>
      <c r="D19" s="507"/>
      <c r="E19" s="447">
        <v>0</v>
      </c>
    </row>
    <row r="20" spans="2:5" s="352" customFormat="1" x14ac:dyDescent="0.25">
      <c r="B20" s="461" t="s">
        <v>310</v>
      </c>
      <c r="C20" s="443"/>
      <c r="D20" s="505"/>
      <c r="E20" s="444"/>
    </row>
    <row r="21" spans="2:5" s="352" customFormat="1" x14ac:dyDescent="0.25">
      <c r="B21" s="461" t="s">
        <v>311</v>
      </c>
      <c r="C21" s="443"/>
      <c r="D21" s="508"/>
      <c r="E21" s="444">
        <v>17.214216</v>
      </c>
    </row>
    <row r="22" spans="2:5" s="352" customFormat="1" x14ac:dyDescent="0.25">
      <c r="B22" s="461" t="s">
        <v>312</v>
      </c>
      <c r="C22" s="443"/>
      <c r="D22" s="505"/>
      <c r="E22" s="444"/>
    </row>
    <row r="23" spans="2:5" s="352" customFormat="1" x14ac:dyDescent="0.25">
      <c r="B23" s="461" t="s">
        <v>104</v>
      </c>
      <c r="C23" s="443"/>
      <c r="D23" s="505"/>
      <c r="E23" s="444"/>
    </row>
    <row r="24" spans="2:5" s="352" customFormat="1" x14ac:dyDescent="0.25">
      <c r="B24" s="461" t="s">
        <v>313</v>
      </c>
      <c r="C24" s="443"/>
      <c r="D24" s="505"/>
      <c r="E24" s="444"/>
    </row>
    <row r="25" spans="2:5" s="352" customFormat="1" x14ac:dyDescent="0.25">
      <c r="B25" s="461" t="s">
        <v>314</v>
      </c>
      <c r="C25" s="443"/>
      <c r="D25" s="505"/>
      <c r="E25" s="444"/>
    </row>
    <row r="26" spans="2:5" s="352" customFormat="1" x14ac:dyDescent="0.25">
      <c r="B26" s="461" t="s">
        <v>315</v>
      </c>
      <c r="C26" s="443"/>
      <c r="D26" s="506"/>
      <c r="E26" s="446"/>
    </row>
    <row r="27" spans="2:5" s="352" customFormat="1" x14ac:dyDescent="0.25">
      <c r="B27" s="461" t="s">
        <v>316</v>
      </c>
      <c r="C27" s="443"/>
      <c r="D27" s="505"/>
      <c r="E27" s="444"/>
    </row>
    <row r="28" spans="2:5" s="352" customFormat="1" x14ac:dyDescent="0.25">
      <c r="B28" s="461" t="s">
        <v>317</v>
      </c>
      <c r="C28" s="443"/>
      <c r="D28" s="505"/>
      <c r="E28" s="444"/>
    </row>
    <row r="29" spans="2:5" s="352" customFormat="1" x14ac:dyDescent="0.25">
      <c r="B29" s="461" t="s">
        <v>318</v>
      </c>
      <c r="C29" s="443"/>
      <c r="D29" s="505"/>
      <c r="E29" s="444"/>
    </row>
    <row r="30" spans="2:5" s="352" customFormat="1" x14ac:dyDescent="0.25">
      <c r="B30" s="461" t="s">
        <v>319</v>
      </c>
      <c r="C30" s="443"/>
      <c r="D30" s="505"/>
      <c r="E30" s="444"/>
    </row>
    <row r="31" spans="2:5" s="352" customFormat="1" x14ac:dyDescent="0.25">
      <c r="B31" s="462" t="s">
        <v>320</v>
      </c>
      <c r="C31" s="443"/>
      <c r="D31" s="505"/>
      <c r="E31" s="444"/>
    </row>
    <row r="32" spans="2:5" s="352" customFormat="1" x14ac:dyDescent="0.25">
      <c r="B32" s="516" t="s">
        <v>321</v>
      </c>
      <c r="C32" s="443"/>
      <c r="D32" s="505"/>
      <c r="E32" s="444">
        <v>2.7941959999999999</v>
      </c>
    </row>
    <row r="33" spans="2:5" s="352" customFormat="1" x14ac:dyDescent="0.25">
      <c r="B33" s="516" t="s">
        <v>322</v>
      </c>
      <c r="C33" s="443"/>
      <c r="D33" s="505"/>
      <c r="E33" s="444">
        <v>3.5419489999999998</v>
      </c>
    </row>
    <row r="34" spans="2:5" s="352" customFormat="1" x14ac:dyDescent="0.25">
      <c r="B34" s="516" t="s">
        <v>323</v>
      </c>
      <c r="C34" s="443"/>
      <c r="D34" s="505"/>
      <c r="E34" s="444">
        <v>3.559733</v>
      </c>
    </row>
    <row r="35" spans="2:5" s="352" customFormat="1" ht="26.4" x14ac:dyDescent="0.25">
      <c r="B35" s="516" t="s">
        <v>324</v>
      </c>
      <c r="C35" s="443"/>
      <c r="D35" s="505"/>
      <c r="E35" s="444">
        <v>0.53200000000000003</v>
      </c>
    </row>
    <row r="36" spans="2:5" s="352" customFormat="1" x14ac:dyDescent="0.25">
      <c r="B36" s="461" t="s">
        <v>325</v>
      </c>
      <c r="C36" s="443"/>
      <c r="D36" s="505" t="s">
        <v>26</v>
      </c>
      <c r="E36" s="444" t="s">
        <v>26</v>
      </c>
    </row>
    <row r="37" spans="2:5" s="352" customFormat="1" x14ac:dyDescent="0.25">
      <c r="B37" s="463" t="s">
        <v>326</v>
      </c>
      <c r="C37" s="443"/>
      <c r="D37" s="505" t="s">
        <v>26</v>
      </c>
      <c r="E37" s="444">
        <v>0</v>
      </c>
    </row>
    <row r="38" spans="2:5" s="352" customFormat="1" x14ac:dyDescent="0.25">
      <c r="B38" s="461" t="s">
        <v>327</v>
      </c>
      <c r="C38" s="443"/>
      <c r="D38" s="505"/>
      <c r="E38" s="444"/>
    </row>
    <row r="39" spans="2:5" s="352" customFormat="1" x14ac:dyDescent="0.25">
      <c r="B39" s="461" t="s">
        <v>328</v>
      </c>
      <c r="C39" s="443"/>
      <c r="D39" s="505"/>
      <c r="E39" s="444"/>
    </row>
    <row r="40" spans="2:5" s="352" customFormat="1" x14ac:dyDescent="0.25">
      <c r="B40" s="517" t="s">
        <v>329</v>
      </c>
      <c r="C40" s="443"/>
      <c r="D40" s="505"/>
      <c r="E40" s="444">
        <v>0</v>
      </c>
    </row>
    <row r="41" spans="2:5" s="352" customFormat="1" x14ac:dyDescent="0.25">
      <c r="B41" s="461" t="s">
        <v>330</v>
      </c>
      <c r="C41" s="443"/>
      <c r="D41" s="505"/>
      <c r="E41" s="444"/>
    </row>
    <row r="42" spans="2:5" s="352" customFormat="1" x14ac:dyDescent="0.25">
      <c r="B42" s="461" t="s">
        <v>331</v>
      </c>
      <c r="C42" s="443"/>
      <c r="D42" s="505"/>
      <c r="E42" s="444"/>
    </row>
    <row r="43" spans="2:5" s="352" customFormat="1" x14ac:dyDescent="0.25">
      <c r="B43" s="461" t="s">
        <v>332</v>
      </c>
      <c r="C43" s="443"/>
      <c r="D43" s="505"/>
      <c r="E43" s="444"/>
    </row>
    <row r="44" spans="2:5" s="352" customFormat="1" x14ac:dyDescent="0.25">
      <c r="B44" s="461" t="s">
        <v>333</v>
      </c>
      <c r="C44" s="443"/>
      <c r="D44" s="505"/>
      <c r="E44" s="444"/>
    </row>
    <row r="45" spans="2:5" s="352" customFormat="1" x14ac:dyDescent="0.25">
      <c r="B45" s="461" t="s">
        <v>334</v>
      </c>
      <c r="C45" s="443"/>
      <c r="D45" s="505"/>
      <c r="E45" s="448"/>
    </row>
    <row r="46" spans="2:5" s="352" customFormat="1" x14ac:dyDescent="0.25">
      <c r="B46" s="449" t="s">
        <v>335</v>
      </c>
      <c r="C46" s="443"/>
      <c r="D46" s="505"/>
      <c r="E46" s="444"/>
    </row>
    <row r="47" spans="2:5" s="352" customFormat="1" x14ac:dyDescent="0.25">
      <c r="B47" s="461" t="s">
        <v>336</v>
      </c>
      <c r="C47" s="445"/>
      <c r="D47" s="509"/>
      <c r="E47" s="450"/>
    </row>
    <row r="48" spans="2:5" s="352" customFormat="1" x14ac:dyDescent="0.25">
      <c r="B48" s="461" t="s">
        <v>337</v>
      </c>
      <c r="C48" s="445"/>
      <c r="D48" s="509"/>
      <c r="E48" s="450"/>
    </row>
    <row r="49" spans="2:5" s="352" customFormat="1" ht="26.4" x14ac:dyDescent="0.25">
      <c r="B49" s="516" t="s">
        <v>338</v>
      </c>
      <c r="C49" s="445"/>
      <c r="D49" s="509"/>
      <c r="E49" s="519">
        <v>0</v>
      </c>
    </row>
    <row r="50" spans="2:5" s="352" customFormat="1" x14ac:dyDescent="0.25">
      <c r="B50" s="518" t="s">
        <v>339</v>
      </c>
      <c r="C50" s="451"/>
      <c r="D50" s="510"/>
      <c r="E50" s="520">
        <v>9.0999999999999998E-2</v>
      </c>
    </row>
    <row r="51" spans="2:5" x14ac:dyDescent="0.25">
      <c r="B51" s="285" t="s">
        <v>123</v>
      </c>
      <c r="C51" s="315"/>
      <c r="D51" s="503">
        <f>SUM(D52:D53)</f>
        <v>0</v>
      </c>
      <c r="E51" s="317">
        <f>SUM(E52:E53)</f>
        <v>0</v>
      </c>
    </row>
    <row r="52" spans="2:5" s="352" customFormat="1" x14ac:dyDescent="0.25">
      <c r="B52" s="340" t="s">
        <v>340</v>
      </c>
      <c r="C52" s="452"/>
      <c r="D52" s="511"/>
      <c r="E52" s="453"/>
    </row>
    <row r="53" spans="2:5" s="352" customFormat="1" x14ac:dyDescent="0.25">
      <c r="B53" s="344" t="s">
        <v>341</v>
      </c>
      <c r="C53" s="451"/>
      <c r="D53" s="510"/>
      <c r="E53" s="520">
        <v>0</v>
      </c>
    </row>
    <row r="54" spans="2:5" x14ac:dyDescent="0.25">
      <c r="B54" s="285" t="s">
        <v>53</v>
      </c>
      <c r="C54" s="315"/>
      <c r="D54" s="503">
        <f>SUM(D55:D59)</f>
        <v>0</v>
      </c>
      <c r="E54" s="317">
        <f>SUM(E55:E59)</f>
        <v>4.4400000000000004</v>
      </c>
    </row>
    <row r="55" spans="2:5" s="352" customFormat="1" x14ac:dyDescent="0.25">
      <c r="B55" s="521" t="s">
        <v>342</v>
      </c>
      <c r="C55" s="454" t="s">
        <v>26</v>
      </c>
      <c r="D55" s="512"/>
      <c r="E55" s="519">
        <v>4.2</v>
      </c>
    </row>
    <row r="56" spans="2:5" s="352" customFormat="1" x14ac:dyDescent="0.25">
      <c r="B56" s="462" t="s">
        <v>343</v>
      </c>
      <c r="C56" s="454"/>
      <c r="D56" s="512"/>
      <c r="E56" s="450"/>
    </row>
    <row r="57" spans="2:5" s="352" customFormat="1" ht="26.4" x14ac:dyDescent="0.25">
      <c r="B57" s="462" t="s">
        <v>344</v>
      </c>
      <c r="C57" s="454" t="s">
        <v>26</v>
      </c>
      <c r="D57" s="512"/>
      <c r="E57" s="450"/>
    </row>
    <row r="58" spans="2:5" s="352" customFormat="1" x14ac:dyDescent="0.25">
      <c r="B58" s="462" t="s">
        <v>345</v>
      </c>
      <c r="C58" s="454"/>
      <c r="D58" s="512"/>
      <c r="E58" s="450"/>
    </row>
    <row r="59" spans="2:5" s="352" customFormat="1" ht="26.4" x14ac:dyDescent="0.25">
      <c r="B59" s="455" t="s">
        <v>346</v>
      </c>
      <c r="C59" s="456"/>
      <c r="D59" s="513" t="s">
        <v>26</v>
      </c>
      <c r="E59" s="520">
        <v>0.24</v>
      </c>
    </row>
    <row r="60" spans="2:5" x14ac:dyDescent="0.25">
      <c r="B60" s="304" t="s">
        <v>44</v>
      </c>
      <c r="C60" s="316"/>
      <c r="D60" s="514">
        <f>SUM(D61)</f>
        <v>0</v>
      </c>
      <c r="E60" s="318">
        <f>SUM(E61)</f>
        <v>0</v>
      </c>
    </row>
    <row r="61" spans="2:5" s="352" customFormat="1" x14ac:dyDescent="0.25">
      <c r="B61" s="461" t="s">
        <v>347</v>
      </c>
      <c r="C61" s="443" t="s">
        <v>26</v>
      </c>
      <c r="D61" s="512"/>
      <c r="E61" s="457"/>
    </row>
    <row r="62" spans="2:5" x14ac:dyDescent="0.25">
      <c r="B62" s="285" t="s">
        <v>140</v>
      </c>
      <c r="C62" s="315"/>
      <c r="D62" s="503">
        <f>SUM(D63)</f>
        <v>0</v>
      </c>
      <c r="E62" s="319">
        <f>SUM(E63)</f>
        <v>0</v>
      </c>
    </row>
    <row r="63" spans="2:5" s="352" customFormat="1" x14ac:dyDescent="0.25">
      <c r="B63" s="348" t="s">
        <v>348</v>
      </c>
      <c r="C63" s="443"/>
      <c r="D63" s="512"/>
      <c r="E63" s="450"/>
    </row>
    <row r="64" spans="2:5" x14ac:dyDescent="0.25">
      <c r="B64" s="285" t="s">
        <v>51</v>
      </c>
      <c r="C64" s="315"/>
      <c r="D64" s="503">
        <f>SUM(D65)</f>
        <v>0</v>
      </c>
      <c r="E64" s="319">
        <f>SUM(E65)</f>
        <v>0.29932399999999998</v>
      </c>
    </row>
    <row r="65" spans="2:5" s="352" customFormat="1" x14ac:dyDescent="0.25">
      <c r="B65" s="348" t="s">
        <v>349</v>
      </c>
      <c r="C65" s="443"/>
      <c r="D65" s="512" t="s">
        <v>26</v>
      </c>
      <c r="E65" s="519">
        <v>0.29932399999999998</v>
      </c>
    </row>
    <row r="66" spans="2:5" s="352" customFormat="1" ht="12.75" customHeight="1" x14ac:dyDescent="0.25">
      <c r="B66" s="538" t="s">
        <v>350</v>
      </c>
      <c r="C66" s="539"/>
      <c r="D66" s="513"/>
      <c r="E66" s="520">
        <v>0</v>
      </c>
    </row>
    <row r="67" spans="2:5" x14ac:dyDescent="0.25">
      <c r="B67" s="304" t="s">
        <v>130</v>
      </c>
      <c r="C67" s="316"/>
      <c r="D67" s="514">
        <f>SUM(D68:D102)</f>
        <v>0</v>
      </c>
      <c r="E67" s="537">
        <f>SUM(E68:E102)</f>
        <v>64.063719999999989</v>
      </c>
    </row>
    <row r="68" spans="2:5" s="352" customFormat="1" x14ac:dyDescent="0.25">
      <c r="B68" s="536" t="s">
        <v>351</v>
      </c>
      <c r="C68" s="522"/>
      <c r="D68" s="523" t="s">
        <v>26</v>
      </c>
      <c r="E68" s="519">
        <v>1.2430000000000001</v>
      </c>
    </row>
    <row r="69" spans="2:5" s="352" customFormat="1" x14ac:dyDescent="0.25">
      <c r="B69" s="525" t="s">
        <v>352</v>
      </c>
      <c r="C69" s="522"/>
      <c r="D69" s="523"/>
      <c r="E69" s="519">
        <v>1.04</v>
      </c>
    </row>
    <row r="70" spans="2:5" s="352" customFormat="1" x14ac:dyDescent="0.25">
      <c r="B70" s="499" t="s">
        <v>353</v>
      </c>
      <c r="C70" s="522"/>
      <c r="D70" s="523" t="s">
        <v>26</v>
      </c>
      <c r="E70" s="519">
        <v>4.4999999999999998E-2</v>
      </c>
    </row>
    <row r="71" spans="2:5" s="352" customFormat="1" x14ac:dyDescent="0.25">
      <c r="B71" s="526" t="s">
        <v>354</v>
      </c>
      <c r="C71" s="522"/>
      <c r="D71" s="523"/>
      <c r="E71" s="519">
        <v>0.45</v>
      </c>
    </row>
    <row r="72" spans="2:5" s="352" customFormat="1" x14ac:dyDescent="0.25">
      <c r="B72" s="526" t="s">
        <v>355</v>
      </c>
      <c r="C72" s="522"/>
      <c r="D72" s="523"/>
      <c r="E72" s="519">
        <v>0</v>
      </c>
    </row>
    <row r="73" spans="2:5" s="352" customFormat="1" x14ac:dyDescent="0.25">
      <c r="B73" s="499" t="s">
        <v>356</v>
      </c>
      <c r="C73" s="522"/>
      <c r="D73" s="523"/>
      <c r="E73" s="519" t="s">
        <v>26</v>
      </c>
    </row>
    <row r="74" spans="2:5" s="352" customFormat="1" x14ac:dyDescent="0.25">
      <c r="B74" s="526" t="s">
        <v>357</v>
      </c>
      <c r="C74" s="522"/>
      <c r="D74" s="523"/>
      <c r="E74" s="519">
        <v>1.2390000000000001</v>
      </c>
    </row>
    <row r="75" spans="2:5" s="352" customFormat="1" x14ac:dyDescent="0.25">
      <c r="B75" s="526" t="s">
        <v>358</v>
      </c>
      <c r="C75" s="522"/>
      <c r="D75" s="523"/>
      <c r="E75" s="519">
        <v>2.4780000000000002</v>
      </c>
    </row>
    <row r="76" spans="2:5" s="352" customFormat="1" x14ac:dyDescent="0.25">
      <c r="B76" s="526" t="s">
        <v>359</v>
      </c>
      <c r="C76" s="522"/>
      <c r="D76" s="523"/>
      <c r="E76" s="519">
        <v>1.6060000000000001</v>
      </c>
    </row>
    <row r="77" spans="2:5" s="352" customFormat="1" ht="26.4" x14ac:dyDescent="0.25">
      <c r="B77" s="516" t="s">
        <v>360</v>
      </c>
      <c r="C77" s="522"/>
      <c r="D77" s="523"/>
      <c r="E77" s="519" t="s">
        <v>26</v>
      </c>
    </row>
    <row r="78" spans="2:5" s="352" customFormat="1" x14ac:dyDescent="0.25">
      <c r="B78" s="526" t="s">
        <v>361</v>
      </c>
      <c r="C78" s="522"/>
      <c r="D78" s="523"/>
      <c r="E78" s="519">
        <v>6.6980000000000004</v>
      </c>
    </row>
    <row r="79" spans="2:5" s="352" customFormat="1" ht="26.4" x14ac:dyDescent="0.25">
      <c r="B79" s="517" t="s">
        <v>362</v>
      </c>
      <c r="C79" s="522"/>
      <c r="D79" s="523"/>
      <c r="E79" s="519">
        <v>0</v>
      </c>
    </row>
    <row r="80" spans="2:5" s="352" customFormat="1" x14ac:dyDescent="0.25">
      <c r="B80" s="526" t="s">
        <v>363</v>
      </c>
      <c r="C80" s="522"/>
      <c r="D80" s="523"/>
      <c r="E80" s="519">
        <v>0</v>
      </c>
    </row>
    <row r="81" spans="2:5" s="352" customFormat="1" x14ac:dyDescent="0.25">
      <c r="B81" s="526" t="s">
        <v>364</v>
      </c>
      <c r="C81" s="522"/>
      <c r="D81" s="523"/>
      <c r="E81" s="519">
        <v>0.40100000000000002</v>
      </c>
    </row>
    <row r="82" spans="2:5" s="352" customFormat="1" x14ac:dyDescent="0.25">
      <c r="B82" s="499" t="s">
        <v>365</v>
      </c>
      <c r="C82" s="522"/>
      <c r="D82" s="523"/>
      <c r="E82" s="519"/>
    </row>
    <row r="83" spans="2:5" s="352" customFormat="1" x14ac:dyDescent="0.25">
      <c r="B83" s="499" t="s">
        <v>366</v>
      </c>
      <c r="C83" s="522"/>
      <c r="D83" s="523"/>
      <c r="E83" s="519"/>
    </row>
    <row r="84" spans="2:5" s="352" customFormat="1" x14ac:dyDescent="0.25">
      <c r="B84" s="526" t="s">
        <v>367</v>
      </c>
      <c r="C84" s="522"/>
      <c r="D84" s="523"/>
      <c r="E84" s="519">
        <v>1.1599999999999999</v>
      </c>
    </row>
    <row r="85" spans="2:5" s="352" customFormat="1" x14ac:dyDescent="0.25">
      <c r="B85" s="526" t="s">
        <v>368</v>
      </c>
      <c r="C85" s="522"/>
      <c r="D85" s="523"/>
      <c r="E85" s="519">
        <v>0.26600000000000001</v>
      </c>
    </row>
    <row r="86" spans="2:5" s="352" customFormat="1" x14ac:dyDescent="0.25">
      <c r="B86" s="526" t="s">
        <v>369</v>
      </c>
      <c r="C86" s="522"/>
      <c r="D86" s="523"/>
      <c r="E86" s="519">
        <v>2.25</v>
      </c>
    </row>
    <row r="87" spans="2:5" s="352" customFormat="1" x14ac:dyDescent="0.25">
      <c r="B87" s="526" t="s">
        <v>370</v>
      </c>
      <c r="C87" s="522"/>
      <c r="D87" s="523"/>
      <c r="E87" s="519">
        <v>0</v>
      </c>
    </row>
    <row r="88" spans="2:5" s="352" customFormat="1" x14ac:dyDescent="0.25">
      <c r="B88" s="526" t="s">
        <v>371</v>
      </c>
      <c r="C88" s="522"/>
      <c r="D88" s="523"/>
      <c r="E88" s="519">
        <v>9.9789999999999992</v>
      </c>
    </row>
    <row r="89" spans="2:5" s="352" customFormat="1" ht="39.6" x14ac:dyDescent="0.25">
      <c r="B89" s="517" t="s">
        <v>372</v>
      </c>
      <c r="C89" s="522"/>
      <c r="D89" s="523" t="s">
        <v>26</v>
      </c>
      <c r="E89" s="519">
        <v>0</v>
      </c>
    </row>
    <row r="90" spans="2:5" s="352" customFormat="1" x14ac:dyDescent="0.25">
      <c r="B90" s="517" t="s">
        <v>373</v>
      </c>
      <c r="C90" s="522"/>
      <c r="D90" s="523"/>
      <c r="E90" s="519">
        <v>4.5469999999999997</v>
      </c>
    </row>
    <row r="91" spans="2:5" s="352" customFormat="1" x14ac:dyDescent="0.25">
      <c r="B91" s="499" t="s">
        <v>374</v>
      </c>
      <c r="C91" s="522"/>
      <c r="D91" s="500"/>
      <c r="E91" s="527">
        <v>24.948</v>
      </c>
    </row>
    <row r="92" spans="2:5" s="352" customFormat="1" ht="26.4" x14ac:dyDescent="0.25">
      <c r="B92" s="516" t="s">
        <v>375</v>
      </c>
      <c r="C92" s="522"/>
      <c r="D92" s="500"/>
      <c r="E92" s="527">
        <v>0</v>
      </c>
    </row>
    <row r="93" spans="2:5" s="352" customFormat="1" x14ac:dyDescent="0.25">
      <c r="B93" s="526" t="s">
        <v>376</v>
      </c>
      <c r="C93" s="522"/>
      <c r="D93" s="523"/>
      <c r="E93" s="519">
        <v>1.391</v>
      </c>
    </row>
    <row r="94" spans="2:5" s="352" customFormat="1" x14ac:dyDescent="0.25">
      <c r="B94" s="524" t="s">
        <v>377</v>
      </c>
      <c r="C94" s="522"/>
      <c r="D94" s="523" t="s">
        <v>26</v>
      </c>
      <c r="E94" s="519">
        <v>0.52100000000000002</v>
      </c>
    </row>
    <row r="95" spans="2:5" s="352" customFormat="1" x14ac:dyDescent="0.25">
      <c r="B95" s="524" t="s">
        <v>378</v>
      </c>
      <c r="C95" s="522"/>
      <c r="D95" s="523" t="s">
        <v>26</v>
      </c>
      <c r="E95" s="519"/>
    </row>
    <row r="96" spans="2:5" s="352" customFormat="1" ht="26.4" x14ac:dyDescent="0.25">
      <c r="B96" s="517" t="s">
        <v>379</v>
      </c>
      <c r="C96" s="522"/>
      <c r="D96" s="523"/>
      <c r="E96" s="519">
        <v>1.09772</v>
      </c>
    </row>
    <row r="97" spans="2:5" s="352" customFormat="1" x14ac:dyDescent="0.25">
      <c r="B97" s="517" t="s">
        <v>380</v>
      </c>
      <c r="C97" s="522"/>
      <c r="D97" s="523"/>
      <c r="E97" s="519">
        <v>0</v>
      </c>
    </row>
    <row r="98" spans="2:5" s="352" customFormat="1" x14ac:dyDescent="0.25">
      <c r="B98" s="526" t="s">
        <v>381</v>
      </c>
      <c r="C98" s="522"/>
      <c r="D98" s="523"/>
      <c r="E98" s="519">
        <v>1.5149999999999999</v>
      </c>
    </row>
    <row r="99" spans="2:5" s="352" customFormat="1" x14ac:dyDescent="0.25">
      <c r="B99" s="526" t="s">
        <v>382</v>
      </c>
      <c r="C99" s="522"/>
      <c r="D99" s="523"/>
      <c r="E99" s="519">
        <v>1.1890000000000001</v>
      </c>
    </row>
    <row r="100" spans="2:5" s="352" customFormat="1" x14ac:dyDescent="0.25">
      <c r="B100" s="526" t="s">
        <v>383</v>
      </c>
      <c r="C100" s="522"/>
      <c r="D100" s="523"/>
      <c r="E100" s="519">
        <v>0</v>
      </c>
    </row>
    <row r="101" spans="2:5" s="352" customFormat="1" x14ac:dyDescent="0.25">
      <c r="B101" s="461" t="s">
        <v>384</v>
      </c>
      <c r="C101" s="443"/>
      <c r="D101" s="512" t="s">
        <v>26</v>
      </c>
      <c r="E101" s="450"/>
    </row>
    <row r="102" spans="2:5" s="352" customFormat="1" x14ac:dyDescent="0.25">
      <c r="B102" s="461" t="s">
        <v>385</v>
      </c>
      <c r="C102" s="443"/>
      <c r="D102" s="509"/>
      <c r="E102" s="450"/>
    </row>
    <row r="103" spans="2:5" ht="14.4" thickBot="1" x14ac:dyDescent="0.3">
      <c r="B103" s="593" t="s">
        <v>52</v>
      </c>
      <c r="C103" s="594"/>
      <c r="D103" s="589">
        <f>SUM(D6,D51,D54,D60,D62,D64,D67)</f>
        <v>0.6</v>
      </c>
      <c r="E103" s="590">
        <f>SUM(E6,E51,E54,E60,E62,E64,E67)</f>
        <v>97.53540799999999</v>
      </c>
    </row>
    <row r="104" spans="2:5" ht="15" thickTop="1" thickBot="1" x14ac:dyDescent="0.3">
      <c r="B104" s="1119" t="s">
        <v>277</v>
      </c>
      <c r="C104" s="1120"/>
      <c r="D104" s="595"/>
      <c r="E104" s="596">
        <f>SUM(D103:E103)</f>
        <v>98.135407999999984</v>
      </c>
    </row>
    <row r="105" spans="2:5" s="352" customFormat="1" x14ac:dyDescent="0.25">
      <c r="B105" s="550" t="s">
        <v>396</v>
      </c>
      <c r="C105" s="551"/>
      <c r="D105" s="552"/>
      <c r="E105" s="553"/>
    </row>
    <row r="106" spans="2:5" s="352" customFormat="1" x14ac:dyDescent="0.25">
      <c r="B106" s="554" t="s">
        <v>386</v>
      </c>
      <c r="C106" s="549"/>
      <c r="D106" s="549"/>
      <c r="E106" s="555"/>
    </row>
    <row r="107" spans="2:5" s="352" customFormat="1" ht="13.8" thickBot="1" x14ac:dyDescent="0.3">
      <c r="B107" s="556" t="s">
        <v>387</v>
      </c>
      <c r="C107" s="557"/>
      <c r="D107" s="557"/>
      <c r="E107" s="558"/>
    </row>
    <row r="108" spans="2:5" s="352" customFormat="1" x14ac:dyDescent="0.25"/>
    <row r="109" spans="2:5" s="352" customFormat="1" x14ac:dyDescent="0.25"/>
    <row r="110" spans="2:5" s="352" customFormat="1" x14ac:dyDescent="0.25"/>
    <row r="111" spans="2:5" s="352" customFormat="1" x14ac:dyDescent="0.25"/>
    <row r="112" spans="2:5" s="352" customFormat="1" x14ac:dyDescent="0.25"/>
    <row r="113" s="352" customFormat="1" x14ac:dyDescent="0.25"/>
    <row r="114" s="352" customFormat="1" x14ac:dyDescent="0.25"/>
    <row r="115" s="352" customFormat="1" x14ac:dyDescent="0.25"/>
    <row r="116" s="352" customFormat="1" x14ac:dyDescent="0.25"/>
    <row r="117" s="352" customFormat="1" x14ac:dyDescent="0.25"/>
    <row r="118" s="352" customFormat="1" x14ac:dyDescent="0.25"/>
    <row r="119" s="352" customFormat="1" x14ac:dyDescent="0.25"/>
    <row r="120" s="352" customFormat="1" x14ac:dyDescent="0.25"/>
  </sheetData>
  <sheetProtection insertRows="0"/>
  <mergeCells count="6">
    <mergeCell ref="B104:C104"/>
    <mergeCell ref="D4:E4"/>
    <mergeCell ref="B2:E2"/>
    <mergeCell ref="B4:B5"/>
    <mergeCell ref="C4:C5"/>
    <mergeCell ref="B3:E3"/>
  </mergeCells>
  <pageMargins left="0.7" right="0.7" top="0.75" bottom="0.75" header="0.3" footer="0.3"/>
  <pageSetup scale="74" fitToHeight="0" orientation="portrait" r:id="rId1"/>
  <headerFooter alignWithMargins="0"/>
  <rowBreaks count="1" manualBreakCount="1">
    <brk id="66" min="1" max="4"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E72"/>
  <sheetViews>
    <sheetView workbookViewId="0"/>
  </sheetViews>
  <sheetFormatPr defaultRowHeight="13.2" x14ac:dyDescent="0.25"/>
  <cols>
    <col min="1" max="1" width="3.6640625" customWidth="1"/>
    <col min="2" max="2" width="39.44140625" customWidth="1"/>
    <col min="3" max="3" width="15.44140625" customWidth="1"/>
    <col min="4" max="4" width="9.88671875" customWidth="1"/>
    <col min="5" max="5" width="13.44140625" customWidth="1"/>
  </cols>
  <sheetData>
    <row r="2" spans="2:5" ht="15" x14ac:dyDescent="0.25">
      <c r="B2" s="1128"/>
      <c r="C2" s="1128"/>
      <c r="D2" s="1128"/>
      <c r="E2" s="1128"/>
    </row>
    <row r="3" spans="2:5" x14ac:dyDescent="0.25">
      <c r="B3" s="1129" t="s">
        <v>232</v>
      </c>
      <c r="C3" s="1130"/>
      <c r="D3" s="1130"/>
      <c r="E3" s="1130"/>
    </row>
    <row r="4" spans="2:5" ht="13.8" thickBot="1" x14ac:dyDescent="0.3"/>
    <row r="5" spans="2:5" ht="58.5" customHeight="1" x14ac:dyDescent="0.25">
      <c r="B5" s="1115" t="s">
        <v>151</v>
      </c>
      <c r="C5" s="1116"/>
      <c r="D5" s="1116"/>
      <c r="E5" s="1117"/>
    </row>
    <row r="6" spans="2:5" ht="15.6" x14ac:dyDescent="0.25">
      <c r="B6" s="1051" t="s">
        <v>0</v>
      </c>
      <c r="C6" s="1053" t="s">
        <v>1</v>
      </c>
      <c r="D6" s="1131" t="s">
        <v>2</v>
      </c>
      <c r="E6" s="1132"/>
    </row>
    <row r="7" spans="2:5" x14ac:dyDescent="0.25">
      <c r="B7" s="1052"/>
      <c r="C7" s="1054"/>
      <c r="D7" s="117" t="s">
        <v>3</v>
      </c>
      <c r="E7" s="118" t="s">
        <v>4</v>
      </c>
    </row>
    <row r="8" spans="2:5" x14ac:dyDescent="0.25">
      <c r="B8" s="31" t="s">
        <v>5</v>
      </c>
      <c r="C8" s="32"/>
      <c r="D8" s="107">
        <f>SUM(D9:D44)</f>
        <v>18.5</v>
      </c>
      <c r="E8" s="34">
        <f>SUM(E9:E44)</f>
        <v>0</v>
      </c>
    </row>
    <row r="9" spans="2:5" x14ac:dyDescent="0.25">
      <c r="B9" s="126" t="s">
        <v>92</v>
      </c>
      <c r="C9" s="111"/>
      <c r="D9" s="127"/>
      <c r="E9" s="128"/>
    </row>
    <row r="10" spans="2:5" x14ac:dyDescent="0.25">
      <c r="B10" s="126" t="s">
        <v>144</v>
      </c>
      <c r="C10" s="106"/>
      <c r="D10" s="129"/>
      <c r="E10" s="130"/>
    </row>
    <row r="11" spans="2:5" x14ac:dyDescent="0.25">
      <c r="B11" s="126" t="s">
        <v>145</v>
      </c>
      <c r="C11" s="106"/>
      <c r="D11" s="129"/>
      <c r="E11" s="130"/>
    </row>
    <row r="12" spans="2:5" x14ac:dyDescent="0.25">
      <c r="B12" s="126" t="s">
        <v>93</v>
      </c>
      <c r="C12" s="106"/>
      <c r="D12" s="129"/>
      <c r="E12" s="130"/>
    </row>
    <row r="13" spans="2:5" x14ac:dyDescent="0.25">
      <c r="B13" s="126" t="s">
        <v>94</v>
      </c>
      <c r="C13" s="131"/>
      <c r="D13" s="129"/>
      <c r="E13" s="130"/>
    </row>
    <row r="14" spans="2:5" x14ac:dyDescent="0.25">
      <c r="B14" s="126" t="s">
        <v>95</v>
      </c>
      <c r="C14" s="106"/>
      <c r="D14" s="129"/>
      <c r="E14" s="130"/>
    </row>
    <row r="15" spans="2:5" x14ac:dyDescent="0.25">
      <c r="B15" s="126" t="s">
        <v>96</v>
      </c>
      <c r="C15" s="131"/>
      <c r="D15" s="132"/>
      <c r="E15" s="133"/>
    </row>
    <row r="16" spans="2:5" x14ac:dyDescent="0.25">
      <c r="B16" s="126" t="s">
        <v>97</v>
      </c>
      <c r="C16" s="106"/>
      <c r="D16" s="129"/>
      <c r="E16" s="130"/>
    </row>
    <row r="17" spans="2:5" x14ac:dyDescent="0.25">
      <c r="B17" s="126" t="s">
        <v>146</v>
      </c>
      <c r="C17" s="106"/>
      <c r="D17" s="129"/>
      <c r="E17" s="130"/>
    </row>
    <row r="18" spans="2:5" x14ac:dyDescent="0.25">
      <c r="B18" s="126" t="s">
        <v>98</v>
      </c>
      <c r="C18" s="106"/>
      <c r="D18" s="129"/>
      <c r="E18" s="130"/>
    </row>
    <row r="19" spans="2:5" x14ac:dyDescent="0.25">
      <c r="B19" s="126" t="s">
        <v>99</v>
      </c>
      <c r="C19" s="106"/>
      <c r="D19" s="129"/>
      <c r="E19" s="130"/>
    </row>
    <row r="20" spans="2:5" x14ac:dyDescent="0.25">
      <c r="B20" s="126" t="s">
        <v>100</v>
      </c>
      <c r="C20" s="106"/>
      <c r="D20" s="130">
        <v>17.899999999999999</v>
      </c>
    </row>
    <row r="21" spans="2:5" x14ac:dyDescent="0.25">
      <c r="B21" s="126" t="s">
        <v>101</v>
      </c>
      <c r="C21" s="106"/>
      <c r="D21" s="129"/>
      <c r="E21" s="130"/>
    </row>
    <row r="22" spans="2:5" x14ac:dyDescent="0.25">
      <c r="B22" s="126" t="s">
        <v>102</v>
      </c>
      <c r="C22" s="106"/>
      <c r="D22" s="129"/>
      <c r="E22" s="130"/>
    </row>
    <row r="23" spans="2:5" x14ac:dyDescent="0.25">
      <c r="B23" s="126" t="s">
        <v>103</v>
      </c>
      <c r="C23" s="106"/>
      <c r="D23" s="129"/>
      <c r="E23" s="130"/>
    </row>
    <row r="24" spans="2:5" x14ac:dyDescent="0.25">
      <c r="B24" s="126" t="s">
        <v>104</v>
      </c>
      <c r="C24" s="106"/>
      <c r="D24" s="129"/>
      <c r="E24" s="130"/>
    </row>
    <row r="25" spans="2:5" x14ac:dyDescent="0.25">
      <c r="B25" s="126" t="s">
        <v>105</v>
      </c>
      <c r="C25" s="106"/>
      <c r="D25" s="129"/>
      <c r="E25" s="130"/>
    </row>
    <row r="26" spans="2:5" x14ac:dyDescent="0.25">
      <c r="B26" s="126" t="s">
        <v>106</v>
      </c>
      <c r="C26" s="106"/>
      <c r="D26" s="129"/>
      <c r="E26" s="130"/>
    </row>
    <row r="27" spans="2:5" x14ac:dyDescent="0.25">
      <c r="B27" s="126" t="s">
        <v>107</v>
      </c>
      <c r="C27" s="106"/>
      <c r="D27" s="132"/>
      <c r="E27" s="133"/>
    </row>
    <row r="28" spans="2:5" x14ac:dyDescent="0.25">
      <c r="B28" s="126" t="s">
        <v>108</v>
      </c>
      <c r="C28" s="106"/>
      <c r="D28" s="129"/>
      <c r="E28" s="130"/>
    </row>
    <row r="29" spans="2:5" x14ac:dyDescent="0.25">
      <c r="B29" s="126" t="s">
        <v>109</v>
      </c>
      <c r="C29" s="106"/>
      <c r="D29" s="129"/>
      <c r="E29" s="130"/>
    </row>
    <row r="30" spans="2:5" x14ac:dyDescent="0.25">
      <c r="B30" s="126" t="s">
        <v>110</v>
      </c>
      <c r="C30" s="106"/>
      <c r="D30" s="129"/>
      <c r="E30" s="130"/>
    </row>
    <row r="31" spans="2:5" x14ac:dyDescent="0.25">
      <c r="B31" s="126" t="s">
        <v>111</v>
      </c>
      <c r="C31" s="106"/>
      <c r="D31" s="129"/>
      <c r="E31" s="130"/>
    </row>
    <row r="32" spans="2:5" ht="26.4" x14ac:dyDescent="0.25">
      <c r="B32" s="134" t="s">
        <v>112</v>
      </c>
      <c r="C32" s="106"/>
      <c r="D32" s="129"/>
      <c r="E32" s="130"/>
    </row>
    <row r="33" spans="2:5" x14ac:dyDescent="0.25">
      <c r="B33" s="126" t="s">
        <v>113</v>
      </c>
      <c r="C33" s="106"/>
      <c r="D33" s="129">
        <v>0.6</v>
      </c>
      <c r="E33" s="130" t="s">
        <v>26</v>
      </c>
    </row>
    <row r="34" spans="2:5" x14ac:dyDescent="0.25">
      <c r="B34" s="126" t="s">
        <v>150</v>
      </c>
      <c r="C34" s="106"/>
      <c r="D34" s="129"/>
      <c r="E34" s="130"/>
    </row>
    <row r="35" spans="2:5" x14ac:dyDescent="0.25">
      <c r="B35" s="126" t="s">
        <v>114</v>
      </c>
      <c r="C35" s="106"/>
      <c r="D35" s="129"/>
      <c r="E35" s="130"/>
    </row>
    <row r="36" spans="2:5" x14ac:dyDescent="0.25">
      <c r="B36" s="126" t="s">
        <v>139</v>
      </c>
      <c r="C36" s="106"/>
      <c r="D36" s="129"/>
      <c r="E36" s="130"/>
    </row>
    <row r="37" spans="2:5" x14ac:dyDescent="0.25">
      <c r="B37" s="126" t="s">
        <v>115</v>
      </c>
      <c r="C37" s="106"/>
      <c r="D37" s="129"/>
      <c r="E37" s="130"/>
    </row>
    <row r="38" spans="2:5" x14ac:dyDescent="0.25">
      <c r="B38" s="126" t="s">
        <v>116</v>
      </c>
      <c r="C38" s="106"/>
      <c r="D38" s="129"/>
      <c r="E38" s="130"/>
    </row>
    <row r="39" spans="2:5" x14ac:dyDescent="0.25">
      <c r="B39" s="126" t="s">
        <v>117</v>
      </c>
      <c r="C39" s="106"/>
      <c r="D39" s="129"/>
      <c r="E39" s="130"/>
    </row>
    <row r="40" spans="2:5" x14ac:dyDescent="0.25">
      <c r="B40" s="126" t="s">
        <v>118</v>
      </c>
      <c r="C40" s="106"/>
      <c r="D40" s="129"/>
      <c r="E40" s="130"/>
    </row>
    <row r="41" spans="2:5" x14ac:dyDescent="0.25">
      <c r="B41" s="126" t="s">
        <v>119</v>
      </c>
      <c r="C41" s="106"/>
      <c r="D41" s="129"/>
      <c r="E41" s="135"/>
    </row>
    <row r="42" spans="2:5" x14ac:dyDescent="0.25">
      <c r="B42" s="136" t="s">
        <v>120</v>
      </c>
      <c r="C42" s="106"/>
      <c r="D42" s="129"/>
      <c r="E42" s="130"/>
    </row>
    <row r="43" spans="2:5" x14ac:dyDescent="0.25">
      <c r="B43" s="126" t="s">
        <v>121</v>
      </c>
      <c r="C43" s="131"/>
      <c r="D43" s="137"/>
      <c r="E43" s="39"/>
    </row>
    <row r="44" spans="2:5" x14ac:dyDescent="0.25">
      <c r="B44" s="126" t="s">
        <v>122</v>
      </c>
      <c r="C44" s="138"/>
      <c r="D44" s="109"/>
      <c r="E44" s="48"/>
    </row>
    <row r="45" spans="2:5" x14ac:dyDescent="0.25">
      <c r="B45" s="31" t="s">
        <v>123</v>
      </c>
      <c r="C45" s="40"/>
      <c r="D45" s="107">
        <f>SUM(D46:D47)</f>
        <v>0</v>
      </c>
      <c r="E45" s="34"/>
    </row>
    <row r="46" spans="2:5" x14ac:dyDescent="0.25">
      <c r="B46" s="110" t="s">
        <v>124</v>
      </c>
      <c r="C46" s="139"/>
      <c r="D46" s="108"/>
      <c r="E46" s="114"/>
    </row>
    <row r="47" spans="2:5" x14ac:dyDescent="0.25">
      <c r="B47" s="47" t="s">
        <v>125</v>
      </c>
      <c r="C47" s="138"/>
      <c r="D47" s="109"/>
      <c r="E47" s="48"/>
    </row>
    <row r="48" spans="2:5" x14ac:dyDescent="0.25">
      <c r="B48" s="31" t="s">
        <v>53</v>
      </c>
      <c r="C48" s="40"/>
      <c r="D48" s="107">
        <f>SUM(D49:D53)</f>
        <v>0.96799999999999997</v>
      </c>
      <c r="E48" s="34">
        <f>SUM(E49:E53)</f>
        <v>0</v>
      </c>
    </row>
    <row r="49" spans="2:5" ht="26.4" x14ac:dyDescent="0.25">
      <c r="B49" s="134" t="s">
        <v>126</v>
      </c>
      <c r="C49" s="140" t="s">
        <v>26</v>
      </c>
      <c r="D49" s="38"/>
      <c r="E49" s="39"/>
    </row>
    <row r="50" spans="2:5" ht="26.4" x14ac:dyDescent="0.25">
      <c r="B50" s="134" t="s">
        <v>127</v>
      </c>
      <c r="C50" s="140" t="s">
        <v>26</v>
      </c>
      <c r="D50" s="38"/>
      <c r="E50" s="39"/>
    </row>
    <row r="51" spans="2:5" ht="26.4" x14ac:dyDescent="0.25">
      <c r="B51" s="134" t="s">
        <v>142</v>
      </c>
      <c r="C51" s="140"/>
      <c r="D51" s="38"/>
      <c r="E51" s="39"/>
    </row>
    <row r="52" spans="2:5" ht="26.4" x14ac:dyDescent="0.25">
      <c r="B52" s="141" t="s">
        <v>143</v>
      </c>
      <c r="C52" s="142"/>
      <c r="D52" s="115">
        <v>0.96799999999999997</v>
      </c>
      <c r="E52" s="48"/>
    </row>
    <row r="53" spans="2:5" x14ac:dyDescent="0.25">
      <c r="B53" s="49" t="s">
        <v>44</v>
      </c>
      <c r="C53" s="50"/>
      <c r="D53" s="51"/>
      <c r="E53" s="52"/>
    </row>
    <row r="54" spans="2:5" x14ac:dyDescent="0.25">
      <c r="B54" s="126" t="s">
        <v>128</v>
      </c>
      <c r="C54" s="106" t="s">
        <v>26</v>
      </c>
      <c r="D54" s="41"/>
      <c r="E54" s="56"/>
    </row>
    <row r="55" spans="2:5" x14ac:dyDescent="0.25">
      <c r="B55" s="31" t="s">
        <v>140</v>
      </c>
      <c r="C55" s="40"/>
      <c r="D55" s="33"/>
      <c r="E55" s="34"/>
    </row>
    <row r="56" spans="2:5" x14ac:dyDescent="0.25">
      <c r="B56" s="20" t="s">
        <v>141</v>
      </c>
      <c r="C56" s="106"/>
      <c r="D56" s="38"/>
      <c r="E56" s="39"/>
    </row>
    <row r="57" spans="2:5" x14ac:dyDescent="0.25">
      <c r="B57" s="31" t="s">
        <v>51</v>
      </c>
      <c r="C57" s="40"/>
      <c r="D57" s="33">
        <f>SUM(D58)</f>
        <v>0.96</v>
      </c>
      <c r="E57" s="34">
        <f>SUM(E58)</f>
        <v>0</v>
      </c>
    </row>
    <row r="58" spans="2:5" x14ac:dyDescent="0.25">
      <c r="B58" s="20" t="s">
        <v>129</v>
      </c>
      <c r="C58" s="106"/>
      <c r="D58" s="38">
        <v>0.96</v>
      </c>
      <c r="E58" s="39"/>
    </row>
    <row r="59" spans="2:5" x14ac:dyDescent="0.25">
      <c r="B59" s="31" t="s">
        <v>130</v>
      </c>
      <c r="C59" s="40"/>
      <c r="D59" s="107">
        <f>SUM(D60:D70)</f>
        <v>59.550000000000004</v>
      </c>
      <c r="E59" s="34"/>
    </row>
    <row r="60" spans="2:5" x14ac:dyDescent="0.25">
      <c r="B60" s="126" t="s">
        <v>131</v>
      </c>
      <c r="C60" s="111"/>
      <c r="D60" s="113"/>
      <c r="E60" s="114"/>
    </row>
    <row r="61" spans="2:5" ht="26.4" x14ac:dyDescent="0.25">
      <c r="B61" s="134" t="s">
        <v>147</v>
      </c>
      <c r="C61" s="106"/>
      <c r="D61" s="38"/>
      <c r="E61" s="39"/>
    </row>
    <row r="62" spans="2:5" x14ac:dyDescent="0.25">
      <c r="B62" s="126" t="s">
        <v>132</v>
      </c>
      <c r="C62" s="106"/>
      <c r="D62" s="38">
        <v>39.5</v>
      </c>
      <c r="E62" s="39"/>
    </row>
    <row r="63" spans="2:5" x14ac:dyDescent="0.25">
      <c r="B63" s="126" t="s">
        <v>133</v>
      </c>
      <c r="C63" s="106"/>
      <c r="D63" s="38"/>
      <c r="E63" s="39"/>
    </row>
    <row r="64" spans="2:5" x14ac:dyDescent="0.25">
      <c r="B64" s="126" t="s">
        <v>134</v>
      </c>
      <c r="C64" s="106"/>
      <c r="D64" s="38"/>
      <c r="E64" s="39"/>
    </row>
    <row r="65" spans="2:5" x14ac:dyDescent="0.25">
      <c r="B65" s="126" t="s">
        <v>135</v>
      </c>
      <c r="C65" s="106"/>
      <c r="D65" s="38"/>
      <c r="E65" s="39"/>
    </row>
    <row r="66" spans="2:5" x14ac:dyDescent="0.25">
      <c r="B66" s="143" t="s">
        <v>148</v>
      </c>
      <c r="C66" s="106"/>
      <c r="D66" s="38"/>
      <c r="E66" s="39"/>
    </row>
    <row r="67" spans="2:5" x14ac:dyDescent="0.25">
      <c r="B67" s="143" t="s">
        <v>149</v>
      </c>
      <c r="C67" s="106"/>
      <c r="D67" s="38"/>
      <c r="E67" s="39"/>
    </row>
    <row r="68" spans="2:5" x14ac:dyDescent="0.25">
      <c r="B68" s="126" t="s">
        <v>136</v>
      </c>
      <c r="C68" s="106"/>
      <c r="D68" s="38">
        <v>19.100000000000001</v>
      </c>
      <c r="E68" s="39"/>
    </row>
    <row r="69" spans="2:5" x14ac:dyDescent="0.25">
      <c r="B69" s="126" t="s">
        <v>137</v>
      </c>
      <c r="C69" s="106"/>
      <c r="D69" s="38">
        <v>0.95</v>
      </c>
      <c r="E69" s="39"/>
    </row>
    <row r="70" spans="2:5" x14ac:dyDescent="0.25">
      <c r="B70" s="126" t="s">
        <v>138</v>
      </c>
      <c r="C70" s="112"/>
      <c r="D70" s="115"/>
      <c r="E70" s="48"/>
    </row>
    <row r="71" spans="2:5" ht="13.8" thickBot="1" x14ac:dyDescent="0.3">
      <c r="B71" s="119" t="s">
        <v>52</v>
      </c>
      <c r="C71" s="120"/>
      <c r="D71" s="121">
        <f>D8+D45+D48+D53+D55+D57+D59</f>
        <v>79.978000000000009</v>
      </c>
      <c r="E71" s="122">
        <f>E8+E45+E55+E57+E59</f>
        <v>0</v>
      </c>
    </row>
    <row r="72" spans="2:5" ht="16.8" thickTop="1" thickBot="1" x14ac:dyDescent="0.3">
      <c r="B72" s="46"/>
      <c r="C72" s="123"/>
      <c r="D72" s="124"/>
      <c r="E72" s="125"/>
    </row>
  </sheetData>
  <mergeCells count="6">
    <mergeCell ref="B2:E2"/>
    <mergeCell ref="B3:E3"/>
    <mergeCell ref="B5:E5"/>
    <mergeCell ref="B6:B7"/>
    <mergeCell ref="C6:C7"/>
    <mergeCell ref="D6:E6"/>
  </mergeCells>
  <phoneticPr fontId="2" type="noConversion"/>
  <pageMargins left="0.75" right="0.75" top="1" bottom="1"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F29"/>
  <sheetViews>
    <sheetView zoomScaleNormal="100" workbookViewId="0"/>
  </sheetViews>
  <sheetFormatPr defaultColWidth="9.109375" defaultRowHeight="13.2" x14ac:dyDescent="0.25"/>
  <cols>
    <col min="1" max="1" width="4.6640625" style="284" customWidth="1"/>
    <col min="2" max="2" width="45.6640625" style="284" customWidth="1"/>
    <col min="3" max="3" width="50.6640625" style="284" customWidth="1"/>
    <col min="4" max="5" width="12.6640625" style="284" customWidth="1"/>
    <col min="6" max="16384" width="9.109375" style="284"/>
  </cols>
  <sheetData>
    <row r="1" spans="2:6" ht="13.8" thickBot="1" x14ac:dyDescent="0.3"/>
    <row r="2" spans="2:6" ht="40.200000000000003" customHeight="1" x14ac:dyDescent="0.25">
      <c r="B2" s="1107" t="s">
        <v>397</v>
      </c>
      <c r="C2" s="1108"/>
      <c r="D2" s="1108"/>
      <c r="E2" s="1109"/>
    </row>
    <row r="3" spans="2:6" ht="13.8" x14ac:dyDescent="0.25">
      <c r="B3" s="1125" t="s">
        <v>270</v>
      </c>
      <c r="C3" s="1126"/>
      <c r="D3" s="1126"/>
      <c r="E3" s="1127"/>
    </row>
    <row r="4" spans="2:6" ht="15.75" customHeight="1" x14ac:dyDescent="0.25">
      <c r="B4" s="1136" t="s">
        <v>0</v>
      </c>
      <c r="C4" s="1137" t="s">
        <v>1</v>
      </c>
      <c r="D4" s="1138" t="s">
        <v>2</v>
      </c>
      <c r="E4" s="1139"/>
    </row>
    <row r="5" spans="2:6" x14ac:dyDescent="0.25">
      <c r="B5" s="1096"/>
      <c r="C5" s="1098"/>
      <c r="D5" s="474" t="s">
        <v>3</v>
      </c>
      <c r="E5" s="475" t="s">
        <v>4</v>
      </c>
    </row>
    <row r="6" spans="2:6" x14ac:dyDescent="0.25">
      <c r="B6" s="285" t="s">
        <v>5</v>
      </c>
      <c r="C6" s="286"/>
      <c r="D6" s="287">
        <f>SUM(D7:D10)</f>
        <v>0</v>
      </c>
      <c r="E6" s="297">
        <f>SUM(E7:E10)</f>
        <v>33.774999999999999</v>
      </c>
      <c r="F6" s="296"/>
    </row>
    <row r="7" spans="2:6" s="352" customFormat="1" ht="52.8" x14ac:dyDescent="0.25">
      <c r="B7" s="348" t="s">
        <v>152</v>
      </c>
      <c r="C7" s="458" t="s">
        <v>264</v>
      </c>
      <c r="D7" s="350"/>
      <c r="E7" s="351">
        <v>5</v>
      </c>
    </row>
    <row r="8" spans="2:6" s="352" customFormat="1" ht="39.6" x14ac:dyDescent="0.25">
      <c r="B8" s="348" t="s">
        <v>153</v>
      </c>
      <c r="C8" s="458" t="s">
        <v>408</v>
      </c>
      <c r="D8" s="350"/>
      <c r="E8" s="351">
        <v>25.375</v>
      </c>
    </row>
    <row r="9" spans="2:6" s="352" customFormat="1" ht="39.6" x14ac:dyDescent="0.25">
      <c r="B9" s="348" t="s">
        <v>398</v>
      </c>
      <c r="C9" s="458" t="s">
        <v>409</v>
      </c>
      <c r="D9" s="350"/>
      <c r="E9" s="351">
        <v>1.5</v>
      </c>
    </row>
    <row r="10" spans="2:6" s="352" customFormat="1" ht="39.6" x14ac:dyDescent="0.25">
      <c r="B10" s="348" t="s">
        <v>399</v>
      </c>
      <c r="C10" s="458" t="s">
        <v>410</v>
      </c>
      <c r="D10" s="350"/>
      <c r="E10" s="351">
        <v>1.9</v>
      </c>
    </row>
    <row r="11" spans="2:6" x14ac:dyDescent="0.25">
      <c r="B11" s="285" t="s">
        <v>27</v>
      </c>
      <c r="C11" s="289" t="s">
        <v>26</v>
      </c>
      <c r="D11" s="287">
        <f>SUM(D12:D14)</f>
        <v>0</v>
      </c>
      <c r="E11" s="297">
        <f>SUM(E12:E14)</f>
        <v>22.3</v>
      </c>
    </row>
    <row r="12" spans="2:6" s="352" customFormat="1" ht="52.8" x14ac:dyDescent="0.25">
      <c r="B12" s="348" t="s">
        <v>152</v>
      </c>
      <c r="C12" s="458" t="s">
        <v>264</v>
      </c>
      <c r="D12" s="350"/>
      <c r="E12" s="351">
        <v>14</v>
      </c>
    </row>
    <row r="13" spans="2:6" s="352" customFormat="1" ht="39.6" x14ac:dyDescent="0.25">
      <c r="B13" s="348" t="s">
        <v>401</v>
      </c>
      <c r="C13" s="458" t="s">
        <v>409</v>
      </c>
      <c r="D13" s="350"/>
      <c r="E13" s="351">
        <v>8.1999999999999993</v>
      </c>
    </row>
    <row r="14" spans="2:6" s="352" customFormat="1" ht="39.6" x14ac:dyDescent="0.25">
      <c r="B14" s="348" t="s">
        <v>260</v>
      </c>
      <c r="C14" s="458" t="s">
        <v>410</v>
      </c>
      <c r="D14" s="350"/>
      <c r="E14" s="351">
        <v>0.1</v>
      </c>
    </row>
    <row r="15" spans="2:6" ht="15.6" x14ac:dyDescent="0.25">
      <c r="B15" s="528" t="s">
        <v>400</v>
      </c>
      <c r="C15" s="289" t="s">
        <v>26</v>
      </c>
      <c r="D15" s="287">
        <f>SUM(D16)</f>
        <v>0</v>
      </c>
      <c r="E15" s="297">
        <f>SUM(E16)</f>
        <v>0</v>
      </c>
    </row>
    <row r="16" spans="2:6" s="352" customFormat="1" x14ac:dyDescent="0.25">
      <c r="B16" s="348"/>
      <c r="C16" s="458"/>
      <c r="D16" s="350"/>
      <c r="E16" s="351"/>
    </row>
    <row r="17" spans="2:5" ht="14.4" thickBot="1" x14ac:dyDescent="0.3">
      <c r="B17" s="577" t="s">
        <v>52</v>
      </c>
      <c r="C17" s="578"/>
      <c r="D17" s="579">
        <f>D6+D11+D15</f>
        <v>0</v>
      </c>
      <c r="E17" s="580">
        <f>E6+E11+E15</f>
        <v>56.075000000000003</v>
      </c>
    </row>
    <row r="18" spans="2:5" ht="15" thickTop="1" thickBot="1" x14ac:dyDescent="0.3">
      <c r="B18" s="1093" t="s">
        <v>277</v>
      </c>
      <c r="C18" s="1094"/>
      <c r="D18" s="597"/>
      <c r="E18" s="582">
        <f>SUM(D17:E17)</f>
        <v>56.075000000000003</v>
      </c>
    </row>
    <row r="19" spans="2:5" s="352" customFormat="1" ht="15.75" customHeight="1" x14ac:dyDescent="0.25">
      <c r="B19" s="1140" t="s">
        <v>402</v>
      </c>
      <c r="C19" s="1141"/>
      <c r="D19" s="1141"/>
      <c r="E19" s="1142"/>
    </row>
    <row r="20" spans="2:5" s="352" customFormat="1" x14ac:dyDescent="0.25">
      <c r="B20" s="1143" t="s">
        <v>403</v>
      </c>
      <c r="C20" s="1144"/>
      <c r="D20" s="1144"/>
      <c r="E20" s="1145"/>
    </row>
    <row r="21" spans="2:5" s="352" customFormat="1" ht="28.5" customHeight="1" x14ac:dyDescent="0.25">
      <c r="B21" s="1146" t="s">
        <v>404</v>
      </c>
      <c r="C21" s="1147"/>
      <c r="D21" s="1147"/>
      <c r="E21" s="1148"/>
    </row>
    <row r="22" spans="2:5" s="352" customFormat="1" ht="15.75" customHeight="1" x14ac:dyDescent="0.25">
      <c r="B22" s="1140" t="s">
        <v>411</v>
      </c>
      <c r="C22" s="1141"/>
      <c r="D22" s="1141"/>
      <c r="E22" s="1142"/>
    </row>
    <row r="23" spans="2:5" s="352" customFormat="1" ht="29.25" customHeight="1" thickBot="1" x14ac:dyDescent="0.3">
      <c r="B23" s="1133" t="s">
        <v>405</v>
      </c>
      <c r="C23" s="1134"/>
      <c r="D23" s="1134"/>
      <c r="E23" s="1135"/>
    </row>
    <row r="24" spans="2:5" s="352" customFormat="1" x14ac:dyDescent="0.25"/>
    <row r="25" spans="2:5" s="352" customFormat="1" x14ac:dyDescent="0.25"/>
    <row r="26" spans="2:5" s="352" customFormat="1" x14ac:dyDescent="0.25"/>
    <row r="27" spans="2:5" s="352" customFormat="1" x14ac:dyDescent="0.25"/>
    <row r="28" spans="2:5" s="352" customFormat="1" x14ac:dyDescent="0.25"/>
    <row r="29" spans="2:5" s="352" customFormat="1" x14ac:dyDescent="0.25"/>
  </sheetData>
  <sheetProtection insertRows="0"/>
  <mergeCells count="11">
    <mergeCell ref="B23:E23"/>
    <mergeCell ref="B2:E2"/>
    <mergeCell ref="B4:B5"/>
    <mergeCell ref="C4:C5"/>
    <mergeCell ref="D4:E4"/>
    <mergeCell ref="B19:E19"/>
    <mergeCell ref="B18:C18"/>
    <mergeCell ref="B3:E3"/>
    <mergeCell ref="B20:E20"/>
    <mergeCell ref="B21:E21"/>
    <mergeCell ref="B22:E22"/>
  </mergeCells>
  <pageMargins left="0.7" right="0.7" top="0.75" bottom="0.75" header="0.3" footer="0.3"/>
  <pageSetup scale="74" fitToHeight="0"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B2:F16"/>
  <sheetViews>
    <sheetView workbookViewId="0"/>
  </sheetViews>
  <sheetFormatPr defaultRowHeight="13.2" x14ac:dyDescent="0.25"/>
  <cols>
    <col min="1" max="1" width="5" customWidth="1"/>
    <col min="2" max="2" width="19" customWidth="1"/>
    <col min="3" max="3" width="18.109375" customWidth="1"/>
    <col min="4" max="4" width="11.5546875" customWidth="1"/>
    <col min="5" max="5" width="12.33203125" customWidth="1"/>
  </cols>
  <sheetData>
    <row r="2" spans="2:6" x14ac:dyDescent="0.25">
      <c r="B2" s="1046"/>
      <c r="C2" s="1047"/>
      <c r="D2" s="1047"/>
      <c r="E2" s="1047"/>
    </row>
    <row r="3" spans="2:6" x14ac:dyDescent="0.25">
      <c r="B3" s="255" t="s">
        <v>232</v>
      </c>
      <c r="C3" s="251"/>
      <c r="D3" s="251"/>
      <c r="E3" s="251"/>
    </row>
    <row r="4" spans="2:6" ht="13.8" thickBot="1" x14ac:dyDescent="0.3"/>
    <row r="5" spans="2:6" ht="77.25" customHeight="1" x14ac:dyDescent="0.25">
      <c r="B5" s="1115" t="s">
        <v>157</v>
      </c>
      <c r="C5" s="1116"/>
      <c r="D5" s="1116"/>
      <c r="E5" s="1117"/>
    </row>
    <row r="6" spans="2:6" ht="15.6" x14ac:dyDescent="0.25">
      <c r="B6" s="1051" t="s">
        <v>0</v>
      </c>
      <c r="C6" s="1084" t="s">
        <v>1</v>
      </c>
      <c r="D6" s="1086" t="s">
        <v>2</v>
      </c>
      <c r="E6" s="1087"/>
    </row>
    <row r="7" spans="2:6" ht="18" customHeight="1" x14ac:dyDescent="0.25">
      <c r="B7" s="1052"/>
      <c r="C7" s="1085"/>
      <c r="D7" s="79" t="s">
        <v>3</v>
      </c>
      <c r="E7" s="144" t="s">
        <v>4</v>
      </c>
    </row>
    <row r="8" spans="2:6" ht="26.4" x14ac:dyDescent="0.25">
      <c r="B8" s="31" t="s">
        <v>5</v>
      </c>
      <c r="C8" s="32"/>
      <c r="D8" s="58">
        <v>0</v>
      </c>
      <c r="E8" s="76">
        <v>13.5</v>
      </c>
      <c r="F8" s="246">
        <f>SUM(D8+E8)</f>
        <v>13.5</v>
      </c>
    </row>
    <row r="9" spans="2:6" ht="145.19999999999999" x14ac:dyDescent="0.25">
      <c r="B9" s="20" t="s">
        <v>152</v>
      </c>
      <c r="C9" s="35" t="s">
        <v>155</v>
      </c>
      <c r="D9" s="145">
        <v>0</v>
      </c>
      <c r="E9" s="146">
        <v>10</v>
      </c>
      <c r="F9" s="245"/>
    </row>
    <row r="10" spans="2:6" ht="158.4" x14ac:dyDescent="0.25">
      <c r="B10" s="20" t="s">
        <v>153</v>
      </c>
      <c r="C10" s="35" t="s">
        <v>156</v>
      </c>
      <c r="D10" s="145">
        <v>0</v>
      </c>
      <c r="E10" s="146">
        <v>3.5</v>
      </c>
      <c r="F10" s="245"/>
    </row>
    <row r="11" spans="2:6" ht="26.4" x14ac:dyDescent="0.25">
      <c r="B11" s="31" t="s">
        <v>27</v>
      </c>
      <c r="C11" s="147" t="s">
        <v>26</v>
      </c>
      <c r="D11" s="58">
        <v>0</v>
      </c>
      <c r="E11" s="76">
        <v>8</v>
      </c>
      <c r="F11" s="246">
        <f>SUM(D11+E11)</f>
        <v>8</v>
      </c>
    </row>
    <row r="12" spans="2:6" ht="158.4" x14ac:dyDescent="0.25">
      <c r="B12" s="20" t="s">
        <v>152</v>
      </c>
      <c r="C12" s="35" t="s">
        <v>156</v>
      </c>
      <c r="D12" s="145">
        <v>0</v>
      </c>
      <c r="E12" s="146">
        <v>8</v>
      </c>
      <c r="F12" s="245"/>
    </row>
    <row r="13" spans="2:6" x14ac:dyDescent="0.25">
      <c r="B13" s="31" t="s">
        <v>123</v>
      </c>
      <c r="C13" s="147" t="s">
        <v>26</v>
      </c>
      <c r="D13" s="58">
        <v>0</v>
      </c>
      <c r="E13" s="76">
        <v>0</v>
      </c>
      <c r="F13" s="246">
        <f>SUM(D13+E13)</f>
        <v>0</v>
      </c>
    </row>
    <row r="14" spans="2:6" ht="66" x14ac:dyDescent="0.25">
      <c r="B14" s="20" t="s">
        <v>152</v>
      </c>
      <c r="C14" s="35" t="s">
        <v>154</v>
      </c>
      <c r="D14" s="145">
        <v>0</v>
      </c>
      <c r="E14" s="146">
        <v>0</v>
      </c>
      <c r="F14" s="245"/>
    </row>
    <row r="15" spans="2:6" ht="16.2" thickBot="1" x14ac:dyDescent="0.3">
      <c r="B15" s="148" t="s">
        <v>52</v>
      </c>
      <c r="C15" s="149"/>
      <c r="D15" s="150">
        <v>0</v>
      </c>
      <c r="E15" s="151">
        <v>21.5</v>
      </c>
      <c r="F15" s="246">
        <f>SUM(D15+E15)</f>
        <v>21.5</v>
      </c>
    </row>
    <row r="16" spans="2:6" ht="16.8" thickTop="1" thickBot="1" x14ac:dyDescent="0.3">
      <c r="B16" s="1149"/>
      <c r="C16" s="1150"/>
      <c r="D16" s="1150"/>
      <c r="E16" s="1151"/>
    </row>
  </sheetData>
  <mergeCells count="6">
    <mergeCell ref="B16:E16"/>
    <mergeCell ref="B2:E2"/>
    <mergeCell ref="B5:E5"/>
    <mergeCell ref="B6:B7"/>
    <mergeCell ref="C6:C7"/>
    <mergeCell ref="D6:E6"/>
  </mergeCells>
  <phoneticPr fontId="2" type="noConversion"/>
  <pageMargins left="0.75" right="0.75" top="1" bottom="1" header="0.5" footer="0.5"/>
  <pageSetup scale="86" orientation="portrait" r:id="rId1"/>
  <headerFooter alignWithMargins="0">
    <oddHeader>&amp;C&amp;P / &amp;N</oddHeader>
    <oddFooter>&amp;R&amp;A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tint="0.249977111117893"/>
  </sheetPr>
  <dimension ref="B1:K52"/>
  <sheetViews>
    <sheetView zoomScaleNormal="100" workbookViewId="0">
      <selection activeCell="B13" sqref="B13"/>
    </sheetView>
  </sheetViews>
  <sheetFormatPr defaultRowHeight="13.2" x14ac:dyDescent="0.25"/>
  <cols>
    <col min="1" max="1" width="2.33203125" customWidth="1"/>
    <col min="2" max="2" width="32.6640625" bestFit="1" customWidth="1"/>
    <col min="3" max="5" width="7.88671875" style="467" bestFit="1" customWidth="1"/>
    <col min="6" max="6" width="7.88671875" bestFit="1" customWidth="1"/>
    <col min="7" max="8" width="7.88671875" style="616" bestFit="1" customWidth="1"/>
    <col min="9" max="9" width="8.88671875" style="616"/>
  </cols>
  <sheetData>
    <row r="1" spans="2:11" ht="10.95" customHeight="1" thickBot="1" x14ac:dyDescent="0.3"/>
    <row r="2" spans="2:11" ht="62.25" customHeight="1" thickBot="1" x14ac:dyDescent="0.4">
      <c r="B2" s="970" t="s">
        <v>489</v>
      </c>
      <c r="C2" s="971"/>
      <c r="D2" s="971"/>
      <c r="E2" s="971"/>
      <c r="F2" s="971"/>
      <c r="G2" s="971"/>
      <c r="H2" s="971"/>
      <c r="I2" s="972"/>
    </row>
    <row r="3" spans="2:11" ht="15" customHeight="1" thickBot="1" x14ac:dyDescent="0.3">
      <c r="B3" s="967" t="s">
        <v>389</v>
      </c>
      <c r="C3" s="968"/>
      <c r="D3" s="968"/>
      <c r="E3" s="968"/>
      <c r="F3" s="968"/>
      <c r="G3" s="968"/>
      <c r="H3" s="968"/>
      <c r="I3" s="969"/>
    </row>
    <row r="4" spans="2:11" ht="13.8" thickBot="1" x14ac:dyDescent="0.3">
      <c r="B4" s="625"/>
      <c r="C4" s="973" t="s">
        <v>476</v>
      </c>
      <c r="D4" s="974"/>
      <c r="E4" s="974"/>
      <c r="F4" s="974"/>
      <c r="G4" s="974"/>
      <c r="H4" s="975"/>
      <c r="I4" s="841" t="s">
        <v>477</v>
      </c>
    </row>
    <row r="5" spans="2:11" ht="13.8" thickBot="1" x14ac:dyDescent="0.3">
      <c r="B5" s="545"/>
      <c r="C5" s="624" t="s">
        <v>223</v>
      </c>
      <c r="D5" s="624" t="s">
        <v>269</v>
      </c>
      <c r="E5" s="624" t="s">
        <v>417</v>
      </c>
      <c r="F5" s="624" t="s">
        <v>478</v>
      </c>
      <c r="G5" s="840" t="s">
        <v>483</v>
      </c>
      <c r="H5" s="840" t="s">
        <v>500</v>
      </c>
      <c r="I5" s="840" t="s">
        <v>504</v>
      </c>
    </row>
    <row r="6" spans="2:11" ht="16.2" thickBot="1" x14ac:dyDescent="0.35">
      <c r="B6" s="272" t="s">
        <v>233</v>
      </c>
      <c r="C6" s="464">
        <f t="shared" ref="C6:H6" si="0">SUM(C7:C10)</f>
        <v>376.04300000000001</v>
      </c>
      <c r="D6" s="464">
        <f t="shared" si="0"/>
        <v>312.46143000000001</v>
      </c>
      <c r="E6" s="464">
        <f t="shared" si="0"/>
        <v>390.91700000000003</v>
      </c>
      <c r="F6" s="464">
        <f t="shared" si="0"/>
        <v>338.71700000000004</v>
      </c>
      <c r="G6" s="842">
        <f t="shared" si="0"/>
        <v>405.779</v>
      </c>
      <c r="H6" s="842">
        <f t="shared" si="0"/>
        <v>450.53200000000004</v>
      </c>
      <c r="I6" s="842">
        <f t="shared" ref="I6" si="1">SUM(I7:I10)</f>
        <v>398.81899999999996</v>
      </c>
      <c r="K6" s="907"/>
    </row>
    <row r="7" spans="2:11" x14ac:dyDescent="0.25">
      <c r="B7" s="271" t="s">
        <v>229</v>
      </c>
      <c r="C7" s="276">
        <f t="shared" ref="C7:G10" si="2">SUM(C13+C19+C25+C31+C37+C43+C49)</f>
        <v>3.0690000000000004</v>
      </c>
      <c r="D7" s="276">
        <f t="shared" si="2"/>
        <v>2.8616600000000001</v>
      </c>
      <c r="E7" s="276">
        <f t="shared" si="2"/>
        <v>2.7730000000000001</v>
      </c>
      <c r="F7" s="276">
        <f t="shared" si="2"/>
        <v>2.8530000000000002</v>
      </c>
      <c r="G7" s="843">
        <f t="shared" si="2"/>
        <v>9.7249999999999979</v>
      </c>
      <c r="H7" s="843">
        <f t="shared" ref="H7" si="3">SUM(H13+H19+H25+H31+H37+H43+H49)</f>
        <v>8.9659999999999993</v>
      </c>
      <c r="I7" s="843">
        <f>SUM(I13+I19+I25+I31+I37+I43+I49)</f>
        <v>8.48</v>
      </c>
      <c r="K7" s="907"/>
    </row>
    <row r="8" spans="2:11" x14ac:dyDescent="0.25">
      <c r="B8" s="271" t="s">
        <v>230</v>
      </c>
      <c r="C8" s="276">
        <f t="shared" si="2"/>
        <v>90.602000000000004</v>
      </c>
      <c r="D8" s="276">
        <f t="shared" si="2"/>
        <v>73.625</v>
      </c>
      <c r="E8" s="276">
        <f t="shared" si="2"/>
        <v>69.536000000000001</v>
      </c>
      <c r="F8" s="276">
        <f t="shared" si="2"/>
        <v>86.168999999999997</v>
      </c>
      <c r="G8" s="843">
        <f t="shared" si="2"/>
        <v>81.155000000000001</v>
      </c>
      <c r="H8" s="843">
        <f t="shared" ref="H8" si="4">SUM(H14+H20+H26+H32+H38+H44+H50)</f>
        <v>80.051000000000002</v>
      </c>
      <c r="I8" s="843">
        <f t="shared" ref="I8" si="5">SUM(I14+I20+I26+I32+I38+I44+I50)</f>
        <v>79.419000000000011</v>
      </c>
      <c r="K8" s="907"/>
    </row>
    <row r="9" spans="2:11" x14ac:dyDescent="0.25">
      <c r="B9" s="271" t="s">
        <v>227</v>
      </c>
      <c r="C9" s="276">
        <f t="shared" si="2"/>
        <v>242.179</v>
      </c>
      <c r="D9" s="276">
        <f t="shared" si="2"/>
        <v>197.55376999999999</v>
      </c>
      <c r="E9" s="276">
        <f t="shared" si="2"/>
        <v>226.21600000000004</v>
      </c>
      <c r="F9" s="276">
        <f t="shared" si="2"/>
        <v>203.86700000000005</v>
      </c>
      <c r="G9" s="843">
        <f t="shared" si="2"/>
        <v>201.96100000000001</v>
      </c>
      <c r="H9" s="843">
        <f t="shared" ref="H9" si="6">SUM(H15+H21+H27+H33+H39+H45+H51)</f>
        <v>188.08399999999997</v>
      </c>
      <c r="I9" s="843">
        <f t="shared" ref="I9" si="7">SUM(I15+I21+I27+I33+I39+I45+I51)</f>
        <v>173.12399999999997</v>
      </c>
      <c r="K9" s="907"/>
    </row>
    <row r="10" spans="2:11" ht="13.8" thickBot="1" x14ac:dyDescent="0.3">
      <c r="B10" s="271" t="s">
        <v>231</v>
      </c>
      <c r="C10" s="276">
        <f t="shared" si="2"/>
        <v>40.192999999999998</v>
      </c>
      <c r="D10" s="276">
        <f t="shared" si="2"/>
        <v>38.421000000000006</v>
      </c>
      <c r="E10" s="276">
        <f t="shared" si="2"/>
        <v>92.391999999999996</v>
      </c>
      <c r="F10" s="276">
        <f t="shared" si="2"/>
        <v>45.82800000000001</v>
      </c>
      <c r="G10" s="843">
        <f t="shared" si="2"/>
        <v>112.938</v>
      </c>
      <c r="H10" s="843">
        <f t="shared" ref="H10" si="8">SUM(H16+H22+H28+H34+H40+H46+H52)</f>
        <v>173.43100000000001</v>
      </c>
      <c r="I10" s="843">
        <f t="shared" ref="I10" si="9">SUM(I16+I22+I28+I34+I40+I46+I52)</f>
        <v>137.79599999999996</v>
      </c>
      <c r="K10" s="907"/>
    </row>
    <row r="11" spans="2:11" ht="13.8" thickBot="1" x14ac:dyDescent="0.3">
      <c r="B11" s="228"/>
      <c r="C11" s="541"/>
      <c r="D11" s="469"/>
      <c r="E11" s="469"/>
      <c r="F11" s="469"/>
      <c r="G11" s="469"/>
      <c r="H11" s="469"/>
      <c r="I11" s="469"/>
    </row>
    <row r="12" spans="2:11" s="217" customFormat="1" ht="16.2" thickBot="1" x14ac:dyDescent="0.35">
      <c r="B12" s="272" t="s">
        <v>211</v>
      </c>
      <c r="C12" s="277">
        <f t="shared" ref="C12:G12" si="10">SUM(C13:C16)</f>
        <v>175.15899999999999</v>
      </c>
      <c r="D12" s="277">
        <f t="shared" si="10"/>
        <v>120.922</v>
      </c>
      <c r="E12" s="277">
        <f t="shared" si="10"/>
        <v>157.381</v>
      </c>
      <c r="F12" s="277">
        <f t="shared" si="10"/>
        <v>137.68</v>
      </c>
      <c r="G12" s="842">
        <f t="shared" si="10"/>
        <v>128.239</v>
      </c>
      <c r="H12" s="842">
        <f>SUM(H13:H16)</f>
        <v>128.01999999999998</v>
      </c>
      <c r="I12" s="842">
        <f t="shared" ref="I12" si="11">SUM(I13:I16)</f>
        <v>111.42999999999999</v>
      </c>
    </row>
    <row r="13" spans="2:11" x14ac:dyDescent="0.25">
      <c r="B13" s="271" t="s">
        <v>229</v>
      </c>
      <c r="C13" s="278">
        <f>'BOR 12-18'!D5</f>
        <v>2</v>
      </c>
      <c r="D13" s="278">
        <f>'BOR 12-18'!F5</f>
        <v>1.8</v>
      </c>
      <c r="E13" s="278">
        <f>'BOR 12-18'!H5</f>
        <v>1.7</v>
      </c>
      <c r="F13" s="278">
        <f>'BOR 12-18'!J5</f>
        <v>1.7</v>
      </c>
      <c r="G13" s="844">
        <f>'BOR 12-18'!L5</f>
        <v>1.7</v>
      </c>
      <c r="H13" s="844">
        <f>'BOR 12-18'!N5</f>
        <v>2.2000000000000002</v>
      </c>
      <c r="I13" s="844">
        <f>'BOR 12-18'!P5</f>
        <v>2.2000000000000002</v>
      </c>
    </row>
    <row r="14" spans="2:11" x14ac:dyDescent="0.25">
      <c r="B14" s="271" t="s">
        <v>230</v>
      </c>
      <c r="C14" s="278">
        <f>'BOR 12-18'!D8</f>
        <v>17.686999999999998</v>
      </c>
      <c r="D14" s="278">
        <f>'BOR 12-18'!F8</f>
        <v>11.045000000000002</v>
      </c>
      <c r="E14" s="278">
        <f>'BOR 12-18'!H8</f>
        <v>14.85</v>
      </c>
      <c r="F14" s="278">
        <f>'BOR 12-18'!J8</f>
        <v>7.9499999999999993</v>
      </c>
      <c r="G14" s="844">
        <f>'BOR 12-18'!L8</f>
        <v>7.1999999999999993</v>
      </c>
      <c r="H14" s="844">
        <f>'BOR 12-18'!N8</f>
        <v>5.81</v>
      </c>
      <c r="I14" s="844">
        <f>'BOR 12-18'!P8</f>
        <v>4.7</v>
      </c>
    </row>
    <row r="15" spans="2:11" x14ac:dyDescent="0.25">
      <c r="B15" s="271" t="s">
        <v>227</v>
      </c>
      <c r="C15" s="278">
        <f>'BOR 12-18'!D32</f>
        <v>155.47199999999998</v>
      </c>
      <c r="D15" s="278">
        <f>'BOR 12-18'!F32</f>
        <v>108.077</v>
      </c>
      <c r="E15" s="278">
        <f>'BOR 12-18'!H32</f>
        <v>140.83099999999999</v>
      </c>
      <c r="F15" s="278">
        <f>'BOR 12-18'!J32</f>
        <v>128.03</v>
      </c>
      <c r="G15" s="844">
        <f>'BOR 12-18'!L32</f>
        <v>119.339</v>
      </c>
      <c r="H15" s="844">
        <f>'BOR 12-18'!N32</f>
        <v>120.00999999999998</v>
      </c>
      <c r="I15" s="844">
        <f>'BOR 12-18'!P32</f>
        <v>104.52999999999999</v>
      </c>
    </row>
    <row r="16" spans="2:11" ht="13.8" thickBot="1" x14ac:dyDescent="0.3">
      <c r="B16" s="271" t="s">
        <v>231</v>
      </c>
      <c r="C16" s="278">
        <f>'BOR 12-18'!D91</f>
        <v>0</v>
      </c>
      <c r="D16" s="278">
        <f>'BOR 12-18'!F91</f>
        <v>0</v>
      </c>
      <c r="E16" s="278">
        <f>'BOR 12-18'!H91</f>
        <v>0</v>
      </c>
      <c r="F16" s="278">
        <f>'BOR 12-18'!J91</f>
        <v>0</v>
      </c>
      <c r="G16" s="844">
        <f>'BOR 12-18'!L91</f>
        <v>0</v>
      </c>
      <c r="H16" s="844">
        <f>'BOR 12-18'!N91</f>
        <v>0</v>
      </c>
      <c r="I16" s="844">
        <f>'BOR 12-18'!P91</f>
        <v>0</v>
      </c>
    </row>
    <row r="17" spans="2:9" ht="13.8" thickBot="1" x14ac:dyDescent="0.3">
      <c r="B17" s="268"/>
      <c r="C17" s="470"/>
      <c r="D17" s="470"/>
      <c r="E17" s="470"/>
      <c r="F17" s="470"/>
      <c r="G17" s="469"/>
      <c r="H17" s="469"/>
      <c r="I17" s="469"/>
    </row>
    <row r="18" spans="2:9" ht="16.2" thickBot="1" x14ac:dyDescent="0.35">
      <c r="B18" s="273" t="s">
        <v>212</v>
      </c>
      <c r="C18" s="464">
        <f t="shared" ref="C18:H18" si="12">SUM(C19:C22)</f>
        <v>44.527999999999999</v>
      </c>
      <c r="D18" s="277">
        <f t="shared" si="12"/>
        <v>53.797000000000004</v>
      </c>
      <c r="E18" s="277">
        <f t="shared" si="12"/>
        <v>86.071999999999989</v>
      </c>
      <c r="F18" s="277">
        <f t="shared" si="12"/>
        <v>49.963000000000008</v>
      </c>
      <c r="G18" s="842">
        <f t="shared" si="12"/>
        <v>136.703</v>
      </c>
      <c r="H18" s="842">
        <f t="shared" si="12"/>
        <v>181.08</v>
      </c>
      <c r="I18" s="842">
        <f t="shared" ref="I18" si="13">SUM(I19:I22)</f>
        <v>153.42699999999996</v>
      </c>
    </row>
    <row r="19" spans="2:9" x14ac:dyDescent="0.25">
      <c r="B19" s="271" t="s">
        <v>229</v>
      </c>
      <c r="C19" s="617">
        <f>+'USACE 12-18'!D5</f>
        <v>9.6000000000000002E-2</v>
      </c>
      <c r="D19" s="278">
        <f>+'USACE 12-18'!F5</f>
        <v>0.1</v>
      </c>
      <c r="E19" s="278">
        <f>+'USACE 12-18'!H5</f>
        <v>0.1</v>
      </c>
      <c r="F19" s="278">
        <f>+'USACE 12-18'!J5</f>
        <v>0.1</v>
      </c>
      <c r="G19" s="844">
        <f>+'USACE 12-18'!L5</f>
        <v>6.827</v>
      </c>
      <c r="H19" s="844">
        <f>+'USACE 12-18'!N5</f>
        <v>5.5570000000000004</v>
      </c>
      <c r="I19" s="844">
        <f>+'USACE 12-18'!P5</f>
        <v>5.1100000000000003</v>
      </c>
    </row>
    <row r="20" spans="2:9" x14ac:dyDescent="0.25">
      <c r="B20" s="271" t="s">
        <v>230</v>
      </c>
      <c r="C20" s="617">
        <f>+'USACE 12-18'!D10:D10</f>
        <v>0</v>
      </c>
      <c r="D20" s="278">
        <f>+'USACE 12-18'!F10</f>
        <v>0</v>
      </c>
      <c r="E20" s="278">
        <f>+'USACE 12-18'!H10</f>
        <v>0</v>
      </c>
      <c r="F20" s="278">
        <f>+'USACE 12-18'!J10</f>
        <v>0</v>
      </c>
      <c r="G20" s="844">
        <f>+'USACE 12-18'!L10</f>
        <v>0</v>
      </c>
      <c r="H20" s="844">
        <f>+'USACE 12-18'!N10</f>
        <v>0</v>
      </c>
      <c r="I20" s="844">
        <f>+'USACE 12-18'!P10</f>
        <v>0</v>
      </c>
    </row>
    <row r="21" spans="2:9" x14ac:dyDescent="0.25">
      <c r="B21" s="271" t="s">
        <v>227</v>
      </c>
      <c r="C21" s="617">
        <f>+'USACE 12-18'!D11</f>
        <v>4.3820000000000006</v>
      </c>
      <c r="D21" s="278">
        <f>+'USACE 12-18'!F11</f>
        <v>15.419</v>
      </c>
      <c r="E21" s="278">
        <f>+'USACE 12-18'!H11</f>
        <v>23.723000000000003</v>
      </c>
      <c r="F21" s="278">
        <f>+'USACE 12-18'!J11</f>
        <v>4.1779999999999999</v>
      </c>
      <c r="G21" s="844">
        <f>+'USACE 12-18'!L11</f>
        <v>17.081</v>
      </c>
      <c r="H21" s="844">
        <f>+'USACE 12-18'!N11</f>
        <v>2.2349999999999999</v>
      </c>
      <c r="I21" s="844">
        <f>+'USACE 12-18'!P11</f>
        <v>10.662999999999998</v>
      </c>
    </row>
    <row r="22" spans="2:9" ht="13.8" thickBot="1" x14ac:dyDescent="0.3">
      <c r="B22" s="271" t="s">
        <v>231</v>
      </c>
      <c r="C22" s="617">
        <f>+'USACE 12-18'!D18</f>
        <v>40.049999999999997</v>
      </c>
      <c r="D22" s="278">
        <f>+'USACE 12-18'!F18</f>
        <v>38.278000000000006</v>
      </c>
      <c r="E22" s="278">
        <f>+'USACE 12-18'!H18</f>
        <v>62.248999999999988</v>
      </c>
      <c r="F22" s="278">
        <f>+'USACE 12-18'!J18</f>
        <v>45.685000000000009</v>
      </c>
      <c r="G22" s="844">
        <f>+'USACE 12-18'!L18</f>
        <v>112.795</v>
      </c>
      <c r="H22" s="844">
        <f>+'USACE 12-18'!N18</f>
        <v>173.28800000000001</v>
      </c>
      <c r="I22" s="844">
        <f>+'USACE 12-18'!P18</f>
        <v>137.65399999999997</v>
      </c>
    </row>
    <row r="23" spans="2:9" ht="13.8" thickBot="1" x14ac:dyDescent="0.3">
      <c r="B23" s="232"/>
      <c r="C23" s="470"/>
      <c r="D23" s="470"/>
      <c r="E23" s="470"/>
      <c r="F23" s="470"/>
      <c r="G23" s="469"/>
      <c r="H23" s="469"/>
      <c r="I23" s="469"/>
    </row>
    <row r="24" spans="2:9" ht="16.5" customHeight="1" thickBot="1" x14ac:dyDescent="0.35">
      <c r="B24" s="274" t="s">
        <v>275</v>
      </c>
      <c r="C24" s="464">
        <f t="shared" ref="C24:H24" si="14">SUM(C25:C28)</f>
        <v>56.075000000000003</v>
      </c>
      <c r="D24" s="277">
        <f t="shared" si="14"/>
        <v>44.908999999999999</v>
      </c>
      <c r="E24" s="277">
        <f t="shared" si="14"/>
        <v>52.156999999999996</v>
      </c>
      <c r="F24" s="277">
        <f t="shared" si="14"/>
        <v>52.973999999999997</v>
      </c>
      <c r="G24" s="842">
        <f t="shared" si="14"/>
        <v>46.010000000000005</v>
      </c>
      <c r="H24" s="842">
        <f t="shared" si="14"/>
        <v>47</v>
      </c>
      <c r="I24" s="842">
        <f t="shared" ref="I24" si="15">SUM(I25:I28)</f>
        <v>45</v>
      </c>
    </row>
    <row r="25" spans="2:9" x14ac:dyDescent="0.25">
      <c r="B25" s="271" t="s">
        <v>229</v>
      </c>
      <c r="C25" s="617">
        <f>'NRCS 12-18'!D5</f>
        <v>0</v>
      </c>
      <c r="D25" s="278">
        <f>'NRCS 12-18'!F5</f>
        <v>0</v>
      </c>
      <c r="E25" s="278">
        <f>'NRCS 12-18'!H5</f>
        <v>0</v>
      </c>
      <c r="F25" s="278">
        <f>'NRCS 12-18'!J5</f>
        <v>0</v>
      </c>
      <c r="G25" s="844">
        <f>'NRCS 12-18'!L5</f>
        <v>0</v>
      </c>
      <c r="H25" s="844">
        <f>'NRCS 12-18'!N5</f>
        <v>0</v>
      </c>
      <c r="I25" s="844">
        <f>'NRCS 12-18'!P5</f>
        <v>0</v>
      </c>
    </row>
    <row r="26" spans="2:9" x14ac:dyDescent="0.25">
      <c r="B26" s="271" t="s">
        <v>230</v>
      </c>
      <c r="C26" s="617">
        <f>'NRCS 12-18'!D6</f>
        <v>35.591999999999999</v>
      </c>
      <c r="D26" s="278">
        <f>'NRCS 12-18'!F6</f>
        <v>27.503</v>
      </c>
      <c r="E26" s="278">
        <f>'NRCS 12-18'!H6</f>
        <v>17.672999999999998</v>
      </c>
      <c r="F26" s="278">
        <f>'NRCS 12-18'!J6</f>
        <v>41.095999999999997</v>
      </c>
      <c r="G26" s="844">
        <f>'NRCS 12-18'!L6</f>
        <v>38.636000000000003</v>
      </c>
      <c r="H26" s="844">
        <f>'NRCS 12-18'!N6</f>
        <v>39</v>
      </c>
      <c r="I26" s="844">
        <f>'NRCS 12-18'!P6</f>
        <v>39</v>
      </c>
    </row>
    <row r="27" spans="2:9" x14ac:dyDescent="0.25">
      <c r="B27" s="271" t="s">
        <v>227</v>
      </c>
      <c r="C27" s="617">
        <f>'NRCS 12-18'!D10</f>
        <v>20.483000000000001</v>
      </c>
      <c r="D27" s="278">
        <f>'NRCS 12-18'!F10</f>
        <v>17.405999999999999</v>
      </c>
      <c r="E27" s="278">
        <f>'NRCS 12-18'!H10</f>
        <v>4.484</v>
      </c>
      <c r="F27" s="278">
        <f>'NRCS 12-18'!J10</f>
        <v>11.878</v>
      </c>
      <c r="G27" s="844">
        <f>'NRCS 12-18'!L10</f>
        <v>7.3740000000000006</v>
      </c>
      <c r="H27" s="844">
        <f>'NRCS 12-18'!N10</f>
        <v>8</v>
      </c>
      <c r="I27" s="844">
        <f>'NRCS 12-18'!P10</f>
        <v>6</v>
      </c>
    </row>
    <row r="28" spans="2:9" ht="13.8" thickBot="1" x14ac:dyDescent="0.3">
      <c r="B28" s="271" t="s">
        <v>231</v>
      </c>
      <c r="C28" s="617">
        <f>'NRCS 12-18'!D17</f>
        <v>0</v>
      </c>
      <c r="D28" s="278">
        <f>'NRCS 12-18'!F17</f>
        <v>0</v>
      </c>
      <c r="E28" s="278">
        <f>'NRCS 12-18'!H17</f>
        <v>30</v>
      </c>
      <c r="F28" s="278">
        <f>'NRCS 12-18'!J17</f>
        <v>0</v>
      </c>
      <c r="G28" s="844">
        <f>'NRCS 12-18'!L17</f>
        <v>0</v>
      </c>
      <c r="H28" s="844">
        <f>'NRCS 12-18'!N17</f>
        <v>0</v>
      </c>
      <c r="I28" s="844">
        <f>'NRCS 12-18'!P17</f>
        <v>0</v>
      </c>
    </row>
    <row r="29" spans="2:9" ht="13.8" thickBot="1" x14ac:dyDescent="0.3">
      <c r="B29" s="232"/>
      <c r="C29" s="470"/>
      <c r="D29" s="470"/>
      <c r="E29" s="470"/>
      <c r="F29" s="470"/>
      <c r="G29" s="469"/>
      <c r="H29" s="469"/>
      <c r="I29" s="469"/>
    </row>
    <row r="30" spans="2:9" ht="16.2" thickBot="1" x14ac:dyDescent="0.35">
      <c r="B30" s="234" t="s">
        <v>214</v>
      </c>
      <c r="C30" s="464">
        <f t="shared" ref="C30:H30" si="16">SUM(C31:C34)</f>
        <v>1.39</v>
      </c>
      <c r="D30" s="277">
        <f t="shared" si="16"/>
        <v>1.3024300000000002</v>
      </c>
      <c r="E30" s="277">
        <f t="shared" si="16"/>
        <v>1.39</v>
      </c>
      <c r="F30" s="277">
        <f t="shared" si="16"/>
        <v>1.516</v>
      </c>
      <c r="G30" s="842">
        <f t="shared" si="16"/>
        <v>1.6440000000000001</v>
      </c>
      <c r="H30" s="842">
        <f t="shared" si="16"/>
        <v>1.5739999999999998</v>
      </c>
      <c r="I30" s="842">
        <f>SUM(I31:I34)</f>
        <v>2.0110000000000001</v>
      </c>
    </row>
    <row r="31" spans="2:9" x14ac:dyDescent="0.25">
      <c r="B31" s="271" t="s">
        <v>229</v>
      </c>
      <c r="C31" s="617">
        <f>'NOAA 12-18'!D5</f>
        <v>0.18</v>
      </c>
      <c r="D31" s="278">
        <f>'NOAA 12-18'!F5</f>
        <v>0.16866</v>
      </c>
      <c r="E31" s="278">
        <f>'NOAA 12-18'!H5</f>
        <v>0.18</v>
      </c>
      <c r="F31" s="278">
        <f>'NOAA 12-18'!J5</f>
        <v>0.26</v>
      </c>
      <c r="G31" s="844">
        <f>'NOAA 12-18'!L5</f>
        <v>0.40500000000000003</v>
      </c>
      <c r="H31" s="844">
        <f>'NOAA 12-18'!N5</f>
        <v>0.41599999999999998</v>
      </c>
      <c r="I31" s="844">
        <f>'NOAA 12-18'!P5</f>
        <v>0.38</v>
      </c>
    </row>
    <row r="32" spans="2:9" x14ac:dyDescent="0.25">
      <c r="B32" s="271" t="s">
        <v>230</v>
      </c>
      <c r="C32" s="617">
        <f>'NOAA 12-18'!D8</f>
        <v>1</v>
      </c>
      <c r="D32" s="278">
        <f>'NOAA 12-18'!F8</f>
        <v>0.93700000000000006</v>
      </c>
      <c r="E32" s="278">
        <f>'NOAA 12-18'!H8</f>
        <v>1</v>
      </c>
      <c r="F32" s="278">
        <f>'NOAA 12-18'!J8</f>
        <v>1.1830000000000001</v>
      </c>
      <c r="G32" s="844">
        <f>'NOAA 12-18'!L8</f>
        <v>1.1060000000000001</v>
      </c>
      <c r="H32" s="844">
        <f>'NOAA 12-18'!N8</f>
        <v>1.028</v>
      </c>
      <c r="I32" s="844">
        <f>'NOAA 12-18'!P8</f>
        <v>1.5109999999999999</v>
      </c>
    </row>
    <row r="33" spans="2:9" x14ac:dyDescent="0.25">
      <c r="B33" s="271" t="s">
        <v>227</v>
      </c>
      <c r="C33" s="617">
        <f>'NOAA 12-18'!D10</f>
        <v>0.21000000000000002</v>
      </c>
      <c r="D33" s="278">
        <f>'NOAA 12-18'!F10</f>
        <v>0.19677000000000003</v>
      </c>
      <c r="E33" s="278">
        <f>'NOAA 12-18'!H10</f>
        <v>0.21000000000000002</v>
      </c>
      <c r="F33" s="278">
        <f>'NOAA 12-18'!J10</f>
        <v>7.2999999999999995E-2</v>
      </c>
      <c r="G33" s="844">
        <f>'NOAA 12-18'!L10</f>
        <v>0.13300000000000001</v>
      </c>
      <c r="H33" s="844">
        <f>'NOAA 12-18'!N10</f>
        <v>0.13</v>
      </c>
      <c r="I33" s="844">
        <f>'NOAA 12-18'!P10</f>
        <v>0.12</v>
      </c>
    </row>
    <row r="34" spans="2:9" ht="13.8" thickBot="1" x14ac:dyDescent="0.3">
      <c r="B34" s="271" t="s">
        <v>231</v>
      </c>
      <c r="C34" s="617">
        <f>'NOAA 12-18'!E13</f>
        <v>0</v>
      </c>
      <c r="D34" s="278">
        <f>'NOAA 12-18'!F13</f>
        <v>0</v>
      </c>
      <c r="E34" s="278">
        <f>'NOAA 12-18'!H13</f>
        <v>0</v>
      </c>
      <c r="F34" s="278">
        <f>'NOAA 12-18'!J13</f>
        <v>0</v>
      </c>
      <c r="G34" s="844">
        <f>'NOAA 12-18'!L13</f>
        <v>0</v>
      </c>
      <c r="H34" s="844">
        <f>'NOAA 12-18'!N13</f>
        <v>0</v>
      </c>
      <c r="I34" s="844">
        <f>'NOAA 12-18'!P13</f>
        <v>0</v>
      </c>
    </row>
    <row r="35" spans="2:9" ht="13.8" thickBot="1" x14ac:dyDescent="0.3">
      <c r="B35" s="268"/>
      <c r="C35" s="470"/>
      <c r="D35" s="470"/>
      <c r="E35" s="470"/>
      <c r="F35" s="470"/>
      <c r="G35" s="469"/>
      <c r="H35" s="469"/>
      <c r="I35" s="469"/>
    </row>
    <row r="36" spans="2:9" ht="16.2" thickBot="1" x14ac:dyDescent="0.35">
      <c r="B36" s="234" t="s">
        <v>215</v>
      </c>
      <c r="C36" s="464">
        <f t="shared" ref="C36:H36" si="17">SUM(C37:C40)</f>
        <v>8.136000000000001</v>
      </c>
      <c r="D36" s="277">
        <f t="shared" si="17"/>
        <v>6.8839999999999995</v>
      </c>
      <c r="E36" s="277">
        <f t="shared" si="17"/>
        <v>6.0430000000000001</v>
      </c>
      <c r="F36" s="277">
        <f t="shared" si="17"/>
        <v>8.6259999999999994</v>
      </c>
      <c r="G36" s="842">
        <f t="shared" si="17"/>
        <v>7.5720000000000001</v>
      </c>
      <c r="H36" s="842">
        <f t="shared" si="17"/>
        <v>7.5720000000000001</v>
      </c>
      <c r="I36" s="842">
        <f t="shared" ref="I36" si="18">SUM(I37:I40)</f>
        <v>6.7490000000000006</v>
      </c>
    </row>
    <row r="37" spans="2:9" x14ac:dyDescent="0.25">
      <c r="B37" s="271" t="s">
        <v>229</v>
      </c>
      <c r="C37" s="617">
        <f>'USGS 12-18'!D5</f>
        <v>0</v>
      </c>
      <c r="D37" s="278">
        <f>'USGS 12-18'!F5</f>
        <v>0</v>
      </c>
      <c r="E37" s="278">
        <f>'USGS 12-18'!H5</f>
        <v>0</v>
      </c>
      <c r="F37" s="278">
        <f>'USGS 12-18'!J5</f>
        <v>0</v>
      </c>
      <c r="G37" s="844">
        <f>'USGS 12-18'!L5</f>
        <v>0</v>
      </c>
      <c r="H37" s="844">
        <f>'USGS 12-18'!N5</f>
        <v>0</v>
      </c>
      <c r="I37" s="844">
        <f>'USGS 12-18'!P5</f>
        <v>0</v>
      </c>
    </row>
    <row r="38" spans="2:9" x14ac:dyDescent="0.25">
      <c r="B38" s="271" t="s">
        <v>230</v>
      </c>
      <c r="C38" s="617">
        <f>'USGS 12-18'!D6</f>
        <v>0</v>
      </c>
      <c r="D38" s="278">
        <f>'USGS 12-18'!F6</f>
        <v>0</v>
      </c>
      <c r="E38" s="278">
        <f>'USGS 12-18'!H6</f>
        <v>0</v>
      </c>
      <c r="F38" s="278">
        <f>'USGS 12-18'!J6</f>
        <v>0</v>
      </c>
      <c r="G38" s="844">
        <f>'USGS 12-18'!L6</f>
        <v>0</v>
      </c>
      <c r="H38" s="844">
        <f>'USGS 12-18'!N6</f>
        <v>0</v>
      </c>
      <c r="I38" s="844">
        <f>'USGS 12-18'!P6</f>
        <v>0</v>
      </c>
    </row>
    <row r="39" spans="2:9" x14ac:dyDescent="0.25">
      <c r="B39" s="271" t="s">
        <v>227</v>
      </c>
      <c r="C39" s="617">
        <f>'USGS 12-18'!D7</f>
        <v>8.136000000000001</v>
      </c>
      <c r="D39" s="278">
        <f>'USGS 12-18'!F7</f>
        <v>6.8839999999999995</v>
      </c>
      <c r="E39" s="278">
        <f>'USGS 12-18'!H7</f>
        <v>6.0430000000000001</v>
      </c>
      <c r="F39" s="278">
        <f>'USGS 12-18'!J7</f>
        <v>8.6259999999999994</v>
      </c>
      <c r="G39" s="844">
        <f>'USGS 12-18'!L7</f>
        <v>7.5720000000000001</v>
      </c>
      <c r="H39" s="844">
        <f>'USGS 12-18'!N7</f>
        <v>7.5720000000000001</v>
      </c>
      <c r="I39" s="844">
        <f>'USGS 12-18'!P7</f>
        <v>6.7490000000000006</v>
      </c>
    </row>
    <row r="40" spans="2:9" ht="13.8" thickBot="1" x14ac:dyDescent="0.3">
      <c r="B40" s="271" t="s">
        <v>231</v>
      </c>
      <c r="C40" s="617">
        <f>'USGS 12-18'!D15</f>
        <v>0</v>
      </c>
      <c r="D40" s="278">
        <f>'USGS 12-18'!F15</f>
        <v>0</v>
      </c>
      <c r="E40" s="278">
        <f>'USGS 12-18'!H15</f>
        <v>0</v>
      </c>
      <c r="F40" s="278">
        <f>'USGS 12-18'!J15</f>
        <v>0</v>
      </c>
      <c r="G40" s="844">
        <f>'USGS 12-18'!L15</f>
        <v>0</v>
      </c>
      <c r="H40" s="844">
        <f>'USGS 12-18'!N15</f>
        <v>0</v>
      </c>
      <c r="I40" s="844">
        <f>'USGS 12-18'!P15</f>
        <v>0</v>
      </c>
    </row>
    <row r="41" spans="2:9" ht="13.8" thickBot="1" x14ac:dyDescent="0.3">
      <c r="B41" s="268"/>
      <c r="C41" s="470"/>
      <c r="D41" s="470"/>
      <c r="E41" s="470"/>
      <c r="F41" s="470"/>
      <c r="G41" s="469"/>
      <c r="H41" s="469"/>
      <c r="I41" s="469"/>
    </row>
    <row r="42" spans="2:9" ht="16.2" thickBot="1" x14ac:dyDescent="0.35">
      <c r="B42" s="234" t="s">
        <v>216</v>
      </c>
      <c r="C42" s="464">
        <f t="shared" ref="C42:H42" si="19">SUM(C43:C46)</f>
        <v>4.8600000000000003</v>
      </c>
      <c r="D42" s="277">
        <f t="shared" si="19"/>
        <v>4.8600000000000003</v>
      </c>
      <c r="E42" s="277">
        <f t="shared" si="19"/>
        <v>4.8600000000000003</v>
      </c>
      <c r="F42" s="277">
        <f t="shared" si="19"/>
        <v>4.8600000000000003</v>
      </c>
      <c r="G42" s="842">
        <f t="shared" si="19"/>
        <v>5.96</v>
      </c>
      <c r="H42" s="842">
        <f t="shared" si="19"/>
        <v>5.96</v>
      </c>
      <c r="I42" s="842">
        <f t="shared" ref="I42" si="20">SUM(I43:I46)</f>
        <v>5.9370000000000003</v>
      </c>
    </row>
    <row r="43" spans="2:9" x14ac:dyDescent="0.25">
      <c r="B43" s="271" t="s">
        <v>229</v>
      </c>
      <c r="C43" s="617">
        <f>'F&amp;WS 12-18'!D5</f>
        <v>0.79300000000000004</v>
      </c>
      <c r="D43" s="278">
        <f>'F&amp;WS 12-18'!F5</f>
        <v>0.79300000000000004</v>
      </c>
      <c r="E43" s="278">
        <f>'F&amp;WS 12-18'!H5</f>
        <v>0.79300000000000004</v>
      </c>
      <c r="F43" s="278">
        <f>'F&amp;WS 12-18'!J5</f>
        <v>0.79300000000000004</v>
      </c>
      <c r="G43" s="844">
        <f>'F&amp;WS 12-18'!L5</f>
        <v>0.79300000000000004</v>
      </c>
      <c r="H43" s="844">
        <f>'F&amp;WS 12-18'!N5</f>
        <v>0.79300000000000004</v>
      </c>
      <c r="I43" s="844">
        <f>'F&amp;WS 12-18'!P5</f>
        <v>0.79</v>
      </c>
    </row>
    <row r="44" spans="2:9" x14ac:dyDescent="0.25">
      <c r="B44" s="271" t="s">
        <v>230</v>
      </c>
      <c r="C44" s="617">
        <f>'F&amp;WS 12-18'!D15</f>
        <v>0.9870000000000001</v>
      </c>
      <c r="D44" s="278">
        <f>'F&amp;WS 12-18'!F15</f>
        <v>0.9870000000000001</v>
      </c>
      <c r="E44" s="278">
        <f>'F&amp;WS 12-18'!H15</f>
        <v>0.9870000000000001</v>
      </c>
      <c r="F44" s="278">
        <f>'F&amp;WS 12-18'!J15</f>
        <v>0.9870000000000001</v>
      </c>
      <c r="G44" s="844">
        <f>'F&amp;WS 12-18'!L15</f>
        <v>0.98699999999999999</v>
      </c>
      <c r="H44" s="844">
        <f>'F&amp;WS 12-18'!N15</f>
        <v>0.98699999999999999</v>
      </c>
      <c r="I44" s="844">
        <f>'F&amp;WS 12-18'!P15</f>
        <v>0.98199999999999998</v>
      </c>
    </row>
    <row r="45" spans="2:9" x14ac:dyDescent="0.25">
      <c r="B45" s="271" t="s">
        <v>227</v>
      </c>
      <c r="C45" s="617">
        <f>'F&amp;WS 12-18'!D23</f>
        <v>2.9369999999999998</v>
      </c>
      <c r="D45" s="278">
        <f>'F&amp;WS 12-18'!F23</f>
        <v>2.9369999999999998</v>
      </c>
      <c r="E45" s="278">
        <f>'F&amp;WS 12-18'!H23</f>
        <v>2.9369999999999998</v>
      </c>
      <c r="F45" s="278">
        <f>'F&amp;WS 12-18'!J23</f>
        <v>2.9369999999999998</v>
      </c>
      <c r="G45" s="844">
        <f>'F&amp;WS 12-18'!L23</f>
        <v>4.0369999999999999</v>
      </c>
      <c r="H45" s="844">
        <f>'F&amp;WS 12-18'!N23</f>
        <v>4.0369999999999999</v>
      </c>
      <c r="I45" s="844">
        <f>'F&amp;WS 12-18'!P23</f>
        <v>4.0229999999999997</v>
      </c>
    </row>
    <row r="46" spans="2:9" ht="13.8" thickBot="1" x14ac:dyDescent="0.3">
      <c r="B46" s="271" t="s">
        <v>231</v>
      </c>
      <c r="C46" s="617">
        <f>'F&amp;WS 12-18'!D31</f>
        <v>0.14300000000000002</v>
      </c>
      <c r="D46" s="278">
        <f>'F&amp;WS 12-18'!F31</f>
        <v>0.14300000000000002</v>
      </c>
      <c r="E46" s="278">
        <f>'F&amp;WS 12-18'!H31</f>
        <v>0.14300000000000002</v>
      </c>
      <c r="F46" s="278">
        <f>'F&amp;WS 12-18'!J31</f>
        <v>0.14300000000000002</v>
      </c>
      <c r="G46" s="844">
        <f>'F&amp;WS 12-18'!L31</f>
        <v>0.14300000000000002</v>
      </c>
      <c r="H46" s="844">
        <f>'F&amp;WS 12-18'!N31</f>
        <v>0.14300000000000002</v>
      </c>
      <c r="I46" s="844">
        <f>'F&amp;WS 12-18'!P31</f>
        <v>0.14200000000000002</v>
      </c>
    </row>
    <row r="47" spans="2:9" ht="13.8" thickBot="1" x14ac:dyDescent="0.3">
      <c r="B47" s="268"/>
      <c r="C47" s="470"/>
      <c r="D47" s="470"/>
      <c r="E47" s="470"/>
      <c r="F47" s="470"/>
      <c r="G47" s="469"/>
      <c r="H47" s="469"/>
      <c r="I47" s="469"/>
    </row>
    <row r="48" spans="2:9" ht="16.2" thickBot="1" x14ac:dyDescent="0.35">
      <c r="B48" s="234" t="s">
        <v>274</v>
      </c>
      <c r="C48" s="464">
        <f t="shared" ref="C48:H48" si="21">SUM(C49:C52)</f>
        <v>85.89500000000001</v>
      </c>
      <c r="D48" s="277">
        <f t="shared" si="21"/>
        <v>79.787000000000006</v>
      </c>
      <c r="E48" s="277">
        <f t="shared" si="21"/>
        <v>83.01400000000001</v>
      </c>
      <c r="F48" s="277">
        <f t="shared" si="21"/>
        <v>83.098000000000013</v>
      </c>
      <c r="G48" s="842">
        <f t="shared" si="21"/>
        <v>79.65100000000001</v>
      </c>
      <c r="H48" s="842">
        <f t="shared" si="21"/>
        <v>79.325999999999993</v>
      </c>
      <c r="I48" s="842">
        <f t="shared" ref="I48" si="22">SUM(I49:I52)</f>
        <v>74.265000000000001</v>
      </c>
    </row>
    <row r="49" spans="2:9" x14ac:dyDescent="0.25">
      <c r="B49" s="645" t="s">
        <v>229</v>
      </c>
      <c r="C49" s="646">
        <f>'EPA 12-18'!D5</f>
        <v>0</v>
      </c>
      <c r="D49" s="647">
        <f>'EPA 12-18'!F5</f>
        <v>0</v>
      </c>
      <c r="E49" s="647">
        <f>'EPA 12-18'!H5</f>
        <v>0</v>
      </c>
      <c r="F49" s="647">
        <f>'EPA 12-18'!J5</f>
        <v>0</v>
      </c>
      <c r="G49" s="846">
        <f>'EPA 12-18'!L5</f>
        <v>0</v>
      </c>
      <c r="H49" s="846">
        <f>'EPA 12-18'!N5</f>
        <v>0</v>
      </c>
      <c r="I49" s="846">
        <f>'EPA 12-18'!P5</f>
        <v>0</v>
      </c>
    </row>
    <row r="50" spans="2:9" x14ac:dyDescent="0.25">
      <c r="B50" s="271" t="s">
        <v>230</v>
      </c>
      <c r="C50" s="617">
        <f>'EPA 12-18'!D6</f>
        <v>35.335999999999999</v>
      </c>
      <c r="D50" s="278">
        <f>'EPA 12-18'!F6</f>
        <v>33.152999999999999</v>
      </c>
      <c r="E50" s="278">
        <f>'EPA 12-18'!H6</f>
        <v>35.026000000000003</v>
      </c>
      <c r="F50" s="278">
        <f>'EPA 12-18'!J6</f>
        <v>34.953000000000003</v>
      </c>
      <c r="G50" s="844">
        <f>'EPA 12-18'!L6</f>
        <v>33.225999999999999</v>
      </c>
      <c r="H50" s="844">
        <f>'EPA 12-18'!N6</f>
        <v>33.225999999999999</v>
      </c>
      <c r="I50" s="844">
        <f>'EPA 12-18'!P6</f>
        <v>33.225999999999999</v>
      </c>
    </row>
    <row r="51" spans="2:9" x14ac:dyDescent="0.25">
      <c r="B51" s="271" t="s">
        <v>227</v>
      </c>
      <c r="C51" s="617">
        <f>'EPA 12-18'!D8</f>
        <v>50.559000000000005</v>
      </c>
      <c r="D51" s="278">
        <f>'EPA 12-18'!F8</f>
        <v>46.634</v>
      </c>
      <c r="E51" s="278">
        <f>'EPA 12-18'!H8</f>
        <v>47.988</v>
      </c>
      <c r="F51" s="278">
        <f>'EPA 12-18'!J8</f>
        <v>48.145000000000003</v>
      </c>
      <c r="G51" s="844">
        <f>'EPA 12-18'!L8</f>
        <v>46.425000000000004</v>
      </c>
      <c r="H51" s="844">
        <f>'EPA 12-18'!N8</f>
        <v>46.1</v>
      </c>
      <c r="I51" s="844">
        <f>'EPA 12-18'!P8</f>
        <v>41.039000000000001</v>
      </c>
    </row>
    <row r="52" spans="2:9" ht="13.8" thickBot="1" x14ac:dyDescent="0.3">
      <c r="B52" s="648" t="s">
        <v>231</v>
      </c>
      <c r="C52" s="308">
        <f>'EPA 12-18'!D12</f>
        <v>0</v>
      </c>
      <c r="D52" s="279">
        <f>'EPA 12-18'!F12</f>
        <v>0</v>
      </c>
      <c r="E52" s="279">
        <f>'EPA 12-18'!H12</f>
        <v>0</v>
      </c>
      <c r="F52" s="279">
        <f>'EPA 12-18'!J12</f>
        <v>0</v>
      </c>
      <c r="G52" s="845">
        <f>'EPA 12-18'!L12</f>
        <v>0</v>
      </c>
      <c r="H52" s="845">
        <f>'EPA 12-18'!N12</f>
        <v>0</v>
      </c>
      <c r="I52" s="845">
        <f>'EPA 12-18'!P12</f>
        <v>0</v>
      </c>
    </row>
  </sheetData>
  <mergeCells count="3">
    <mergeCell ref="B3:I3"/>
    <mergeCell ref="B2:I2"/>
    <mergeCell ref="C4:H4"/>
  </mergeCells>
  <phoneticPr fontId="2" type="noConversion"/>
  <printOptions horizontalCentered="1"/>
  <pageMargins left="0.7" right="0.7" top="0.75" bottom="0.75" header="0.3" footer="0.3"/>
  <pageSetup scale="75" orientation="portrait" r:id="rId1"/>
  <headerFooter alignWithMargins="0"/>
  <ignoredErrors>
    <ignoredError sqref="G6:I52"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47"/>
  <sheetViews>
    <sheetView topLeftCell="A67" workbookViewId="0">
      <selection activeCell="F9" sqref="F9"/>
    </sheetView>
  </sheetViews>
  <sheetFormatPr defaultRowHeight="13.2" x14ac:dyDescent="0.25"/>
  <cols>
    <col min="2" max="2" width="27.88671875" style="235" customWidth="1"/>
    <col min="3" max="3" width="8.109375" style="467" customWidth="1"/>
    <col min="4" max="4" width="1.5546875" customWidth="1"/>
  </cols>
  <sheetData>
    <row r="1" spans="2:4" x14ac:dyDescent="0.25">
      <c r="D1" s="217"/>
    </row>
    <row r="2" spans="2:4" ht="16.2" thickBot="1" x14ac:dyDescent="0.35">
      <c r="C2" s="642"/>
      <c r="D2" s="642"/>
    </row>
    <row r="3" spans="2:4" ht="16.2" thickBot="1" x14ac:dyDescent="0.3">
      <c r="B3" s="967" t="s">
        <v>224</v>
      </c>
      <c r="C3" s="969"/>
      <c r="D3" s="599"/>
    </row>
    <row r="4" spans="2:4" x14ac:dyDescent="0.25">
      <c r="B4" s="275"/>
      <c r="C4" s="643" t="s">
        <v>217</v>
      </c>
      <c r="D4" s="546"/>
    </row>
    <row r="5" spans="2:4" ht="13.8" thickBot="1" x14ac:dyDescent="0.3">
      <c r="B5" s="466"/>
      <c r="C5" s="543" t="s">
        <v>221</v>
      </c>
      <c r="D5" s="544"/>
    </row>
    <row r="6" spans="2:4" ht="16.2" thickBot="1" x14ac:dyDescent="0.35">
      <c r="B6" s="259" t="s">
        <v>233</v>
      </c>
      <c r="C6" s="468">
        <f>SUM(C7:C18)</f>
        <v>430.38340800000003</v>
      </c>
      <c r="D6" s="258"/>
    </row>
    <row r="7" spans="2:4" x14ac:dyDescent="0.25">
      <c r="B7" s="227" t="s">
        <v>199</v>
      </c>
      <c r="C7" s="237">
        <f t="shared" ref="C7:C18" si="0">C21+C35+C49+C63+C77+C91+C105</f>
        <v>64.063719999999989</v>
      </c>
      <c r="D7" s="237"/>
    </row>
    <row r="8" spans="2:4" x14ac:dyDescent="0.25">
      <c r="B8" s="227" t="s">
        <v>200</v>
      </c>
      <c r="C8" s="237">
        <f t="shared" si="0"/>
        <v>5.4370000000000003</v>
      </c>
      <c r="D8" s="237"/>
    </row>
    <row r="9" spans="2:4" x14ac:dyDescent="0.25">
      <c r="B9" s="227" t="s">
        <v>201</v>
      </c>
      <c r="C9" s="237">
        <f t="shared" si="0"/>
        <v>5.5339999999999989</v>
      </c>
      <c r="D9" s="237"/>
    </row>
    <row r="10" spans="2:4" x14ac:dyDescent="0.25">
      <c r="B10" s="227" t="s">
        <v>202</v>
      </c>
      <c r="C10" s="237">
        <f t="shared" si="0"/>
        <v>40.67</v>
      </c>
      <c r="D10" s="237"/>
    </row>
    <row r="11" spans="2:4" x14ac:dyDescent="0.25">
      <c r="B11" s="227" t="s">
        <v>203</v>
      </c>
      <c r="C11" s="237">
        <f t="shared" si="0"/>
        <v>0</v>
      </c>
      <c r="D11" s="237"/>
    </row>
    <row r="12" spans="2:4" x14ac:dyDescent="0.25">
      <c r="B12" s="227" t="s">
        <v>204</v>
      </c>
      <c r="C12" s="237">
        <f t="shared" si="0"/>
        <v>0</v>
      </c>
      <c r="D12" s="237"/>
    </row>
    <row r="13" spans="2:4" x14ac:dyDescent="0.25">
      <c r="B13" s="227" t="s">
        <v>205</v>
      </c>
      <c r="C13" s="237">
        <f t="shared" si="0"/>
        <v>50.591000000000001</v>
      </c>
      <c r="D13" s="237"/>
    </row>
    <row r="14" spans="2:4" x14ac:dyDescent="0.25">
      <c r="B14" s="227" t="s">
        <v>206</v>
      </c>
      <c r="C14" s="237">
        <f t="shared" si="0"/>
        <v>4.4400000000000004</v>
      </c>
      <c r="D14" s="237"/>
    </row>
    <row r="15" spans="2:4" x14ac:dyDescent="0.25">
      <c r="B15" s="227" t="s">
        <v>207</v>
      </c>
      <c r="C15" s="237">
        <f t="shared" si="0"/>
        <v>233.80536400000003</v>
      </c>
      <c r="D15" s="237"/>
    </row>
    <row r="16" spans="2:4" x14ac:dyDescent="0.25">
      <c r="B16" s="227" t="s">
        <v>208</v>
      </c>
      <c r="C16" s="237">
        <f t="shared" si="0"/>
        <v>22.382000000000001</v>
      </c>
      <c r="D16" s="237"/>
    </row>
    <row r="17" spans="2:4" x14ac:dyDescent="0.25">
      <c r="B17" s="227" t="s">
        <v>209</v>
      </c>
      <c r="C17" s="237">
        <f t="shared" si="0"/>
        <v>3.460324</v>
      </c>
      <c r="D17" s="237"/>
    </row>
    <row r="18" spans="2:4" ht="13.8" thickBot="1" x14ac:dyDescent="0.3">
      <c r="B18" s="227" t="s">
        <v>210</v>
      </c>
      <c r="C18" s="237">
        <f t="shared" si="0"/>
        <v>0</v>
      </c>
      <c r="D18" s="238"/>
    </row>
    <row r="19" spans="2:4" ht="13.8" thickBot="1" x14ac:dyDescent="0.3">
      <c r="B19" s="228"/>
      <c r="C19" s="540"/>
      <c r="D19" s="260"/>
    </row>
    <row r="20" spans="2:4" ht="16.2" thickBot="1" x14ac:dyDescent="0.35">
      <c r="B20" s="240" t="s">
        <v>211</v>
      </c>
      <c r="C20" s="250">
        <f>SUM(C21:C32)</f>
        <v>185.53299999999999</v>
      </c>
      <c r="D20" s="250"/>
    </row>
    <row r="21" spans="2:4" x14ac:dyDescent="0.25">
      <c r="B21" s="241" t="s">
        <v>199</v>
      </c>
      <c r="C21" s="239"/>
      <c r="D21" s="243"/>
    </row>
    <row r="22" spans="2:4" x14ac:dyDescent="0.25">
      <c r="B22" s="241" t="s">
        <v>200</v>
      </c>
      <c r="C22" s="239">
        <f>SUM('BOR 2011'!D53:E53)</f>
        <v>5.4370000000000003</v>
      </c>
      <c r="D22" s="243"/>
    </row>
    <row r="23" spans="2:4" x14ac:dyDescent="0.25">
      <c r="B23" s="241" t="s">
        <v>201</v>
      </c>
      <c r="C23" s="239">
        <f>SUM('BOR 2011'!D62:E62)</f>
        <v>5.5339999999999989</v>
      </c>
      <c r="D23" s="243"/>
    </row>
    <row r="24" spans="2:4" x14ac:dyDescent="0.25">
      <c r="B24" s="241" t="s">
        <v>202</v>
      </c>
      <c r="C24" s="239">
        <f>SUM('BOR 2011'!D29:E29)</f>
        <v>18.37</v>
      </c>
      <c r="D24" s="243"/>
    </row>
    <row r="25" spans="2:4" x14ac:dyDescent="0.25">
      <c r="B25" s="241" t="s">
        <v>203</v>
      </c>
      <c r="C25" s="239">
        <f>SUM('BOR 2011'!D42:E42)</f>
        <v>0</v>
      </c>
      <c r="D25" s="243"/>
    </row>
    <row r="26" spans="2:4" x14ac:dyDescent="0.25">
      <c r="B26" s="241" t="s">
        <v>204</v>
      </c>
      <c r="C26" s="239">
        <f>SUM('BOR 2011'!D27:E27)</f>
        <v>0</v>
      </c>
      <c r="D26" s="243"/>
    </row>
    <row r="27" spans="2:4" x14ac:dyDescent="0.25">
      <c r="B27" s="241" t="s">
        <v>205</v>
      </c>
      <c r="C27" s="239">
        <f>SUM('BOR 2011'!D44:E44)</f>
        <v>13.360000000000001</v>
      </c>
      <c r="D27" s="243"/>
    </row>
    <row r="28" spans="2:4" x14ac:dyDescent="0.25">
      <c r="B28" s="241" t="s">
        <v>206</v>
      </c>
      <c r="C28" s="239"/>
      <c r="D28" s="243"/>
    </row>
    <row r="29" spans="2:4" x14ac:dyDescent="0.25">
      <c r="B29" s="241" t="s">
        <v>207</v>
      </c>
      <c r="C29" s="239">
        <f>SUM('BOR 2011'!D6:E6)</f>
        <v>124.541</v>
      </c>
      <c r="D29" s="243"/>
    </row>
    <row r="30" spans="2:4" x14ac:dyDescent="0.25">
      <c r="B30" s="241" t="s">
        <v>208</v>
      </c>
      <c r="C30" s="239">
        <f>SUM('BOR 2011'!D78:E78)</f>
        <v>16.295000000000002</v>
      </c>
      <c r="D30" s="243"/>
    </row>
    <row r="31" spans="2:4" x14ac:dyDescent="0.25">
      <c r="B31" s="241" t="s">
        <v>209</v>
      </c>
      <c r="C31" s="239">
        <f>SUM('BOR 2011'!D83:E83)</f>
        <v>1.996</v>
      </c>
      <c r="D31" s="243"/>
    </row>
    <row r="32" spans="2:4" ht="13.8" thickBot="1" x14ac:dyDescent="0.3">
      <c r="B32" s="242" t="s">
        <v>210</v>
      </c>
      <c r="C32" s="269"/>
      <c r="D32" s="244"/>
    </row>
    <row r="33" spans="2:4" ht="13.8" thickBot="1" x14ac:dyDescent="0.3">
      <c r="B33" s="232"/>
      <c r="C33" s="542"/>
      <c r="D33" s="261"/>
    </row>
    <row r="34" spans="2:4" ht="16.2" thickBot="1" x14ac:dyDescent="0.35">
      <c r="B34" s="229" t="s">
        <v>212</v>
      </c>
      <c r="C34" s="468">
        <f>SUM(C35:C46)</f>
        <v>98.135407999999984</v>
      </c>
      <c r="D34" s="262"/>
    </row>
    <row r="35" spans="2:4" x14ac:dyDescent="0.25">
      <c r="B35" s="227" t="s">
        <v>199</v>
      </c>
      <c r="C35" s="230">
        <f>SUM('USACE 2011'!D67:E67)</f>
        <v>64.063719999999989</v>
      </c>
      <c r="D35" s="263"/>
    </row>
    <row r="36" spans="2:4" x14ac:dyDescent="0.25">
      <c r="B36" s="227" t="s">
        <v>200</v>
      </c>
      <c r="C36" s="230">
        <f>SUM('USACE 2011'!D60:E60)</f>
        <v>0</v>
      </c>
      <c r="D36" s="263"/>
    </row>
    <row r="37" spans="2:4" x14ac:dyDescent="0.25">
      <c r="B37" s="227" t="s">
        <v>201</v>
      </c>
      <c r="C37" s="230"/>
      <c r="D37" s="263"/>
    </row>
    <row r="38" spans="2:4" x14ac:dyDescent="0.25">
      <c r="B38" s="227" t="s">
        <v>202</v>
      </c>
      <c r="C38" s="230"/>
      <c r="D38" s="263"/>
    </row>
    <row r="39" spans="2:4" x14ac:dyDescent="0.25">
      <c r="B39" s="227" t="s">
        <v>203</v>
      </c>
      <c r="C39" s="230"/>
      <c r="D39" s="263"/>
    </row>
    <row r="40" spans="2:4" x14ac:dyDescent="0.25">
      <c r="B40" s="227" t="s">
        <v>204</v>
      </c>
      <c r="C40" s="230"/>
      <c r="D40" s="263"/>
    </row>
    <row r="41" spans="2:4" x14ac:dyDescent="0.25">
      <c r="B41" s="227" t="s">
        <v>205</v>
      </c>
      <c r="C41" s="230"/>
      <c r="D41" s="263"/>
    </row>
    <row r="42" spans="2:4" x14ac:dyDescent="0.25">
      <c r="B42" s="227" t="s">
        <v>206</v>
      </c>
      <c r="C42" s="230">
        <f>'USACE 2011'!E54</f>
        <v>4.4400000000000004</v>
      </c>
      <c r="D42" s="263"/>
    </row>
    <row r="43" spans="2:4" x14ac:dyDescent="0.25">
      <c r="B43" s="227" t="s">
        <v>207</v>
      </c>
      <c r="C43" s="230">
        <f>SUM('USACE 2011'!D6:E6)</f>
        <v>29.332364000000002</v>
      </c>
      <c r="D43" s="263"/>
    </row>
    <row r="44" spans="2:4" x14ac:dyDescent="0.25">
      <c r="B44" s="227" t="s">
        <v>208</v>
      </c>
      <c r="C44" s="230">
        <f>SUM('USACE 2011'!D62:E62)</f>
        <v>0</v>
      </c>
      <c r="D44" s="263"/>
    </row>
    <row r="45" spans="2:4" x14ac:dyDescent="0.25">
      <c r="B45" s="227" t="s">
        <v>209</v>
      </c>
      <c r="C45" s="230">
        <f>SUM('USACE 2011'!D64:E64)</f>
        <v>0.29932399999999998</v>
      </c>
      <c r="D45" s="263"/>
    </row>
    <row r="46" spans="2:4" ht="13.8" thickBot="1" x14ac:dyDescent="0.3">
      <c r="B46" s="227" t="s">
        <v>210</v>
      </c>
      <c r="C46" s="270"/>
      <c r="D46" s="236"/>
    </row>
    <row r="47" spans="2:4" ht="13.8" thickBot="1" x14ac:dyDescent="0.3">
      <c r="B47" s="232"/>
      <c r="C47" s="542"/>
      <c r="D47" s="264"/>
    </row>
    <row r="48" spans="2:4" ht="16.2" thickBot="1" x14ac:dyDescent="0.35">
      <c r="B48" s="234" t="s">
        <v>275</v>
      </c>
      <c r="C48" s="468">
        <f>SUM(C49:C60)</f>
        <v>56.075000000000003</v>
      </c>
      <c r="D48" s="258"/>
    </row>
    <row r="49" spans="2:4" x14ac:dyDescent="0.25">
      <c r="B49" s="227" t="s">
        <v>199</v>
      </c>
      <c r="C49" s="230"/>
      <c r="D49" s="306"/>
    </row>
    <row r="50" spans="2:4" x14ac:dyDescent="0.25">
      <c r="B50" s="227" t="s">
        <v>200</v>
      </c>
      <c r="C50" s="230"/>
      <c r="D50" s="263"/>
    </row>
    <row r="51" spans="2:4" x14ac:dyDescent="0.25">
      <c r="B51" s="227" t="s">
        <v>201</v>
      </c>
      <c r="C51" s="230"/>
      <c r="D51" s="263"/>
    </row>
    <row r="52" spans="2:4" x14ac:dyDescent="0.25">
      <c r="B52" s="227" t="s">
        <v>202</v>
      </c>
      <c r="C52" s="230">
        <f>SUM('NRCS 2011'!D11:E11)</f>
        <v>22.3</v>
      </c>
      <c r="D52" s="263"/>
    </row>
    <row r="53" spans="2:4" x14ac:dyDescent="0.25">
      <c r="B53" s="227" t="s">
        <v>203</v>
      </c>
      <c r="C53" s="230"/>
      <c r="D53" s="263"/>
    </row>
    <row r="54" spans="2:4" x14ac:dyDescent="0.25">
      <c r="B54" s="227" t="s">
        <v>204</v>
      </c>
      <c r="C54" s="230"/>
      <c r="D54" s="263"/>
    </row>
    <row r="55" spans="2:4" x14ac:dyDescent="0.25">
      <c r="B55" s="227" t="s">
        <v>205</v>
      </c>
      <c r="C55" s="230"/>
      <c r="D55" s="263"/>
    </row>
    <row r="56" spans="2:4" x14ac:dyDescent="0.25">
      <c r="B56" s="227" t="s">
        <v>206</v>
      </c>
      <c r="C56" s="230"/>
      <c r="D56" s="263"/>
    </row>
    <row r="57" spans="2:4" x14ac:dyDescent="0.25">
      <c r="B57" s="227" t="s">
        <v>207</v>
      </c>
      <c r="C57" s="230">
        <f>SUM('NRCS 2011'!D6:E6)</f>
        <v>33.774999999999999</v>
      </c>
      <c r="D57" s="263"/>
    </row>
    <row r="58" spans="2:4" x14ac:dyDescent="0.25">
      <c r="B58" s="227" t="s">
        <v>208</v>
      </c>
      <c r="C58" s="230"/>
      <c r="D58" s="263"/>
    </row>
    <row r="59" spans="2:4" x14ac:dyDescent="0.25">
      <c r="B59" s="227" t="s">
        <v>209</v>
      </c>
      <c r="C59" s="230"/>
      <c r="D59" s="263"/>
    </row>
    <row r="60" spans="2:4" ht="13.8" thickBot="1" x14ac:dyDescent="0.3">
      <c r="B60" s="231" t="s">
        <v>210</v>
      </c>
      <c r="C60" s="230"/>
      <c r="D60" s="263"/>
    </row>
    <row r="61" spans="2:4" ht="13.8" thickBot="1" x14ac:dyDescent="0.3">
      <c r="B61" s="232"/>
      <c r="C61" s="542"/>
      <c r="D61" s="264"/>
    </row>
    <row r="62" spans="2:4" ht="16.2" thickBot="1" x14ac:dyDescent="0.35">
      <c r="B62" s="234" t="s">
        <v>214</v>
      </c>
      <c r="C62" s="468">
        <f>SUM(C63:C74)</f>
        <v>1.4649999999999999</v>
      </c>
      <c r="D62" s="258"/>
    </row>
    <row r="63" spans="2:4" x14ac:dyDescent="0.25">
      <c r="B63" s="227" t="s">
        <v>199</v>
      </c>
      <c r="C63" s="230"/>
      <c r="D63" s="263"/>
    </row>
    <row r="64" spans="2:4" x14ac:dyDescent="0.25">
      <c r="B64" s="227" t="s">
        <v>200</v>
      </c>
      <c r="C64" s="230"/>
      <c r="D64" s="263"/>
    </row>
    <row r="65" spans="2:4" x14ac:dyDescent="0.25">
      <c r="B65" s="227" t="s">
        <v>201</v>
      </c>
      <c r="C65" s="230"/>
      <c r="D65" s="263"/>
    </row>
    <row r="66" spans="2:4" x14ac:dyDescent="0.25">
      <c r="B66" s="227" t="s">
        <v>202</v>
      </c>
      <c r="C66" s="230"/>
      <c r="D66" s="263"/>
    </row>
    <row r="67" spans="2:4" x14ac:dyDescent="0.25">
      <c r="B67" s="227" t="s">
        <v>203</v>
      </c>
      <c r="C67" s="230"/>
      <c r="D67" s="263"/>
    </row>
    <row r="68" spans="2:4" x14ac:dyDescent="0.25">
      <c r="B68" s="227" t="s">
        <v>204</v>
      </c>
      <c r="C68" s="230"/>
      <c r="D68" s="263"/>
    </row>
    <row r="69" spans="2:4" x14ac:dyDescent="0.25">
      <c r="B69" s="227" t="s">
        <v>205</v>
      </c>
      <c r="C69" s="230"/>
      <c r="D69" s="263"/>
    </row>
    <row r="70" spans="2:4" x14ac:dyDescent="0.25">
      <c r="B70" s="227" t="s">
        <v>206</v>
      </c>
      <c r="C70" s="230"/>
      <c r="D70" s="263"/>
    </row>
    <row r="71" spans="2:4" x14ac:dyDescent="0.25">
      <c r="B71" s="227" t="s">
        <v>207</v>
      </c>
      <c r="C71" s="230">
        <f>SUM('NOAA 2011'!D6:E6)</f>
        <v>0.22499999999999998</v>
      </c>
      <c r="D71" s="263"/>
    </row>
    <row r="72" spans="2:4" x14ac:dyDescent="0.25">
      <c r="B72" s="227" t="s">
        <v>208</v>
      </c>
      <c r="C72" s="230">
        <f>SUM('NOAA 2011'!D9:E9)</f>
        <v>7.4999999999999997E-2</v>
      </c>
      <c r="D72" s="263"/>
    </row>
    <row r="73" spans="2:4" x14ac:dyDescent="0.25">
      <c r="B73" s="227" t="s">
        <v>209</v>
      </c>
      <c r="C73" s="230">
        <f>SUM('NOAA 2011'!D11:E11)</f>
        <v>1.1649999999999998</v>
      </c>
      <c r="D73" s="263"/>
    </row>
    <row r="74" spans="2:4" ht="13.8" thickBot="1" x14ac:dyDescent="0.3">
      <c r="B74" s="227" t="s">
        <v>210</v>
      </c>
      <c r="C74" s="270"/>
      <c r="D74" s="236"/>
    </row>
    <row r="75" spans="2:4" ht="13.8" thickBot="1" x14ac:dyDescent="0.3">
      <c r="B75" s="232"/>
      <c r="C75" s="542"/>
      <c r="D75" s="261"/>
    </row>
    <row r="76" spans="2:4" ht="16.2" thickBot="1" x14ac:dyDescent="0.35">
      <c r="B76" s="234" t="s">
        <v>215</v>
      </c>
      <c r="C76" s="468">
        <f>SUM(C77:C88)</f>
        <v>6.0120000000000005</v>
      </c>
      <c r="D76" s="258"/>
    </row>
    <row r="77" spans="2:4" x14ac:dyDescent="0.25">
      <c r="B77" s="227" t="s">
        <v>199</v>
      </c>
      <c r="C77" s="230"/>
      <c r="D77" s="263"/>
    </row>
    <row r="78" spans="2:4" x14ac:dyDescent="0.25">
      <c r="B78" s="227" t="s">
        <v>200</v>
      </c>
      <c r="C78" s="230"/>
      <c r="D78" s="263"/>
    </row>
    <row r="79" spans="2:4" x14ac:dyDescent="0.25">
      <c r="B79" s="227" t="s">
        <v>201</v>
      </c>
      <c r="C79" s="230"/>
      <c r="D79" s="263"/>
    </row>
    <row r="80" spans="2:4" x14ac:dyDescent="0.25">
      <c r="B80" s="227" t="s">
        <v>202</v>
      </c>
      <c r="C80" s="230"/>
      <c r="D80" s="263"/>
    </row>
    <row r="81" spans="2:4" x14ac:dyDescent="0.25">
      <c r="B81" s="227" t="s">
        <v>203</v>
      </c>
      <c r="C81" s="230"/>
      <c r="D81" s="263"/>
    </row>
    <row r="82" spans="2:4" x14ac:dyDescent="0.25">
      <c r="B82" s="227" t="s">
        <v>204</v>
      </c>
      <c r="C82" s="230"/>
      <c r="D82" s="263"/>
    </row>
    <row r="83" spans="2:4" x14ac:dyDescent="0.25">
      <c r="B83" s="227" t="s">
        <v>205</v>
      </c>
      <c r="C83" s="230"/>
      <c r="D83" s="263"/>
    </row>
    <row r="84" spans="2:4" x14ac:dyDescent="0.25">
      <c r="B84" s="227" t="s">
        <v>206</v>
      </c>
      <c r="C84" s="230"/>
      <c r="D84" s="263"/>
    </row>
    <row r="85" spans="2:4" x14ac:dyDescent="0.25">
      <c r="B85" s="227" t="s">
        <v>207</v>
      </c>
      <c r="C85" s="230"/>
      <c r="D85" s="263"/>
    </row>
    <row r="86" spans="2:4" x14ac:dyDescent="0.25">
      <c r="B86" s="227" t="s">
        <v>208</v>
      </c>
      <c r="C86" s="230">
        <f>SUM(USGS2011!D6:E6)</f>
        <v>6.0120000000000005</v>
      </c>
      <c r="D86" s="263"/>
    </row>
    <row r="87" spans="2:4" x14ac:dyDescent="0.25">
      <c r="B87" s="227" t="s">
        <v>209</v>
      </c>
      <c r="C87" s="230"/>
      <c r="D87" s="263"/>
    </row>
    <row r="88" spans="2:4" ht="13.8" thickBot="1" x14ac:dyDescent="0.3">
      <c r="B88" s="231" t="s">
        <v>210</v>
      </c>
      <c r="C88" s="233"/>
      <c r="D88" s="307"/>
    </row>
    <row r="89" spans="2:4" ht="13.8" thickBot="1" x14ac:dyDescent="0.3">
      <c r="B89" s="232"/>
      <c r="C89" s="542"/>
      <c r="D89" s="265"/>
    </row>
    <row r="90" spans="2:4" ht="16.2" thickBot="1" x14ac:dyDescent="0.35">
      <c r="B90" s="234" t="s">
        <v>216</v>
      </c>
      <c r="C90" s="468">
        <f>SUM(C91:C102)</f>
        <v>5.1929999999999996</v>
      </c>
      <c r="D90" s="258"/>
    </row>
    <row r="91" spans="2:4" x14ac:dyDescent="0.25">
      <c r="B91" s="227" t="s">
        <v>199</v>
      </c>
      <c r="C91" s="230"/>
      <c r="D91" s="263"/>
    </row>
    <row r="92" spans="2:4" x14ac:dyDescent="0.25">
      <c r="B92" s="227" t="s">
        <v>200</v>
      </c>
      <c r="C92" s="230"/>
      <c r="D92" s="263"/>
    </row>
    <row r="93" spans="2:4" x14ac:dyDescent="0.25">
      <c r="B93" s="227" t="s">
        <v>201</v>
      </c>
      <c r="C93" s="230"/>
      <c r="D93" s="263"/>
    </row>
    <row r="94" spans="2:4" x14ac:dyDescent="0.25">
      <c r="B94" s="227" t="s">
        <v>202</v>
      </c>
      <c r="C94" s="230"/>
      <c r="D94" s="263"/>
    </row>
    <row r="95" spans="2:4" x14ac:dyDescent="0.25">
      <c r="B95" s="227" t="s">
        <v>203</v>
      </c>
      <c r="C95" s="230"/>
      <c r="D95" s="263"/>
    </row>
    <row r="96" spans="2:4" x14ac:dyDescent="0.25">
      <c r="B96" s="227" t="s">
        <v>204</v>
      </c>
      <c r="C96" s="230"/>
      <c r="D96" s="263"/>
    </row>
    <row r="97" spans="2:4" x14ac:dyDescent="0.25">
      <c r="B97" s="227" t="s">
        <v>205</v>
      </c>
      <c r="C97" s="230"/>
      <c r="D97" s="263"/>
    </row>
    <row r="98" spans="2:4" x14ac:dyDescent="0.25">
      <c r="B98" s="227" t="s">
        <v>206</v>
      </c>
      <c r="C98" s="230"/>
      <c r="D98" s="263"/>
    </row>
    <row r="99" spans="2:4" x14ac:dyDescent="0.25">
      <c r="B99" s="227" t="s">
        <v>207</v>
      </c>
      <c r="C99" s="230">
        <f>SUM('F&amp;WS 2011'!D6:E6)</f>
        <v>5.1929999999999996</v>
      </c>
      <c r="D99" s="263"/>
    </row>
    <row r="100" spans="2:4" x14ac:dyDescent="0.25">
      <c r="B100" s="227" t="s">
        <v>208</v>
      </c>
      <c r="C100" s="230">
        <f>SUM('F&amp;WS 2011'!D20:E20)</f>
        <v>0</v>
      </c>
      <c r="D100" s="263"/>
    </row>
    <row r="101" spans="2:4" x14ac:dyDescent="0.25">
      <c r="B101" s="227" t="s">
        <v>209</v>
      </c>
      <c r="C101" s="230"/>
      <c r="D101" s="263"/>
    </row>
    <row r="102" spans="2:4" ht="13.8" thickBot="1" x14ac:dyDescent="0.3">
      <c r="B102" s="227" t="s">
        <v>210</v>
      </c>
      <c r="C102" s="233"/>
      <c r="D102" s="307"/>
    </row>
    <row r="103" spans="2:4" ht="13.8" thickBot="1" x14ac:dyDescent="0.3">
      <c r="B103" s="232"/>
      <c r="C103" s="542"/>
      <c r="D103" s="265"/>
    </row>
    <row r="104" spans="2:4" ht="16.2" thickBot="1" x14ac:dyDescent="0.35">
      <c r="B104" s="234" t="s">
        <v>274</v>
      </c>
      <c r="C104" s="468">
        <f>SUM(C105:C116)</f>
        <v>77.97</v>
      </c>
      <c r="D104" s="258"/>
    </row>
    <row r="105" spans="2:4" x14ac:dyDescent="0.25">
      <c r="B105" s="227" t="s">
        <v>199</v>
      </c>
      <c r="C105" s="230"/>
      <c r="D105" s="266"/>
    </row>
    <row r="106" spans="2:4" x14ac:dyDescent="0.25">
      <c r="B106" s="227" t="s">
        <v>200</v>
      </c>
      <c r="C106" s="230"/>
      <c r="D106" s="266"/>
    </row>
    <row r="107" spans="2:4" x14ac:dyDescent="0.25">
      <c r="B107" s="227" t="s">
        <v>201</v>
      </c>
      <c r="C107" s="230"/>
      <c r="D107" s="266"/>
    </row>
    <row r="108" spans="2:4" x14ac:dyDescent="0.25">
      <c r="B108" s="227" t="s">
        <v>202</v>
      </c>
      <c r="C108" s="230">
        <f>SUM('EPA 2011'!D10:E10)</f>
        <v>0</v>
      </c>
      <c r="D108" s="266"/>
    </row>
    <row r="109" spans="2:4" x14ac:dyDescent="0.25">
      <c r="B109" s="227" t="s">
        <v>203</v>
      </c>
      <c r="C109" s="230"/>
      <c r="D109" s="266"/>
    </row>
    <row r="110" spans="2:4" x14ac:dyDescent="0.25">
      <c r="B110" s="227" t="s">
        <v>204</v>
      </c>
      <c r="C110" s="230"/>
      <c r="D110" s="266"/>
    </row>
    <row r="111" spans="2:4" x14ac:dyDescent="0.25">
      <c r="B111" s="227" t="s">
        <v>205</v>
      </c>
      <c r="C111" s="230">
        <f>SUM('EPA 2011'!D12:E12)</f>
        <v>37.231000000000002</v>
      </c>
      <c r="D111" s="266"/>
    </row>
    <row r="112" spans="2:4" x14ac:dyDescent="0.25">
      <c r="B112" s="227" t="s">
        <v>206</v>
      </c>
      <c r="C112" s="230"/>
      <c r="D112" s="266"/>
    </row>
    <row r="113" spans="2:4" x14ac:dyDescent="0.25">
      <c r="B113" s="227" t="s">
        <v>207</v>
      </c>
      <c r="C113" s="230">
        <f>SUM('EPA 2011'!D6:E6)</f>
        <v>40.738999999999997</v>
      </c>
      <c r="D113" s="266"/>
    </row>
    <row r="114" spans="2:4" x14ac:dyDescent="0.25">
      <c r="B114" s="227" t="s">
        <v>208</v>
      </c>
      <c r="C114" s="230">
        <f>SUM('EPA 2011'!D14:E14)</f>
        <v>0</v>
      </c>
      <c r="D114" s="266"/>
    </row>
    <row r="115" spans="2:4" x14ac:dyDescent="0.25">
      <c r="B115" s="227" t="s">
        <v>209</v>
      </c>
      <c r="C115" s="230"/>
      <c r="D115" s="266"/>
    </row>
    <row r="116" spans="2:4" ht="13.8" thickBot="1" x14ac:dyDescent="0.3">
      <c r="B116" s="231" t="s">
        <v>210</v>
      </c>
      <c r="C116" s="233"/>
      <c r="D116" s="267"/>
    </row>
    <row r="547" spans="2:2" ht="15.6" x14ac:dyDescent="0.3">
      <c r="B547" s="465"/>
    </row>
  </sheetData>
  <mergeCells count="1">
    <mergeCell ref="B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R116"/>
  <sheetViews>
    <sheetView view="pageBreakPreview" zoomScaleNormal="100" zoomScaleSheetLayoutView="100" workbookViewId="0">
      <selection activeCell="B29" sqref="B29"/>
    </sheetView>
  </sheetViews>
  <sheetFormatPr defaultColWidth="9.109375" defaultRowHeight="13.2" x14ac:dyDescent="0.25"/>
  <cols>
    <col min="1" max="1" width="4.6640625" style="284" customWidth="1"/>
    <col min="2" max="2" width="53.88671875" style="284" customWidth="1"/>
    <col min="3" max="3" width="8.6640625" style="284" customWidth="1"/>
    <col min="4" max="4" width="9.33203125" style="284" customWidth="1"/>
    <col min="5" max="5" width="8.6640625" style="284" customWidth="1"/>
    <col min="6" max="6" width="9.33203125" style="284" customWidth="1"/>
    <col min="7" max="7" width="8.6640625" style="284" customWidth="1"/>
    <col min="8" max="8" width="9.33203125" style="284" customWidth="1"/>
    <col min="9" max="9" width="9.109375" style="284" customWidth="1"/>
    <col min="10" max="10" width="9.5546875" style="284" customWidth="1"/>
    <col min="11" max="11" width="9.109375" style="284" customWidth="1"/>
    <col min="12" max="12" width="9.5546875" style="284" customWidth="1"/>
    <col min="13" max="13" width="9.109375" style="284"/>
    <col min="14" max="14" width="9.5546875" style="284" bestFit="1" customWidth="1"/>
    <col min="15" max="15" width="9.109375" style="284"/>
    <col min="16" max="16" width="9.5546875" style="284" bestFit="1" customWidth="1"/>
    <col min="17" max="16384" width="9.109375" style="284"/>
  </cols>
  <sheetData>
    <row r="1" spans="2:16" ht="13.8" thickBot="1" x14ac:dyDescent="0.3">
      <c r="B1" s="314"/>
      <c r="C1" s="314"/>
      <c r="I1"/>
      <c r="J1"/>
      <c r="K1" s="616"/>
      <c r="L1" s="616"/>
      <c r="M1" s="616"/>
      <c r="N1" s="616"/>
      <c r="O1" s="616"/>
      <c r="P1" s="616"/>
    </row>
    <row r="2" spans="2:16" ht="54.75" customHeight="1" thickBot="1" x14ac:dyDescent="0.3">
      <c r="B2" s="979" t="s">
        <v>511</v>
      </c>
      <c r="C2" s="980"/>
      <c r="D2" s="980"/>
      <c r="E2" s="980"/>
      <c r="F2" s="980"/>
      <c r="G2" s="980"/>
      <c r="H2" s="980"/>
      <c r="I2" s="980"/>
      <c r="J2" s="980"/>
      <c r="K2" s="980"/>
      <c r="L2" s="980"/>
      <c r="M2" s="980"/>
      <c r="N2" s="980"/>
      <c r="O2" s="980"/>
      <c r="P2" s="981"/>
    </row>
    <row r="3" spans="2:16" ht="12.75" customHeight="1" x14ac:dyDescent="0.25">
      <c r="B3" s="991" t="s">
        <v>406</v>
      </c>
      <c r="C3" s="993" t="s">
        <v>223</v>
      </c>
      <c r="D3" s="994"/>
      <c r="E3" s="990" t="s">
        <v>269</v>
      </c>
      <c r="F3" s="989"/>
      <c r="G3" s="990" t="s">
        <v>417</v>
      </c>
      <c r="H3" s="989"/>
      <c r="I3" s="988" t="s">
        <v>478</v>
      </c>
      <c r="J3" s="989"/>
      <c r="K3" s="995" t="s">
        <v>483</v>
      </c>
      <c r="L3" s="996"/>
      <c r="M3" s="995" t="s">
        <v>513</v>
      </c>
      <c r="N3" s="996"/>
      <c r="O3" s="995" t="s">
        <v>504</v>
      </c>
      <c r="P3" s="1152"/>
    </row>
    <row r="4" spans="2:16" x14ac:dyDescent="0.25">
      <c r="B4" s="992"/>
      <c r="C4" s="701" t="s">
        <v>418</v>
      </c>
      <c r="D4" s="632" t="s">
        <v>419</v>
      </c>
      <c r="E4" s="702" t="s">
        <v>418</v>
      </c>
      <c r="F4" s="651" t="s">
        <v>419</v>
      </c>
      <c r="G4" s="702" t="s">
        <v>418</v>
      </c>
      <c r="H4" s="651" t="s">
        <v>419</v>
      </c>
      <c r="I4" s="702" t="s">
        <v>418</v>
      </c>
      <c r="J4" s="637" t="s">
        <v>419</v>
      </c>
      <c r="K4" s="847" t="s">
        <v>418</v>
      </c>
      <c r="L4" s="858" t="s">
        <v>419</v>
      </c>
      <c r="M4" s="847" t="s">
        <v>418</v>
      </c>
      <c r="N4" s="858" t="s">
        <v>419</v>
      </c>
      <c r="O4" s="847" t="s">
        <v>418</v>
      </c>
      <c r="P4" s="895" t="s">
        <v>419</v>
      </c>
    </row>
    <row r="5" spans="2:16" x14ac:dyDescent="0.25">
      <c r="B5" s="703" t="s">
        <v>225</v>
      </c>
      <c r="C5" s="704"/>
      <c r="D5" s="633">
        <f>SUM(D6:D6)</f>
        <v>2</v>
      </c>
      <c r="E5" s="705"/>
      <c r="F5" s="649">
        <f t="shared" ref="F5:H5" si="0">SUM(F6:F6)</f>
        <v>1.8</v>
      </c>
      <c r="G5" s="705"/>
      <c r="H5" s="855">
        <f t="shared" si="0"/>
        <v>1.7</v>
      </c>
      <c r="I5" s="668"/>
      <c r="J5" s="649">
        <f>SUM(J6:J6)</f>
        <v>1.7</v>
      </c>
      <c r="K5" s="848"/>
      <c r="L5" s="361">
        <f>SUM(L6:L6)</f>
        <v>1.7</v>
      </c>
      <c r="M5" s="909"/>
      <c r="N5" s="910">
        <v>2.2000000000000002</v>
      </c>
      <c r="O5" s="909"/>
      <c r="P5" s="911">
        <v>2.2000000000000002</v>
      </c>
    </row>
    <row r="6" spans="2:16" s="352" customFormat="1" x14ac:dyDescent="0.25">
      <c r="B6" s="706" t="s">
        <v>58</v>
      </c>
      <c r="C6" s="707"/>
      <c r="D6" s="634">
        <f>SUM(C7)</f>
        <v>2</v>
      </c>
      <c r="E6" s="708"/>
      <c r="F6" s="639">
        <f>SUM(E7)</f>
        <v>1.8</v>
      </c>
      <c r="G6" s="708"/>
      <c r="H6" s="639">
        <f>SUM(G7)</f>
        <v>1.7</v>
      </c>
      <c r="I6" s="709"/>
      <c r="J6" s="639">
        <f>SUM(I7)</f>
        <v>1.7</v>
      </c>
      <c r="K6" s="849"/>
      <c r="L6" s="397">
        <f>SUM(K7)</f>
        <v>1.7</v>
      </c>
      <c r="M6" s="912"/>
      <c r="N6" s="913">
        <f>SUM(M7)</f>
        <v>2.2000000000000002</v>
      </c>
      <c r="O6" s="912"/>
      <c r="P6" s="914">
        <f>SUM(O7)</f>
        <v>2.2000000000000002</v>
      </c>
    </row>
    <row r="7" spans="2:16" s="352" customFormat="1" x14ac:dyDescent="0.25">
      <c r="B7" s="710" t="s">
        <v>67</v>
      </c>
      <c r="C7" s="711">
        <v>2</v>
      </c>
      <c r="D7" s="688"/>
      <c r="E7" s="712">
        <v>1.8</v>
      </c>
      <c r="F7" s="650"/>
      <c r="G7" s="712">
        <v>1.7</v>
      </c>
      <c r="H7" s="650"/>
      <c r="I7" s="713">
        <v>1.7</v>
      </c>
      <c r="J7" s="650"/>
      <c r="K7" s="850">
        <v>1.7</v>
      </c>
      <c r="L7" s="859"/>
      <c r="M7" s="915">
        <v>2.2000000000000002</v>
      </c>
      <c r="N7" s="916"/>
      <c r="O7" s="915">
        <v>2.2000000000000002</v>
      </c>
      <c r="P7" s="917"/>
    </row>
    <row r="8" spans="2:16" x14ac:dyDescent="0.25">
      <c r="B8" s="714" t="s">
        <v>226</v>
      </c>
      <c r="C8" s="715"/>
      <c r="D8" s="633">
        <f>SUM(D9,D12,D14,D16,D18,D20,D22,D24,D26,D28,D30)</f>
        <v>17.686999999999998</v>
      </c>
      <c r="E8" s="705"/>
      <c r="F8" s="649">
        <f>SUM(F9,F12,F14,F16,F18,F20,F22,F24,F26,F28,F30)</f>
        <v>11.045000000000002</v>
      </c>
      <c r="G8" s="705"/>
      <c r="H8" s="649">
        <f>SUM(H9,H12,H14,H16,H18,H20,H22,H24,H26,H28,H30)</f>
        <v>14.85</v>
      </c>
      <c r="I8" s="668"/>
      <c r="J8" s="649">
        <f>SUM(J9,J12,J14,J16,J18,J20,J22,J24,J26,J28,J30)</f>
        <v>7.9499999999999993</v>
      </c>
      <c r="K8" s="848"/>
      <c r="L8" s="361">
        <f>SUM(L9,L12,L14,L16,L18,L20,L22,L24,L26,L28,L30)</f>
        <v>7.1999999999999993</v>
      </c>
      <c r="M8" s="909"/>
      <c r="N8" s="910">
        <f>SUM(N9,N12,N14,N16,N18,N20,N22,N24,N26,N28,N30)</f>
        <v>5.81</v>
      </c>
      <c r="O8" s="909"/>
      <c r="P8" s="911">
        <f>SUM(P9,P12,P14,P16,P18,P20,P22,P24,P26,P28,P30)</f>
        <v>4.7</v>
      </c>
    </row>
    <row r="9" spans="2:16" s="352" customFormat="1" x14ac:dyDescent="0.25">
      <c r="B9" s="716" t="s">
        <v>69</v>
      </c>
      <c r="C9" s="717"/>
      <c r="D9" s="635">
        <f>SUM(C10:C11)</f>
        <v>7.5</v>
      </c>
      <c r="E9" s="708"/>
      <c r="F9" s="635">
        <f>SUM(E10:E11)</f>
        <v>3.69</v>
      </c>
      <c r="G9" s="708"/>
      <c r="H9" s="639">
        <f>SUM(G10:G11)</f>
        <v>7</v>
      </c>
      <c r="I9" s="709"/>
      <c r="J9" s="639">
        <f>SUM(I10:I11)</f>
        <v>3.3</v>
      </c>
      <c r="K9" s="849"/>
      <c r="L9" s="397">
        <f>SUM(K10:K11)</f>
        <v>3.5</v>
      </c>
      <c r="M9" s="912"/>
      <c r="N9" s="913">
        <f>SUM(M10:M11)</f>
        <v>3</v>
      </c>
      <c r="O9" s="912"/>
      <c r="P9" s="914">
        <f>SUM(O10:O11)</f>
        <v>3</v>
      </c>
    </row>
    <row r="10" spans="2:16" s="352" customFormat="1" x14ac:dyDescent="0.25">
      <c r="B10" s="710" t="s">
        <v>67</v>
      </c>
      <c r="C10" s="712">
        <v>5</v>
      </c>
      <c r="D10" s="636"/>
      <c r="E10" s="712">
        <v>3.69</v>
      </c>
      <c r="F10" s="640"/>
      <c r="G10" s="712">
        <v>2</v>
      </c>
      <c r="H10" s="640"/>
      <c r="I10" s="713">
        <v>3.3</v>
      </c>
      <c r="J10" s="640"/>
      <c r="K10" s="850">
        <v>3.5</v>
      </c>
      <c r="L10" s="860"/>
      <c r="M10" s="915">
        <v>3</v>
      </c>
      <c r="N10" s="918"/>
      <c r="O10" s="915">
        <v>3</v>
      </c>
      <c r="P10" s="919"/>
    </row>
    <row r="11" spans="2:16" s="352" customFormat="1" ht="15" x14ac:dyDescent="0.25">
      <c r="B11" s="718" t="s">
        <v>493</v>
      </c>
      <c r="C11" s="712">
        <v>2.5</v>
      </c>
      <c r="D11" s="636"/>
      <c r="E11" s="712"/>
      <c r="F11" s="640"/>
      <c r="G11" s="712">
        <v>5</v>
      </c>
      <c r="H11" s="640"/>
      <c r="I11" s="713"/>
      <c r="J11" s="640"/>
      <c r="K11" s="850"/>
      <c r="L11" s="860"/>
      <c r="M11" s="915"/>
      <c r="N11" s="918"/>
      <c r="O11" s="915"/>
      <c r="P11" s="919"/>
    </row>
    <row r="12" spans="2:16" s="352" customFormat="1" x14ac:dyDescent="0.25">
      <c r="B12" s="716" t="s">
        <v>29</v>
      </c>
      <c r="C12" s="719"/>
      <c r="D12" s="635">
        <f>SUM(C13)</f>
        <v>0.24399999999999999</v>
      </c>
      <c r="E12" s="708"/>
      <c r="F12" s="639">
        <f>SUM(E13)</f>
        <v>0.2</v>
      </c>
      <c r="G12" s="708"/>
      <c r="H12" s="639">
        <f>SUM(G13)</f>
        <v>0</v>
      </c>
      <c r="I12" s="709"/>
      <c r="J12" s="639">
        <f>SUM(I13)</f>
        <v>0</v>
      </c>
      <c r="K12" s="849"/>
      <c r="L12" s="397">
        <f>SUM(K13)</f>
        <v>0</v>
      </c>
      <c r="M12" s="912"/>
      <c r="N12" s="913">
        <f>SUM(M13)</f>
        <v>0</v>
      </c>
      <c r="O12" s="912"/>
      <c r="P12" s="914">
        <f>SUM(O13)</f>
        <v>0</v>
      </c>
    </row>
    <row r="13" spans="2:16" s="352" customFormat="1" x14ac:dyDescent="0.25">
      <c r="B13" s="718" t="s">
        <v>30</v>
      </c>
      <c r="C13" s="712">
        <v>0.24399999999999999</v>
      </c>
      <c r="D13" s="636"/>
      <c r="E13" s="712">
        <v>0.2</v>
      </c>
      <c r="F13" s="640"/>
      <c r="G13" s="712">
        <v>0</v>
      </c>
      <c r="H13" s="640"/>
      <c r="I13" s="713">
        <v>0</v>
      </c>
      <c r="J13" s="640"/>
      <c r="K13" s="850">
        <v>0</v>
      </c>
      <c r="L13" s="860"/>
      <c r="M13" s="915"/>
      <c r="N13" s="918"/>
      <c r="O13" s="915"/>
      <c r="P13" s="919"/>
    </row>
    <row r="14" spans="2:16" s="352" customFormat="1" x14ac:dyDescent="0.25">
      <c r="B14" s="716" t="s">
        <v>249</v>
      </c>
      <c r="C14" s="719"/>
      <c r="D14" s="635">
        <f>SUM(C15)</f>
        <v>2.4550000000000001</v>
      </c>
      <c r="E14" s="708"/>
      <c r="F14" s="639">
        <f>SUM(E15)</f>
        <v>2.1789999999999998</v>
      </c>
      <c r="G14" s="708"/>
      <c r="H14" s="639">
        <f>SUM(G15)</f>
        <v>0</v>
      </c>
      <c r="I14" s="709"/>
      <c r="J14" s="639">
        <f>SUM(I15)</f>
        <v>0</v>
      </c>
      <c r="K14" s="849"/>
      <c r="L14" s="397">
        <f>SUM(K15)</f>
        <v>0</v>
      </c>
      <c r="M14" s="912"/>
      <c r="N14" s="913">
        <f>SUM(M15)</f>
        <v>0</v>
      </c>
      <c r="O14" s="912"/>
      <c r="P14" s="914">
        <f>SUM(O15)</f>
        <v>0</v>
      </c>
    </row>
    <row r="15" spans="2:16" s="352" customFormat="1" x14ac:dyDescent="0.25">
      <c r="B15" s="718" t="s">
        <v>31</v>
      </c>
      <c r="C15" s="712">
        <v>2.4550000000000001</v>
      </c>
      <c r="D15" s="636"/>
      <c r="E15" s="712">
        <v>2.1789999999999998</v>
      </c>
      <c r="F15" s="640"/>
      <c r="G15" s="712">
        <v>0</v>
      </c>
      <c r="H15" s="640"/>
      <c r="I15" s="713">
        <v>0</v>
      </c>
      <c r="J15" s="679"/>
      <c r="K15" s="851">
        <v>0</v>
      </c>
      <c r="L15" s="860"/>
      <c r="M15" s="915"/>
      <c r="N15" s="918"/>
      <c r="O15" s="915"/>
      <c r="P15" s="919"/>
    </row>
    <row r="16" spans="2:16" s="352" customFormat="1" x14ac:dyDescent="0.25">
      <c r="B16" s="716" t="s">
        <v>34</v>
      </c>
      <c r="C16" s="719"/>
      <c r="D16" s="635">
        <f>SUM(C17)</f>
        <v>0</v>
      </c>
      <c r="E16" s="708"/>
      <c r="F16" s="639">
        <f>SUM(E17)</f>
        <v>0</v>
      </c>
      <c r="G16" s="708"/>
      <c r="H16" s="639">
        <f>SUM(G17)</f>
        <v>0</v>
      </c>
      <c r="I16" s="709"/>
      <c r="J16" s="635">
        <f>SUM(I17)</f>
        <v>0</v>
      </c>
      <c r="K16" s="852"/>
      <c r="L16" s="397">
        <f>SUM(K17)</f>
        <v>0</v>
      </c>
      <c r="M16" s="912"/>
      <c r="N16" s="913">
        <f>SUM(M17)</f>
        <v>0</v>
      </c>
      <c r="O16" s="912"/>
      <c r="P16" s="914">
        <f>SUM(O17)</f>
        <v>0</v>
      </c>
    </row>
    <row r="17" spans="2:16" s="352" customFormat="1" x14ac:dyDescent="0.25">
      <c r="B17" s="718" t="s">
        <v>31</v>
      </c>
      <c r="C17" s="712">
        <v>0</v>
      </c>
      <c r="D17" s="636"/>
      <c r="E17" s="712">
        <v>0</v>
      </c>
      <c r="F17" s="640"/>
      <c r="G17" s="712">
        <v>0</v>
      </c>
      <c r="H17" s="640"/>
      <c r="I17" s="713">
        <v>0</v>
      </c>
      <c r="J17" s="679"/>
      <c r="K17" s="851">
        <v>0</v>
      </c>
      <c r="L17" s="860"/>
      <c r="M17" s="915"/>
      <c r="N17" s="918"/>
      <c r="O17" s="915"/>
      <c r="P17" s="919"/>
    </row>
    <row r="18" spans="2:16" s="352" customFormat="1" x14ac:dyDescent="0.25">
      <c r="B18" s="720" t="s">
        <v>60</v>
      </c>
      <c r="C18" s="721"/>
      <c r="D18" s="635">
        <f>SUM(C19)</f>
        <v>0.49399999999999999</v>
      </c>
      <c r="E18" s="708"/>
      <c r="F18" s="639">
        <f>SUM(E19)</f>
        <v>0.19</v>
      </c>
      <c r="G18" s="708"/>
      <c r="H18" s="639">
        <f>SUM(G19)</f>
        <v>0</v>
      </c>
      <c r="I18" s="709"/>
      <c r="J18" s="635">
        <f>SUM(I19)</f>
        <v>0</v>
      </c>
      <c r="K18" s="852"/>
      <c r="L18" s="397">
        <f>SUM(K19)</f>
        <v>0</v>
      </c>
      <c r="M18" s="912"/>
      <c r="N18" s="913">
        <f>SUM(M19)</f>
        <v>0</v>
      </c>
      <c r="O18" s="912"/>
      <c r="P18" s="914">
        <f>SUM(O19)</f>
        <v>0</v>
      </c>
    </row>
    <row r="19" spans="2:16" s="352" customFormat="1" x14ac:dyDescent="0.25">
      <c r="B19" s="718" t="s">
        <v>31</v>
      </c>
      <c r="C19" s="712">
        <v>0.49399999999999999</v>
      </c>
      <c r="D19" s="636"/>
      <c r="E19" s="712">
        <v>0.19</v>
      </c>
      <c r="F19" s="640"/>
      <c r="G19" s="712">
        <v>0</v>
      </c>
      <c r="H19" s="640"/>
      <c r="I19" s="713">
        <v>0</v>
      </c>
      <c r="J19" s="679"/>
      <c r="K19" s="851">
        <v>0</v>
      </c>
      <c r="L19" s="860"/>
      <c r="M19" s="915"/>
      <c r="N19" s="918"/>
      <c r="O19" s="915"/>
      <c r="P19" s="919"/>
    </row>
    <row r="20" spans="2:16" s="352" customFormat="1" x14ac:dyDescent="0.25">
      <c r="B20" s="716" t="s">
        <v>420</v>
      </c>
      <c r="C20" s="719"/>
      <c r="D20" s="635">
        <f>SUM(C21)</f>
        <v>0.49399999999999999</v>
      </c>
      <c r="E20" s="708"/>
      <c r="F20" s="639">
        <f>SUM(E21)</f>
        <v>0.47399999999999998</v>
      </c>
      <c r="G20" s="708"/>
      <c r="H20" s="639">
        <f>SUM(G21)</f>
        <v>0</v>
      </c>
      <c r="I20" s="709"/>
      <c r="J20" s="635">
        <f>SUM(I21)</f>
        <v>0</v>
      </c>
      <c r="K20" s="852"/>
      <c r="L20" s="397">
        <f>SUM(K21)</f>
        <v>0</v>
      </c>
      <c r="M20" s="912"/>
      <c r="N20" s="913">
        <f>SUM(M21)</f>
        <v>0</v>
      </c>
      <c r="O20" s="912"/>
      <c r="P20" s="914">
        <f>SUM(O21)</f>
        <v>0</v>
      </c>
    </row>
    <row r="21" spans="2:16" s="352" customFormat="1" x14ac:dyDescent="0.25">
      <c r="B21" s="718" t="s">
        <v>31</v>
      </c>
      <c r="C21" s="712">
        <v>0.49399999999999999</v>
      </c>
      <c r="D21" s="636"/>
      <c r="E21" s="712">
        <v>0.47399999999999998</v>
      </c>
      <c r="F21" s="640"/>
      <c r="G21" s="712">
        <v>0</v>
      </c>
      <c r="H21" s="640"/>
      <c r="I21" s="713">
        <v>0</v>
      </c>
      <c r="J21" s="679"/>
      <c r="K21" s="851">
        <v>0</v>
      </c>
      <c r="L21" s="860"/>
      <c r="M21" s="915"/>
      <c r="N21" s="918"/>
      <c r="O21" s="915"/>
      <c r="P21" s="919"/>
    </row>
    <row r="22" spans="2:16" s="352" customFormat="1" x14ac:dyDescent="0.25">
      <c r="B22" s="706" t="s">
        <v>463</v>
      </c>
      <c r="C22" s="707"/>
      <c r="D22" s="634">
        <f>SUM(C23)</f>
        <v>1.294</v>
      </c>
      <c r="E22" s="708"/>
      <c r="F22" s="639">
        <f>SUM(E23)</f>
        <v>0.28399999999999997</v>
      </c>
      <c r="G22" s="708"/>
      <c r="H22" s="639">
        <f>SUM(G23)</f>
        <v>1.25</v>
      </c>
      <c r="I22" s="709"/>
      <c r="J22" s="635">
        <f>SUM(I23)</f>
        <v>0.1</v>
      </c>
      <c r="K22" s="852"/>
      <c r="L22" s="397">
        <f>SUM(K23)</f>
        <v>0.1</v>
      </c>
      <c r="M22" s="912"/>
      <c r="N22" s="913">
        <f>SUM(M23)</f>
        <v>0.61</v>
      </c>
      <c r="O22" s="912"/>
      <c r="P22" s="914">
        <f>SUM(O23)</f>
        <v>0.24</v>
      </c>
    </row>
    <row r="23" spans="2:16" s="352" customFormat="1" x14ac:dyDescent="0.25">
      <c r="B23" s="710" t="s">
        <v>67</v>
      </c>
      <c r="C23" s="711">
        <v>1.294</v>
      </c>
      <c r="D23" s="636"/>
      <c r="E23" s="712">
        <v>0.28399999999999997</v>
      </c>
      <c r="F23" s="640"/>
      <c r="G23" s="712">
        <v>1.25</v>
      </c>
      <c r="H23" s="640"/>
      <c r="I23" s="713">
        <v>0.1</v>
      </c>
      <c r="J23" s="679"/>
      <c r="K23" s="851">
        <v>0.1</v>
      </c>
      <c r="L23" s="860"/>
      <c r="M23" s="915">
        <v>0.61</v>
      </c>
      <c r="N23" s="918"/>
      <c r="O23" s="915">
        <v>0.24</v>
      </c>
      <c r="P23" s="919"/>
    </row>
    <row r="24" spans="2:16" s="352" customFormat="1" x14ac:dyDescent="0.25">
      <c r="B24" s="706" t="s">
        <v>250</v>
      </c>
      <c r="C24" s="707"/>
      <c r="D24" s="634">
        <f>SUM(C25)</f>
        <v>1.528</v>
      </c>
      <c r="E24" s="708"/>
      <c r="F24" s="639">
        <f>SUM(E25)</f>
        <v>1.895</v>
      </c>
      <c r="G24" s="708"/>
      <c r="H24" s="639">
        <f>SUM(G25)</f>
        <v>1.25</v>
      </c>
      <c r="I24" s="709"/>
      <c r="J24" s="635">
        <f>SUM(I25)</f>
        <v>1.45</v>
      </c>
      <c r="K24" s="852"/>
      <c r="L24" s="397">
        <f>SUM(K25)</f>
        <v>1</v>
      </c>
      <c r="M24" s="912"/>
      <c r="N24" s="913">
        <f>SUM(M25)</f>
        <v>0.75</v>
      </c>
      <c r="O24" s="912"/>
      <c r="P24" s="914">
        <f>SUM(O25)</f>
        <v>0.12</v>
      </c>
    </row>
    <row r="25" spans="2:16" s="352" customFormat="1" x14ac:dyDescent="0.25">
      <c r="B25" s="710" t="s">
        <v>67</v>
      </c>
      <c r="C25" s="711">
        <v>1.528</v>
      </c>
      <c r="D25" s="636"/>
      <c r="E25" s="712">
        <v>1.895</v>
      </c>
      <c r="F25" s="640"/>
      <c r="G25" s="712">
        <v>1.25</v>
      </c>
      <c r="H25" s="640"/>
      <c r="I25" s="713">
        <v>1.45</v>
      </c>
      <c r="J25" s="679"/>
      <c r="K25" s="851">
        <v>1</v>
      </c>
      <c r="L25" s="860"/>
      <c r="M25" s="915">
        <v>0.75</v>
      </c>
      <c r="N25" s="918"/>
      <c r="O25" s="915">
        <v>0.12</v>
      </c>
      <c r="P25" s="919"/>
    </row>
    <row r="26" spans="2:16" s="352" customFormat="1" x14ac:dyDescent="0.25">
      <c r="B26" s="706" t="s">
        <v>251</v>
      </c>
      <c r="C26" s="707"/>
      <c r="D26" s="634">
        <f>SUM(C27)</f>
        <v>1.528</v>
      </c>
      <c r="E26" s="708"/>
      <c r="F26" s="639">
        <f>SUM(E27)</f>
        <v>0.56899999999999995</v>
      </c>
      <c r="G26" s="708"/>
      <c r="H26" s="639">
        <f>SUM(G27)</f>
        <v>0.5</v>
      </c>
      <c r="I26" s="709"/>
      <c r="J26" s="635">
        <f>SUM(I27)</f>
        <v>0.1</v>
      </c>
      <c r="K26" s="852"/>
      <c r="L26" s="397">
        <f>SUM(K27)</f>
        <v>0.1</v>
      </c>
      <c r="M26" s="912"/>
      <c r="N26" s="913">
        <f>SUM(M27)</f>
        <v>0.5</v>
      </c>
      <c r="O26" s="912"/>
      <c r="P26" s="914">
        <f>SUM(O27)</f>
        <v>0.67</v>
      </c>
    </row>
    <row r="27" spans="2:16" s="352" customFormat="1" x14ac:dyDescent="0.25">
      <c r="B27" s="710" t="s">
        <v>67</v>
      </c>
      <c r="C27" s="711">
        <v>1.528</v>
      </c>
      <c r="D27" s="636"/>
      <c r="E27" s="712">
        <v>0.56899999999999995</v>
      </c>
      <c r="F27" s="640"/>
      <c r="G27" s="712">
        <v>0.5</v>
      </c>
      <c r="H27" s="640"/>
      <c r="I27" s="713">
        <v>0.1</v>
      </c>
      <c r="J27" s="679"/>
      <c r="K27" s="851">
        <v>0.1</v>
      </c>
      <c r="L27" s="860"/>
      <c r="M27" s="915">
        <v>0.5</v>
      </c>
      <c r="N27" s="918"/>
      <c r="O27" s="915">
        <v>0.67</v>
      </c>
      <c r="P27" s="919"/>
    </row>
    <row r="28" spans="2:16" s="352" customFormat="1" x14ac:dyDescent="0.25">
      <c r="B28" s="706" t="s">
        <v>252</v>
      </c>
      <c r="C28" s="707"/>
      <c r="D28" s="634">
        <f>SUM(C29)</f>
        <v>1.75</v>
      </c>
      <c r="E28" s="708"/>
      <c r="F28" s="639">
        <f>SUM(E29)</f>
        <v>1.4219999999999999</v>
      </c>
      <c r="G28" s="708"/>
      <c r="H28" s="639">
        <f>SUM(G29)</f>
        <v>4.75</v>
      </c>
      <c r="I28" s="709"/>
      <c r="J28" s="635">
        <f>SUM(I29)</f>
        <v>1.5</v>
      </c>
      <c r="K28" s="852"/>
      <c r="L28" s="397">
        <f>SUM(K29)</f>
        <v>0.5</v>
      </c>
      <c r="M28" s="912"/>
      <c r="N28" s="913">
        <f>SUM(M29)</f>
        <v>0.05</v>
      </c>
      <c r="O28" s="912"/>
      <c r="P28" s="914">
        <f>SUM(O29)</f>
        <v>0.09</v>
      </c>
    </row>
    <row r="29" spans="2:16" s="352" customFormat="1" x14ac:dyDescent="0.25">
      <c r="B29" s="710" t="s">
        <v>67</v>
      </c>
      <c r="C29" s="711">
        <v>1.75</v>
      </c>
      <c r="D29" s="636"/>
      <c r="E29" s="712">
        <v>1.4219999999999999</v>
      </c>
      <c r="F29" s="640"/>
      <c r="G29" s="712">
        <v>4.75</v>
      </c>
      <c r="H29" s="640"/>
      <c r="I29" s="713">
        <v>1.5</v>
      </c>
      <c r="J29" s="679"/>
      <c r="K29" s="851">
        <v>0.5</v>
      </c>
      <c r="L29" s="860"/>
      <c r="M29" s="915">
        <v>0.05</v>
      </c>
      <c r="N29" s="918"/>
      <c r="O29" s="915">
        <v>0.09</v>
      </c>
      <c r="P29" s="919"/>
    </row>
    <row r="30" spans="2:16" s="352" customFormat="1" x14ac:dyDescent="0.25">
      <c r="B30" s="706" t="s">
        <v>77</v>
      </c>
      <c r="C30" s="707"/>
      <c r="D30" s="634">
        <f>SUM(C31)</f>
        <v>0.4</v>
      </c>
      <c r="E30" s="708"/>
      <c r="F30" s="639">
        <f>SUM(E31)</f>
        <v>0.14199999999999999</v>
      </c>
      <c r="G30" s="708"/>
      <c r="H30" s="639">
        <f>SUM(G31)</f>
        <v>0.1</v>
      </c>
      <c r="I30" s="709"/>
      <c r="J30" s="635">
        <f>SUM(I31)</f>
        <v>1.5</v>
      </c>
      <c r="K30" s="852"/>
      <c r="L30" s="397">
        <f>SUM(K31)</f>
        <v>2</v>
      </c>
      <c r="M30" s="912"/>
      <c r="N30" s="913">
        <f>SUM(M31)</f>
        <v>0.9</v>
      </c>
      <c r="O30" s="912"/>
      <c r="P30" s="914">
        <f>SUM(O31)</f>
        <v>0.57999999999999996</v>
      </c>
    </row>
    <row r="31" spans="2:16" s="352" customFormat="1" x14ac:dyDescent="0.25">
      <c r="B31" s="710" t="s">
        <v>67</v>
      </c>
      <c r="C31" s="711">
        <v>0.4</v>
      </c>
      <c r="D31" s="636"/>
      <c r="E31" s="712">
        <v>0.14199999999999999</v>
      </c>
      <c r="F31" s="640"/>
      <c r="G31" s="712">
        <v>0.1</v>
      </c>
      <c r="H31" s="640"/>
      <c r="I31" s="713">
        <v>1.5</v>
      </c>
      <c r="J31" s="679"/>
      <c r="K31" s="851">
        <v>2</v>
      </c>
      <c r="L31" s="860"/>
      <c r="M31" s="915">
        <v>0.9</v>
      </c>
      <c r="N31" s="918"/>
      <c r="O31" s="915">
        <v>0.57999999999999996</v>
      </c>
      <c r="P31" s="919"/>
    </row>
    <row r="32" spans="2:16" ht="15.6" x14ac:dyDescent="0.25">
      <c r="B32" s="714" t="s">
        <v>494</v>
      </c>
      <c r="C32" s="715"/>
      <c r="D32" s="638">
        <f>SUM(D33:D87)</f>
        <v>155.47199999999998</v>
      </c>
      <c r="E32" s="705"/>
      <c r="F32" s="649">
        <f>SUM(F33:F87)</f>
        <v>108.077</v>
      </c>
      <c r="G32" s="705"/>
      <c r="H32" s="649">
        <f>SUM(H33:H87)</f>
        <v>140.83099999999999</v>
      </c>
      <c r="I32" s="668"/>
      <c r="J32" s="667">
        <f>SUM(J33:J87)</f>
        <v>128.03</v>
      </c>
      <c r="K32" s="853"/>
      <c r="L32" s="361">
        <f>SUM(L33:L87)</f>
        <v>119.339</v>
      </c>
      <c r="M32" s="909"/>
      <c r="N32" s="910">
        <f>SUM(N33:N89)</f>
        <v>120.00999999999998</v>
      </c>
      <c r="O32" s="909"/>
      <c r="P32" s="911">
        <f>SUM(P33:P89)</f>
        <v>104.52999999999999</v>
      </c>
    </row>
    <row r="33" spans="2:18" s="352" customFormat="1" x14ac:dyDescent="0.25">
      <c r="B33" s="716" t="s">
        <v>11</v>
      </c>
      <c r="C33" s="719"/>
      <c r="D33" s="635">
        <f>SUM(C34)</f>
        <v>1.3919999999999999</v>
      </c>
      <c r="E33" s="708"/>
      <c r="F33" s="639">
        <f>SUM(E34)</f>
        <v>1.31</v>
      </c>
      <c r="G33" s="708"/>
      <c r="H33" s="639">
        <f>SUM(G34)</f>
        <v>1.423</v>
      </c>
      <c r="I33" s="709"/>
      <c r="J33" s="635">
        <f>SUM(I34)</f>
        <v>1.3</v>
      </c>
      <c r="K33" s="852"/>
      <c r="L33" s="397">
        <f>SUM(K34)</f>
        <v>1.3</v>
      </c>
      <c r="M33" s="912"/>
      <c r="N33" s="913">
        <f>SUM(M34)</f>
        <v>1.3</v>
      </c>
      <c r="O33" s="912"/>
      <c r="P33" s="914">
        <f>SUM(O34)</f>
        <v>1.3</v>
      </c>
    </row>
    <row r="34" spans="2:18" s="352" customFormat="1" x14ac:dyDescent="0.25">
      <c r="B34" s="718" t="s">
        <v>8</v>
      </c>
      <c r="C34" s="712">
        <v>1.3919999999999999</v>
      </c>
      <c r="D34" s="636"/>
      <c r="E34" s="712">
        <v>1.31</v>
      </c>
      <c r="F34" s="640"/>
      <c r="G34" s="712">
        <v>1.423</v>
      </c>
      <c r="H34" s="640"/>
      <c r="I34" s="713">
        <v>1.3</v>
      </c>
      <c r="J34" s="679"/>
      <c r="K34" s="851">
        <v>1.3</v>
      </c>
      <c r="L34" s="860"/>
      <c r="M34" s="915">
        <v>1.3</v>
      </c>
      <c r="N34" s="918"/>
      <c r="O34" s="915">
        <v>1.3</v>
      </c>
      <c r="P34" s="919"/>
    </row>
    <row r="35" spans="2:18" s="352" customFormat="1" x14ac:dyDescent="0.25">
      <c r="B35" s="716" t="s">
        <v>13</v>
      </c>
      <c r="C35" s="719"/>
      <c r="D35" s="635">
        <f>SUM(C36)</f>
        <v>8.1869999999999994</v>
      </c>
      <c r="E35" s="708"/>
      <c r="F35" s="639">
        <f>SUM(E36)</f>
        <v>5.7</v>
      </c>
      <c r="G35" s="708"/>
      <c r="H35" s="639">
        <f>SUM(G36)</f>
        <v>10.065</v>
      </c>
      <c r="I35" s="709"/>
      <c r="J35" s="635">
        <f>SUM(I36)</f>
        <v>11.379</v>
      </c>
      <c r="K35" s="852"/>
      <c r="L35" s="397">
        <f>SUM(K36)</f>
        <v>8.4410000000000007</v>
      </c>
      <c r="M35" s="912"/>
      <c r="N35" s="913">
        <f>SUM(M36)</f>
        <v>8.43</v>
      </c>
      <c r="O35" s="912"/>
      <c r="P35" s="914">
        <f>SUM(O36)</f>
        <v>8</v>
      </c>
    </row>
    <row r="36" spans="2:18" s="352" customFormat="1" x14ac:dyDescent="0.25">
      <c r="B36" s="718" t="s">
        <v>14</v>
      </c>
      <c r="C36" s="712">
        <v>8.1869999999999994</v>
      </c>
      <c r="D36" s="636"/>
      <c r="E36" s="712">
        <v>5.7</v>
      </c>
      <c r="F36" s="640"/>
      <c r="G36" s="712">
        <v>10.065</v>
      </c>
      <c r="H36" s="640"/>
      <c r="I36" s="713">
        <v>11.379</v>
      </c>
      <c r="J36" s="679"/>
      <c r="K36" s="851">
        <v>8.4410000000000007</v>
      </c>
      <c r="L36" s="860"/>
      <c r="M36" s="915">
        <v>8.43</v>
      </c>
      <c r="N36" s="918"/>
      <c r="O36" s="915">
        <v>8</v>
      </c>
      <c r="P36" s="919"/>
    </row>
    <row r="37" spans="2:18" s="352" customFormat="1" x14ac:dyDescent="0.25">
      <c r="B37" s="716" t="s">
        <v>15</v>
      </c>
      <c r="C37" s="719"/>
      <c r="D37" s="635">
        <f>SUM(C38)</f>
        <v>1.5</v>
      </c>
      <c r="E37" s="708"/>
      <c r="F37" s="639">
        <f>SUM(E38)</f>
        <v>1.5</v>
      </c>
      <c r="G37" s="708"/>
      <c r="H37" s="639">
        <f>SUM(G38)</f>
        <v>1.5</v>
      </c>
      <c r="I37" s="709"/>
      <c r="J37" s="635">
        <f>SUM(I38)</f>
        <v>1.7</v>
      </c>
      <c r="K37" s="852"/>
      <c r="L37" s="397">
        <f>SUM(K38)</f>
        <v>1.5</v>
      </c>
      <c r="M37" s="912"/>
      <c r="N37" s="913">
        <f>SUM(M38)</f>
        <v>1.5</v>
      </c>
      <c r="O37" s="912"/>
      <c r="P37" s="914">
        <f>SUM(O38)</f>
        <v>1.5</v>
      </c>
    </row>
    <row r="38" spans="2:18" s="352" customFormat="1" x14ac:dyDescent="0.25">
      <c r="B38" s="718" t="s">
        <v>16</v>
      </c>
      <c r="C38" s="712">
        <v>1.5</v>
      </c>
      <c r="D38" s="636"/>
      <c r="E38" s="712">
        <v>1.5</v>
      </c>
      <c r="F38" s="640"/>
      <c r="G38" s="712">
        <v>1.5</v>
      </c>
      <c r="H38" s="640"/>
      <c r="I38" s="713">
        <v>1.7</v>
      </c>
      <c r="J38" s="679"/>
      <c r="K38" s="851">
        <v>1.5</v>
      </c>
      <c r="L38" s="860"/>
      <c r="M38" s="915">
        <v>1.5</v>
      </c>
      <c r="N38" s="918"/>
      <c r="O38" s="915">
        <v>1.5</v>
      </c>
      <c r="P38" s="919"/>
    </row>
    <row r="39" spans="2:18" s="352" customFormat="1" x14ac:dyDescent="0.25">
      <c r="B39" s="716" t="s">
        <v>12</v>
      </c>
      <c r="C39" s="719"/>
      <c r="D39" s="635">
        <f>SUM(C40:C40)</f>
        <v>6.0490000000000004</v>
      </c>
      <c r="E39" s="708"/>
      <c r="F39" s="639">
        <f>SUM(E40:E40)</f>
        <v>8.0500000000000007</v>
      </c>
      <c r="G39" s="708"/>
      <c r="H39" s="639">
        <f>SUM(G40:G40)</f>
        <v>5.07</v>
      </c>
      <c r="I39" s="709"/>
      <c r="J39" s="635">
        <f>SUM(I40:I40)</f>
        <v>4.1500000000000004</v>
      </c>
      <c r="K39" s="852"/>
      <c r="L39" s="397">
        <f>SUM(K40:K40)</f>
        <v>2.5</v>
      </c>
      <c r="M39" s="912"/>
      <c r="N39" s="913">
        <f>SUM(M40:M40)</f>
        <v>2.5</v>
      </c>
      <c r="O39" s="912"/>
      <c r="P39" s="914">
        <f>SUM(O40:O40)</f>
        <v>2.5</v>
      </c>
    </row>
    <row r="40" spans="2:18" s="352" customFormat="1" x14ac:dyDescent="0.25">
      <c r="B40" s="718" t="s">
        <v>17</v>
      </c>
      <c r="C40" s="712">
        <v>6.0490000000000004</v>
      </c>
      <c r="D40" s="636"/>
      <c r="E40" s="712">
        <v>8.0500000000000007</v>
      </c>
      <c r="F40" s="640"/>
      <c r="G40" s="712">
        <v>5.07</v>
      </c>
      <c r="H40" s="640"/>
      <c r="I40" s="713">
        <v>4.1500000000000004</v>
      </c>
      <c r="J40" s="679"/>
      <c r="K40" s="851">
        <v>2.5</v>
      </c>
      <c r="L40" s="860"/>
      <c r="M40" s="915">
        <v>2.5</v>
      </c>
      <c r="N40" s="918"/>
      <c r="O40" s="915">
        <v>2.5</v>
      </c>
      <c r="P40" s="919"/>
    </row>
    <row r="41" spans="2:18" s="352" customFormat="1" x14ac:dyDescent="0.25">
      <c r="B41" s="716" t="s">
        <v>388</v>
      </c>
      <c r="C41" s="719"/>
      <c r="D41" s="635">
        <f>SUM(C42)</f>
        <v>19.850000000000001</v>
      </c>
      <c r="E41" s="708"/>
      <c r="F41" s="639">
        <f>SUM(E42)</f>
        <v>20.849</v>
      </c>
      <c r="G41" s="708"/>
      <c r="H41" s="639">
        <f>SUM(G42)</f>
        <v>21.405999999999999</v>
      </c>
      <c r="I41" s="709"/>
      <c r="J41" s="635">
        <f>SUM(I42)</f>
        <v>24.655000000000001</v>
      </c>
      <c r="K41" s="852"/>
      <c r="L41" s="397">
        <f>SUM(K42)</f>
        <v>22.687000000000001</v>
      </c>
      <c r="M41" s="912"/>
      <c r="N41" s="913">
        <f>SUM(M42)</f>
        <v>22.64</v>
      </c>
      <c r="O41" s="912"/>
      <c r="P41" s="914">
        <f>SUM(O42)</f>
        <v>9.33</v>
      </c>
      <c r="R41" s="378"/>
    </row>
    <row r="42" spans="2:18" s="352" customFormat="1" x14ac:dyDescent="0.25">
      <c r="B42" s="718" t="s">
        <v>18</v>
      </c>
      <c r="C42" s="712">
        <v>19.850000000000001</v>
      </c>
      <c r="D42" s="636"/>
      <c r="E42" s="712">
        <v>20.849</v>
      </c>
      <c r="F42" s="640"/>
      <c r="G42" s="712">
        <v>21.405999999999999</v>
      </c>
      <c r="H42" s="640"/>
      <c r="I42" s="713">
        <v>24.655000000000001</v>
      </c>
      <c r="J42" s="679"/>
      <c r="K42" s="851">
        <v>22.687000000000001</v>
      </c>
      <c r="L42" s="860"/>
      <c r="M42" s="915">
        <v>22.64</v>
      </c>
      <c r="N42" s="918"/>
      <c r="O42" s="915">
        <v>9.33</v>
      </c>
      <c r="P42" s="919"/>
    </row>
    <row r="43" spans="2:18" s="352" customFormat="1" x14ac:dyDescent="0.25">
      <c r="B43" s="716" t="s">
        <v>19</v>
      </c>
      <c r="C43" s="719"/>
      <c r="D43" s="635">
        <f>SUM(C44)</f>
        <v>0.8</v>
      </c>
      <c r="E43" s="708"/>
      <c r="F43" s="639">
        <f>SUM(E44)</f>
        <v>0.6</v>
      </c>
      <c r="G43" s="708"/>
      <c r="H43" s="639">
        <f>SUM(G44)</f>
        <v>0.6</v>
      </c>
      <c r="I43" s="709"/>
      <c r="J43" s="635">
        <f>SUM(I44)</f>
        <v>0.7</v>
      </c>
      <c r="K43" s="852"/>
      <c r="L43" s="397">
        <f>SUM(K44)</f>
        <v>0.4</v>
      </c>
      <c r="M43" s="912"/>
      <c r="N43" s="913">
        <f>SUM(M44)</f>
        <v>0.4</v>
      </c>
      <c r="O43" s="912"/>
      <c r="P43" s="914">
        <f>SUM(O44)</f>
        <v>0.4</v>
      </c>
      <c r="Q43" s="378"/>
    </row>
    <row r="44" spans="2:18" s="352" customFormat="1" x14ac:dyDescent="0.25">
      <c r="B44" s="718" t="s">
        <v>20</v>
      </c>
      <c r="C44" s="712">
        <v>0.8</v>
      </c>
      <c r="D44" s="636"/>
      <c r="E44" s="712">
        <v>0.6</v>
      </c>
      <c r="F44" s="640"/>
      <c r="G44" s="712">
        <v>0.6</v>
      </c>
      <c r="H44" s="640"/>
      <c r="I44" s="713">
        <v>0.7</v>
      </c>
      <c r="J44" s="679"/>
      <c r="K44" s="851">
        <v>0.4</v>
      </c>
      <c r="L44" s="860"/>
      <c r="M44" s="915">
        <v>0.4</v>
      </c>
      <c r="N44" s="918"/>
      <c r="O44" s="915">
        <v>0.4</v>
      </c>
      <c r="P44" s="919"/>
    </row>
    <row r="45" spans="2:18" s="352" customFormat="1" x14ac:dyDescent="0.25">
      <c r="B45" s="716" t="s">
        <v>7</v>
      </c>
      <c r="C45" s="719"/>
      <c r="D45" s="635">
        <f>SUM(C46:C47)</f>
        <v>0.90500000000000003</v>
      </c>
      <c r="E45" s="708"/>
      <c r="F45" s="639">
        <f>SUM(E46:E47)</f>
        <v>0.55500000000000005</v>
      </c>
      <c r="G45" s="708"/>
      <c r="H45" s="639">
        <f>SUM(G46:G47)</f>
        <v>0.8</v>
      </c>
      <c r="I45" s="709"/>
      <c r="J45" s="635">
        <f>SUM(I46:I47)</f>
        <v>1.08</v>
      </c>
      <c r="K45" s="852"/>
      <c r="L45" s="397">
        <f>SUM(K46:K47)</f>
        <v>0.98</v>
      </c>
      <c r="M45" s="912"/>
      <c r="N45" s="913">
        <f>SUM(M46:M47)</f>
        <v>0.98</v>
      </c>
      <c r="O45" s="912"/>
      <c r="P45" s="914">
        <f>SUM(O46:O47)</f>
        <v>1.33</v>
      </c>
    </row>
    <row r="46" spans="2:18" s="352" customFormat="1" x14ac:dyDescent="0.25">
      <c r="B46" s="718" t="s">
        <v>8</v>
      </c>
      <c r="C46" s="712">
        <v>0.105</v>
      </c>
      <c r="D46" s="636"/>
      <c r="E46" s="712">
        <v>0</v>
      </c>
      <c r="F46" s="640"/>
      <c r="G46" s="712">
        <v>0</v>
      </c>
      <c r="H46" s="640"/>
      <c r="I46" s="713">
        <v>0.28000000000000003</v>
      </c>
      <c r="J46" s="679"/>
      <c r="K46" s="851">
        <v>0.28000000000000003</v>
      </c>
      <c r="L46" s="860"/>
      <c r="M46" s="915">
        <v>0.28000000000000003</v>
      </c>
      <c r="N46" s="918"/>
      <c r="O46" s="915">
        <v>0.28000000000000003</v>
      </c>
      <c r="P46" s="919"/>
    </row>
    <row r="47" spans="2:18" s="352" customFormat="1" x14ac:dyDescent="0.25">
      <c r="B47" s="718" t="s">
        <v>21</v>
      </c>
      <c r="C47" s="712">
        <v>0.8</v>
      </c>
      <c r="D47" s="636"/>
      <c r="E47" s="712">
        <v>0.55500000000000005</v>
      </c>
      <c r="F47" s="640"/>
      <c r="G47" s="712">
        <v>0.8</v>
      </c>
      <c r="H47" s="640"/>
      <c r="I47" s="713">
        <v>0.8</v>
      </c>
      <c r="J47" s="679"/>
      <c r="K47" s="851">
        <v>0.7</v>
      </c>
      <c r="L47" s="860"/>
      <c r="M47" s="915">
        <v>0.7</v>
      </c>
      <c r="N47" s="918"/>
      <c r="O47" s="915">
        <v>1.05</v>
      </c>
      <c r="P47" s="919"/>
    </row>
    <row r="48" spans="2:18" s="352" customFormat="1" x14ac:dyDescent="0.25">
      <c r="B48" s="716" t="s">
        <v>22</v>
      </c>
      <c r="C48" s="719"/>
      <c r="D48" s="635">
        <f>SUM(C49)</f>
        <v>1</v>
      </c>
      <c r="E48" s="708"/>
      <c r="F48" s="639">
        <f>SUM(E49)</f>
        <v>0.90300000000000002</v>
      </c>
      <c r="G48" s="708"/>
      <c r="H48" s="639">
        <f>SUM(G49)</f>
        <v>1.2</v>
      </c>
      <c r="I48" s="709"/>
      <c r="J48" s="635">
        <f>SUM(I49)</f>
        <v>1.69</v>
      </c>
      <c r="K48" s="852"/>
      <c r="L48" s="397">
        <f>SUM(K49)</f>
        <v>3.4</v>
      </c>
      <c r="M48" s="912"/>
      <c r="N48" s="913">
        <f>SUM(M49)</f>
        <v>3.39</v>
      </c>
      <c r="O48" s="912"/>
      <c r="P48" s="914">
        <f>SUM(O49)</f>
        <v>4.5</v>
      </c>
    </row>
    <row r="49" spans="2:16" s="352" customFormat="1" x14ac:dyDescent="0.25">
      <c r="B49" s="718" t="s">
        <v>23</v>
      </c>
      <c r="C49" s="712">
        <v>1</v>
      </c>
      <c r="D49" s="636"/>
      <c r="E49" s="712">
        <v>0.90300000000000002</v>
      </c>
      <c r="F49" s="640"/>
      <c r="G49" s="712">
        <v>1.2</v>
      </c>
      <c r="H49" s="640"/>
      <c r="I49" s="713">
        <v>1.69</v>
      </c>
      <c r="J49" s="679"/>
      <c r="K49" s="851">
        <v>3.4</v>
      </c>
      <c r="L49" s="860"/>
      <c r="M49" s="915">
        <v>3.39</v>
      </c>
      <c r="N49" s="918"/>
      <c r="O49" s="915">
        <v>4.5</v>
      </c>
      <c r="P49" s="919"/>
    </row>
    <row r="50" spans="2:16" s="352" customFormat="1" x14ac:dyDescent="0.25">
      <c r="B50" s="716" t="s">
        <v>68</v>
      </c>
      <c r="C50" s="719"/>
      <c r="D50" s="635">
        <f>SUM(C51)</f>
        <v>7</v>
      </c>
      <c r="E50" s="708"/>
      <c r="F50" s="639">
        <f>SUM(E51)</f>
        <v>5.6859999999999999</v>
      </c>
      <c r="G50" s="708"/>
      <c r="H50" s="639">
        <f>SUM(G51)</f>
        <v>3.5</v>
      </c>
      <c r="I50" s="709"/>
      <c r="J50" s="635">
        <f>SUM(I51)</f>
        <v>4</v>
      </c>
      <c r="K50" s="852"/>
      <c r="L50" s="397">
        <f>SUM(K51)</f>
        <v>4</v>
      </c>
      <c r="M50" s="912"/>
      <c r="N50" s="913">
        <f>SUM(M51)</f>
        <v>3</v>
      </c>
      <c r="O50" s="912"/>
      <c r="P50" s="914">
        <f>SUM(O51)</f>
        <v>3</v>
      </c>
    </row>
    <row r="51" spans="2:16" s="352" customFormat="1" x14ac:dyDescent="0.25">
      <c r="B51" s="718" t="s">
        <v>67</v>
      </c>
      <c r="C51" s="712">
        <v>7</v>
      </c>
      <c r="D51" s="636"/>
      <c r="E51" s="712">
        <v>5.6859999999999999</v>
      </c>
      <c r="F51" s="640"/>
      <c r="G51" s="712">
        <v>3.5</v>
      </c>
      <c r="H51" s="640"/>
      <c r="I51" s="713">
        <v>4</v>
      </c>
      <c r="J51" s="679"/>
      <c r="K51" s="851">
        <v>4</v>
      </c>
      <c r="L51" s="860"/>
      <c r="M51" s="915">
        <v>3</v>
      </c>
      <c r="N51" s="918"/>
      <c r="O51" s="915">
        <v>3</v>
      </c>
      <c r="P51" s="919"/>
    </row>
    <row r="52" spans="2:16" s="352" customFormat="1" ht="15.6" x14ac:dyDescent="0.25">
      <c r="B52" s="716" t="s">
        <v>495</v>
      </c>
      <c r="C52" s="719"/>
      <c r="D52" s="635">
        <f>SUM(C53)</f>
        <v>34.091999999999999</v>
      </c>
      <c r="E52" s="708"/>
      <c r="F52" s="639">
        <f>SUM(E53)</f>
        <v>2.7879999999999998</v>
      </c>
      <c r="G52" s="708"/>
      <c r="H52" s="639">
        <f>SUM(G53)</f>
        <v>1.9139999999999999</v>
      </c>
      <c r="I52" s="709"/>
      <c r="J52" s="635">
        <f>SUM(I53)</f>
        <v>0.84899999999999998</v>
      </c>
      <c r="K52" s="852"/>
      <c r="L52" s="397">
        <f>SUM(K53)</f>
        <v>0</v>
      </c>
      <c r="M52" s="912"/>
      <c r="N52" s="913">
        <f>SUM(M53)</f>
        <v>0</v>
      </c>
      <c r="O52" s="912"/>
      <c r="P52" s="914">
        <f>SUM(O53)</f>
        <v>0</v>
      </c>
    </row>
    <row r="53" spans="2:16" s="352" customFormat="1" x14ac:dyDescent="0.25">
      <c r="B53" s="718" t="s">
        <v>8</v>
      </c>
      <c r="C53" s="712">
        <v>34.091999999999999</v>
      </c>
      <c r="D53" s="636"/>
      <c r="E53" s="712">
        <v>2.7879999999999998</v>
      </c>
      <c r="F53" s="640"/>
      <c r="G53" s="712">
        <v>1.9139999999999999</v>
      </c>
      <c r="H53" s="640"/>
      <c r="I53" s="713">
        <v>0.84899999999999998</v>
      </c>
      <c r="J53" s="679"/>
      <c r="K53" s="851">
        <v>0</v>
      </c>
      <c r="L53" s="860"/>
      <c r="M53" s="915"/>
      <c r="N53" s="918"/>
      <c r="O53" s="915"/>
      <c r="P53" s="919"/>
    </row>
    <row r="54" spans="2:16" s="352" customFormat="1" ht="14.25" customHeight="1" x14ac:dyDescent="0.25">
      <c r="B54" s="716" t="s">
        <v>496</v>
      </c>
      <c r="C54" s="719"/>
      <c r="D54" s="635">
        <f>SUM(C55:C57)</f>
        <v>34.969000000000001</v>
      </c>
      <c r="E54" s="708"/>
      <c r="F54" s="639">
        <f>SUM(E55:E57)</f>
        <v>17.53</v>
      </c>
      <c r="G54" s="708"/>
      <c r="H54" s="639">
        <f>SUM(G55:G57)</f>
        <v>28</v>
      </c>
      <c r="I54" s="709"/>
      <c r="J54" s="635">
        <f>SUM(I55:I57)</f>
        <v>36.380000000000003</v>
      </c>
      <c r="K54" s="852"/>
      <c r="L54" s="397">
        <f>SUM(K55:K57)</f>
        <v>37</v>
      </c>
      <c r="M54" s="912"/>
      <c r="N54" s="913">
        <f>SUM(M55:M58)</f>
        <v>36.93</v>
      </c>
      <c r="O54" s="912"/>
      <c r="P54" s="914">
        <f>SUM(O55:O58)</f>
        <v>36</v>
      </c>
    </row>
    <row r="55" spans="2:16" s="352" customFormat="1" ht="26.4" x14ac:dyDescent="0.25">
      <c r="B55" s="718" t="s">
        <v>464</v>
      </c>
      <c r="C55" s="712">
        <v>24.077000000000002</v>
      </c>
      <c r="D55" s="636"/>
      <c r="E55" s="712">
        <v>0</v>
      </c>
      <c r="F55" s="640"/>
      <c r="G55" s="712">
        <v>0</v>
      </c>
      <c r="H55" s="640"/>
      <c r="I55" s="713">
        <v>0</v>
      </c>
      <c r="J55" s="679"/>
      <c r="K55" s="851">
        <v>0</v>
      </c>
      <c r="L55" s="860"/>
      <c r="M55" s="915"/>
      <c r="N55" s="918"/>
      <c r="O55" s="915"/>
      <c r="P55" s="919"/>
    </row>
    <row r="56" spans="2:16" s="352" customFormat="1" x14ac:dyDescent="0.25">
      <c r="B56" s="718" t="s">
        <v>253</v>
      </c>
      <c r="C56" s="712">
        <v>2</v>
      </c>
      <c r="D56" s="636"/>
      <c r="E56" s="712">
        <v>2</v>
      </c>
      <c r="F56" s="640"/>
      <c r="G56" s="712">
        <v>2</v>
      </c>
      <c r="H56" s="640"/>
      <c r="I56" s="713">
        <v>2</v>
      </c>
      <c r="J56" s="679"/>
      <c r="K56" s="851">
        <v>2</v>
      </c>
      <c r="L56" s="860"/>
      <c r="M56" s="915">
        <v>2</v>
      </c>
      <c r="N56" s="918"/>
      <c r="O56" s="915">
        <v>2</v>
      </c>
      <c r="P56" s="919"/>
    </row>
    <row r="57" spans="2:16" s="459" customFormat="1" x14ac:dyDescent="0.25">
      <c r="B57" s="718" t="s">
        <v>8</v>
      </c>
      <c r="C57" s="712">
        <v>8.8919999999999995</v>
      </c>
      <c r="D57" s="679"/>
      <c r="E57" s="712">
        <v>15.53</v>
      </c>
      <c r="F57" s="640"/>
      <c r="G57" s="712">
        <v>26</v>
      </c>
      <c r="H57" s="640"/>
      <c r="I57" s="713">
        <v>34.380000000000003</v>
      </c>
      <c r="J57" s="679"/>
      <c r="K57" s="851">
        <v>35</v>
      </c>
      <c r="L57" s="860"/>
      <c r="M57" s="915">
        <v>34.93</v>
      </c>
      <c r="N57" s="918"/>
      <c r="O57" s="915">
        <v>34</v>
      </c>
      <c r="P57" s="919"/>
    </row>
    <row r="58" spans="2:16" s="459" customFormat="1" ht="26.4" x14ac:dyDescent="0.25">
      <c r="B58" s="718" t="s">
        <v>503</v>
      </c>
      <c r="C58" s="712"/>
      <c r="D58" s="679"/>
      <c r="E58" s="712"/>
      <c r="F58" s="640"/>
      <c r="G58" s="712"/>
      <c r="H58" s="640"/>
      <c r="I58" s="713"/>
      <c r="J58" s="679"/>
      <c r="K58" s="851"/>
      <c r="L58" s="860"/>
      <c r="M58" s="915"/>
      <c r="N58" s="918"/>
      <c r="O58" s="915"/>
      <c r="P58" s="919"/>
    </row>
    <row r="59" spans="2:16" s="352" customFormat="1" x14ac:dyDescent="0.25">
      <c r="B59" s="706" t="s">
        <v>24</v>
      </c>
      <c r="C59" s="707"/>
      <c r="D59" s="634">
        <f>SUM(C60)</f>
        <v>1.6</v>
      </c>
      <c r="E59" s="708"/>
      <c r="F59" s="639">
        <f>SUM(E60)</f>
        <v>1.7</v>
      </c>
      <c r="G59" s="708"/>
      <c r="H59" s="639">
        <f>SUM(G60)</f>
        <v>2.2000000000000002</v>
      </c>
      <c r="I59" s="709"/>
      <c r="J59" s="635">
        <f>SUM(I60)</f>
        <v>2.306</v>
      </c>
      <c r="K59" s="852"/>
      <c r="L59" s="397">
        <f>SUM(K60)</f>
        <v>1</v>
      </c>
      <c r="M59" s="912"/>
      <c r="N59" s="913">
        <f>SUM(M60)</f>
        <v>1</v>
      </c>
      <c r="O59" s="912"/>
      <c r="P59" s="914">
        <f>SUM(O60)</f>
        <v>4</v>
      </c>
    </row>
    <row r="60" spans="2:16" s="352" customFormat="1" x14ac:dyDescent="0.25">
      <c r="B60" s="710" t="s">
        <v>254</v>
      </c>
      <c r="C60" s="712">
        <v>1.6</v>
      </c>
      <c r="D60" s="636"/>
      <c r="E60" s="712">
        <v>1.7</v>
      </c>
      <c r="F60" s="640"/>
      <c r="G60" s="712">
        <v>2.2000000000000002</v>
      </c>
      <c r="H60" s="640"/>
      <c r="I60" s="713">
        <v>2.306</v>
      </c>
      <c r="J60" s="679"/>
      <c r="K60" s="851">
        <v>1</v>
      </c>
      <c r="L60" s="860"/>
      <c r="M60" s="915">
        <v>1</v>
      </c>
      <c r="N60" s="918"/>
      <c r="O60" s="915">
        <v>4</v>
      </c>
      <c r="P60" s="919"/>
    </row>
    <row r="61" spans="2:16" s="352" customFormat="1" x14ac:dyDescent="0.25">
      <c r="B61" s="716" t="s">
        <v>81</v>
      </c>
      <c r="C61" s="719"/>
      <c r="D61" s="635">
        <f>SUM(C62:C62)</f>
        <v>1.452</v>
      </c>
      <c r="E61" s="708"/>
      <c r="F61" s="639">
        <f>SUM(E62:E62)</f>
        <v>1.238</v>
      </c>
      <c r="G61" s="708"/>
      <c r="H61" s="639">
        <f>SUM(G62:G62)</f>
        <v>1.278</v>
      </c>
      <c r="I61" s="709"/>
      <c r="J61" s="635">
        <f>SUM(I62:I62)</f>
        <v>1.236</v>
      </c>
      <c r="K61" s="852"/>
      <c r="L61" s="397">
        <f>SUM(K62:K62)</f>
        <v>1.236</v>
      </c>
      <c r="M61" s="912"/>
      <c r="N61" s="913">
        <f>SUM(M62:M62)</f>
        <v>1.24</v>
      </c>
      <c r="O61" s="912"/>
      <c r="P61" s="914">
        <f>SUM(O62:O62)</f>
        <v>1.87</v>
      </c>
    </row>
    <row r="62" spans="2:16" s="352" customFormat="1" x14ac:dyDescent="0.25">
      <c r="B62" s="718" t="s">
        <v>8</v>
      </c>
      <c r="C62" s="712">
        <v>1.452</v>
      </c>
      <c r="D62" s="636"/>
      <c r="E62" s="712">
        <v>1.238</v>
      </c>
      <c r="F62" s="640"/>
      <c r="G62" s="712">
        <v>1.278</v>
      </c>
      <c r="H62" s="640"/>
      <c r="I62" s="713">
        <v>1.236</v>
      </c>
      <c r="J62" s="679"/>
      <c r="K62" s="851">
        <v>1.236</v>
      </c>
      <c r="L62" s="860"/>
      <c r="M62" s="915">
        <v>1.24</v>
      </c>
      <c r="N62" s="918"/>
      <c r="O62" s="915">
        <v>1.87</v>
      </c>
      <c r="P62" s="919"/>
    </row>
    <row r="63" spans="2:16" s="352" customFormat="1" x14ac:dyDescent="0.25">
      <c r="B63" s="716" t="s">
        <v>435</v>
      </c>
      <c r="C63" s="719"/>
      <c r="D63" s="635">
        <f>SUM(C64)</f>
        <v>0</v>
      </c>
      <c r="E63" s="708"/>
      <c r="F63" s="639">
        <f>SUM(E64)</f>
        <v>0.94799999999999995</v>
      </c>
      <c r="G63" s="708"/>
      <c r="H63" s="639">
        <f>SUM(G64:G65)</f>
        <v>1.288</v>
      </c>
      <c r="I63" s="709"/>
      <c r="J63" s="635">
        <f>SUM(I64:I65)</f>
        <v>2.7879999999999998</v>
      </c>
      <c r="K63" s="852"/>
      <c r="L63" s="397">
        <f>SUM(K64:K65)</f>
        <v>2.7879999999999998</v>
      </c>
      <c r="M63" s="912"/>
      <c r="N63" s="913">
        <f>SUM(M64:M65)</f>
        <v>4.88</v>
      </c>
      <c r="O63" s="912"/>
      <c r="P63" s="914">
        <f>SUM(O64:O65)</f>
        <v>6.49</v>
      </c>
    </row>
    <row r="64" spans="2:16" s="352" customFormat="1" x14ac:dyDescent="0.25">
      <c r="B64" s="718" t="s">
        <v>67</v>
      </c>
      <c r="C64" s="712">
        <v>0</v>
      </c>
      <c r="D64" s="636"/>
      <c r="E64" s="712">
        <v>0.94799999999999995</v>
      </c>
      <c r="F64" s="640"/>
      <c r="G64" s="712">
        <v>1</v>
      </c>
      <c r="H64" s="640"/>
      <c r="I64" s="713">
        <v>2.5</v>
      </c>
      <c r="J64" s="679"/>
      <c r="K64" s="851">
        <v>2.5</v>
      </c>
      <c r="L64" s="860"/>
      <c r="M64" s="915">
        <v>4.5999999999999996</v>
      </c>
      <c r="N64" s="918"/>
      <c r="O64" s="915">
        <v>6.2</v>
      </c>
      <c r="P64" s="919"/>
    </row>
    <row r="65" spans="2:16" s="352" customFormat="1" x14ac:dyDescent="0.25">
      <c r="B65" s="718" t="s">
        <v>8</v>
      </c>
      <c r="C65" s="712">
        <v>0</v>
      </c>
      <c r="D65" s="636"/>
      <c r="E65" s="712">
        <v>0</v>
      </c>
      <c r="F65" s="640"/>
      <c r="G65" s="712">
        <v>0.28799999999999998</v>
      </c>
      <c r="H65" s="640"/>
      <c r="I65" s="713">
        <v>0.28799999999999998</v>
      </c>
      <c r="J65" s="679"/>
      <c r="K65" s="851">
        <v>0.28799999999999998</v>
      </c>
      <c r="L65" s="860"/>
      <c r="M65" s="915">
        <v>0.28000000000000003</v>
      </c>
      <c r="N65" s="918"/>
      <c r="O65" s="915">
        <v>0.28999999999999998</v>
      </c>
      <c r="P65" s="919"/>
    </row>
    <row r="66" spans="2:16" s="352" customFormat="1" x14ac:dyDescent="0.25">
      <c r="B66" s="716" t="s">
        <v>73</v>
      </c>
      <c r="C66" s="719"/>
      <c r="D66" s="635">
        <f>SUM(C67)</f>
        <v>0.4</v>
      </c>
      <c r="E66" s="708"/>
      <c r="F66" s="639">
        <f>SUM(E67)</f>
        <v>9.5000000000000001E-2</v>
      </c>
      <c r="G66" s="708"/>
      <c r="H66" s="639">
        <f>SUM(G67)</f>
        <v>0.1</v>
      </c>
      <c r="I66" s="709"/>
      <c r="J66" s="635">
        <f>SUM(I67)</f>
        <v>0</v>
      </c>
      <c r="K66" s="852"/>
      <c r="L66" s="397">
        <f>SUM(K67)</f>
        <v>0</v>
      </c>
      <c r="M66" s="912"/>
      <c r="N66" s="913">
        <f>SUM(M67)</f>
        <v>0</v>
      </c>
      <c r="O66" s="912"/>
      <c r="P66" s="914">
        <f>SUM(O67)</f>
        <v>0</v>
      </c>
    </row>
    <row r="67" spans="2:16" s="352" customFormat="1" x14ac:dyDescent="0.25">
      <c r="B67" s="718" t="s">
        <v>67</v>
      </c>
      <c r="C67" s="712">
        <v>0.4</v>
      </c>
      <c r="D67" s="636"/>
      <c r="E67" s="712">
        <v>9.5000000000000001E-2</v>
      </c>
      <c r="F67" s="640"/>
      <c r="G67" s="712">
        <v>0.1</v>
      </c>
      <c r="H67" s="640"/>
      <c r="I67" s="713">
        <v>0</v>
      </c>
      <c r="J67" s="679"/>
      <c r="K67" s="851">
        <v>0</v>
      </c>
      <c r="L67" s="860"/>
      <c r="M67" s="915"/>
      <c r="N67" s="918"/>
      <c r="O67" s="915"/>
      <c r="P67" s="919"/>
    </row>
    <row r="68" spans="2:16" s="352" customFormat="1" x14ac:dyDescent="0.25">
      <c r="B68" s="716" t="s">
        <v>78</v>
      </c>
      <c r="C68" s="719"/>
      <c r="D68" s="635">
        <f>SUM(C69:C69)</f>
        <v>0.3</v>
      </c>
      <c r="E68" s="708"/>
      <c r="F68" s="639">
        <f>SUM(E69:E69)</f>
        <v>0.23599999999999999</v>
      </c>
      <c r="G68" s="708"/>
      <c r="H68" s="639">
        <f>SUM(G69:G69)</f>
        <v>0</v>
      </c>
      <c r="I68" s="709"/>
      <c r="J68" s="635">
        <f>SUM(I69:I69)</f>
        <v>0</v>
      </c>
      <c r="K68" s="852"/>
      <c r="L68" s="397">
        <f>SUM(K69:K69)</f>
        <v>0</v>
      </c>
      <c r="M68" s="912"/>
      <c r="N68" s="913">
        <f>SUM(M69:M69)</f>
        <v>0</v>
      </c>
      <c r="O68" s="912"/>
      <c r="P68" s="914">
        <f>SUM(O69:O69)</f>
        <v>0</v>
      </c>
    </row>
    <row r="69" spans="2:16" s="352" customFormat="1" x14ac:dyDescent="0.25">
      <c r="B69" s="718" t="s">
        <v>67</v>
      </c>
      <c r="C69" s="712">
        <v>0.3</v>
      </c>
      <c r="D69" s="636"/>
      <c r="E69" s="712">
        <v>0.23599999999999999</v>
      </c>
      <c r="F69" s="640"/>
      <c r="G69" s="712">
        <v>0</v>
      </c>
      <c r="H69" s="640"/>
      <c r="I69" s="713">
        <v>0</v>
      </c>
      <c r="J69" s="679"/>
      <c r="K69" s="851">
        <v>0</v>
      </c>
      <c r="L69" s="860"/>
      <c r="M69" s="915"/>
      <c r="N69" s="918"/>
      <c r="O69" s="915"/>
      <c r="P69" s="919"/>
    </row>
    <row r="70" spans="2:16" s="352" customFormat="1" x14ac:dyDescent="0.25">
      <c r="B70" s="716" t="s">
        <v>50</v>
      </c>
      <c r="C70" s="719"/>
      <c r="D70" s="635">
        <f>SUM(C71:C72)</f>
        <v>5.508</v>
      </c>
      <c r="E70" s="708"/>
      <c r="F70" s="639">
        <f>SUM(E71:E72)</f>
        <v>7.0469999999999997</v>
      </c>
      <c r="G70" s="708"/>
      <c r="H70" s="639">
        <f>SUM(G71:G72)</f>
        <v>5.3</v>
      </c>
      <c r="I70" s="709"/>
      <c r="J70" s="635">
        <f>SUM(I71:I72)</f>
        <v>6.4879999999999995</v>
      </c>
      <c r="K70" s="852"/>
      <c r="L70" s="397">
        <f>SUM(K71:K72)</f>
        <v>7.1879999999999997</v>
      </c>
      <c r="M70" s="912"/>
      <c r="N70" s="913">
        <f>SUM(M71:M72)</f>
        <v>7.4700000000000006</v>
      </c>
      <c r="O70" s="912"/>
      <c r="P70" s="914">
        <f>SUM(O71:O72)</f>
        <v>7.1899999999999995</v>
      </c>
    </row>
    <row r="71" spans="2:16" s="352" customFormat="1" x14ac:dyDescent="0.25">
      <c r="B71" s="718" t="s">
        <v>8</v>
      </c>
      <c r="C71" s="712">
        <v>2.4079999999999999</v>
      </c>
      <c r="D71" s="636"/>
      <c r="E71" s="712">
        <v>1.306</v>
      </c>
      <c r="F71" s="640"/>
      <c r="G71" s="712">
        <v>0</v>
      </c>
      <c r="H71" s="640"/>
      <c r="I71" s="713">
        <v>1.1879999999999999</v>
      </c>
      <c r="J71" s="679"/>
      <c r="K71" s="851">
        <v>1.1879999999999999</v>
      </c>
      <c r="L71" s="860"/>
      <c r="M71" s="915">
        <v>1.19</v>
      </c>
      <c r="N71" s="918"/>
      <c r="O71" s="915">
        <v>1.19</v>
      </c>
      <c r="P71" s="919"/>
    </row>
    <row r="72" spans="2:16" s="352" customFormat="1" x14ac:dyDescent="0.25">
      <c r="B72" s="718" t="s">
        <v>255</v>
      </c>
      <c r="C72" s="712">
        <v>3.1</v>
      </c>
      <c r="D72" s="636"/>
      <c r="E72" s="712">
        <v>5.7409999999999997</v>
      </c>
      <c r="F72" s="640"/>
      <c r="G72" s="712">
        <v>5.3</v>
      </c>
      <c r="H72" s="640"/>
      <c r="I72" s="713">
        <v>5.3</v>
      </c>
      <c r="J72" s="679"/>
      <c r="K72" s="851">
        <v>6</v>
      </c>
      <c r="L72" s="860"/>
      <c r="M72" s="915">
        <v>6.28</v>
      </c>
      <c r="N72" s="918"/>
      <c r="O72" s="915">
        <v>6</v>
      </c>
      <c r="P72" s="919"/>
    </row>
    <row r="73" spans="2:16" s="352" customFormat="1" x14ac:dyDescent="0.25">
      <c r="B73" s="716" t="s">
        <v>256</v>
      </c>
      <c r="C73" s="719"/>
      <c r="D73" s="635">
        <f>SUM(C74)</f>
        <v>5.3</v>
      </c>
      <c r="E73" s="708"/>
      <c r="F73" s="639">
        <f>SUM(E74)</f>
        <v>5.2119999999999997</v>
      </c>
      <c r="G73" s="708"/>
      <c r="H73" s="639">
        <f>SUM(G74)</f>
        <v>5.35</v>
      </c>
      <c r="I73" s="709"/>
      <c r="J73" s="635">
        <f>SUM(I74)</f>
        <v>5.35</v>
      </c>
      <c r="K73" s="852"/>
      <c r="L73" s="397">
        <f>SUM(K74)</f>
        <v>5.35</v>
      </c>
      <c r="M73" s="912"/>
      <c r="N73" s="913">
        <f>SUM(M74)</f>
        <v>6</v>
      </c>
      <c r="O73" s="912"/>
      <c r="P73" s="914">
        <f>SUM(O74)</f>
        <v>5.35</v>
      </c>
    </row>
    <row r="74" spans="2:16" s="352" customFormat="1" x14ac:dyDescent="0.25">
      <c r="B74" s="718" t="s">
        <v>67</v>
      </c>
      <c r="C74" s="712">
        <v>5.3</v>
      </c>
      <c r="D74" s="636"/>
      <c r="E74" s="712">
        <v>5.2119999999999997</v>
      </c>
      <c r="F74" s="640"/>
      <c r="G74" s="712">
        <v>5.35</v>
      </c>
      <c r="H74" s="640"/>
      <c r="I74" s="713">
        <v>5.35</v>
      </c>
      <c r="J74" s="679"/>
      <c r="K74" s="851">
        <v>5.35</v>
      </c>
      <c r="L74" s="860"/>
      <c r="M74" s="915">
        <v>6</v>
      </c>
      <c r="N74" s="918"/>
      <c r="O74" s="915">
        <v>5.35</v>
      </c>
      <c r="P74" s="919"/>
    </row>
    <row r="75" spans="2:16" s="352" customFormat="1" x14ac:dyDescent="0.25">
      <c r="B75" s="716" t="s">
        <v>257</v>
      </c>
      <c r="C75" s="719"/>
      <c r="D75" s="635">
        <f>SUM(C76)</f>
        <v>5.0510000000000002</v>
      </c>
      <c r="E75" s="708"/>
      <c r="F75" s="639">
        <f>SUM(E76)</f>
        <v>5.4020000000000001</v>
      </c>
      <c r="G75" s="708"/>
      <c r="H75" s="639">
        <f>SUM(G76)</f>
        <v>5.7</v>
      </c>
      <c r="I75" s="709"/>
      <c r="J75" s="635">
        <f>SUM(I76)</f>
        <v>5.7</v>
      </c>
      <c r="K75" s="852"/>
      <c r="L75" s="397">
        <f>SUM(K76)</f>
        <v>5.7</v>
      </c>
      <c r="M75" s="912"/>
      <c r="N75" s="913">
        <f>SUM(M76)</f>
        <v>4</v>
      </c>
      <c r="O75" s="912"/>
      <c r="P75" s="914">
        <f>SUM(O76)</f>
        <v>4</v>
      </c>
    </row>
    <row r="76" spans="2:16" s="352" customFormat="1" x14ac:dyDescent="0.25">
      <c r="B76" s="718" t="s">
        <v>67</v>
      </c>
      <c r="C76" s="712">
        <v>5.0510000000000002</v>
      </c>
      <c r="D76" s="636"/>
      <c r="E76" s="712">
        <v>5.4020000000000001</v>
      </c>
      <c r="F76" s="640"/>
      <c r="G76" s="712">
        <v>5.7</v>
      </c>
      <c r="H76" s="640"/>
      <c r="I76" s="713">
        <v>5.7</v>
      </c>
      <c r="J76" s="679"/>
      <c r="K76" s="851">
        <v>5.7</v>
      </c>
      <c r="L76" s="860"/>
      <c r="M76" s="915">
        <v>4</v>
      </c>
      <c r="N76" s="918"/>
      <c r="O76" s="915">
        <v>4</v>
      </c>
      <c r="P76" s="919"/>
    </row>
    <row r="77" spans="2:16" s="352" customFormat="1" x14ac:dyDescent="0.25">
      <c r="B77" s="716" t="s">
        <v>39</v>
      </c>
      <c r="C77" s="717"/>
      <c r="D77" s="635">
        <f>SUM(C78)</f>
        <v>14.065</v>
      </c>
      <c r="E77" s="708"/>
      <c r="F77" s="639">
        <f>SUM(E78)</f>
        <v>15.67</v>
      </c>
      <c r="G77" s="708"/>
      <c r="H77" s="639">
        <f>SUM(G78)</f>
        <v>39.085000000000001</v>
      </c>
      <c r="I77" s="709"/>
      <c r="J77" s="635">
        <f>SUM(I78)</f>
        <v>11.727</v>
      </c>
      <c r="K77" s="852"/>
      <c r="L77" s="397">
        <f>SUM(K78)</f>
        <v>9.2669999999999995</v>
      </c>
      <c r="M77" s="912"/>
      <c r="N77" s="913">
        <f>SUM(M78)</f>
        <v>9.25</v>
      </c>
      <c r="O77" s="912"/>
      <c r="P77" s="914">
        <f>SUM(O78)</f>
        <v>2.17</v>
      </c>
    </row>
    <row r="78" spans="2:16" s="352" customFormat="1" x14ac:dyDescent="0.25">
      <c r="B78" s="718" t="s">
        <v>8</v>
      </c>
      <c r="C78" s="712">
        <v>14.065</v>
      </c>
      <c r="D78" s="636"/>
      <c r="E78" s="712">
        <v>15.67</v>
      </c>
      <c r="F78" s="640"/>
      <c r="G78" s="712">
        <v>39.085000000000001</v>
      </c>
      <c r="H78" s="640"/>
      <c r="I78" s="713">
        <v>11.727</v>
      </c>
      <c r="J78" s="679"/>
      <c r="K78" s="851">
        <v>9.2669999999999995</v>
      </c>
      <c r="L78" s="860"/>
      <c r="M78" s="915">
        <v>9.25</v>
      </c>
      <c r="N78" s="918"/>
      <c r="O78" s="915">
        <v>2.17</v>
      </c>
      <c r="P78" s="919"/>
    </row>
    <row r="79" spans="2:16" s="352" customFormat="1" x14ac:dyDescent="0.25">
      <c r="B79" s="716" t="s">
        <v>40</v>
      </c>
      <c r="C79" s="717"/>
      <c r="D79" s="635">
        <f>SUM(C80:C81)</f>
        <v>0.503</v>
      </c>
      <c r="E79" s="708"/>
      <c r="F79" s="639">
        <f>SUM(E80:E81)</f>
        <v>0.10300000000000001</v>
      </c>
      <c r="G79" s="708"/>
      <c r="H79" s="639">
        <f>SUM(G80:G81)</f>
        <v>0</v>
      </c>
      <c r="I79" s="709"/>
      <c r="J79" s="635">
        <f>SUM(I80:I81)</f>
        <v>0</v>
      </c>
      <c r="K79" s="852"/>
      <c r="L79" s="397">
        <f>SUM(K80:K81)</f>
        <v>0</v>
      </c>
      <c r="M79" s="912"/>
      <c r="N79" s="913">
        <f>SUM(M80:M81)</f>
        <v>0</v>
      </c>
      <c r="O79" s="912"/>
      <c r="P79" s="914">
        <f>SUM(O80:O81)</f>
        <v>0</v>
      </c>
    </row>
    <row r="80" spans="2:16" s="352" customFormat="1" x14ac:dyDescent="0.25">
      <c r="B80" s="718" t="s">
        <v>8</v>
      </c>
      <c r="C80" s="712">
        <v>0.30299999999999999</v>
      </c>
      <c r="D80" s="636"/>
      <c r="E80" s="712">
        <v>4.7E-2</v>
      </c>
      <c r="F80" s="640"/>
      <c r="G80" s="712">
        <v>0</v>
      </c>
      <c r="H80" s="640"/>
      <c r="I80" s="713">
        <v>0</v>
      </c>
      <c r="J80" s="679"/>
      <c r="K80" s="851">
        <v>0</v>
      </c>
      <c r="L80" s="860"/>
      <c r="M80" s="915"/>
      <c r="N80" s="918"/>
      <c r="O80" s="915"/>
      <c r="P80" s="919"/>
    </row>
    <row r="81" spans="2:16" s="352" customFormat="1" x14ac:dyDescent="0.25">
      <c r="B81" s="718" t="s">
        <v>41</v>
      </c>
      <c r="C81" s="712">
        <v>0.2</v>
      </c>
      <c r="D81" s="636"/>
      <c r="E81" s="712">
        <v>5.6000000000000001E-2</v>
      </c>
      <c r="F81" s="640"/>
      <c r="G81" s="712">
        <v>0</v>
      </c>
      <c r="H81" s="640"/>
      <c r="I81" s="713">
        <v>0</v>
      </c>
      <c r="J81" s="679"/>
      <c r="K81" s="851">
        <v>0</v>
      </c>
      <c r="L81" s="860"/>
      <c r="M81" s="915"/>
      <c r="N81" s="918"/>
      <c r="O81" s="915"/>
      <c r="P81" s="919"/>
    </row>
    <row r="82" spans="2:16" s="352" customFormat="1" x14ac:dyDescent="0.25">
      <c r="B82" s="716" t="s">
        <v>42</v>
      </c>
      <c r="C82" s="717"/>
      <c r="D82" s="635">
        <f>SUM(C83:C84)</f>
        <v>0.54900000000000004</v>
      </c>
      <c r="E82" s="708"/>
      <c r="F82" s="639">
        <f>SUM(E83:E84)</f>
        <v>0.5</v>
      </c>
      <c r="G82" s="708"/>
      <c r="H82" s="639">
        <f>SUM(G83:G84)</f>
        <v>0.55200000000000005</v>
      </c>
      <c r="I82" s="709"/>
      <c r="J82" s="635">
        <f>SUM(I83:I84)</f>
        <v>5.1999999999999998E-2</v>
      </c>
      <c r="K82" s="852"/>
      <c r="L82" s="397">
        <f>SUM(K83:K84)</f>
        <v>5.1999999999999998E-2</v>
      </c>
      <c r="M82" s="912"/>
      <c r="N82" s="913">
        <f>SUM(M83:M84)</f>
        <v>0.05</v>
      </c>
      <c r="O82" s="912"/>
      <c r="P82" s="914">
        <f>SUM(O83:O84)</f>
        <v>0.05</v>
      </c>
    </row>
    <row r="83" spans="2:16" s="352" customFormat="1" x14ac:dyDescent="0.25">
      <c r="B83" s="718" t="s">
        <v>8</v>
      </c>
      <c r="C83" s="712">
        <v>4.9000000000000002E-2</v>
      </c>
      <c r="D83" s="636"/>
      <c r="E83" s="712">
        <v>0</v>
      </c>
      <c r="F83" s="640"/>
      <c r="G83" s="712">
        <v>5.1999999999999998E-2</v>
      </c>
      <c r="H83" s="640"/>
      <c r="I83" s="713">
        <v>5.1999999999999998E-2</v>
      </c>
      <c r="J83" s="679"/>
      <c r="K83" s="851">
        <v>5.1999999999999998E-2</v>
      </c>
      <c r="L83" s="860"/>
      <c r="M83" s="915">
        <v>0.05</v>
      </c>
      <c r="N83" s="918"/>
      <c r="O83" s="915">
        <v>0.05</v>
      </c>
      <c r="P83" s="919"/>
    </row>
    <row r="84" spans="2:16" s="352" customFormat="1" x14ac:dyDescent="0.25">
      <c r="B84" s="718" t="s">
        <v>43</v>
      </c>
      <c r="C84" s="712">
        <v>0.5</v>
      </c>
      <c r="D84" s="636"/>
      <c r="E84" s="712">
        <v>0.5</v>
      </c>
      <c r="F84" s="640"/>
      <c r="G84" s="712">
        <v>0.5</v>
      </c>
      <c r="H84" s="640"/>
      <c r="I84" s="713">
        <v>0</v>
      </c>
      <c r="J84" s="679"/>
      <c r="K84" s="851">
        <v>0</v>
      </c>
      <c r="L84" s="860"/>
      <c r="M84" s="915"/>
      <c r="N84" s="918"/>
      <c r="O84" s="915"/>
      <c r="P84" s="919"/>
    </row>
    <row r="85" spans="2:16" s="352" customFormat="1" x14ac:dyDescent="0.25">
      <c r="B85" s="716" t="s">
        <v>76</v>
      </c>
      <c r="C85" s="717"/>
      <c r="D85" s="635">
        <f>SUM(C86)</f>
        <v>4.25</v>
      </c>
      <c r="E85" s="708"/>
      <c r="F85" s="639">
        <f>SUM(E86)</f>
        <v>3.7909999999999999</v>
      </c>
      <c r="G85" s="708"/>
      <c r="H85" s="639">
        <f>SUM(G86)</f>
        <v>3.8</v>
      </c>
      <c r="I85" s="709"/>
      <c r="J85" s="635">
        <f>SUM(I86)</f>
        <v>3.8</v>
      </c>
      <c r="K85" s="852"/>
      <c r="L85" s="397">
        <f>SUM(K86)</f>
        <v>3.8</v>
      </c>
      <c r="M85" s="912"/>
      <c r="N85" s="913">
        <f>SUM(M86)</f>
        <v>3.3</v>
      </c>
      <c r="O85" s="912"/>
      <c r="P85" s="914">
        <f>SUM(O86)</f>
        <v>3.8</v>
      </c>
    </row>
    <row r="86" spans="2:16" s="352" customFormat="1" x14ac:dyDescent="0.25">
      <c r="B86" s="718" t="s">
        <v>67</v>
      </c>
      <c r="C86" s="712">
        <v>4.25</v>
      </c>
      <c r="D86" s="636"/>
      <c r="E86" s="712">
        <v>3.7909999999999999</v>
      </c>
      <c r="F86" s="640"/>
      <c r="G86" s="712">
        <v>3.8</v>
      </c>
      <c r="H86" s="640"/>
      <c r="I86" s="713">
        <v>3.8</v>
      </c>
      <c r="J86" s="679"/>
      <c r="K86" s="851">
        <v>3.8</v>
      </c>
      <c r="L86" s="860"/>
      <c r="M86" s="915">
        <v>3.3</v>
      </c>
      <c r="N86" s="918"/>
      <c r="O86" s="915">
        <v>3.8</v>
      </c>
      <c r="P86" s="919"/>
    </row>
    <row r="87" spans="2:16" s="352" customFormat="1" x14ac:dyDescent="0.25">
      <c r="B87" s="716" t="s">
        <v>84</v>
      </c>
      <c r="C87" s="717"/>
      <c r="D87" s="635">
        <f>SUM(C88)</f>
        <v>0.75</v>
      </c>
      <c r="E87" s="708"/>
      <c r="F87" s="639">
        <f>SUM(E88)</f>
        <v>0.66400000000000003</v>
      </c>
      <c r="G87" s="708"/>
      <c r="H87" s="639">
        <f>SUM(G88)</f>
        <v>0.7</v>
      </c>
      <c r="I87" s="709"/>
      <c r="J87" s="635">
        <f>SUM(I88)</f>
        <v>0.7</v>
      </c>
      <c r="K87" s="852"/>
      <c r="L87" s="397">
        <f>SUM(K88)</f>
        <v>0.75</v>
      </c>
      <c r="M87" s="912"/>
      <c r="N87" s="913">
        <f>SUM(M88)</f>
        <v>0.75</v>
      </c>
      <c r="O87" s="912"/>
      <c r="P87" s="914">
        <f>SUM(O88)</f>
        <v>0.75</v>
      </c>
    </row>
    <row r="88" spans="2:16" s="352" customFormat="1" x14ac:dyDescent="0.25">
      <c r="B88" s="718" t="s">
        <v>67</v>
      </c>
      <c r="C88" s="712">
        <v>0.75</v>
      </c>
      <c r="D88" s="636"/>
      <c r="E88" s="712">
        <v>0.66400000000000003</v>
      </c>
      <c r="F88" s="640"/>
      <c r="G88" s="712">
        <v>0.7</v>
      </c>
      <c r="H88" s="640"/>
      <c r="I88" s="713">
        <v>0.7</v>
      </c>
      <c r="J88" s="679"/>
      <c r="K88" s="851">
        <v>0.75</v>
      </c>
      <c r="L88" s="860"/>
      <c r="M88" s="915">
        <v>0.75</v>
      </c>
      <c r="N88" s="918"/>
      <c r="O88" s="915">
        <v>0.75</v>
      </c>
      <c r="P88" s="919"/>
    </row>
    <row r="89" spans="2:16" s="352" customFormat="1" x14ac:dyDescent="0.25">
      <c r="B89" s="716" t="s">
        <v>501</v>
      </c>
      <c r="C89" s="712"/>
      <c r="D89" s="636"/>
      <c r="E89" s="712"/>
      <c r="F89" s="640"/>
      <c r="G89" s="712"/>
      <c r="H89" s="640"/>
      <c r="I89" s="713"/>
      <c r="J89" s="679"/>
      <c r="K89" s="851"/>
      <c r="L89" s="860"/>
      <c r="M89" s="915"/>
      <c r="N89" s="918">
        <f>M90</f>
        <v>1</v>
      </c>
      <c r="O89" s="915"/>
      <c r="P89" s="919">
        <f>O90</f>
        <v>1</v>
      </c>
    </row>
    <row r="90" spans="2:16" s="352" customFormat="1" x14ac:dyDescent="0.25">
      <c r="B90" s="718" t="s">
        <v>67</v>
      </c>
      <c r="C90" s="712"/>
      <c r="D90" s="636"/>
      <c r="E90" s="712"/>
      <c r="F90" s="640"/>
      <c r="G90" s="712"/>
      <c r="H90" s="640"/>
      <c r="I90" s="713"/>
      <c r="J90" s="679"/>
      <c r="K90" s="851"/>
      <c r="L90" s="860"/>
      <c r="M90" s="915">
        <v>1</v>
      </c>
      <c r="N90" s="918"/>
      <c r="O90" s="915">
        <v>1</v>
      </c>
      <c r="P90" s="919"/>
    </row>
    <row r="91" spans="2:16" x14ac:dyDescent="0.25">
      <c r="B91" s="722" t="s">
        <v>228</v>
      </c>
      <c r="C91" s="715"/>
      <c r="D91" s="633">
        <f>SUM(D92)</f>
        <v>0</v>
      </c>
      <c r="E91" s="705"/>
      <c r="F91" s="649">
        <f>SUM(F92)</f>
        <v>0</v>
      </c>
      <c r="G91" s="705"/>
      <c r="H91" s="649">
        <f>SUM(H92)</f>
        <v>0</v>
      </c>
      <c r="I91" s="668"/>
      <c r="J91" s="667">
        <f>SUM(J92)</f>
        <v>0</v>
      </c>
      <c r="K91" s="853"/>
      <c r="L91" s="361">
        <f>SUM(L92)</f>
        <v>0</v>
      </c>
      <c r="M91" s="909"/>
      <c r="N91" s="910">
        <f>SUM(N92)</f>
        <v>0</v>
      </c>
      <c r="O91" s="909"/>
      <c r="P91" s="911">
        <f>SUM(P92)</f>
        <v>0</v>
      </c>
    </row>
    <row r="92" spans="2:16" s="352" customFormat="1" x14ac:dyDescent="0.25">
      <c r="B92" s="723" t="s">
        <v>258</v>
      </c>
      <c r="C92" s="717"/>
      <c r="D92" s="635">
        <v>0</v>
      </c>
      <c r="E92" s="708"/>
      <c r="F92" s="639">
        <v>0</v>
      </c>
      <c r="G92" s="708"/>
      <c r="H92" s="639">
        <v>0</v>
      </c>
      <c r="I92" s="709"/>
      <c r="J92" s="635">
        <v>0</v>
      </c>
      <c r="K92" s="852"/>
      <c r="L92" s="397">
        <v>0</v>
      </c>
      <c r="M92" s="912"/>
      <c r="N92" s="913">
        <v>0</v>
      </c>
      <c r="O92" s="912"/>
      <c r="P92" s="914">
        <v>0</v>
      </c>
    </row>
    <row r="93" spans="2:16" s="352" customFormat="1" x14ac:dyDescent="0.25">
      <c r="B93" s="724" t="s">
        <v>8</v>
      </c>
      <c r="C93" s="725">
        <v>0</v>
      </c>
      <c r="D93" s="688"/>
      <c r="E93" s="725">
        <v>0</v>
      </c>
      <c r="F93" s="653"/>
      <c r="G93" s="725">
        <v>0</v>
      </c>
      <c r="H93" s="653"/>
      <c r="I93" s="726">
        <v>0</v>
      </c>
      <c r="J93" s="700"/>
      <c r="K93" s="854">
        <v>0</v>
      </c>
      <c r="L93" s="861"/>
      <c r="M93" s="915"/>
      <c r="N93" s="916"/>
      <c r="O93" s="915"/>
      <c r="P93" s="917"/>
    </row>
    <row r="94" spans="2:16" ht="13.8" x14ac:dyDescent="0.25">
      <c r="B94" s="890" t="s">
        <v>52</v>
      </c>
      <c r="C94" s="891"/>
      <c r="D94" s="892">
        <f>SUM(D5,D8,D32,D91)</f>
        <v>175.15899999999999</v>
      </c>
      <c r="E94" s="893"/>
      <c r="F94" s="893">
        <f>SUM(F5,F8,F32,F91)</f>
        <v>120.922</v>
      </c>
      <c r="G94" s="894"/>
      <c r="H94" s="892">
        <f>SUM(H5,H8,H32,H91)</f>
        <v>157.381</v>
      </c>
      <c r="I94" s="893"/>
      <c r="J94" s="892">
        <f>SUM(J5,J8,J32,J91)</f>
        <v>137.68</v>
      </c>
      <c r="K94" s="893"/>
      <c r="L94" s="892">
        <f>SUM(L5,L8,L32,L91)</f>
        <v>128.239</v>
      </c>
      <c r="M94" s="920"/>
      <c r="N94" s="921">
        <f>SUM(N5,N8,N32,N91)</f>
        <v>128.01999999999998</v>
      </c>
      <c r="O94" s="920"/>
      <c r="P94" s="922">
        <f>SUM(P5,P8,P32,P91)</f>
        <v>111.42999999999999</v>
      </c>
    </row>
    <row r="95" spans="2:16" s="352" customFormat="1" ht="13.5" customHeight="1" x14ac:dyDescent="0.3">
      <c r="B95" s="982" t="s">
        <v>499</v>
      </c>
      <c r="C95" s="983"/>
      <c r="D95" s="983"/>
      <c r="E95" s="983"/>
      <c r="F95" s="983"/>
      <c r="G95" s="983"/>
      <c r="H95" s="983"/>
      <c r="I95" s="983"/>
      <c r="J95" s="983"/>
      <c r="K95" s="983"/>
      <c r="L95" s="983"/>
      <c r="M95" s="983"/>
      <c r="N95" s="983"/>
      <c r="O95" s="983"/>
      <c r="P95" s="984"/>
    </row>
    <row r="96" spans="2:16" s="352" customFormat="1" ht="15.75" customHeight="1" x14ac:dyDescent="0.25">
      <c r="B96" s="985" t="s">
        <v>498</v>
      </c>
      <c r="C96" s="986"/>
      <c r="D96" s="986"/>
      <c r="E96" s="986"/>
      <c r="F96" s="986"/>
      <c r="G96" s="986"/>
      <c r="H96" s="986"/>
      <c r="I96" s="986"/>
      <c r="J96" s="986"/>
      <c r="K96" s="986"/>
      <c r="L96" s="986"/>
      <c r="M96" s="986"/>
      <c r="N96" s="986"/>
      <c r="O96" s="986"/>
      <c r="P96" s="987"/>
    </row>
    <row r="97" spans="2:16" s="352" customFormat="1" ht="16.2" customHeight="1" x14ac:dyDescent="0.3">
      <c r="B97" s="982" t="s">
        <v>497</v>
      </c>
      <c r="C97" s="983"/>
      <c r="D97" s="983"/>
      <c r="E97" s="983"/>
      <c r="F97" s="983"/>
      <c r="G97" s="983"/>
      <c r="H97" s="983"/>
      <c r="I97" s="983"/>
      <c r="J97" s="983"/>
      <c r="K97" s="983"/>
      <c r="L97" s="983"/>
      <c r="M97" s="983"/>
      <c r="N97" s="983"/>
      <c r="O97" s="983"/>
      <c r="P97" s="984"/>
    </row>
    <row r="98" spans="2:16" s="352" customFormat="1" ht="14.4" thickBot="1" x14ac:dyDescent="0.35">
      <c r="B98" s="976" t="s">
        <v>512</v>
      </c>
      <c r="C98" s="977"/>
      <c r="D98" s="977"/>
      <c r="E98" s="977"/>
      <c r="F98" s="977"/>
      <c r="G98" s="977"/>
      <c r="H98" s="977"/>
      <c r="I98" s="977"/>
      <c r="J98" s="977"/>
      <c r="K98" s="977"/>
      <c r="L98" s="977"/>
      <c r="M98" s="977"/>
      <c r="N98" s="977"/>
      <c r="O98" s="977"/>
      <c r="P98" s="978"/>
    </row>
    <row r="99" spans="2:16" s="352" customFormat="1" x14ac:dyDescent="0.25"/>
    <row r="100" spans="2:16" s="352" customFormat="1" x14ac:dyDescent="0.25"/>
    <row r="101" spans="2:16" s="352" customFormat="1" x14ac:dyDescent="0.25"/>
    <row r="102" spans="2:16" s="352" customFormat="1" x14ac:dyDescent="0.25"/>
    <row r="103" spans="2:16" s="352" customFormat="1" x14ac:dyDescent="0.25"/>
    <row r="104" spans="2:16" s="352" customFormat="1" x14ac:dyDescent="0.25"/>
    <row r="105" spans="2:16" s="352" customFormat="1" x14ac:dyDescent="0.25"/>
    <row r="106" spans="2:16" s="352" customFormat="1" x14ac:dyDescent="0.25"/>
    <row r="107" spans="2:16" s="352" customFormat="1" x14ac:dyDescent="0.25"/>
    <row r="108" spans="2:16" s="352" customFormat="1" x14ac:dyDescent="0.25"/>
    <row r="109" spans="2:16" s="352" customFormat="1" x14ac:dyDescent="0.25"/>
    <row r="110" spans="2:16" s="352" customFormat="1" x14ac:dyDescent="0.25"/>
    <row r="111" spans="2:16" s="352" customFormat="1" x14ac:dyDescent="0.25"/>
    <row r="112" spans="2:16" s="352" customFormat="1" x14ac:dyDescent="0.25"/>
    <row r="113" s="352" customFormat="1" x14ac:dyDescent="0.25"/>
    <row r="114" s="352" customFormat="1" x14ac:dyDescent="0.25"/>
    <row r="115" s="352" customFormat="1" x14ac:dyDescent="0.25"/>
    <row r="116" s="352" customFormat="1" x14ac:dyDescent="0.25"/>
  </sheetData>
  <sheetProtection insertRows="0"/>
  <mergeCells count="13">
    <mergeCell ref="B98:P98"/>
    <mergeCell ref="O3:P3"/>
    <mergeCell ref="B2:P2"/>
    <mergeCell ref="B95:P95"/>
    <mergeCell ref="B96:P96"/>
    <mergeCell ref="B97:P97"/>
    <mergeCell ref="M3:N3"/>
    <mergeCell ref="I3:J3"/>
    <mergeCell ref="G3:H3"/>
    <mergeCell ref="B3:B4"/>
    <mergeCell ref="C3:D3"/>
    <mergeCell ref="E3:F3"/>
    <mergeCell ref="K3:L3"/>
  </mergeCells>
  <printOptions horizontalCentered="1"/>
  <pageMargins left="0.7" right="0.7" top="0.75" bottom="0.75" header="0.3" footer="0.3"/>
  <pageSetup scale="63"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pageSetUpPr fitToPage="1"/>
  </sheetPr>
  <dimension ref="A1:P55"/>
  <sheetViews>
    <sheetView zoomScaleNormal="100" workbookViewId="0">
      <selection activeCell="B47" sqref="B47"/>
    </sheetView>
  </sheetViews>
  <sheetFormatPr defaultColWidth="9.109375" defaultRowHeight="13.2" x14ac:dyDescent="0.25"/>
  <cols>
    <col min="1" max="1" width="4.6640625" style="303" customWidth="1"/>
    <col min="2" max="2" width="70.6640625" style="303" customWidth="1"/>
    <col min="3" max="3" width="8.6640625" style="303" customWidth="1"/>
    <col min="4" max="4" width="9.33203125" style="303" customWidth="1"/>
    <col min="5" max="5" width="8.6640625" style="303" customWidth="1"/>
    <col min="6" max="6" width="9.33203125" style="305" customWidth="1"/>
    <col min="7" max="7" width="8.6640625" style="303" customWidth="1"/>
    <col min="8" max="8" width="9.33203125" style="305" customWidth="1"/>
    <col min="9" max="10" width="9.109375" style="303"/>
    <col min="11" max="11" width="9.109375" style="615"/>
    <col min="12" max="12" width="9.5546875" style="615" bestFit="1" customWidth="1"/>
    <col min="13" max="13" width="9.109375" style="615"/>
    <col min="14" max="14" width="9.5546875" style="615" bestFit="1" customWidth="1"/>
    <col min="15" max="15" width="9.109375" style="615"/>
    <col min="16" max="16" width="9.5546875" style="615" bestFit="1" customWidth="1"/>
    <col min="17" max="16384" width="9.109375" style="303"/>
  </cols>
  <sheetData>
    <row r="1" spans="1:16" ht="13.8" thickBot="1" x14ac:dyDescent="0.3">
      <c r="A1" s="615"/>
      <c r="B1" s="616"/>
      <c r="C1" s="616"/>
      <c r="D1" s="616"/>
      <c r="E1" s="616"/>
      <c r="F1" s="616"/>
      <c r="G1" s="616"/>
      <c r="H1" s="616"/>
      <c r="I1" s="616"/>
      <c r="J1" s="616"/>
      <c r="K1" s="616"/>
      <c r="L1" s="616"/>
      <c r="M1" s="616"/>
      <c r="N1" s="616"/>
      <c r="O1" s="616"/>
      <c r="P1" s="616"/>
    </row>
    <row r="2" spans="1:16" ht="51.75" customHeight="1" thickBot="1" x14ac:dyDescent="0.3">
      <c r="A2" s="615"/>
      <c r="B2" s="997" t="s">
        <v>510</v>
      </c>
      <c r="C2" s="998"/>
      <c r="D2" s="998"/>
      <c r="E2" s="998"/>
      <c r="F2" s="998"/>
      <c r="G2" s="998"/>
      <c r="H2" s="998"/>
      <c r="I2" s="998"/>
      <c r="J2" s="998"/>
      <c r="K2" s="998"/>
      <c r="L2" s="998"/>
      <c r="M2" s="998"/>
      <c r="N2" s="998"/>
      <c r="O2" s="998"/>
      <c r="P2" s="999"/>
    </row>
    <row r="3" spans="1:16" x14ac:dyDescent="0.25">
      <c r="A3" s="615"/>
      <c r="B3" s="1006" t="s">
        <v>406</v>
      </c>
      <c r="C3" s="1004" t="s">
        <v>390</v>
      </c>
      <c r="D3" s="1005"/>
      <c r="E3" s="1007" t="s">
        <v>269</v>
      </c>
      <c r="F3" s="1001"/>
      <c r="G3" s="1007" t="s">
        <v>417</v>
      </c>
      <c r="H3" s="1001"/>
      <c r="I3" s="1000" t="s">
        <v>478</v>
      </c>
      <c r="J3" s="1001"/>
      <c r="K3" s="1002" t="s">
        <v>483</v>
      </c>
      <c r="L3" s="1003"/>
      <c r="M3" s="1002" t="s">
        <v>519</v>
      </c>
      <c r="N3" s="1003"/>
      <c r="O3" s="1002" t="s">
        <v>520</v>
      </c>
      <c r="P3" s="1156"/>
    </row>
    <row r="4" spans="1:16" x14ac:dyDescent="0.25">
      <c r="A4" s="615"/>
      <c r="B4" s="992"/>
      <c r="C4" s="727" t="s">
        <v>418</v>
      </c>
      <c r="D4" s="686" t="s">
        <v>419</v>
      </c>
      <c r="E4" s="702" t="s">
        <v>418</v>
      </c>
      <c r="F4" s="676" t="s">
        <v>419</v>
      </c>
      <c r="G4" s="702" t="s">
        <v>418</v>
      </c>
      <c r="H4" s="676" t="s">
        <v>419</v>
      </c>
      <c r="I4" s="728" t="s">
        <v>418</v>
      </c>
      <c r="J4" s="676" t="s">
        <v>419</v>
      </c>
      <c r="K4" s="827" t="s">
        <v>418</v>
      </c>
      <c r="L4" s="826" t="s">
        <v>419</v>
      </c>
      <c r="M4" s="827" t="s">
        <v>418</v>
      </c>
      <c r="N4" s="826" t="s">
        <v>419</v>
      </c>
      <c r="O4" s="827" t="s">
        <v>418</v>
      </c>
      <c r="P4" s="897" t="s">
        <v>419</v>
      </c>
    </row>
    <row r="5" spans="1:16" x14ac:dyDescent="0.25">
      <c r="A5" s="615"/>
      <c r="B5" s="729" t="s">
        <v>225</v>
      </c>
      <c r="C5" s="704"/>
      <c r="D5" s="683">
        <f>SUM(C6)</f>
        <v>9.6000000000000002E-2</v>
      </c>
      <c r="E5" s="730"/>
      <c r="F5" s="683">
        <f>SUM(E6)</f>
        <v>0.1</v>
      </c>
      <c r="G5" s="730"/>
      <c r="H5" s="828">
        <f>SUM(G6)</f>
        <v>0.1</v>
      </c>
      <c r="I5" s="691"/>
      <c r="J5" s="828">
        <f>SUM(I6)</f>
        <v>0.1</v>
      </c>
      <c r="K5" s="825"/>
      <c r="L5" s="832">
        <f>SUM(K6:K9)</f>
        <v>6.827</v>
      </c>
      <c r="M5" s="825"/>
      <c r="N5" s="832">
        <f>SUM(M6:M9)</f>
        <v>5.5570000000000004</v>
      </c>
      <c r="O5" s="825"/>
      <c r="P5" s="898">
        <f>SUM(O6:O9)</f>
        <v>5.1100000000000003</v>
      </c>
    </row>
    <row r="6" spans="1:16" x14ac:dyDescent="0.25">
      <c r="A6" s="615"/>
      <c r="B6" s="731" t="s">
        <v>265</v>
      </c>
      <c r="C6" s="732">
        <v>9.6000000000000002E-2</v>
      </c>
      <c r="D6" s="687"/>
      <c r="E6" s="732">
        <v>0.1</v>
      </c>
      <c r="F6" s="685"/>
      <c r="G6" s="732">
        <v>0.1</v>
      </c>
      <c r="H6" s="685"/>
      <c r="I6" s="733">
        <v>0.1</v>
      </c>
      <c r="J6" s="684"/>
      <c r="K6" s="825">
        <v>0.1</v>
      </c>
      <c r="L6" s="833"/>
      <c r="M6" s="825">
        <v>0.05</v>
      </c>
      <c r="N6" s="833"/>
      <c r="O6" s="825">
        <v>0.02</v>
      </c>
      <c r="P6" s="899"/>
    </row>
    <row r="7" spans="1:16" x14ac:dyDescent="0.25">
      <c r="A7" s="615"/>
      <c r="B7" s="731" t="s">
        <v>292</v>
      </c>
      <c r="C7" s="732">
        <v>0</v>
      </c>
      <c r="D7" s="687"/>
      <c r="E7" s="734">
        <v>1.4430000000000001</v>
      </c>
      <c r="F7" s="685"/>
      <c r="G7" s="734">
        <v>1.5</v>
      </c>
      <c r="H7" s="685"/>
      <c r="I7" s="735">
        <v>1.3</v>
      </c>
      <c r="J7" s="684"/>
      <c r="K7" s="825">
        <v>1.1000000000000001</v>
      </c>
      <c r="L7" s="833"/>
      <c r="M7" s="825">
        <v>1.6</v>
      </c>
      <c r="N7" s="833"/>
      <c r="O7" s="825">
        <v>1.2</v>
      </c>
      <c r="P7" s="899"/>
    </row>
    <row r="8" spans="1:16" x14ac:dyDescent="0.25">
      <c r="A8" s="615"/>
      <c r="B8" s="731" t="s">
        <v>293</v>
      </c>
      <c r="C8" s="732" t="s">
        <v>437</v>
      </c>
      <c r="D8" s="687"/>
      <c r="E8" s="734">
        <v>5.5250000000000004</v>
      </c>
      <c r="F8" s="685"/>
      <c r="G8" s="734">
        <v>5.5730000000000004</v>
      </c>
      <c r="H8" s="685"/>
      <c r="I8" s="735">
        <v>4.952</v>
      </c>
      <c r="J8" s="684"/>
      <c r="K8" s="825">
        <v>4.4420000000000002</v>
      </c>
      <c r="L8" s="834"/>
      <c r="M8" s="825">
        <v>3.242</v>
      </c>
      <c r="N8" s="833"/>
      <c r="O8" s="825">
        <v>3.2250000000000001</v>
      </c>
      <c r="P8" s="899"/>
    </row>
    <row r="9" spans="1:16" x14ac:dyDescent="0.25">
      <c r="A9" s="615"/>
      <c r="B9" s="731" t="s">
        <v>438</v>
      </c>
      <c r="C9" s="732">
        <v>0.40699999999999997</v>
      </c>
      <c r="D9" s="687"/>
      <c r="E9" s="736">
        <v>0.54400000000000004</v>
      </c>
      <c r="F9" s="685"/>
      <c r="G9" s="736">
        <v>0.6</v>
      </c>
      <c r="H9" s="685"/>
      <c r="I9" s="692">
        <v>0.6</v>
      </c>
      <c r="J9" s="684"/>
      <c r="K9" s="825">
        <v>1.1850000000000001</v>
      </c>
      <c r="L9" s="833"/>
      <c r="M9" s="825">
        <v>0.66500000000000004</v>
      </c>
      <c r="N9" s="833"/>
      <c r="O9" s="825">
        <v>0.66500000000000004</v>
      </c>
      <c r="P9" s="899"/>
    </row>
    <row r="10" spans="1:16" x14ac:dyDescent="0.25">
      <c r="A10" s="615"/>
      <c r="B10" s="729" t="s">
        <v>226</v>
      </c>
      <c r="C10" s="737"/>
      <c r="D10" s="683">
        <v>0</v>
      </c>
      <c r="E10" s="736"/>
      <c r="F10" s="684">
        <v>0</v>
      </c>
      <c r="G10" s="736"/>
      <c r="H10" s="684">
        <v>0</v>
      </c>
      <c r="I10" s="692"/>
      <c r="J10" s="684">
        <v>0</v>
      </c>
      <c r="K10" s="825"/>
      <c r="L10" s="833">
        <v>0</v>
      </c>
      <c r="M10" s="825"/>
      <c r="N10" s="833">
        <v>0</v>
      </c>
      <c r="O10" s="825"/>
      <c r="P10" s="899">
        <v>0</v>
      </c>
    </row>
    <row r="11" spans="1:16" x14ac:dyDescent="0.25">
      <c r="A11" s="615"/>
      <c r="B11" s="729" t="s">
        <v>227</v>
      </c>
      <c r="C11" s="737"/>
      <c r="D11" s="683">
        <v>4.3820000000000006</v>
      </c>
      <c r="E11" s="736"/>
      <c r="F11" s="684">
        <v>15.419</v>
      </c>
      <c r="G11" s="736"/>
      <c r="H11" s="684">
        <v>23.723000000000003</v>
      </c>
      <c r="I11" s="692"/>
      <c r="J11" s="829">
        <f>SUM(I12:I17)</f>
        <v>4.1779999999999999</v>
      </c>
      <c r="K11" s="825"/>
      <c r="L11" s="833">
        <f>SUM(K12:K17)</f>
        <v>17.081</v>
      </c>
      <c r="M11" s="825"/>
      <c r="N11" s="833">
        <f>SUM(M12:M17)</f>
        <v>2.2349999999999999</v>
      </c>
      <c r="O11" s="825"/>
      <c r="P11" s="899">
        <f>SUM(O12:O17)</f>
        <v>10.662999999999998</v>
      </c>
    </row>
    <row r="12" spans="1:16" x14ac:dyDescent="0.25">
      <c r="A12" s="615"/>
      <c r="B12" s="731" t="s">
        <v>266</v>
      </c>
      <c r="C12" s="734">
        <v>0</v>
      </c>
      <c r="D12" s="687"/>
      <c r="E12" s="734">
        <v>7.5</v>
      </c>
      <c r="F12" s="685"/>
      <c r="G12" s="734">
        <v>15</v>
      </c>
      <c r="H12" s="684"/>
      <c r="I12" s="735">
        <v>3.8</v>
      </c>
      <c r="J12" s="830"/>
      <c r="K12" s="825">
        <v>15</v>
      </c>
      <c r="L12" s="833"/>
      <c r="M12" s="825">
        <v>0</v>
      </c>
      <c r="N12" s="833"/>
      <c r="O12" s="825">
        <v>8.3249999999999993</v>
      </c>
      <c r="P12" s="899"/>
    </row>
    <row r="13" spans="1:16" x14ac:dyDescent="0.25">
      <c r="A13" s="615"/>
      <c r="B13" s="731" t="s">
        <v>290</v>
      </c>
      <c r="C13" s="734">
        <v>0.47799999999999998</v>
      </c>
      <c r="D13" s="687"/>
      <c r="E13" s="734">
        <v>0.216</v>
      </c>
      <c r="F13" s="685"/>
      <c r="G13" s="734">
        <v>0</v>
      </c>
      <c r="H13" s="684"/>
      <c r="I13" s="735">
        <v>0</v>
      </c>
      <c r="J13" s="830"/>
      <c r="K13" s="825">
        <v>0</v>
      </c>
      <c r="L13" s="833"/>
      <c r="M13" s="825">
        <v>0</v>
      </c>
      <c r="N13" s="833"/>
      <c r="O13" s="825">
        <v>0</v>
      </c>
      <c r="P13" s="899"/>
    </row>
    <row r="14" spans="1:16" x14ac:dyDescent="0.25">
      <c r="A14" s="615"/>
      <c r="B14" s="731" t="s">
        <v>291</v>
      </c>
      <c r="C14" s="734">
        <v>3.43</v>
      </c>
      <c r="D14" s="687"/>
      <c r="E14" s="734">
        <v>0</v>
      </c>
      <c r="F14" s="685"/>
      <c r="G14" s="734">
        <v>0</v>
      </c>
      <c r="H14" s="685"/>
      <c r="I14" s="735">
        <v>0</v>
      </c>
      <c r="J14" s="830"/>
      <c r="K14" s="825">
        <v>0</v>
      </c>
      <c r="L14" s="833"/>
      <c r="M14" s="825">
        <v>0</v>
      </c>
      <c r="N14" s="833"/>
      <c r="O14" s="825">
        <v>0</v>
      </c>
      <c r="P14" s="899"/>
    </row>
    <row r="15" spans="1:16" x14ac:dyDescent="0.25">
      <c r="A15" s="615"/>
      <c r="B15" s="731" t="s">
        <v>436</v>
      </c>
      <c r="C15" s="732"/>
      <c r="D15" s="687"/>
      <c r="E15" s="734"/>
      <c r="F15" s="685"/>
      <c r="G15" s="734">
        <v>0.7</v>
      </c>
      <c r="H15" s="685"/>
      <c r="I15" s="735">
        <v>0</v>
      </c>
      <c r="J15" s="830"/>
      <c r="K15" s="825">
        <v>0</v>
      </c>
      <c r="L15" s="833"/>
      <c r="M15" s="825">
        <v>0</v>
      </c>
      <c r="N15" s="833"/>
      <c r="O15" s="825">
        <v>0</v>
      </c>
      <c r="P15" s="899"/>
    </row>
    <row r="16" spans="1:16" x14ac:dyDescent="0.25">
      <c r="A16" s="615"/>
      <c r="B16" s="731" t="s">
        <v>439</v>
      </c>
      <c r="C16" s="732">
        <v>0</v>
      </c>
      <c r="D16" s="687"/>
      <c r="E16" s="736">
        <v>0.1</v>
      </c>
      <c r="F16" s="685"/>
      <c r="G16" s="736">
        <v>0.25</v>
      </c>
      <c r="H16" s="685"/>
      <c r="I16" s="692">
        <v>0.3</v>
      </c>
      <c r="J16" s="830"/>
      <c r="K16" s="825">
        <v>0.7</v>
      </c>
      <c r="L16" s="833"/>
      <c r="M16" s="825">
        <v>0.81299999999999994</v>
      </c>
      <c r="N16" s="833"/>
      <c r="O16" s="825">
        <v>0.81899999999999995</v>
      </c>
      <c r="P16" s="899"/>
    </row>
    <row r="17" spans="1:16" x14ac:dyDescent="0.25">
      <c r="A17" s="615"/>
      <c r="B17" s="731" t="s">
        <v>440</v>
      </c>
      <c r="C17" s="732">
        <v>6.7000000000000004E-2</v>
      </c>
      <c r="D17" s="687"/>
      <c r="E17" s="736">
        <v>9.0999999999999998E-2</v>
      </c>
      <c r="F17" s="685"/>
      <c r="G17" s="736">
        <v>0.1</v>
      </c>
      <c r="H17" s="685"/>
      <c r="I17" s="692">
        <v>7.8E-2</v>
      </c>
      <c r="J17" s="830"/>
      <c r="K17" s="825">
        <v>1.381</v>
      </c>
      <c r="L17" s="833"/>
      <c r="M17" s="825">
        <v>1.4219999999999999</v>
      </c>
      <c r="N17" s="833"/>
      <c r="O17" s="825">
        <v>1.5189999999999999</v>
      </c>
      <c r="P17" s="899"/>
    </row>
    <row r="18" spans="1:16" x14ac:dyDescent="0.25">
      <c r="A18" s="615"/>
      <c r="B18" s="729" t="s">
        <v>228</v>
      </c>
      <c r="C18" s="738"/>
      <c r="D18" s="683">
        <v>40.049999999999997</v>
      </c>
      <c r="E18" s="736"/>
      <c r="F18" s="684">
        <v>38.278000000000006</v>
      </c>
      <c r="G18" s="736"/>
      <c r="H18" s="684">
        <v>62.248999999999988</v>
      </c>
      <c r="I18" s="739"/>
      <c r="J18" s="684">
        <f>SUM(I19:I42)</f>
        <v>45.685000000000009</v>
      </c>
      <c r="K18" s="825"/>
      <c r="L18" s="833">
        <f>SUM(K19:K42)</f>
        <v>112.795</v>
      </c>
      <c r="M18" s="825"/>
      <c r="N18" s="833">
        <f>SUM(M19:M42)</f>
        <v>173.28800000000001</v>
      </c>
      <c r="O18" s="825"/>
      <c r="P18" s="899">
        <f>SUM(O19:O42)</f>
        <v>137.65399999999997</v>
      </c>
    </row>
    <row r="19" spans="1:16" x14ac:dyDescent="0.25">
      <c r="A19" s="615"/>
      <c r="B19" s="731" t="s">
        <v>294</v>
      </c>
      <c r="C19" s="740"/>
      <c r="D19" s="687"/>
      <c r="E19" s="736">
        <v>6</v>
      </c>
      <c r="F19" s="685"/>
      <c r="G19" s="736">
        <v>2.5</v>
      </c>
      <c r="H19" s="685"/>
      <c r="I19" s="692">
        <v>2.5</v>
      </c>
      <c r="J19" s="830"/>
      <c r="K19" s="825">
        <v>0</v>
      </c>
      <c r="L19" s="833"/>
      <c r="M19" s="825">
        <v>52.65</v>
      </c>
      <c r="N19" s="833"/>
      <c r="O19" s="825">
        <v>20.55</v>
      </c>
      <c r="P19" s="899"/>
    </row>
    <row r="20" spans="1:16" x14ac:dyDescent="0.25">
      <c r="A20" s="615"/>
      <c r="B20" s="731" t="s">
        <v>441</v>
      </c>
      <c r="C20" s="732">
        <v>1.56</v>
      </c>
      <c r="D20" s="687"/>
      <c r="E20" s="736">
        <v>1.2929999999999999</v>
      </c>
      <c r="F20" s="685"/>
      <c r="G20" s="736">
        <v>1.5960000000000001</v>
      </c>
      <c r="H20" s="685"/>
      <c r="I20" s="692">
        <v>1.6319999999999999</v>
      </c>
      <c r="J20" s="830"/>
      <c r="K20" s="825">
        <v>1.546</v>
      </c>
      <c r="L20" s="833"/>
      <c r="M20" s="825">
        <v>1.5780000000000001</v>
      </c>
      <c r="N20" s="833"/>
      <c r="O20" s="825">
        <v>1.681</v>
      </c>
      <c r="P20" s="899"/>
    </row>
    <row r="21" spans="1:16" x14ac:dyDescent="0.25">
      <c r="A21" s="615"/>
      <c r="B21" s="731" t="s">
        <v>442</v>
      </c>
      <c r="C21" s="732">
        <v>1.0389999999999999</v>
      </c>
      <c r="D21" s="687"/>
      <c r="E21" s="736">
        <v>1.0389999999999999</v>
      </c>
      <c r="F21" s="685"/>
      <c r="G21" s="736">
        <v>1.145</v>
      </c>
      <c r="H21" s="685"/>
      <c r="I21" s="692">
        <v>1.1259999999999999</v>
      </c>
      <c r="J21" s="830"/>
      <c r="K21" s="825">
        <v>1.0329999999999999</v>
      </c>
      <c r="L21" s="833"/>
      <c r="M21" s="825">
        <v>1.1220000000000001</v>
      </c>
      <c r="N21" s="833"/>
      <c r="O21" s="825">
        <v>1.409</v>
      </c>
      <c r="P21" s="899"/>
    </row>
    <row r="22" spans="1:16" x14ac:dyDescent="0.25">
      <c r="A22" s="615"/>
      <c r="B22" s="731" t="s">
        <v>443</v>
      </c>
      <c r="C22" s="732">
        <v>0.46</v>
      </c>
      <c r="D22" s="687"/>
      <c r="E22" s="736">
        <v>0.45</v>
      </c>
      <c r="F22" s="685"/>
      <c r="G22" s="736">
        <v>0.49</v>
      </c>
      <c r="H22" s="685"/>
      <c r="I22" s="692">
        <v>0.55800000000000005</v>
      </c>
      <c r="J22" s="830"/>
      <c r="K22" s="825">
        <v>0.43099999999999999</v>
      </c>
      <c r="L22" s="833"/>
      <c r="M22" s="825">
        <v>0.47799999999999998</v>
      </c>
      <c r="N22" s="833"/>
      <c r="O22" s="825">
        <v>0.61699999999999999</v>
      </c>
      <c r="P22" s="899"/>
    </row>
    <row r="23" spans="1:16" x14ac:dyDescent="0.25">
      <c r="A23" s="615"/>
      <c r="B23" s="731" t="s">
        <v>444</v>
      </c>
      <c r="C23" s="732">
        <v>1.425</v>
      </c>
      <c r="D23" s="687"/>
      <c r="E23" s="736">
        <v>1.2410000000000001</v>
      </c>
      <c r="F23" s="685"/>
      <c r="G23" s="736">
        <v>1.27</v>
      </c>
      <c r="H23" s="685"/>
      <c r="I23" s="692">
        <v>1.3009999999999999</v>
      </c>
      <c r="J23" s="830"/>
      <c r="K23" s="825">
        <v>1.333</v>
      </c>
      <c r="L23" s="833"/>
      <c r="M23" s="825">
        <v>1.377</v>
      </c>
      <c r="N23" s="833"/>
      <c r="O23" s="825">
        <v>1.458</v>
      </c>
      <c r="P23" s="899"/>
    </row>
    <row r="24" spans="1:16" x14ac:dyDescent="0.25">
      <c r="A24" s="615"/>
      <c r="B24" s="731" t="s">
        <v>445</v>
      </c>
      <c r="C24" s="732">
        <v>1.79</v>
      </c>
      <c r="D24" s="687"/>
      <c r="E24" s="736">
        <v>1.728</v>
      </c>
      <c r="F24" s="685"/>
      <c r="G24" s="736">
        <v>1.9319999999999999</v>
      </c>
      <c r="H24" s="685"/>
      <c r="I24" s="692">
        <v>4.3289999999999997</v>
      </c>
      <c r="J24" s="830"/>
      <c r="K24" s="825">
        <v>4.1980000000000004</v>
      </c>
      <c r="L24" s="833"/>
      <c r="M24" s="825">
        <v>3.5880000000000001</v>
      </c>
      <c r="N24" s="833"/>
      <c r="O24" s="825">
        <v>3.9620000000000002</v>
      </c>
      <c r="P24" s="899"/>
    </row>
    <row r="25" spans="1:16" x14ac:dyDescent="0.25">
      <c r="A25" s="615"/>
      <c r="B25" s="731" t="s">
        <v>446</v>
      </c>
      <c r="C25" s="732">
        <v>1.444</v>
      </c>
      <c r="D25" s="687"/>
      <c r="E25" s="736">
        <v>0.85299999999999998</v>
      </c>
      <c r="F25" s="685"/>
      <c r="G25" s="736">
        <v>1.157</v>
      </c>
      <c r="H25" s="685"/>
      <c r="I25" s="692">
        <v>1.4450000000000001</v>
      </c>
      <c r="J25" s="830"/>
      <c r="K25" s="825">
        <v>1.1819999999999999</v>
      </c>
      <c r="L25" s="833"/>
      <c r="M25" s="825">
        <v>1.3340000000000001</v>
      </c>
      <c r="N25" s="833"/>
      <c r="O25" s="825">
        <v>3.391</v>
      </c>
      <c r="P25" s="899"/>
    </row>
    <row r="26" spans="1:16" x14ac:dyDescent="0.25">
      <c r="A26" s="615"/>
      <c r="B26" s="731" t="s">
        <v>447</v>
      </c>
      <c r="C26" s="732"/>
      <c r="D26" s="687"/>
      <c r="E26" s="736"/>
      <c r="F26" s="685"/>
      <c r="G26" s="736">
        <v>28.2</v>
      </c>
      <c r="H26" s="685"/>
      <c r="I26" s="692">
        <v>10.5</v>
      </c>
      <c r="J26" s="830"/>
      <c r="K26" s="825">
        <v>71.900000000000006</v>
      </c>
      <c r="L26" s="833"/>
      <c r="M26" s="825">
        <v>70.5</v>
      </c>
      <c r="N26" s="833"/>
      <c r="O26" s="825">
        <v>58</v>
      </c>
      <c r="P26" s="899"/>
    </row>
    <row r="27" spans="1:16" x14ac:dyDescent="0.25">
      <c r="A27" s="615"/>
      <c r="B27" s="731" t="s">
        <v>295</v>
      </c>
      <c r="C27" s="732" t="s">
        <v>437</v>
      </c>
      <c r="D27" s="687"/>
      <c r="E27" s="736">
        <v>4.7889999999999997</v>
      </c>
      <c r="F27" s="685"/>
      <c r="G27" s="736">
        <v>6.1710000000000003</v>
      </c>
      <c r="H27" s="685"/>
      <c r="I27" s="692">
        <v>5.5510000000000002</v>
      </c>
      <c r="J27" s="830"/>
      <c r="K27" s="825">
        <v>11.618</v>
      </c>
      <c r="L27" s="833"/>
      <c r="M27" s="825">
        <v>17.155000000000001</v>
      </c>
      <c r="N27" s="833"/>
      <c r="O27" s="825">
        <v>17.303999999999998</v>
      </c>
      <c r="P27" s="899"/>
    </row>
    <row r="28" spans="1:16" x14ac:dyDescent="0.25">
      <c r="A28" s="615"/>
      <c r="B28" s="731" t="s">
        <v>448</v>
      </c>
      <c r="C28" s="732">
        <v>0.39100000000000001</v>
      </c>
      <c r="D28" s="687"/>
      <c r="E28" s="736">
        <v>0.35</v>
      </c>
      <c r="F28" s="685"/>
      <c r="G28" s="736">
        <v>0.4</v>
      </c>
      <c r="H28" s="685"/>
      <c r="I28" s="692">
        <v>0.39400000000000002</v>
      </c>
      <c r="J28" s="830"/>
      <c r="K28" s="825">
        <v>0.38700000000000001</v>
      </c>
      <c r="L28" s="833"/>
      <c r="M28" s="825">
        <v>0.48399999999999999</v>
      </c>
      <c r="N28" s="833"/>
      <c r="O28" s="825">
        <v>0.81</v>
      </c>
      <c r="P28" s="899"/>
    </row>
    <row r="29" spans="1:16" x14ac:dyDescent="0.25">
      <c r="A29" s="615"/>
      <c r="B29" s="731" t="s">
        <v>449</v>
      </c>
      <c r="C29" s="732">
        <v>1.228</v>
      </c>
      <c r="D29" s="687"/>
      <c r="E29" s="736">
        <v>2.7949999999999999</v>
      </c>
      <c r="F29" s="685"/>
      <c r="G29" s="736">
        <v>1.41</v>
      </c>
      <c r="H29" s="685"/>
      <c r="I29" s="692">
        <v>1.5680000000000001</v>
      </c>
      <c r="J29" s="830"/>
      <c r="K29" s="825">
        <v>1.796</v>
      </c>
      <c r="L29" s="833"/>
      <c r="M29" s="825">
        <v>1.8959999999999999</v>
      </c>
      <c r="N29" s="833"/>
      <c r="O29" s="825">
        <v>2.0539999999999998</v>
      </c>
      <c r="P29" s="899"/>
    </row>
    <row r="30" spans="1:16" x14ac:dyDescent="0.25">
      <c r="A30" s="615"/>
      <c r="B30" s="731" t="s">
        <v>450</v>
      </c>
      <c r="C30" s="732">
        <v>0.30199999999999999</v>
      </c>
      <c r="D30" s="687"/>
      <c r="E30" s="736">
        <v>0.35199999999999998</v>
      </c>
      <c r="F30" s="685"/>
      <c r="G30" s="736">
        <v>0.44500000000000001</v>
      </c>
      <c r="H30" s="685"/>
      <c r="I30" s="692">
        <v>0.35</v>
      </c>
      <c r="J30" s="830"/>
      <c r="K30" s="825">
        <v>0.35699999999999998</v>
      </c>
      <c r="L30" s="833"/>
      <c r="M30" s="825">
        <v>0.36</v>
      </c>
      <c r="N30" s="833"/>
      <c r="O30" s="825">
        <v>0.38500000000000001</v>
      </c>
      <c r="P30" s="899"/>
    </row>
    <row r="31" spans="1:16" x14ac:dyDescent="0.25">
      <c r="A31" s="615"/>
      <c r="B31" s="731" t="s">
        <v>451</v>
      </c>
      <c r="C31" s="732">
        <v>2.25</v>
      </c>
      <c r="D31" s="687"/>
      <c r="E31" s="736">
        <v>2.2440000000000002</v>
      </c>
      <c r="F31" s="685"/>
      <c r="G31" s="736">
        <v>2.3170000000000002</v>
      </c>
      <c r="H31" s="685"/>
      <c r="I31" s="692">
        <v>2.2200000000000002</v>
      </c>
      <c r="J31" s="830"/>
      <c r="K31" s="825">
        <v>2.323</v>
      </c>
      <c r="L31" s="833"/>
      <c r="M31" s="825">
        <v>2.3610000000000002</v>
      </c>
      <c r="N31" s="833"/>
      <c r="O31" s="825">
        <v>8.9879999999999995</v>
      </c>
      <c r="P31" s="899"/>
    </row>
    <row r="32" spans="1:16" x14ac:dyDescent="0.25">
      <c r="A32" s="615"/>
      <c r="B32" s="731" t="s">
        <v>452</v>
      </c>
      <c r="C32" s="732">
        <v>9.8000000000000007</v>
      </c>
      <c r="D32" s="687"/>
      <c r="E32" s="736">
        <v>3</v>
      </c>
      <c r="F32" s="685"/>
      <c r="G32" s="736">
        <v>3</v>
      </c>
      <c r="H32" s="685"/>
      <c r="I32" s="692">
        <v>3</v>
      </c>
      <c r="J32" s="830"/>
      <c r="K32" s="825">
        <v>6</v>
      </c>
      <c r="L32" s="834"/>
      <c r="M32" s="825">
        <v>8</v>
      </c>
      <c r="N32" s="833"/>
      <c r="O32" s="825">
        <v>2.74</v>
      </c>
      <c r="P32" s="899"/>
    </row>
    <row r="33" spans="1:16" x14ac:dyDescent="0.25">
      <c r="A33" s="615"/>
      <c r="B33" s="731" t="s">
        <v>453</v>
      </c>
      <c r="C33" s="732"/>
      <c r="D33" s="687"/>
      <c r="E33" s="736"/>
      <c r="F33" s="685"/>
      <c r="G33" s="736">
        <v>0.5</v>
      </c>
      <c r="H33" s="685"/>
      <c r="I33" s="692">
        <v>0.2</v>
      </c>
      <c r="J33" s="830"/>
      <c r="K33" s="825">
        <v>0.5</v>
      </c>
      <c r="L33" s="833"/>
      <c r="M33" s="825">
        <v>1.643</v>
      </c>
      <c r="N33" s="833"/>
      <c r="O33" s="825">
        <v>0.48199999999999998</v>
      </c>
      <c r="P33" s="899"/>
    </row>
    <row r="34" spans="1:16" x14ac:dyDescent="0.25">
      <c r="A34" s="615"/>
      <c r="B34" s="741" t="s">
        <v>454</v>
      </c>
      <c r="C34" s="742"/>
      <c r="D34" s="687"/>
      <c r="E34" s="736"/>
      <c r="F34" s="685"/>
      <c r="G34" s="736">
        <v>0.46600000000000003</v>
      </c>
      <c r="H34" s="685"/>
      <c r="I34" s="692">
        <v>0</v>
      </c>
      <c r="J34" s="830"/>
      <c r="K34" s="825">
        <v>0</v>
      </c>
      <c r="L34" s="833"/>
      <c r="M34" s="825" t="s">
        <v>26</v>
      </c>
      <c r="N34" s="833"/>
      <c r="O34" s="825" t="s">
        <v>26</v>
      </c>
      <c r="P34" s="899"/>
    </row>
    <row r="35" spans="1:16" x14ac:dyDescent="0.25">
      <c r="A35" s="615"/>
      <c r="B35" s="743" t="s">
        <v>394</v>
      </c>
      <c r="C35" s="732">
        <v>0.28699999999999998</v>
      </c>
      <c r="D35" s="687"/>
      <c r="E35" s="736">
        <v>0.3</v>
      </c>
      <c r="F35" s="685"/>
      <c r="G35" s="736" t="s">
        <v>26</v>
      </c>
      <c r="H35" s="685"/>
      <c r="I35" s="692">
        <v>0.35</v>
      </c>
      <c r="J35" s="830"/>
      <c r="K35" s="825">
        <v>0</v>
      </c>
      <c r="L35" s="833"/>
      <c r="M35" s="825">
        <v>0</v>
      </c>
      <c r="N35" s="833"/>
      <c r="O35" s="825">
        <v>0</v>
      </c>
      <c r="P35" s="899"/>
    </row>
    <row r="36" spans="1:16" x14ac:dyDescent="0.25">
      <c r="A36" s="615"/>
      <c r="B36" s="741" t="s">
        <v>267</v>
      </c>
      <c r="C36" s="732">
        <v>0.97099999999999997</v>
      </c>
      <c r="D36" s="687"/>
      <c r="E36" s="736">
        <v>1.0149999999999999</v>
      </c>
      <c r="F36" s="685"/>
      <c r="G36" s="736">
        <v>0.44700000000000001</v>
      </c>
      <c r="H36" s="685"/>
      <c r="I36" s="692">
        <v>0</v>
      </c>
      <c r="J36" s="830"/>
      <c r="K36" s="825">
        <v>0</v>
      </c>
      <c r="L36" s="833"/>
      <c r="M36" s="825">
        <v>0</v>
      </c>
      <c r="N36" s="833"/>
      <c r="O36" s="825">
        <v>0</v>
      </c>
      <c r="P36" s="899"/>
    </row>
    <row r="37" spans="1:16" x14ac:dyDescent="0.25">
      <c r="A37" s="615"/>
      <c r="B37" s="741" t="s">
        <v>455</v>
      </c>
      <c r="C37" s="732"/>
      <c r="D37" s="687"/>
      <c r="E37" s="736"/>
      <c r="F37" s="685"/>
      <c r="G37" s="736">
        <v>0.751</v>
      </c>
      <c r="H37" s="685"/>
      <c r="I37" s="692">
        <v>0.6</v>
      </c>
      <c r="J37" s="830"/>
      <c r="K37" s="825">
        <v>0</v>
      </c>
      <c r="L37" s="833"/>
      <c r="M37" s="825">
        <v>0.2</v>
      </c>
      <c r="N37" s="833"/>
      <c r="O37" s="825">
        <v>0</v>
      </c>
      <c r="P37" s="899"/>
    </row>
    <row r="38" spans="1:16" x14ac:dyDescent="0.25">
      <c r="A38" s="615"/>
      <c r="B38" s="741" t="s">
        <v>296</v>
      </c>
      <c r="C38" s="732" t="s">
        <v>437</v>
      </c>
      <c r="D38" s="687"/>
      <c r="E38" s="736">
        <v>3.7010000000000001</v>
      </c>
      <c r="F38" s="685"/>
      <c r="G38" s="736">
        <v>3.6110000000000002</v>
      </c>
      <c r="H38" s="685"/>
      <c r="I38" s="692">
        <v>3.68</v>
      </c>
      <c r="J38" s="830"/>
      <c r="K38" s="825">
        <v>4.0339999999999998</v>
      </c>
      <c r="L38" s="833"/>
      <c r="M38" s="825">
        <v>4.5540000000000003</v>
      </c>
      <c r="N38" s="833"/>
      <c r="O38" s="825">
        <v>4.9420000000000002</v>
      </c>
      <c r="P38" s="899"/>
    </row>
    <row r="39" spans="1:16" x14ac:dyDescent="0.25">
      <c r="A39" s="615"/>
      <c r="B39" s="731" t="s">
        <v>456</v>
      </c>
      <c r="C39" s="732">
        <v>1.399</v>
      </c>
      <c r="D39" s="687"/>
      <c r="E39" s="736">
        <v>1.399</v>
      </c>
      <c r="F39" s="685"/>
      <c r="G39" s="736">
        <v>1.135</v>
      </c>
      <c r="H39" s="685"/>
      <c r="I39" s="692">
        <v>1.538</v>
      </c>
      <c r="J39" s="830"/>
      <c r="K39" s="825">
        <v>1.31</v>
      </c>
      <c r="L39" s="833"/>
      <c r="M39" s="825">
        <v>1.198</v>
      </c>
      <c r="N39" s="833"/>
      <c r="O39" s="825">
        <v>1.391</v>
      </c>
      <c r="P39" s="899"/>
    </row>
    <row r="40" spans="1:16" ht="26.4" x14ac:dyDescent="0.25">
      <c r="A40" s="615"/>
      <c r="B40" s="741" t="s">
        <v>268</v>
      </c>
      <c r="C40" s="744">
        <v>12.6</v>
      </c>
      <c r="D40" s="687"/>
      <c r="E40" s="736">
        <v>3</v>
      </c>
      <c r="F40" s="685"/>
      <c r="G40" s="736">
        <v>0</v>
      </c>
      <c r="H40" s="685"/>
      <c r="I40" s="692">
        <v>0</v>
      </c>
      <c r="J40" s="830"/>
      <c r="K40" s="825">
        <v>0</v>
      </c>
      <c r="L40" s="833"/>
      <c r="M40" s="825">
        <v>0</v>
      </c>
      <c r="N40" s="833"/>
      <c r="O40" s="825">
        <v>0</v>
      </c>
      <c r="P40" s="899"/>
    </row>
    <row r="41" spans="1:16" x14ac:dyDescent="0.25">
      <c r="A41" s="615"/>
      <c r="B41" s="731" t="s">
        <v>457</v>
      </c>
      <c r="C41" s="744">
        <v>1.635</v>
      </c>
      <c r="D41" s="687"/>
      <c r="E41" s="736">
        <v>1.4790000000000001</v>
      </c>
      <c r="F41" s="685"/>
      <c r="G41" s="736">
        <v>1.7270000000000001</v>
      </c>
      <c r="H41" s="685"/>
      <c r="I41" s="692">
        <v>1.518</v>
      </c>
      <c r="J41" s="830"/>
      <c r="K41" s="825">
        <v>1.4910000000000001</v>
      </c>
      <c r="L41" s="833"/>
      <c r="M41" s="825">
        <v>1.413</v>
      </c>
      <c r="N41" s="833"/>
      <c r="O41" s="825">
        <v>2.5630000000000002</v>
      </c>
      <c r="P41" s="899"/>
    </row>
    <row r="42" spans="1:16" x14ac:dyDescent="0.25">
      <c r="A42" s="615"/>
      <c r="B42" s="731" t="s">
        <v>458</v>
      </c>
      <c r="C42" s="744">
        <v>1.4690000000000001</v>
      </c>
      <c r="D42" s="687"/>
      <c r="E42" s="736">
        <v>1.25</v>
      </c>
      <c r="F42" s="685"/>
      <c r="G42" s="736">
        <v>1.579</v>
      </c>
      <c r="H42" s="685"/>
      <c r="I42" s="692">
        <v>1.325</v>
      </c>
      <c r="J42" s="831"/>
      <c r="K42" s="825">
        <v>1.3560000000000001</v>
      </c>
      <c r="L42" s="835"/>
      <c r="M42" s="825">
        <v>1.397</v>
      </c>
      <c r="N42" s="835"/>
      <c r="O42" s="825">
        <v>4.9269999999999996</v>
      </c>
      <c r="P42" s="900"/>
    </row>
    <row r="43" spans="1:16" ht="14.4" thickBot="1" x14ac:dyDescent="0.3">
      <c r="A43" s="615"/>
      <c r="B43" s="1178" t="s">
        <v>52</v>
      </c>
      <c r="C43" s="1179"/>
      <c r="D43" s="1180">
        <f>D5+D10+D11+D18</f>
        <v>44.527999999999999</v>
      </c>
      <c r="E43" s="1181"/>
      <c r="F43" s="1180">
        <f>F5+F10+F11+F18</f>
        <v>53.797000000000004</v>
      </c>
      <c r="G43" s="1181"/>
      <c r="H43" s="1180">
        <f>H5+H10+H11+H18</f>
        <v>86.071999999999989</v>
      </c>
      <c r="I43" s="1181"/>
      <c r="J43" s="1180">
        <f>J5+J10+J11+J18</f>
        <v>49.963000000000008</v>
      </c>
      <c r="K43" s="1181"/>
      <c r="L43" s="1180">
        <f>L5+L10+L11+L18</f>
        <v>136.703</v>
      </c>
      <c r="M43" s="1181"/>
      <c r="N43" s="1180">
        <f>N5+N10+N11+N18</f>
        <v>181.08</v>
      </c>
      <c r="O43" s="1181"/>
      <c r="P43" s="1182">
        <f>P5+P10+P11+P18</f>
        <v>153.42699999999996</v>
      </c>
    </row>
    <row r="44" spans="1:16" ht="14.4" customHeight="1" x14ac:dyDescent="0.3">
      <c r="A44" s="615"/>
      <c r="B44" s="1183" t="s">
        <v>465</v>
      </c>
      <c r="C44" s="1184"/>
      <c r="D44" s="1184"/>
      <c r="E44" s="1184"/>
      <c r="F44" s="1184"/>
      <c r="G44" s="1184"/>
      <c r="H44" s="1184"/>
      <c r="I44" s="1184"/>
      <c r="J44" s="1184"/>
      <c r="K44" s="1184"/>
      <c r="L44" s="1184"/>
      <c r="M44" s="1184"/>
      <c r="N44" s="1184"/>
      <c r="O44" s="1184"/>
      <c r="P44" s="1185"/>
    </row>
    <row r="45" spans="1:16" ht="14.4" customHeight="1" thickBot="1" x14ac:dyDescent="0.3">
      <c r="A45" s="615"/>
      <c r="B45" s="1186" t="s">
        <v>521</v>
      </c>
      <c r="C45" s="1187"/>
      <c r="D45" s="1187"/>
      <c r="E45" s="1187"/>
      <c r="F45" s="1187"/>
      <c r="G45" s="1187"/>
      <c r="H45" s="1187"/>
      <c r="I45" s="1187"/>
      <c r="J45" s="1187"/>
      <c r="K45" s="1187"/>
      <c r="L45" s="1187"/>
      <c r="M45" s="1187"/>
      <c r="N45" s="1187"/>
      <c r="O45" s="1187"/>
      <c r="P45" s="1188"/>
    </row>
    <row r="46" spans="1:16" x14ac:dyDescent="0.25">
      <c r="A46" s="615"/>
      <c r="B46" s="615"/>
      <c r="C46" s="615"/>
      <c r="D46" s="615"/>
      <c r="E46" s="615"/>
      <c r="F46" s="619"/>
      <c r="G46" s="618"/>
      <c r="H46" s="619"/>
      <c r="I46" s="615"/>
      <c r="J46" s="615"/>
    </row>
    <row r="47" spans="1:16" x14ac:dyDescent="0.25">
      <c r="A47" s="615"/>
      <c r="B47" s="615"/>
      <c r="C47" s="615"/>
      <c r="D47" s="615"/>
      <c r="E47" s="615"/>
      <c r="F47" s="619"/>
      <c r="G47" s="618"/>
      <c r="H47" s="619"/>
      <c r="I47" s="615"/>
      <c r="J47" s="615"/>
    </row>
    <row r="48" spans="1:16" x14ac:dyDescent="0.25">
      <c r="A48" s="615"/>
      <c r="B48" s="615"/>
      <c r="C48" s="615"/>
      <c r="D48" s="615"/>
      <c r="E48" s="615"/>
      <c r="F48" s="619"/>
      <c r="G48" s="618"/>
      <c r="H48" s="619"/>
      <c r="I48" s="615"/>
      <c r="J48" s="615"/>
    </row>
    <row r="49" spans="1:10" x14ac:dyDescent="0.25">
      <c r="A49" s="615"/>
      <c r="B49" s="615"/>
      <c r="C49" s="615"/>
      <c r="D49" s="615"/>
      <c r="E49" s="615"/>
      <c r="F49" s="619"/>
      <c r="G49" s="618"/>
      <c r="H49" s="619"/>
      <c r="I49" s="615"/>
      <c r="J49" s="615"/>
    </row>
    <row r="50" spans="1:10" x14ac:dyDescent="0.25">
      <c r="A50" s="615"/>
      <c r="B50" s="615"/>
      <c r="C50" s="615"/>
      <c r="D50" s="615"/>
      <c r="E50" s="615"/>
      <c r="F50" s="619"/>
      <c r="G50" s="618"/>
      <c r="H50" s="619"/>
      <c r="I50" s="615"/>
      <c r="J50" s="615"/>
    </row>
    <row r="51" spans="1:10" x14ac:dyDescent="0.25">
      <c r="A51" s="615"/>
      <c r="B51" s="615"/>
      <c r="C51" s="615"/>
      <c r="D51" s="615"/>
      <c r="E51" s="615"/>
      <c r="F51" s="619"/>
      <c r="G51" s="618"/>
      <c r="H51" s="619"/>
      <c r="I51" s="615"/>
      <c r="J51" s="615"/>
    </row>
    <row r="52" spans="1:10" x14ac:dyDescent="0.25">
      <c r="A52" s="615"/>
      <c r="B52" s="615"/>
      <c r="C52" s="615"/>
      <c r="D52" s="615"/>
      <c r="E52" s="615"/>
      <c r="F52" s="619"/>
      <c r="G52" s="618"/>
      <c r="H52" s="619"/>
      <c r="I52" s="615"/>
      <c r="J52" s="615"/>
    </row>
    <row r="53" spans="1:10" x14ac:dyDescent="0.25">
      <c r="A53" s="615"/>
      <c r="B53" s="615"/>
      <c r="C53" s="615"/>
      <c r="D53" s="615"/>
      <c r="E53" s="615"/>
      <c r="F53" s="619"/>
      <c r="G53" s="618"/>
      <c r="H53" s="619"/>
      <c r="I53" s="615"/>
      <c r="J53" s="615"/>
    </row>
    <row r="54" spans="1:10" x14ac:dyDescent="0.25">
      <c r="A54" s="615"/>
      <c r="B54" s="615"/>
      <c r="C54" s="615"/>
      <c r="D54" s="615"/>
      <c r="E54" s="615"/>
      <c r="F54" s="619"/>
      <c r="G54" s="618"/>
      <c r="H54" s="619"/>
      <c r="I54" s="615"/>
      <c r="J54" s="615"/>
    </row>
    <row r="55" spans="1:10" x14ac:dyDescent="0.25">
      <c r="A55" s="615"/>
      <c r="B55" s="615"/>
      <c r="C55" s="615"/>
      <c r="D55" s="615"/>
      <c r="E55" s="615"/>
      <c r="F55" s="619"/>
      <c r="G55" s="618"/>
      <c r="H55" s="619"/>
      <c r="I55" s="615"/>
      <c r="J55" s="615"/>
    </row>
  </sheetData>
  <mergeCells count="11">
    <mergeCell ref="C3:D3"/>
    <mergeCell ref="B3:B4"/>
    <mergeCell ref="E3:F3"/>
    <mergeCell ref="G3:H3"/>
    <mergeCell ref="B45:P45"/>
    <mergeCell ref="O3:P3"/>
    <mergeCell ref="B2:P2"/>
    <mergeCell ref="B44:P44"/>
    <mergeCell ref="M3:N3"/>
    <mergeCell ref="I3:J3"/>
    <mergeCell ref="K3:L3"/>
  </mergeCells>
  <printOptions horizontalCentered="1"/>
  <pageMargins left="0.7" right="0.7" top="0.75" bottom="0.75" header="0.3" footer="0.3"/>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99"/>
    <pageSetUpPr fitToPage="1"/>
  </sheetPr>
  <dimension ref="B1:P27"/>
  <sheetViews>
    <sheetView zoomScaleNormal="100" workbookViewId="0">
      <selection activeCell="O27" sqref="O27"/>
    </sheetView>
  </sheetViews>
  <sheetFormatPr defaultColWidth="9.109375" defaultRowHeight="13.2" x14ac:dyDescent="0.25"/>
  <cols>
    <col min="1" max="1" width="4.6640625" style="284" customWidth="1"/>
    <col min="2" max="2" width="47.77734375" style="284" bestFit="1" customWidth="1"/>
    <col min="3" max="3" width="8.6640625" style="284" customWidth="1"/>
    <col min="4" max="4" width="9.33203125" style="284" customWidth="1"/>
    <col min="5" max="5" width="8.6640625" style="284" customWidth="1"/>
    <col min="6" max="6" width="9.33203125" style="284" customWidth="1"/>
    <col min="7" max="7" width="8.6640625" style="284" customWidth="1"/>
    <col min="8" max="8" width="9.33203125" style="284" customWidth="1"/>
    <col min="9" max="13" width="9.109375" style="284"/>
    <col min="14" max="14" width="9.109375" style="284" customWidth="1"/>
    <col min="15" max="16384" width="9.109375" style="284"/>
  </cols>
  <sheetData>
    <row r="1" spans="2:16" ht="13.8" thickBot="1" x14ac:dyDescent="0.3"/>
    <row r="2" spans="2:16" ht="53.25" customHeight="1" thickBot="1" x14ac:dyDescent="0.3">
      <c r="B2" s="1008" t="s">
        <v>509</v>
      </c>
      <c r="C2" s="1009"/>
      <c r="D2" s="1009"/>
      <c r="E2" s="1009"/>
      <c r="F2" s="1009"/>
      <c r="G2" s="1009"/>
      <c r="H2" s="1009"/>
      <c r="I2" s="1009"/>
      <c r="J2" s="1009"/>
      <c r="K2" s="1009"/>
      <c r="L2" s="1009"/>
      <c r="M2" s="1009"/>
      <c r="N2" s="1009"/>
      <c r="O2" s="1009"/>
      <c r="P2" s="1010"/>
    </row>
    <row r="3" spans="2:16" ht="12.75" customHeight="1" x14ac:dyDescent="0.25">
      <c r="B3" s="1006" t="s">
        <v>406</v>
      </c>
      <c r="C3" s="1012" t="s">
        <v>390</v>
      </c>
      <c r="D3" s="1013"/>
      <c r="E3" s="1000" t="s">
        <v>269</v>
      </c>
      <c r="F3" s="1000"/>
      <c r="G3" s="1007" t="s">
        <v>417</v>
      </c>
      <c r="H3" s="1001"/>
      <c r="I3" s="1000" t="s">
        <v>478</v>
      </c>
      <c r="J3" s="1001"/>
      <c r="K3" s="1002" t="s">
        <v>483</v>
      </c>
      <c r="L3" s="1003"/>
      <c r="M3" s="1002" t="s">
        <v>500</v>
      </c>
      <c r="N3" s="1003"/>
      <c r="O3" s="1002" t="s">
        <v>504</v>
      </c>
      <c r="P3" s="1156"/>
    </row>
    <row r="4" spans="2:16" x14ac:dyDescent="0.25">
      <c r="B4" s="992"/>
      <c r="C4" s="745" t="s">
        <v>418</v>
      </c>
      <c r="D4" s="664" t="s">
        <v>419</v>
      </c>
      <c r="E4" s="702" t="s">
        <v>418</v>
      </c>
      <c r="F4" s="664" t="s">
        <v>419</v>
      </c>
      <c r="G4" s="728" t="s">
        <v>418</v>
      </c>
      <c r="H4" s="676" t="s">
        <v>419</v>
      </c>
      <c r="I4" s="728" t="s">
        <v>418</v>
      </c>
      <c r="J4" s="690" t="s">
        <v>419</v>
      </c>
      <c r="K4" s="827" t="s">
        <v>418</v>
      </c>
      <c r="L4" s="865" t="s">
        <v>419</v>
      </c>
      <c r="M4" s="827" t="s">
        <v>418</v>
      </c>
      <c r="N4" s="865" t="s">
        <v>419</v>
      </c>
      <c r="O4" s="827" t="s">
        <v>418</v>
      </c>
      <c r="P4" s="901" t="s">
        <v>419</v>
      </c>
    </row>
    <row r="5" spans="2:16" ht="12.75" customHeight="1" x14ac:dyDescent="0.25">
      <c r="B5" s="746" t="s">
        <v>225</v>
      </c>
      <c r="C5" s="747"/>
      <c r="D5" s="680">
        <v>0</v>
      </c>
      <c r="E5" s="748"/>
      <c r="F5" s="678">
        <v>0</v>
      </c>
      <c r="G5" s="748"/>
      <c r="H5" s="677">
        <v>0</v>
      </c>
      <c r="I5" s="749"/>
      <c r="J5" s="677">
        <v>0</v>
      </c>
      <c r="K5" s="856"/>
      <c r="L5" s="866">
        <v>0</v>
      </c>
      <c r="M5" s="856"/>
      <c r="N5" s="866">
        <v>0</v>
      </c>
      <c r="O5" s="856"/>
      <c r="P5" s="902">
        <v>0</v>
      </c>
    </row>
    <row r="6" spans="2:16" ht="12.75" customHeight="1" x14ac:dyDescent="0.25">
      <c r="B6" s="750" t="s">
        <v>226</v>
      </c>
      <c r="C6" s="751"/>
      <c r="D6" s="680">
        <f>SUM(C7:C9)</f>
        <v>35.591999999999999</v>
      </c>
      <c r="E6" s="748"/>
      <c r="F6" s="678">
        <f>SUM(E7:E9)</f>
        <v>27.503</v>
      </c>
      <c r="G6" s="748"/>
      <c r="H6" s="678">
        <f>SUM(G7:G9)</f>
        <v>17.672999999999998</v>
      </c>
      <c r="I6" s="748"/>
      <c r="J6" s="677">
        <f>SUM(I7:I9)</f>
        <v>41.095999999999997</v>
      </c>
      <c r="K6" s="856"/>
      <c r="L6" s="866">
        <f>SUM(K7:K9)</f>
        <v>38.636000000000003</v>
      </c>
      <c r="M6" s="856"/>
      <c r="N6" s="866">
        <f>SUM(M7:M9)</f>
        <v>39</v>
      </c>
      <c r="O6" s="856"/>
      <c r="P6" s="902">
        <f>SUM(O7:O9)</f>
        <v>39</v>
      </c>
    </row>
    <row r="7" spans="2:16" s="352" customFormat="1" ht="12.75" customHeight="1" x14ac:dyDescent="0.25">
      <c r="B7" s="752" t="s">
        <v>259</v>
      </c>
      <c r="C7" s="753">
        <v>22.077999999999999</v>
      </c>
      <c r="D7" s="636"/>
      <c r="E7" s="754">
        <v>13.989000000000001</v>
      </c>
      <c r="F7" s="679"/>
      <c r="G7" s="754">
        <v>17.672999999999998</v>
      </c>
      <c r="H7" s="679"/>
      <c r="I7" s="754">
        <v>41.095999999999997</v>
      </c>
      <c r="J7" s="640"/>
      <c r="K7" s="862">
        <v>38.636000000000003</v>
      </c>
      <c r="L7" s="860"/>
      <c r="M7" s="862">
        <v>39</v>
      </c>
      <c r="N7" s="860"/>
      <c r="O7" s="862">
        <v>39</v>
      </c>
      <c r="P7" s="896"/>
    </row>
    <row r="8" spans="2:16" s="352" customFormat="1" ht="12.75" customHeight="1" x14ac:dyDescent="0.25">
      <c r="B8" s="752" t="s">
        <v>260</v>
      </c>
      <c r="C8" s="753">
        <v>2.2989999999999999</v>
      </c>
      <c r="D8" s="636"/>
      <c r="E8" s="754">
        <v>2.2989999999999999</v>
      </c>
      <c r="F8" s="679"/>
      <c r="G8" s="754">
        <v>0</v>
      </c>
      <c r="H8" s="679"/>
      <c r="I8" s="754">
        <v>0</v>
      </c>
      <c r="J8" s="640"/>
      <c r="K8" s="862">
        <v>0</v>
      </c>
      <c r="L8" s="860"/>
      <c r="M8" s="862">
        <v>0</v>
      </c>
      <c r="N8" s="860"/>
      <c r="O8" s="862">
        <v>0</v>
      </c>
      <c r="P8" s="896"/>
    </row>
    <row r="9" spans="2:16" s="352" customFormat="1" ht="12.75" customHeight="1" x14ac:dyDescent="0.25">
      <c r="B9" s="752" t="s">
        <v>261</v>
      </c>
      <c r="C9" s="753">
        <v>11.215</v>
      </c>
      <c r="D9" s="636"/>
      <c r="E9" s="754">
        <v>11.215</v>
      </c>
      <c r="F9" s="679"/>
      <c r="G9" s="754">
        <v>0</v>
      </c>
      <c r="H9" s="679"/>
      <c r="I9" s="754">
        <v>0</v>
      </c>
      <c r="J9" s="640"/>
      <c r="K9" s="862">
        <v>0</v>
      </c>
      <c r="L9" s="860"/>
      <c r="M9" s="862">
        <v>0</v>
      </c>
      <c r="N9" s="860"/>
      <c r="O9" s="862">
        <v>0</v>
      </c>
      <c r="P9" s="896"/>
    </row>
    <row r="10" spans="2:16" ht="12.75" customHeight="1" x14ac:dyDescent="0.25">
      <c r="B10" s="750" t="s">
        <v>227</v>
      </c>
      <c r="C10" s="755"/>
      <c r="D10" s="680">
        <f>SUM(C11:C16)</f>
        <v>20.483000000000001</v>
      </c>
      <c r="E10" s="756"/>
      <c r="F10" s="678">
        <f>SUM(E11:E16)</f>
        <v>17.405999999999999</v>
      </c>
      <c r="G10" s="756"/>
      <c r="H10" s="678">
        <f>SUM(G11:G16)</f>
        <v>4.484</v>
      </c>
      <c r="I10" s="756"/>
      <c r="J10" s="677">
        <f>SUM(I11:I16)</f>
        <v>11.878</v>
      </c>
      <c r="K10" s="863"/>
      <c r="L10" s="866">
        <f>SUM(K11:K16)</f>
        <v>7.3740000000000006</v>
      </c>
      <c r="M10" s="863"/>
      <c r="N10" s="866">
        <f>SUM(M11:M16)</f>
        <v>8</v>
      </c>
      <c r="O10" s="863"/>
      <c r="P10" s="902">
        <f>SUM(O11:O16)</f>
        <v>6</v>
      </c>
    </row>
    <row r="11" spans="2:16" s="352" customFormat="1" x14ac:dyDescent="0.25">
      <c r="B11" s="757" t="s">
        <v>153</v>
      </c>
      <c r="C11" s="753">
        <v>19.626000000000001</v>
      </c>
      <c r="D11" s="636"/>
      <c r="E11" s="754">
        <v>15.52</v>
      </c>
      <c r="F11" s="679"/>
      <c r="G11" s="754">
        <v>0</v>
      </c>
      <c r="H11" s="679"/>
      <c r="I11" s="754">
        <v>0</v>
      </c>
      <c r="J11" s="640"/>
      <c r="K11" s="862">
        <v>0</v>
      </c>
      <c r="L11" s="860"/>
      <c r="M11" s="862">
        <v>0</v>
      </c>
      <c r="N11" s="860"/>
      <c r="O11" s="862">
        <v>0</v>
      </c>
      <c r="P11" s="896"/>
    </row>
    <row r="12" spans="2:16" s="352" customFormat="1" x14ac:dyDescent="0.25">
      <c r="B12" s="752" t="s">
        <v>515</v>
      </c>
      <c r="C12" s="753">
        <v>0</v>
      </c>
      <c r="D12" s="636"/>
      <c r="E12" s="754">
        <v>0</v>
      </c>
      <c r="F12" s="679"/>
      <c r="G12" s="754">
        <v>3.8340000000000001</v>
      </c>
      <c r="H12" s="679"/>
      <c r="I12" s="754">
        <v>3.7589999999999999</v>
      </c>
      <c r="J12" s="640"/>
      <c r="K12" s="862">
        <v>3.19</v>
      </c>
      <c r="L12" s="860"/>
      <c r="M12" s="862">
        <v>3</v>
      </c>
      <c r="N12" s="860"/>
      <c r="O12" s="862">
        <v>1</v>
      </c>
      <c r="P12" s="896"/>
    </row>
    <row r="13" spans="2:16" s="352" customFormat="1" x14ac:dyDescent="0.25">
      <c r="B13" s="757" t="s">
        <v>262</v>
      </c>
      <c r="C13" s="753">
        <v>0.28000000000000003</v>
      </c>
      <c r="D13" s="636"/>
      <c r="E13" s="754">
        <v>0.28000000000000003</v>
      </c>
      <c r="F13" s="679"/>
      <c r="G13" s="754">
        <v>0</v>
      </c>
      <c r="H13" s="679"/>
      <c r="I13" s="754">
        <v>0</v>
      </c>
      <c r="J13" s="640"/>
      <c r="K13" s="862">
        <v>0</v>
      </c>
      <c r="L13" s="860"/>
      <c r="M13" s="862">
        <v>0</v>
      </c>
      <c r="N13" s="860"/>
      <c r="O13" s="862">
        <v>0</v>
      </c>
      <c r="P13" s="896"/>
    </row>
    <row r="14" spans="2:16" s="352" customFormat="1" x14ac:dyDescent="0.25">
      <c r="B14" s="757" t="s">
        <v>259</v>
      </c>
      <c r="C14" s="753">
        <v>0.39200000000000002</v>
      </c>
      <c r="D14" s="636"/>
      <c r="E14" s="754">
        <v>1.421</v>
      </c>
      <c r="F14" s="679"/>
      <c r="G14" s="754">
        <v>0.65</v>
      </c>
      <c r="H14" s="679"/>
      <c r="I14" s="754">
        <v>0.81899999999999995</v>
      </c>
      <c r="J14" s="640"/>
      <c r="K14" s="862">
        <v>0.31900000000000001</v>
      </c>
      <c r="L14" s="860"/>
      <c r="M14" s="862">
        <v>1</v>
      </c>
      <c r="N14" s="860"/>
      <c r="O14" s="862">
        <v>1</v>
      </c>
      <c r="P14" s="896"/>
    </row>
    <row r="15" spans="2:16" s="352" customFormat="1" x14ac:dyDescent="0.25">
      <c r="B15" s="752" t="s">
        <v>516</v>
      </c>
      <c r="C15" s="753">
        <v>0</v>
      </c>
      <c r="D15" s="636"/>
      <c r="E15" s="754">
        <v>0</v>
      </c>
      <c r="F15" s="679"/>
      <c r="G15" s="754">
        <v>0</v>
      </c>
      <c r="H15" s="679"/>
      <c r="I15" s="754">
        <v>7.3</v>
      </c>
      <c r="J15" s="640"/>
      <c r="K15" s="862">
        <v>3.8650000000000002</v>
      </c>
      <c r="L15" s="860"/>
      <c r="M15" s="862">
        <v>4</v>
      </c>
      <c r="N15" s="860"/>
      <c r="O15" s="862">
        <v>4</v>
      </c>
      <c r="P15" s="896"/>
    </row>
    <row r="16" spans="2:16" s="352" customFormat="1" x14ac:dyDescent="0.25">
      <c r="B16" s="757" t="s">
        <v>260</v>
      </c>
      <c r="C16" s="753">
        <v>0.185</v>
      </c>
      <c r="D16" s="636"/>
      <c r="E16" s="754">
        <v>0.185</v>
      </c>
      <c r="F16" s="679"/>
      <c r="G16" s="754">
        <v>0</v>
      </c>
      <c r="H16" s="679"/>
      <c r="I16" s="754">
        <v>0</v>
      </c>
      <c r="J16" s="640"/>
      <c r="K16" s="862">
        <v>0</v>
      </c>
      <c r="L16" s="860"/>
      <c r="M16" s="862">
        <v>0</v>
      </c>
      <c r="N16" s="860"/>
      <c r="O16" s="862">
        <v>0</v>
      </c>
      <c r="P16" s="896"/>
    </row>
    <row r="17" spans="2:16" x14ac:dyDescent="0.25">
      <c r="B17" s="746" t="s">
        <v>228</v>
      </c>
      <c r="C17" s="747"/>
      <c r="D17" s="680">
        <v>0</v>
      </c>
      <c r="E17" s="758"/>
      <c r="F17" s="680">
        <v>0</v>
      </c>
      <c r="G17" s="758"/>
      <c r="H17" s="680">
        <f>SUM(G18:G19)</f>
        <v>30</v>
      </c>
      <c r="I17" s="758"/>
      <c r="J17" s="677">
        <f>SUM(I18:I19)</f>
        <v>0</v>
      </c>
      <c r="K17" s="856"/>
      <c r="L17" s="677">
        <f>SUM(K18:K19)</f>
        <v>0</v>
      </c>
      <c r="M17" s="856"/>
      <c r="N17" s="677">
        <f>SUM(M18:M19)</f>
        <v>0</v>
      </c>
      <c r="O17" s="856"/>
      <c r="P17" s="902">
        <f>SUM(O18:O19)</f>
        <v>0</v>
      </c>
    </row>
    <row r="18" spans="2:16" s="352" customFormat="1" x14ac:dyDescent="0.25">
      <c r="B18" s="759" t="s">
        <v>263</v>
      </c>
      <c r="C18" s="760"/>
      <c r="D18" s="681"/>
      <c r="E18" s="758"/>
      <c r="F18" s="681"/>
      <c r="G18" s="761">
        <v>5</v>
      </c>
      <c r="H18" s="681"/>
      <c r="I18" s="758"/>
      <c r="J18" s="675"/>
      <c r="K18" s="864"/>
      <c r="L18" s="867"/>
      <c r="M18" s="856"/>
      <c r="N18" s="867"/>
      <c r="O18" s="856"/>
      <c r="P18" s="896"/>
    </row>
    <row r="19" spans="2:16" s="352" customFormat="1" x14ac:dyDescent="0.25">
      <c r="B19" s="759" t="s">
        <v>259</v>
      </c>
      <c r="C19" s="760"/>
      <c r="D19" s="682"/>
      <c r="E19" s="758"/>
      <c r="F19" s="681"/>
      <c r="G19" s="761">
        <v>25</v>
      </c>
      <c r="H19" s="681"/>
      <c r="I19" s="762"/>
      <c r="J19" s="675"/>
      <c r="K19" s="857"/>
      <c r="L19" s="868"/>
      <c r="M19" s="856"/>
      <c r="N19" s="867"/>
      <c r="O19" s="856"/>
      <c r="P19" s="903"/>
    </row>
    <row r="20" spans="2:16" ht="14.4" thickBot="1" x14ac:dyDescent="0.3">
      <c r="B20" s="763" t="s">
        <v>52</v>
      </c>
      <c r="C20" s="764"/>
      <c r="D20" s="696">
        <f>D5+D6+D10+D17</f>
        <v>56.075000000000003</v>
      </c>
      <c r="E20" s="765"/>
      <c r="F20" s="697">
        <f>F5+F6+F10+F17</f>
        <v>44.908999999999999</v>
      </c>
      <c r="G20" s="765"/>
      <c r="H20" s="698">
        <f>H5+H6+H10+H17</f>
        <v>52.156999999999996</v>
      </c>
      <c r="I20" s="766"/>
      <c r="J20" s="699">
        <f>J5+J6+J10+J17</f>
        <v>52.973999999999997</v>
      </c>
      <c r="K20" s="766"/>
      <c r="L20" s="699">
        <f>L5+L6+L10+L17</f>
        <v>46.010000000000005</v>
      </c>
      <c r="M20" s="869"/>
      <c r="N20" s="698">
        <f>N5+N6+N10+N17</f>
        <v>47</v>
      </c>
      <c r="O20" s="869"/>
      <c r="P20" s="904">
        <f>P5+P6+P10+P17</f>
        <v>45</v>
      </c>
    </row>
    <row r="21" spans="2:16" s="352" customFormat="1" x14ac:dyDescent="0.25">
      <c r="C21" s="354"/>
      <c r="D21" s="354"/>
      <c r="E21" s="354"/>
      <c r="F21" s="354"/>
      <c r="G21" s="598"/>
      <c r="H21" s="598"/>
    </row>
    <row r="22" spans="2:16" s="352" customFormat="1" ht="14.4" x14ac:dyDescent="0.3">
      <c r="B22" s="1011"/>
      <c r="C22" s="1011"/>
      <c r="D22" s="1011"/>
      <c r="E22" s="354"/>
      <c r="F22" s="354"/>
      <c r="G22" s="598"/>
      <c r="H22" s="598"/>
    </row>
    <row r="23" spans="2:16" s="352" customFormat="1" x14ac:dyDescent="0.25"/>
    <row r="24" spans="2:16" s="352" customFormat="1" x14ac:dyDescent="0.25"/>
    <row r="25" spans="2:16" s="352" customFormat="1" x14ac:dyDescent="0.25"/>
    <row r="26" spans="2:16" s="352" customFormat="1" x14ac:dyDescent="0.25"/>
    <row r="27" spans="2:16" s="352" customFormat="1" x14ac:dyDescent="0.25"/>
  </sheetData>
  <sheetProtection insertRows="0"/>
  <mergeCells count="10">
    <mergeCell ref="B22:D22"/>
    <mergeCell ref="C3:D3"/>
    <mergeCell ref="B3:B4"/>
    <mergeCell ref="E3:F3"/>
    <mergeCell ref="K3:L3"/>
    <mergeCell ref="O3:P3"/>
    <mergeCell ref="B2:P2"/>
    <mergeCell ref="M3:N3"/>
    <mergeCell ref="I3:J3"/>
    <mergeCell ref="G3:H3"/>
  </mergeCells>
  <printOptions horizontalCentered="1"/>
  <pageMargins left="0.7" right="0.7" top="0.75" bottom="0.75" header="0.3" footer="0.3"/>
  <pageSetup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FF"/>
    <pageSetUpPr fitToPage="1"/>
  </sheetPr>
  <dimension ref="B1:P29"/>
  <sheetViews>
    <sheetView zoomScaleNormal="100" zoomScaleSheetLayoutView="100" workbookViewId="0">
      <selection activeCell="E11" sqref="E11"/>
    </sheetView>
  </sheetViews>
  <sheetFormatPr defaultColWidth="9.109375" defaultRowHeight="13.2" x14ac:dyDescent="0.25"/>
  <cols>
    <col min="1" max="1" width="4.6640625" style="280" customWidth="1"/>
    <col min="2" max="2" width="44.33203125" style="280" customWidth="1"/>
    <col min="3" max="3" width="8.6640625" style="280" customWidth="1"/>
    <col min="4" max="4" width="9.33203125" style="280" customWidth="1"/>
    <col min="5" max="5" width="8.6640625" style="280" customWidth="1"/>
    <col min="6" max="6" width="9.33203125" style="280" customWidth="1"/>
    <col min="7" max="7" width="8.6640625" style="280" customWidth="1"/>
    <col min="8" max="8" width="9.33203125" style="280" customWidth="1"/>
    <col min="9" max="10" width="9.109375" style="280"/>
    <col min="11" max="11" width="11.6640625" style="280" bestFit="1" customWidth="1"/>
    <col min="12" max="16384" width="9.109375" style="280"/>
  </cols>
  <sheetData>
    <row r="1" spans="2:16" ht="13.8" thickBot="1" x14ac:dyDescent="0.3"/>
    <row r="2" spans="2:16" ht="53.25" customHeight="1" thickBot="1" x14ac:dyDescent="0.3">
      <c r="B2" s="1014" t="s">
        <v>508</v>
      </c>
      <c r="C2" s="1015"/>
      <c r="D2" s="1015"/>
      <c r="E2" s="1015"/>
      <c r="F2" s="1015"/>
      <c r="G2" s="1015"/>
      <c r="H2" s="1015"/>
      <c r="I2" s="1015"/>
      <c r="J2" s="1015"/>
      <c r="K2" s="1015"/>
      <c r="L2" s="1015"/>
      <c r="M2" s="1015"/>
      <c r="N2" s="1015"/>
      <c r="O2" s="1015"/>
      <c r="P2" s="1016"/>
    </row>
    <row r="3" spans="2:16" x14ac:dyDescent="0.25">
      <c r="B3" s="991" t="s">
        <v>406</v>
      </c>
      <c r="C3" s="1021" t="s">
        <v>390</v>
      </c>
      <c r="D3" s="1022"/>
      <c r="E3" s="1023" t="s">
        <v>269</v>
      </c>
      <c r="F3" s="1024"/>
      <c r="G3" s="1019" t="s">
        <v>417</v>
      </c>
      <c r="H3" s="1020"/>
      <c r="I3" s="1017" t="s">
        <v>478</v>
      </c>
      <c r="J3" s="1018"/>
      <c r="K3" s="1025" t="s">
        <v>483</v>
      </c>
      <c r="L3" s="1026"/>
      <c r="M3" s="1025" t="s">
        <v>500</v>
      </c>
      <c r="N3" s="1026"/>
      <c r="O3" s="1025" t="s">
        <v>504</v>
      </c>
      <c r="P3" s="1155"/>
    </row>
    <row r="4" spans="2:16" x14ac:dyDescent="0.25">
      <c r="B4" s="992"/>
      <c r="C4" s="767" t="s">
        <v>418</v>
      </c>
      <c r="D4" s="654" t="s">
        <v>419</v>
      </c>
      <c r="E4" s="702" t="s">
        <v>418</v>
      </c>
      <c r="F4" s="657" t="s">
        <v>419</v>
      </c>
      <c r="G4" s="702" t="s">
        <v>418</v>
      </c>
      <c r="H4" s="661" t="s">
        <v>419</v>
      </c>
      <c r="I4" s="728" t="s">
        <v>418</v>
      </c>
      <c r="J4" s="661" t="s">
        <v>419</v>
      </c>
      <c r="K4" s="847" t="s">
        <v>418</v>
      </c>
      <c r="L4" s="870" t="s">
        <v>419</v>
      </c>
      <c r="M4" s="847" t="s">
        <v>418</v>
      </c>
      <c r="N4" s="870" t="s">
        <v>419</v>
      </c>
      <c r="O4" s="847" t="s">
        <v>418</v>
      </c>
      <c r="P4" s="905" t="s">
        <v>419</v>
      </c>
    </row>
    <row r="5" spans="2:16" ht="12.75" customHeight="1" x14ac:dyDescent="0.25">
      <c r="B5" s="768" t="s">
        <v>225</v>
      </c>
      <c r="C5" s="769"/>
      <c r="D5" s="672">
        <f>SUM(C6:C7)</f>
        <v>0.18</v>
      </c>
      <c r="E5" s="770"/>
      <c r="F5" s="658">
        <f>SUM(E6:E7)</f>
        <v>0.16866</v>
      </c>
      <c r="G5" s="770"/>
      <c r="H5" s="658">
        <f>SUM(G6:G7)</f>
        <v>0.18</v>
      </c>
      <c r="I5" s="771"/>
      <c r="J5" s="693">
        <f>SUM(I6:I7)</f>
        <v>0.26</v>
      </c>
      <c r="K5" s="871"/>
      <c r="L5" s="872">
        <f>SUM(K6:K7)</f>
        <v>0.40500000000000003</v>
      </c>
      <c r="M5" s="923"/>
      <c r="N5" s="924">
        <v>0.41599999999999998</v>
      </c>
      <c r="O5" s="923"/>
      <c r="P5" s="928">
        <v>0.38</v>
      </c>
    </row>
    <row r="6" spans="2:16" s="324" customFormat="1" ht="12.75" customHeight="1" x14ac:dyDescent="0.25">
      <c r="B6" s="772" t="s">
        <v>238</v>
      </c>
      <c r="C6" s="773">
        <v>0.11</v>
      </c>
      <c r="D6" s="672"/>
      <c r="E6" s="774">
        <f>(0.11-(0.11*0.063))</f>
        <v>0.10306999999999999</v>
      </c>
      <c r="F6" s="658"/>
      <c r="G6" s="774">
        <v>0.11</v>
      </c>
      <c r="H6" s="658"/>
      <c r="I6" s="775">
        <v>0.184</v>
      </c>
      <c r="J6" s="694"/>
      <c r="K6" s="873">
        <v>0.23400000000000001</v>
      </c>
      <c r="L6" s="872"/>
      <c r="M6" s="925">
        <v>0.246</v>
      </c>
      <c r="N6" s="924"/>
      <c r="O6" s="925">
        <v>0.20100000000000001</v>
      </c>
      <c r="P6" s="928"/>
    </row>
    <row r="7" spans="2:16" s="324" customFormat="1" ht="12.75" customHeight="1" x14ac:dyDescent="0.25">
      <c r="B7" s="772" t="s">
        <v>239</v>
      </c>
      <c r="C7" s="773">
        <v>7.0000000000000007E-2</v>
      </c>
      <c r="D7" s="672"/>
      <c r="E7" s="774">
        <f>(0.07-(0.07*0.063))</f>
        <v>6.5590000000000009E-2</v>
      </c>
      <c r="F7" s="658"/>
      <c r="G7" s="774">
        <v>7.0000000000000007E-2</v>
      </c>
      <c r="H7" s="658"/>
      <c r="I7" s="775">
        <v>7.5999999999999998E-2</v>
      </c>
      <c r="J7" s="694"/>
      <c r="K7" s="873">
        <v>0.17100000000000001</v>
      </c>
      <c r="L7" s="872"/>
      <c r="M7" s="925">
        <v>0.17</v>
      </c>
      <c r="N7" s="924"/>
      <c r="O7" s="925">
        <v>0.17899999999999999</v>
      </c>
      <c r="P7" s="928"/>
    </row>
    <row r="8" spans="2:16" ht="12.75" customHeight="1" x14ac:dyDescent="0.25">
      <c r="B8" s="776" t="s">
        <v>226</v>
      </c>
      <c r="C8" s="777"/>
      <c r="D8" s="672">
        <f>SUM(C9:C9)</f>
        <v>1</v>
      </c>
      <c r="E8" s="774"/>
      <c r="F8" s="658">
        <f>SUM(E9:E9)</f>
        <v>0.93700000000000006</v>
      </c>
      <c r="G8" s="774"/>
      <c r="H8" s="658">
        <f>SUM(G9:G9)</f>
        <v>1</v>
      </c>
      <c r="I8" s="775"/>
      <c r="J8" s="694">
        <f>SUM(I9:I9)</f>
        <v>1.1830000000000001</v>
      </c>
      <c r="K8" s="873"/>
      <c r="L8" s="872">
        <f>SUM(K9:K9)</f>
        <v>1.1060000000000001</v>
      </c>
      <c r="M8" s="925"/>
      <c r="N8" s="924">
        <v>1.028</v>
      </c>
      <c r="O8" s="925"/>
      <c r="P8" s="928">
        <v>1.5109999999999999</v>
      </c>
    </row>
    <row r="9" spans="2:16" s="324" customFormat="1" ht="12.75" customHeight="1" x14ac:dyDescent="0.25">
      <c r="B9" s="772" t="s">
        <v>240</v>
      </c>
      <c r="C9" s="773">
        <v>1</v>
      </c>
      <c r="D9" s="672"/>
      <c r="E9" s="774">
        <f>(1-(1*0.063))</f>
        <v>0.93700000000000006</v>
      </c>
      <c r="F9" s="658"/>
      <c r="G9" s="774">
        <v>1</v>
      </c>
      <c r="H9" s="658"/>
      <c r="I9" s="775">
        <v>1.1830000000000001</v>
      </c>
      <c r="J9" s="694"/>
      <c r="K9" s="873">
        <v>1.1060000000000001</v>
      </c>
      <c r="L9" s="872"/>
      <c r="M9" s="925">
        <v>1.028</v>
      </c>
      <c r="N9" s="924"/>
      <c r="O9" s="925">
        <v>1.5109999999999999</v>
      </c>
      <c r="P9" s="928"/>
    </row>
    <row r="10" spans="2:16" x14ac:dyDescent="0.25">
      <c r="B10" s="778" t="s">
        <v>227</v>
      </c>
      <c r="C10" s="777"/>
      <c r="D10" s="672">
        <f>SUM(C11:C12)</f>
        <v>0.21000000000000002</v>
      </c>
      <c r="E10" s="774"/>
      <c r="F10" s="658">
        <f>SUM(E11:E12)</f>
        <v>0.19677000000000003</v>
      </c>
      <c r="G10" s="774"/>
      <c r="H10" s="658">
        <f>SUM(G11:G12)</f>
        <v>0.21000000000000002</v>
      </c>
      <c r="I10" s="775"/>
      <c r="J10" s="694">
        <f>SUM(I11:I12)</f>
        <v>7.2999999999999995E-2</v>
      </c>
      <c r="K10" s="873"/>
      <c r="L10" s="872">
        <f>SUM(K11:K12)</f>
        <v>0.13300000000000001</v>
      </c>
      <c r="M10" s="925"/>
      <c r="N10" s="924">
        <v>0.13</v>
      </c>
      <c r="O10" s="925"/>
      <c r="P10" s="928">
        <v>0.12</v>
      </c>
    </row>
    <row r="11" spans="2:16" s="324" customFormat="1" x14ac:dyDescent="0.25">
      <c r="B11" s="772" t="s">
        <v>241</v>
      </c>
      <c r="C11" s="773">
        <v>0.14000000000000001</v>
      </c>
      <c r="D11" s="672"/>
      <c r="E11" s="774">
        <f>(0.14-(0.14*0.063))</f>
        <v>0.13118000000000002</v>
      </c>
      <c r="F11" s="658"/>
      <c r="G11" s="774">
        <v>0.14000000000000001</v>
      </c>
      <c r="H11" s="658"/>
      <c r="I11" s="775">
        <v>0.06</v>
      </c>
      <c r="J11" s="694"/>
      <c r="K11" s="873">
        <v>6.7000000000000004E-2</v>
      </c>
      <c r="L11" s="872"/>
      <c r="M11" s="925">
        <v>6.4000000000000001E-2</v>
      </c>
      <c r="N11" s="924"/>
      <c r="O11" s="925">
        <v>6.9000000000000006E-2</v>
      </c>
      <c r="P11" s="928"/>
    </row>
    <row r="12" spans="2:16" s="324" customFormat="1" x14ac:dyDescent="0.25">
      <c r="B12" s="772" t="s">
        <v>242</v>
      </c>
      <c r="C12" s="773">
        <v>7.0000000000000007E-2</v>
      </c>
      <c r="D12" s="672"/>
      <c r="E12" s="774">
        <f>(0.07-(0.07*0.063))</f>
        <v>6.5590000000000009E-2</v>
      </c>
      <c r="F12" s="658"/>
      <c r="G12" s="774">
        <v>7.0000000000000007E-2</v>
      </c>
      <c r="H12" s="658"/>
      <c r="I12" s="775">
        <v>1.2999999999999999E-2</v>
      </c>
      <c r="J12" s="694"/>
      <c r="K12" s="873">
        <v>6.6000000000000003E-2</v>
      </c>
      <c r="L12" s="872"/>
      <c r="M12" s="925">
        <v>6.6000000000000003E-2</v>
      </c>
      <c r="N12" s="924"/>
      <c r="O12" s="925">
        <v>5.0999999999999997E-2</v>
      </c>
      <c r="P12" s="928"/>
    </row>
    <row r="13" spans="2:16" x14ac:dyDescent="0.25">
      <c r="B13" s="768" t="s">
        <v>228</v>
      </c>
      <c r="C13" s="769"/>
      <c r="D13" s="673">
        <v>0</v>
      </c>
      <c r="E13" s="779"/>
      <c r="F13" s="659">
        <v>0</v>
      </c>
      <c r="G13" s="779"/>
      <c r="H13" s="659">
        <v>0</v>
      </c>
      <c r="I13" s="779"/>
      <c r="J13" s="655">
        <v>0</v>
      </c>
      <c r="K13" s="874"/>
      <c r="L13" s="875">
        <v>0</v>
      </c>
      <c r="M13" s="926"/>
      <c r="N13" s="927">
        <v>0</v>
      </c>
      <c r="O13" s="926"/>
      <c r="P13" s="929">
        <v>0</v>
      </c>
    </row>
    <row r="14" spans="2:16" ht="14.4" thickBot="1" x14ac:dyDescent="0.3">
      <c r="B14" s="780" t="s">
        <v>52</v>
      </c>
      <c r="C14" s="781"/>
      <c r="D14" s="674">
        <f>D5+D8+D10+E13</f>
        <v>1.39</v>
      </c>
      <c r="E14" s="782"/>
      <c r="F14" s="671">
        <f>F5+F8+F10+F13</f>
        <v>1.3024300000000002</v>
      </c>
      <c r="G14" s="782"/>
      <c r="H14" s="671">
        <f>H5+H8+H10+H13</f>
        <v>1.39</v>
      </c>
      <c r="I14" s="782"/>
      <c r="J14" s="662">
        <f>J5+J8+J10+J13</f>
        <v>1.516</v>
      </c>
      <c r="K14" s="782"/>
      <c r="L14" s="662">
        <f>L5+L8+L10+L13</f>
        <v>1.6440000000000001</v>
      </c>
      <c r="M14" s="782"/>
      <c r="N14" s="876">
        <f>N5+N8+N10+N13</f>
        <v>1.5739999999999998</v>
      </c>
      <c r="O14" s="782"/>
      <c r="P14" s="906">
        <f>P5+P8+P10+P13</f>
        <v>2.0110000000000001</v>
      </c>
    </row>
    <row r="15" spans="2:16" s="324" customFormat="1" x14ac:dyDescent="0.25">
      <c r="C15" s="326"/>
      <c r="D15" s="326"/>
      <c r="I15" s="652"/>
      <c r="J15" s="652"/>
      <c r="K15" s="626"/>
      <c r="M15" s="626"/>
      <c r="O15" s="626"/>
    </row>
    <row r="16" spans="2:16" s="324" customFormat="1" x14ac:dyDescent="0.25"/>
    <row r="17" spans="10:10" s="324" customFormat="1" x14ac:dyDescent="0.25">
      <c r="J17" s="652"/>
    </row>
    <row r="18" spans="10:10" s="324" customFormat="1" x14ac:dyDescent="0.25"/>
    <row r="19" spans="10:10" s="324" customFormat="1" x14ac:dyDescent="0.25"/>
    <row r="20" spans="10:10" s="324" customFormat="1" x14ac:dyDescent="0.25"/>
    <row r="21" spans="10:10" s="324" customFormat="1" x14ac:dyDescent="0.25"/>
    <row r="22" spans="10:10" s="324" customFormat="1" x14ac:dyDescent="0.25"/>
    <row r="23" spans="10:10" s="324" customFormat="1" x14ac:dyDescent="0.25"/>
    <row r="24" spans="10:10" s="324" customFormat="1" x14ac:dyDescent="0.25"/>
    <row r="25" spans="10:10" s="324" customFormat="1" x14ac:dyDescent="0.25"/>
    <row r="26" spans="10:10" s="324" customFormat="1" x14ac:dyDescent="0.25"/>
    <row r="27" spans="10:10" s="324" customFormat="1" x14ac:dyDescent="0.25"/>
    <row r="28" spans="10:10" s="324" customFormat="1" x14ac:dyDescent="0.25"/>
    <row r="29" spans="10:10" s="324" customFormat="1" x14ac:dyDescent="0.25"/>
  </sheetData>
  <sheetProtection insertRows="0"/>
  <mergeCells count="9">
    <mergeCell ref="O3:P3"/>
    <mergeCell ref="B2:P2"/>
    <mergeCell ref="M3:N3"/>
    <mergeCell ref="I3:J3"/>
    <mergeCell ref="G3:H3"/>
    <mergeCell ref="C3:D3"/>
    <mergeCell ref="B3:B4"/>
    <mergeCell ref="E3:F3"/>
    <mergeCell ref="K3:L3"/>
  </mergeCells>
  <printOptions horizontalCentered="1"/>
  <pageMargins left="0.7" right="0.7" top="0.75" bottom="0.75" header="0.3" footer="0.3"/>
  <pageSetup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P19"/>
  <sheetViews>
    <sheetView zoomScaleNormal="100" zoomScaleSheetLayoutView="130" workbookViewId="0">
      <selection activeCell="H25" sqref="H25"/>
    </sheetView>
  </sheetViews>
  <sheetFormatPr defaultRowHeight="13.2" x14ac:dyDescent="0.25"/>
  <cols>
    <col min="1" max="1" width="4.6640625" customWidth="1"/>
    <col min="2" max="2" width="45" customWidth="1"/>
    <col min="3" max="3" width="8.6640625" customWidth="1"/>
    <col min="4" max="4" width="9.33203125" customWidth="1"/>
    <col min="5" max="5" width="8.6640625" customWidth="1"/>
    <col min="6" max="6" width="9.33203125" customWidth="1"/>
    <col min="7" max="7" width="8.6640625" customWidth="1"/>
    <col min="8" max="8" width="9.33203125" customWidth="1"/>
    <col min="11" max="14" width="9.109375" style="616"/>
    <col min="15" max="16" width="8.88671875" style="616"/>
  </cols>
  <sheetData>
    <row r="1" spans="2:16" ht="13.8" thickBot="1" x14ac:dyDescent="0.3"/>
    <row r="2" spans="2:16" ht="54" customHeight="1" thickBot="1" x14ac:dyDescent="0.3">
      <c r="B2" s="1027" t="s">
        <v>506</v>
      </c>
      <c r="C2" s="1028"/>
      <c r="D2" s="1028"/>
      <c r="E2" s="1028"/>
      <c r="F2" s="1028"/>
      <c r="G2" s="1028"/>
      <c r="H2" s="1028"/>
      <c r="I2" s="1028"/>
      <c r="J2" s="1028"/>
      <c r="K2" s="1028"/>
      <c r="L2" s="1028"/>
      <c r="M2" s="1028"/>
      <c r="N2" s="1028"/>
      <c r="O2" s="1028"/>
      <c r="P2" s="1029"/>
    </row>
    <row r="3" spans="2:16" x14ac:dyDescent="0.25">
      <c r="B3" s="991" t="s">
        <v>406</v>
      </c>
      <c r="C3" s="1023" t="s">
        <v>223</v>
      </c>
      <c r="D3" s="1033"/>
      <c r="E3" s="1023" t="s">
        <v>269</v>
      </c>
      <c r="F3" s="1024"/>
      <c r="G3" s="1023" t="s">
        <v>417</v>
      </c>
      <c r="H3" s="1033"/>
      <c r="I3" s="1019" t="s">
        <v>478</v>
      </c>
      <c r="J3" s="1020"/>
      <c r="K3" s="1019" t="s">
        <v>483</v>
      </c>
      <c r="L3" s="1020"/>
      <c r="M3" s="1019" t="s">
        <v>500</v>
      </c>
      <c r="N3" s="1020"/>
      <c r="O3" s="1019" t="s">
        <v>504</v>
      </c>
      <c r="P3" s="1154"/>
    </row>
    <row r="4" spans="2:16" x14ac:dyDescent="0.25">
      <c r="B4" s="992"/>
      <c r="C4" s="783" t="s">
        <v>418</v>
      </c>
      <c r="D4" s="784" t="s">
        <v>419</v>
      </c>
      <c r="E4" s="783" t="s">
        <v>418</v>
      </c>
      <c r="F4" s="785" t="s">
        <v>419</v>
      </c>
      <c r="G4" s="783" t="s">
        <v>418</v>
      </c>
      <c r="H4" s="784" t="s">
        <v>419</v>
      </c>
      <c r="I4" s="786" t="s">
        <v>418</v>
      </c>
      <c r="J4" s="651" t="s">
        <v>419</v>
      </c>
      <c r="K4" s="786" t="s">
        <v>418</v>
      </c>
      <c r="L4" s="651" t="s">
        <v>419</v>
      </c>
      <c r="M4" s="786" t="s">
        <v>418</v>
      </c>
      <c r="N4" s="651" t="s">
        <v>419</v>
      </c>
      <c r="O4" s="786" t="s">
        <v>418</v>
      </c>
      <c r="P4" s="881" t="s">
        <v>419</v>
      </c>
    </row>
    <row r="5" spans="2:16" x14ac:dyDescent="0.25">
      <c r="B5" s="787" t="s">
        <v>225</v>
      </c>
      <c r="C5" s="788"/>
      <c r="D5" s="789">
        <v>0</v>
      </c>
      <c r="E5" s="790"/>
      <c r="F5" s="789">
        <v>0</v>
      </c>
      <c r="G5" s="790"/>
      <c r="H5" s="791">
        <v>0</v>
      </c>
      <c r="I5" s="792"/>
      <c r="J5" s="793">
        <v>0</v>
      </c>
      <c r="K5" s="792"/>
      <c r="L5" s="793">
        <v>0</v>
      </c>
      <c r="M5" s="792"/>
      <c r="N5" s="793">
        <v>0</v>
      </c>
      <c r="O5" s="792"/>
      <c r="P5" s="882">
        <v>0</v>
      </c>
    </row>
    <row r="6" spans="2:16" x14ac:dyDescent="0.25">
      <c r="B6" s="787" t="s">
        <v>226</v>
      </c>
      <c r="C6" s="794"/>
      <c r="D6" s="789">
        <v>0</v>
      </c>
      <c r="E6" s="795"/>
      <c r="F6" s="789">
        <v>0</v>
      </c>
      <c r="G6" s="795"/>
      <c r="H6" s="791">
        <v>0</v>
      </c>
      <c r="I6" s="796"/>
      <c r="J6" s="793">
        <v>0</v>
      </c>
      <c r="K6" s="796"/>
      <c r="L6" s="793">
        <v>0</v>
      </c>
      <c r="M6" s="796"/>
      <c r="N6" s="793">
        <v>0</v>
      </c>
      <c r="O6" s="796"/>
      <c r="P6" s="882">
        <v>0</v>
      </c>
    </row>
    <row r="7" spans="2:16" x14ac:dyDescent="0.25">
      <c r="B7" s="787" t="s">
        <v>227</v>
      </c>
      <c r="C7" s="794"/>
      <c r="D7" s="789">
        <f>SUM(C8:C14)</f>
        <v>8.136000000000001</v>
      </c>
      <c r="E7" s="795"/>
      <c r="F7" s="789">
        <f>SUM(E8:E14)</f>
        <v>6.8839999999999995</v>
      </c>
      <c r="G7" s="795"/>
      <c r="H7" s="791">
        <f>SUM(G8:G14)</f>
        <v>6.0430000000000001</v>
      </c>
      <c r="I7" s="796"/>
      <c r="J7" s="793">
        <f>SUM(I8:I14)</f>
        <v>8.6259999999999994</v>
      </c>
      <c r="K7" s="796"/>
      <c r="L7" s="793">
        <f>SUM(K8:K14)</f>
        <v>7.5720000000000001</v>
      </c>
      <c r="M7" s="796"/>
      <c r="N7" s="793">
        <f>SUM(M8:M14)</f>
        <v>7.5720000000000001</v>
      </c>
      <c r="O7" s="796"/>
      <c r="P7" s="882">
        <f>SUM(O8:O14)</f>
        <v>6.7490000000000006</v>
      </c>
    </row>
    <row r="8" spans="2:16" x14ac:dyDescent="0.25">
      <c r="B8" s="797" t="s">
        <v>461</v>
      </c>
      <c r="C8" s="798">
        <v>0.69799999999999995</v>
      </c>
      <c r="D8" s="799"/>
      <c r="E8" s="800">
        <v>0.66200000000000003</v>
      </c>
      <c r="F8" s="799"/>
      <c r="G8" s="800">
        <v>0.66200000000000003</v>
      </c>
      <c r="H8" s="801"/>
      <c r="I8" s="802">
        <v>0.66200000000000003</v>
      </c>
      <c r="J8" s="803"/>
      <c r="K8" s="802">
        <v>0.66200000000000003</v>
      </c>
      <c r="L8" s="803"/>
      <c r="M8" s="802">
        <v>0.66200000000000003</v>
      </c>
      <c r="N8" s="803"/>
      <c r="O8" s="802">
        <v>0.66200000000000003</v>
      </c>
      <c r="P8" s="883"/>
    </row>
    <row r="9" spans="2:16" x14ac:dyDescent="0.25">
      <c r="B9" s="797" t="s">
        <v>285</v>
      </c>
      <c r="C9" s="798">
        <v>1.887</v>
      </c>
      <c r="D9" s="799"/>
      <c r="E9" s="800">
        <v>1.7889999999999999</v>
      </c>
      <c r="F9" s="799"/>
      <c r="G9" s="800">
        <v>0.94199999999999995</v>
      </c>
      <c r="H9" s="801"/>
      <c r="I9" s="802">
        <v>1.4419999999999999</v>
      </c>
      <c r="J9" s="803"/>
      <c r="K9" s="802">
        <v>2.0670000000000002</v>
      </c>
      <c r="L9" s="803"/>
      <c r="M9" s="802">
        <v>2.0670000000000002</v>
      </c>
      <c r="N9" s="803"/>
      <c r="O9" s="802">
        <v>2.0129999999999999</v>
      </c>
      <c r="P9" s="883"/>
    </row>
    <row r="10" spans="2:16" x14ac:dyDescent="0.25">
      <c r="B10" s="797" t="s">
        <v>286</v>
      </c>
      <c r="C10" s="798">
        <v>0.87</v>
      </c>
      <c r="D10" s="799"/>
      <c r="E10" s="800">
        <v>0</v>
      </c>
      <c r="F10" s="799"/>
      <c r="G10" s="800">
        <v>0</v>
      </c>
      <c r="H10" s="801"/>
      <c r="I10" s="802">
        <v>0</v>
      </c>
      <c r="J10" s="803"/>
      <c r="K10" s="802">
        <v>0</v>
      </c>
      <c r="L10" s="803"/>
      <c r="M10" s="802">
        <v>0</v>
      </c>
      <c r="N10" s="803"/>
      <c r="O10" s="802">
        <v>0</v>
      </c>
      <c r="P10" s="883"/>
    </row>
    <row r="11" spans="2:16" x14ac:dyDescent="0.25">
      <c r="B11" s="797" t="s">
        <v>289</v>
      </c>
      <c r="C11" s="798">
        <v>0.124</v>
      </c>
      <c r="D11" s="799"/>
      <c r="E11" s="800">
        <v>0.11600000000000001</v>
      </c>
      <c r="F11" s="799"/>
      <c r="G11" s="800">
        <v>0.11600000000000001</v>
      </c>
      <c r="H11" s="801"/>
      <c r="I11" s="802">
        <v>0.11600000000000001</v>
      </c>
      <c r="J11" s="803"/>
      <c r="K11" s="802">
        <v>0.11600000000000001</v>
      </c>
      <c r="L11" s="803"/>
      <c r="M11" s="802">
        <v>0.11600000000000001</v>
      </c>
      <c r="N11" s="803"/>
      <c r="O11" s="802">
        <v>0</v>
      </c>
      <c r="P11" s="883"/>
    </row>
    <row r="12" spans="2:16" s="616" customFormat="1" x14ac:dyDescent="0.25">
      <c r="B12" s="797" t="s">
        <v>459</v>
      </c>
      <c r="C12" s="798">
        <v>0.65700000000000003</v>
      </c>
      <c r="D12" s="799"/>
      <c r="E12" s="800">
        <v>0.61899999999999999</v>
      </c>
      <c r="F12" s="799"/>
      <c r="G12" s="800">
        <v>0.69399999999999995</v>
      </c>
      <c r="H12" s="801"/>
      <c r="I12" s="802">
        <v>0.65900000000000003</v>
      </c>
      <c r="J12" s="803"/>
      <c r="K12" s="802">
        <v>0.53800000000000003</v>
      </c>
      <c r="L12" s="803"/>
      <c r="M12" s="802">
        <v>0.53800000000000003</v>
      </c>
      <c r="N12" s="803"/>
      <c r="O12" s="802">
        <v>0.53800000000000003</v>
      </c>
      <c r="P12" s="883"/>
    </row>
    <row r="13" spans="2:16" x14ac:dyDescent="0.25">
      <c r="B13" s="797" t="s">
        <v>288</v>
      </c>
      <c r="C13" s="798">
        <v>3.2629999999999999</v>
      </c>
      <c r="D13" s="799"/>
      <c r="E13" s="800">
        <v>3.0939999999999999</v>
      </c>
      <c r="F13" s="799"/>
      <c r="G13" s="800">
        <v>3.0249999999999999</v>
      </c>
      <c r="H13" s="801"/>
      <c r="I13" s="802">
        <v>4.8369999999999997</v>
      </c>
      <c r="J13" s="803"/>
      <c r="K13" s="802">
        <v>3.1970000000000001</v>
      </c>
      <c r="L13" s="803"/>
      <c r="M13" s="802">
        <v>3.1970000000000001</v>
      </c>
      <c r="N13" s="803"/>
      <c r="O13" s="802">
        <v>2.633</v>
      </c>
      <c r="P13" s="883"/>
    </row>
    <row r="14" spans="2:16" s="616" customFormat="1" x14ac:dyDescent="0.25">
      <c r="B14" s="797" t="s">
        <v>460</v>
      </c>
      <c r="C14" s="798">
        <v>0.63700000000000001</v>
      </c>
      <c r="D14" s="799"/>
      <c r="E14" s="800">
        <v>0.60399999999999998</v>
      </c>
      <c r="F14" s="799"/>
      <c r="G14" s="800">
        <v>0.60399999999999998</v>
      </c>
      <c r="H14" s="801"/>
      <c r="I14" s="802">
        <v>0.91</v>
      </c>
      <c r="J14" s="803"/>
      <c r="K14" s="802">
        <v>0.99199999999999999</v>
      </c>
      <c r="L14" s="803"/>
      <c r="M14" s="802">
        <v>0.99199999999999999</v>
      </c>
      <c r="N14" s="803"/>
      <c r="O14" s="802">
        <v>0.90300000000000002</v>
      </c>
      <c r="P14" s="883"/>
    </row>
    <row r="15" spans="2:16" x14ac:dyDescent="0.25">
      <c r="B15" s="787" t="s">
        <v>228</v>
      </c>
      <c r="C15" s="788"/>
      <c r="D15" s="789">
        <v>0</v>
      </c>
      <c r="E15" s="804"/>
      <c r="F15" s="789">
        <v>0</v>
      </c>
      <c r="G15" s="804"/>
      <c r="H15" s="791">
        <v>0</v>
      </c>
      <c r="I15" s="804"/>
      <c r="J15" s="791">
        <v>0</v>
      </c>
      <c r="K15" s="804"/>
      <c r="L15" s="791">
        <v>0</v>
      </c>
      <c r="M15" s="804"/>
      <c r="N15" s="791">
        <v>0</v>
      </c>
      <c r="O15" s="804"/>
      <c r="P15" s="884">
        <v>0</v>
      </c>
    </row>
    <row r="16" spans="2:16" ht="14.4" thickBot="1" x14ac:dyDescent="0.3">
      <c r="B16" s="805" t="s">
        <v>52</v>
      </c>
      <c r="C16" s="806"/>
      <c r="D16" s="807">
        <f>D5+D6+D7+D15</f>
        <v>8.136000000000001</v>
      </c>
      <c r="E16" s="808"/>
      <c r="F16" s="807">
        <f>F5+F6+F7+F15</f>
        <v>6.8839999999999995</v>
      </c>
      <c r="G16" s="808"/>
      <c r="H16" s="809">
        <f>H5+H6+H7+H15</f>
        <v>6.0430000000000001</v>
      </c>
      <c r="I16" s="808"/>
      <c r="J16" s="809">
        <f>J5+J6+J7+J15</f>
        <v>8.6259999999999994</v>
      </c>
      <c r="K16" s="808"/>
      <c r="L16" s="809">
        <f>L5+L6+L7+L15</f>
        <v>7.5720000000000001</v>
      </c>
      <c r="M16" s="808"/>
      <c r="N16" s="809">
        <f>N5+N6+N7+N15</f>
        <v>7.5720000000000001</v>
      </c>
      <c r="O16" s="808"/>
      <c r="P16" s="885">
        <f>P5+P6+P7+P15</f>
        <v>6.7490000000000006</v>
      </c>
    </row>
    <row r="17" spans="2:16" ht="12.75" customHeight="1" thickBot="1" x14ac:dyDescent="0.3">
      <c r="B17" s="1030" t="s">
        <v>462</v>
      </c>
      <c r="C17" s="1031"/>
      <c r="D17" s="1031"/>
      <c r="E17" s="1031"/>
      <c r="F17" s="1031"/>
      <c r="G17" s="1031"/>
      <c r="H17" s="1031"/>
      <c r="I17" s="1031"/>
      <c r="J17" s="1031"/>
      <c r="K17" s="1031"/>
      <c r="L17" s="1031"/>
      <c r="M17" s="1031"/>
      <c r="N17" s="1031"/>
      <c r="O17" s="1031"/>
      <c r="P17" s="1032"/>
    </row>
    <row r="18" spans="2:16" x14ac:dyDescent="0.25">
      <c r="B18" s="620"/>
    </row>
    <row r="19" spans="2:16" x14ac:dyDescent="0.25">
      <c r="B19" t="s">
        <v>514</v>
      </c>
    </row>
  </sheetData>
  <mergeCells count="10">
    <mergeCell ref="O3:P3"/>
    <mergeCell ref="B2:P2"/>
    <mergeCell ref="B17:P17"/>
    <mergeCell ref="M3:N3"/>
    <mergeCell ref="I3:J3"/>
    <mergeCell ref="G3:H3"/>
    <mergeCell ref="B3:B4"/>
    <mergeCell ref="C3:D3"/>
    <mergeCell ref="E3:F3"/>
    <mergeCell ref="K3:L3"/>
  </mergeCells>
  <printOptions horizontalCentered="1"/>
  <pageMargins left="0.7" right="0.7" top="0.75" bottom="0.75" header="0.3" footer="0.3"/>
  <pageSetup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32</vt:i4>
      </vt:variant>
    </vt:vector>
  </HeadingPairs>
  <TitlesOfParts>
    <vt:vector size="57" baseType="lpstr">
      <vt:lpstr>INSTRUCTIONS</vt:lpstr>
      <vt:lpstr>Agency Summary</vt:lpstr>
      <vt:lpstr>IFAP Component Summary</vt:lpstr>
      <vt:lpstr>CALFED (pre FY12)</vt:lpstr>
      <vt:lpstr>BOR 12-18</vt:lpstr>
      <vt:lpstr>USACE 12-18</vt:lpstr>
      <vt:lpstr>NRCS 12-18</vt:lpstr>
      <vt:lpstr>NOAA 12-18</vt:lpstr>
      <vt:lpstr>USGS 12-18</vt:lpstr>
      <vt:lpstr>USGS2011</vt:lpstr>
      <vt:lpstr>USGS 2010</vt:lpstr>
      <vt:lpstr>F&amp;WS 12-18</vt:lpstr>
      <vt:lpstr>EPA 12-18</vt:lpstr>
      <vt:lpstr>EPA 2011</vt:lpstr>
      <vt:lpstr>USEPA 2010</vt:lpstr>
      <vt:lpstr>NOAA 2011</vt:lpstr>
      <vt:lpstr>NOAA 2010</vt:lpstr>
      <vt:lpstr>USF&amp;WS 2010</vt:lpstr>
      <vt:lpstr>F&amp;WS 2011</vt:lpstr>
      <vt:lpstr>BOR 2011</vt:lpstr>
      <vt:lpstr>USBR 2010</vt:lpstr>
      <vt:lpstr>USACE 2011</vt:lpstr>
      <vt:lpstr>USACE 2010</vt:lpstr>
      <vt:lpstr>NRCS 2011</vt:lpstr>
      <vt:lpstr>NRCS 2010</vt:lpstr>
      <vt:lpstr>'Agency Summary'!Print_Area</vt:lpstr>
      <vt:lpstr>'BOR 12-18'!Print_Area</vt:lpstr>
      <vt:lpstr>'BOR 2011'!Print_Area</vt:lpstr>
      <vt:lpstr>'EPA 12-18'!Print_Area</vt:lpstr>
      <vt:lpstr>'EPA 2011'!Print_Area</vt:lpstr>
      <vt:lpstr>'F&amp;WS 12-18'!Print_Area</vt:lpstr>
      <vt:lpstr>'F&amp;WS 2011'!Print_Area</vt:lpstr>
      <vt:lpstr>'IFAP Component Summary'!Print_Area</vt:lpstr>
      <vt:lpstr>'NOAA 12-18'!Print_Area</vt:lpstr>
      <vt:lpstr>'NOAA 2011'!Print_Area</vt:lpstr>
      <vt:lpstr>'NRCS 12-18'!Print_Area</vt:lpstr>
      <vt:lpstr>'NRCS 2011'!Print_Area</vt:lpstr>
      <vt:lpstr>'USACE 12-18'!Print_Area</vt:lpstr>
      <vt:lpstr>'USACE 2011'!Print_Area</vt:lpstr>
      <vt:lpstr>'USBR 2010'!Print_Area</vt:lpstr>
      <vt:lpstr>'USGS 12-18'!Print_Area</vt:lpstr>
      <vt:lpstr>USGS2011!Print_Area</vt:lpstr>
      <vt:lpstr>'BOR 12-18'!Print_Titles</vt:lpstr>
      <vt:lpstr>'BOR 2011'!Print_Titles</vt:lpstr>
      <vt:lpstr>'EPA 12-18'!Print_Titles</vt:lpstr>
      <vt:lpstr>'EPA 2011'!Print_Titles</vt:lpstr>
      <vt:lpstr>'F&amp;WS 12-18'!Print_Titles</vt:lpstr>
      <vt:lpstr>'F&amp;WS 2011'!Print_Titles</vt:lpstr>
      <vt:lpstr>'IFAP Component Summary'!Print_Titles</vt:lpstr>
      <vt:lpstr>'NOAA 12-18'!Print_Titles</vt:lpstr>
      <vt:lpstr>'NOAA 2011'!Print_Titles</vt:lpstr>
      <vt:lpstr>'NRCS 12-18'!Print_Titles</vt:lpstr>
      <vt:lpstr>'NRCS 2011'!Print_Titles</vt:lpstr>
      <vt:lpstr>'USACE 2011'!Print_Titles</vt:lpstr>
      <vt:lpstr>'USBR 2010'!Print_Titles</vt:lpstr>
      <vt:lpstr>'USGS 12-18'!Print_Titles</vt:lpstr>
      <vt:lpstr>USGS2011!Print_Titles</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lauer_e</dc:creator>
  <cp:lastModifiedBy>Hettinger, Alex G. EOP/OMB</cp:lastModifiedBy>
  <cp:lastPrinted>2017-05-10T16:56:20Z</cp:lastPrinted>
  <dcterms:created xsi:type="dcterms:W3CDTF">2009-03-25T15:41:49Z</dcterms:created>
  <dcterms:modified xsi:type="dcterms:W3CDTF">2017-05-19T21:42:00Z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