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ocuments\GitHub\GFV\Lab-Scale-Group65\"/>
    </mc:Choice>
  </mc:AlternateContent>
  <xr:revisionPtr revIDLastSave="0" documentId="13_ncr:1_{D39F6B38-B08E-4796-ABD2-59E72DC4DD2A}" xr6:coauthVersionLast="41" xr6:coauthVersionMax="41" xr10:uidLastSave="{00000000-0000-0000-0000-000000000000}"/>
  <bookViews>
    <workbookView xWindow="-120" yWindow="-120" windowWidth="29040" windowHeight="15840" activeTab="1" xr2:uid="{4581D2D8-8E95-4720-8671-B7B6BA209B26}"/>
  </bookViews>
  <sheets>
    <sheet name="Indledende" sheetId="1" r:id="rId1"/>
    <sheet name="Liniaritet" sheetId="2" r:id="rId2"/>
    <sheet name="Præcision" sheetId="3" r:id="rId3"/>
    <sheet name="Cirka 30 min efte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4" i="2"/>
  <c r="K6" i="2"/>
  <c r="K7" i="2"/>
  <c r="K8" i="2"/>
  <c r="K9" i="2"/>
  <c r="K10" i="2"/>
  <c r="K11" i="2" s="1"/>
  <c r="K12" i="2" s="1"/>
  <c r="K13" i="2" s="1"/>
  <c r="K14" i="2" s="1"/>
  <c r="K5" i="2"/>
  <c r="K4" i="2"/>
  <c r="I4" i="2" l="1"/>
  <c r="I5" i="2"/>
  <c r="I6" i="2"/>
  <c r="I7" i="2"/>
  <c r="I8" i="2"/>
  <c r="I9" i="2"/>
  <c r="I10" i="2"/>
  <c r="I11" i="2"/>
  <c r="I12" i="2"/>
  <c r="I13" i="2"/>
  <c r="I14" i="2"/>
  <c r="H5" i="2"/>
  <c r="H6" i="2"/>
  <c r="H7" i="2"/>
  <c r="H8" i="2"/>
  <c r="H9" i="2"/>
  <c r="H10" i="2"/>
  <c r="H11" i="2"/>
  <c r="H12" i="2"/>
  <c r="H13" i="2"/>
  <c r="H14" i="2"/>
  <c r="H4" i="2"/>
  <c r="H3" i="2"/>
  <c r="G5" i="2"/>
  <c r="G6" i="2"/>
  <c r="G7" i="2"/>
  <c r="G8" i="2"/>
  <c r="G9" i="2"/>
  <c r="G10" i="2"/>
  <c r="G11" i="2"/>
  <c r="G12" i="2"/>
  <c r="G13" i="2"/>
  <c r="G14" i="2"/>
  <c r="G4" i="2"/>
  <c r="F4" i="2"/>
  <c r="F5" i="2"/>
  <c r="F6" i="2"/>
  <c r="F7" i="2"/>
  <c r="F8" i="2"/>
  <c r="F9" i="2"/>
  <c r="F10" i="2"/>
  <c r="F11" i="2"/>
  <c r="F12" i="2"/>
  <c r="F13" i="2"/>
  <c r="F14" i="2"/>
  <c r="F3" i="2"/>
  <c r="J3" i="4" l="1"/>
  <c r="L3" i="4" s="1"/>
  <c r="M3" i="4" s="1"/>
  <c r="J4" i="4"/>
  <c r="L4" i="4" s="1"/>
  <c r="M4" i="4" s="1"/>
  <c r="E3" i="4"/>
  <c r="E4" i="4"/>
  <c r="E5" i="4"/>
  <c r="E6" i="4"/>
  <c r="E7" i="4"/>
  <c r="E2" i="4"/>
  <c r="H2" i="4"/>
  <c r="I2" i="4"/>
  <c r="H3" i="4"/>
  <c r="I3" i="4"/>
  <c r="H4" i="4"/>
  <c r="I4" i="4"/>
  <c r="H5" i="4"/>
  <c r="I5" i="4"/>
  <c r="H6" i="4"/>
  <c r="I6" i="4"/>
  <c r="H7" i="4"/>
  <c r="I7" i="4"/>
  <c r="G7" i="4"/>
  <c r="J7" i="4" s="1"/>
  <c r="L7" i="4" s="1"/>
  <c r="M7" i="4" s="1"/>
  <c r="G6" i="4"/>
  <c r="J6" i="4" s="1"/>
  <c r="L6" i="4" s="1"/>
  <c r="M6" i="4" s="1"/>
  <c r="G5" i="4"/>
  <c r="J5" i="4" s="1"/>
  <c r="L5" i="4" s="1"/>
  <c r="M5" i="4" s="1"/>
  <c r="G4" i="4"/>
  <c r="G3" i="4"/>
  <c r="G2" i="4"/>
  <c r="J2" i="4" s="1"/>
  <c r="L2" i="4" s="1"/>
  <c r="M2" i="4" s="1"/>
  <c r="T3" i="3"/>
  <c r="T4" i="3"/>
  <c r="T5" i="3"/>
  <c r="T6" i="3"/>
  <c r="T2" i="3"/>
  <c r="S3" i="3"/>
  <c r="S4" i="3"/>
  <c r="S5" i="3"/>
  <c r="S6" i="3"/>
  <c r="S2" i="3"/>
  <c r="Q3" i="3"/>
  <c r="R3" i="3"/>
  <c r="Q4" i="3"/>
  <c r="R4" i="3"/>
  <c r="Q5" i="3"/>
  <c r="R5" i="3"/>
  <c r="Q6" i="3"/>
  <c r="R6" i="3"/>
  <c r="R2" i="3"/>
  <c r="Q2" i="3"/>
  <c r="M3" i="3"/>
  <c r="N3" i="3"/>
  <c r="O3" i="3"/>
  <c r="M4" i="3"/>
  <c r="N4" i="3"/>
  <c r="O4" i="3"/>
  <c r="M5" i="3"/>
  <c r="N5" i="3"/>
  <c r="O5" i="3"/>
  <c r="M6" i="3"/>
  <c r="N6" i="3"/>
  <c r="O6" i="3"/>
  <c r="O2" i="3"/>
  <c r="N2" i="3"/>
  <c r="M2" i="3"/>
  <c r="E4" i="2"/>
  <c r="E5" i="2"/>
  <c r="E6" i="2"/>
  <c r="E7" i="2"/>
  <c r="E8" i="2"/>
  <c r="E9" i="2"/>
  <c r="E10" i="2"/>
  <c r="E11" i="2"/>
  <c r="E12" i="2"/>
  <c r="E13" i="2"/>
  <c r="E14" i="2"/>
  <c r="E3" i="2"/>
  <c r="B6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<sst xmlns="http://schemas.openxmlformats.org/spreadsheetml/2006/main" count="78" uniqueCount="71">
  <si>
    <t>vægt</t>
  </si>
  <si>
    <t>hex</t>
  </si>
  <si>
    <t>dec</t>
  </si>
  <si>
    <t>7cc</t>
  </si>
  <si>
    <t>45f</t>
  </si>
  <si>
    <t>4a5</t>
  </si>
  <si>
    <t>4c6</t>
  </si>
  <si>
    <t>4e4</t>
  </si>
  <si>
    <t>511</t>
  </si>
  <si>
    <t>52d</t>
  </si>
  <si>
    <t>54c</t>
  </si>
  <si>
    <t>567</t>
  </si>
  <si>
    <t>580</t>
  </si>
  <si>
    <t>5e6</t>
  </si>
  <si>
    <t>603</t>
  </si>
  <si>
    <t>623</t>
  </si>
  <si>
    <t>63a</t>
  </si>
  <si>
    <t>65e</t>
  </si>
  <si>
    <t>679</t>
  </si>
  <si>
    <t>6b6</t>
  </si>
  <si>
    <t>6d9</t>
  </si>
  <si>
    <t>5bd</t>
  </si>
  <si>
    <t>6f1</t>
  </si>
  <si>
    <t>713</t>
  </si>
  <si>
    <t>732</t>
  </si>
  <si>
    <t>751</t>
  </si>
  <si>
    <t>789</t>
  </si>
  <si>
    <t>7a7</t>
  </si>
  <si>
    <t>7e9</t>
  </si>
  <si>
    <t>809</t>
  </si>
  <si>
    <t>82e</t>
  </si>
  <si>
    <t>85d</t>
  </si>
  <si>
    <t>86c</t>
  </si>
  <si>
    <t>877</t>
  </si>
  <si>
    <t>881</t>
  </si>
  <si>
    <t>888</t>
  </si>
  <si>
    <t>88c</t>
  </si>
  <si>
    <t>Vægt</t>
  </si>
  <si>
    <t>Måling 1</t>
  </si>
  <si>
    <t>Måling 2</t>
  </si>
  <si>
    <t>Måling 3</t>
  </si>
  <si>
    <t xml:space="preserve">vægt </t>
  </si>
  <si>
    <t>måling 1</t>
  </si>
  <si>
    <t>måling 2</t>
  </si>
  <si>
    <t>måling 3</t>
  </si>
  <si>
    <t>måling 4</t>
  </si>
  <si>
    <t>måling 5</t>
  </si>
  <si>
    <t>måling 6</t>
  </si>
  <si>
    <t>måling 7</t>
  </si>
  <si>
    <t>måling 8</t>
  </si>
  <si>
    <t>måling 9</t>
  </si>
  <si>
    <t>måling 10</t>
  </si>
  <si>
    <t>Liniær</t>
  </si>
  <si>
    <t>Højeste</t>
  </si>
  <si>
    <t>Gennemsnit</t>
  </si>
  <si>
    <t>Laveste</t>
  </si>
  <si>
    <t>diff fra gns høj</t>
  </si>
  <si>
    <t>diff fra gns lav</t>
  </si>
  <si>
    <t>Spænd</t>
  </si>
  <si>
    <t>Spænd i procent</t>
  </si>
  <si>
    <t>Fra "Liniaritet"</t>
  </si>
  <si>
    <t xml:space="preserve">Måling 1 </t>
  </si>
  <si>
    <t>Gns</t>
  </si>
  <si>
    <t>Udregnet Zero-drift</t>
  </si>
  <si>
    <t>ZD i proc</t>
  </si>
  <si>
    <t>GNS</t>
  </si>
  <si>
    <t xml:space="preserve">Forskel </t>
  </si>
  <si>
    <t>Forventet forskel</t>
  </si>
  <si>
    <t>n/a</t>
  </si>
  <si>
    <t>forskel ift den forventet</t>
  </si>
  <si>
    <t>forskel ift 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</si>
</sst>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titulær diagrammius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87518054680239"/>
                  <c:y val="-0.12325419928360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8795547452236326"/>
                  <c:y val="3.2139164247224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0.00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5BD-B9E0-B601F07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15136"/>
        <c:axId val="592311200"/>
      </c:scatterChart>
      <c:valAx>
        <c:axId val="592315136"/>
        <c:scaling>
          <c:orientation val="minMax"/>
          <c:max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311200"/>
        <c:crosses val="autoZero"/>
        <c:crossBetween val="midCat"/>
      </c:valAx>
      <c:valAx>
        <c:axId val="5923112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Liniaritet!$F$2</c:f>
              <c:strCache>
                <c:ptCount val="1"/>
                <c:pt idx="0">
                  <c:v>GNS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6224048556430446"/>
                  <c:y val="-0.18406423155438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Liniaritet!$A$3:$A$13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Liniaritet!$F$3:$F$13</c:f>
              <c:numCache>
                <c:formatCode>0.00</c:formatCode>
                <c:ptCount val="11"/>
                <c:pt idx="0">
                  <c:v>-21.123333333333335</c:v>
                </c:pt>
                <c:pt idx="1">
                  <c:v>486.76633333333331</c:v>
                </c:pt>
                <c:pt idx="2">
                  <c:v>1017.6766666666666</c:v>
                </c:pt>
                <c:pt idx="3">
                  <c:v>1512.42</c:v>
                </c:pt>
                <c:pt idx="4">
                  <c:v>1985.79</c:v>
                </c:pt>
                <c:pt idx="5">
                  <c:v>2508.48</c:v>
                </c:pt>
                <c:pt idx="6">
                  <c:v>2999.9366666666665</c:v>
                </c:pt>
                <c:pt idx="7">
                  <c:v>3506.1833333333329</c:v>
                </c:pt>
                <c:pt idx="8">
                  <c:v>4019.0099999999998</c:v>
                </c:pt>
                <c:pt idx="9">
                  <c:v>4549.913333333333</c:v>
                </c:pt>
                <c:pt idx="10">
                  <c:v>5047.9466666666667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2-42E6-8A14-994A7B95FF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3334296"/>
        <c:axId val="423334952"/>
      </c:scatterChart>
      <c:valAx>
        <c:axId val="42333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Forventet</a:t>
                </a:r>
                <a:r>
                  <a:rPr lang="da-DK" baseline="0"/>
                  <a:t> belastning [g]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3334952"/>
        <c:crosses val="autoZero"/>
        <c:crossBetween val="midCat"/>
      </c:valAx>
      <c:valAx>
        <c:axId val="4233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Målt belastning</a:t>
                </a:r>
                <a:r>
                  <a:rPr lang="da-DK" baseline="0"/>
                  <a:t> [g]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333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Måling</a:t>
            </a:r>
            <a:r>
              <a:rPr lang="da-DK" baseline="0"/>
              <a:t> af linearitet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Stigning ift forventet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Liniaritet!$A$4:$A$14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</c:numCache>
            </c:numRef>
          </c:cat>
          <c:val>
            <c:numRef>
              <c:f>Liniaritet!$I$4:$I$14</c:f>
              <c:numCache>
                <c:formatCode>0.00</c:formatCode>
                <c:ptCount val="11"/>
                <c:pt idx="0">
                  <c:v>101.57793333333333</c:v>
                </c:pt>
                <c:pt idx="1">
                  <c:v>106.18206666666666</c:v>
                </c:pt>
                <c:pt idx="2">
                  <c:v>98.948666666666696</c:v>
                </c:pt>
                <c:pt idx="3">
                  <c:v>94.673999999999978</c:v>
                </c:pt>
                <c:pt idx="4">
                  <c:v>104.53800000000003</c:v>
                </c:pt>
                <c:pt idx="5">
                  <c:v>98.291333333333299</c:v>
                </c:pt>
                <c:pt idx="6">
                  <c:v>101.24933333333328</c:v>
                </c:pt>
                <c:pt idx="7">
                  <c:v>102.56533333333337</c:v>
                </c:pt>
                <c:pt idx="8">
                  <c:v>106.18066666666664</c:v>
                </c:pt>
                <c:pt idx="9">
                  <c:v>99.606666666666754</c:v>
                </c:pt>
                <c:pt idx="10">
                  <c:v>47.33666666666668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6-4728-BAE6-47FC4F96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001368"/>
        <c:axId val="670999072"/>
      </c:barChart>
      <c:lineChart>
        <c:grouping val="standard"/>
        <c:varyColors val="0"/>
        <c:ser>
          <c:idx val="1"/>
          <c:order val="1"/>
          <c:tx>
            <c:strRef>
              <c:f>Liniaritet!$K$2</c:f>
              <c:strCache>
                <c:ptCount val="1"/>
                <c:pt idx="0">
                  <c:v>Gennemsnit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Liniaritet!$K$4:$K$14</c:f>
              <c:numCache>
                <c:formatCode>0.00</c:formatCode>
                <c:ptCount val="11"/>
                <c:pt idx="0">
                  <c:v>101.38140000000001</c:v>
                </c:pt>
                <c:pt idx="1">
                  <c:v>101.38140000000001</c:v>
                </c:pt>
                <c:pt idx="2">
                  <c:v>101.38140000000001</c:v>
                </c:pt>
                <c:pt idx="3">
                  <c:v>101.38140000000001</c:v>
                </c:pt>
                <c:pt idx="4">
                  <c:v>101.38140000000001</c:v>
                </c:pt>
                <c:pt idx="5">
                  <c:v>101.38140000000001</c:v>
                </c:pt>
                <c:pt idx="6">
                  <c:v>101.38140000000001</c:v>
                </c:pt>
                <c:pt idx="7">
                  <c:v>101.38140000000001</c:v>
                </c:pt>
                <c:pt idx="8">
                  <c:v>101.38140000000001</c:v>
                </c:pt>
                <c:pt idx="9">
                  <c:v>101.38140000000001</c:v>
                </c:pt>
                <c:pt idx="10">
                  <c:v>101.38140000000001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B-4A50-880F-C58B2530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001368"/>
        <c:axId val="670999072"/>
      </c:lineChart>
      <c:catAx>
        <c:axId val="67100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Belastning</a:t>
                </a:r>
                <a:r>
                  <a:rPr lang="da-DK" baseline="0"/>
                  <a:t> [g]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0999072"/>
        <c:crosses val="autoZero"/>
        <c:auto val="1"/>
        <c:lblAlgn val="ctr"/>
        <c:lblOffset val="100"/>
        <c:noMultiLvlLbl val="0"/>
      </c:catAx>
      <c:valAx>
        <c:axId val="6709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Forhold</a:t>
                </a:r>
                <a:r>
                  <a:rPr lang="da-DK" baseline="0"/>
                  <a:t> mellem forventet ændring i belastning og målt ændring i belastning [%]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100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Præcision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Præcision!$S$1</c:f>
              <c:strCache>
                <c:ptCount val="1"/>
                <c:pt idx="0">
                  <c:v>Spænd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Præcision!$A$2:$A$6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Præcision!$S$2:$S$6</c:f>
              <c:numCache>
                <c:formatCode>General</c:formatCode>
                <c:ptCount val="5"/>
                <c:pt idx="0">
                  <c:v>29.580000000000041</c:v>
                </c:pt>
                <c:pt idx="1">
                  <c:v>19.720000000000027</c:v>
                </c:pt>
                <c:pt idx="2">
                  <c:v>19.7199999999998</c:v>
                </c:pt>
                <c:pt idx="3">
                  <c:v>103.54999999999927</c:v>
                </c:pt>
                <c:pt idx="4">
                  <c:v>34.519999999999527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62768"/>
        <c:axId val="783285208"/>
      </c:barChart>
      <c:lineChart>
        <c:grouping val="standard"/>
        <c:varyColors val="0"/>
        <c:ser>
          <c:idx val="1"/>
          <c:order val="1"/>
          <c:tx>
            <c:strRef>
              <c:f>Præcision!$T$1</c:f>
              <c:strCache>
                <c:ptCount val="1"/>
                <c:pt idx="0">
                  <c:v>Spænd i procent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Præcision!$T$2:$T$6</c:f>
              <c:numCache>
                <c:formatCode>General</c:formatCode>
                <c:ptCount val="5"/>
                <c:pt idx="0">
                  <c:v>2.9580000000000042</c:v>
                </c:pt>
                <c:pt idx="1">
                  <c:v>0.98600000000000132</c:v>
                </c:pt>
                <c:pt idx="2">
                  <c:v>0.65733333333332666</c:v>
                </c:pt>
                <c:pt idx="3">
                  <c:v>2.5887499999999819</c:v>
                </c:pt>
                <c:pt idx="4">
                  <c:v>0.69039999999999047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68720"/>
        <c:axId val="680669704"/>
      </c:lineChart>
      <c:catAx>
        <c:axId val="6845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85208"/>
        <c:crosses val="autoZero"/>
        <c:auto val="1"/>
        <c:lblAlgn val="ctr"/>
        <c:lblOffset val="100"/>
        <c:noMultiLvlLbl val="0"/>
      </c:catAx>
      <c:valAx>
        <c:axId val="7832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</a:t>
                </a:r>
                <a:r>
                  <a:rPr lang="da-DK" baseline="0"/>
                  <a:t> fra højeste til laveste i gram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4562768"/>
        <c:crosses val="autoZero"/>
        <c:crossBetween val="between"/>
      </c:valAx>
      <c:valAx>
        <c:axId val="680669704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 i procent af</a:t>
                </a:r>
                <a:r>
                  <a:rPr lang="da-DK" baseline="0"/>
                  <a:t> kendt belastning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0668720"/>
        <c:crosses val="max"/>
        <c:crossBetween val="between"/>
      </c:valAx>
      <c:catAx>
        <c:axId val="68066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0669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'!$L$1</c:f>
              <c:strCache>
                <c:ptCount val="1"/>
                <c:pt idx="0">
                  <c:v>Udregnet Zero-drift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'!$L$2:$L$7</c:f>
              <c:numCache>
                <c:formatCode>0.00</c:formatCode>
                <c:ptCount val="6"/>
                <c:pt idx="0">
                  <c:v>-44.379999999999995</c:v>
                </c:pt>
                <c:pt idx="1">
                  <c:v>-39.449999999999818</c:v>
                </c:pt>
                <c:pt idx="2">
                  <c:v>44.380000000000109</c:v>
                </c:pt>
                <c:pt idx="3">
                  <c:v>62.456666666666933</c:v>
                </c:pt>
                <c:pt idx="4">
                  <c:v>103.55333333333374</c:v>
                </c:pt>
                <c:pt idx="5">
                  <c:v>85.466666666667152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377-4393-AD53-47C38F09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'!$M$1</c:f>
              <c:strCache>
                <c:ptCount val="1"/>
                <c:pt idx="0">
                  <c:v>ZD i proc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'!$M$2:$M$7</c:f>
              <c:numCache>
                <c:formatCode>General</c:formatCode>
                <c:ptCount val="6"/>
                <c:pt idx="0">
                  <c:v>210.09941612750512</c:v>
                </c:pt>
                <c:pt idx="1">
                  <c:v>3.876476811560956</c:v>
                </c:pt>
                <c:pt idx="2">
                  <c:v>2.2348788139732858</c:v>
                </c:pt>
                <c:pt idx="3">
                  <c:v>2.0819328408044258</c:v>
                </c:pt>
                <c:pt idx="4">
                  <c:v>2.5765880983957179</c:v>
                </c:pt>
                <c:pt idx="5">
                  <c:v>1.6930976555484041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DA7-483A-8F7B-EA312A8B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7</xdr:row>
      <xdr:rowOff>80962</xdr:rowOff>
    </xdr:from>
    <xdr:to>
      <xdr:col>19</xdr:col>
      <xdr:colOff>276224</xdr:colOff>
      <xdr:row>34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45A58C-5A9E-4B04-9FC9-CB294B0C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423862</xdr:colOff>
      <xdr:row>14</xdr:row>
      <xdr:rowOff>71437</xdr:rowOff>
    </xdr:from>
    <xdr:to>
      <xdr:col>32</xdr:col>
      <xdr:colOff>19050</xdr:colOff>
      <xdr:row>43</xdr:row>
      <xdr:rowOff>47625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1BB3505-8CE2-42BF-9CE0-D8F2DBFDD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219074</xdr:colOff>
      <xdr:row>14</xdr:row>
      <xdr:rowOff>128587</xdr:rowOff>
    </xdr:from>
    <xdr:to>
      <xdr:col>17</xdr:col>
      <xdr:colOff>238125</xdr:colOff>
      <xdr:row>42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19F08A4-B353-4100-96F4-C2B6C47F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8</xdr:row>
      <xdr:rowOff>128587</xdr:rowOff>
    </xdr:from>
    <xdr:to>
      <xdr:col>20</xdr:col>
      <xdr:colOff>85725</xdr:colOff>
      <xdr:row>33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233967A-1533-4BA4-BC46-9B48B2EA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9</xdr:row>
      <xdr:rowOff>119061</xdr:rowOff>
    </xdr:from>
    <xdr:to>
      <xdr:col>9</xdr:col>
      <xdr:colOff>152399</xdr:colOff>
      <xdr:row>29</xdr:row>
      <xdr:rowOff>85724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7BCF0D8-CCA5-44FA-9145-C5DD5F5A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161925</xdr:rowOff>
    </xdr:from>
    <xdr:to>
      <xdr:col>19</xdr:col>
      <xdr:colOff>190500</xdr:colOff>
      <xdr:row>29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D2ACEE-2108-4397-8E36-1228BE8CA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C2B5-1126-42BE-85AE-0DF4ACA84898}">
  <dimension ref="A1:C37"/>
  <sheetViews>
    <sheetView zoomScaleNormal="100" workbookViewId="0">
      <selection activeCell="Q6" sqref="Q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 s="2">
        <f t="shared" ref="B2:B37" si="0">HEX2DEC(C2)</f>
        <v>1091</v>
      </c>
      <c r="C2" s="1">
        <v>443</v>
      </c>
    </row>
    <row r="3" spans="1:3" x14ac:dyDescent="0.25">
      <c r="A3">
        <v>151</v>
      </c>
      <c r="B3" s="2">
        <f t="shared" si="0"/>
        <v>1119</v>
      </c>
      <c r="C3" s="1" t="s">
        <v>4</v>
      </c>
    </row>
    <row r="4" spans="1:3" x14ac:dyDescent="0.25">
      <c r="A4">
        <v>302</v>
      </c>
      <c r="B4" s="2">
        <f t="shared" si="0"/>
        <v>1155</v>
      </c>
      <c r="C4" s="1">
        <v>483</v>
      </c>
    </row>
    <row r="5" spans="1:3" x14ac:dyDescent="0.25">
      <c r="A5">
        <v>453</v>
      </c>
      <c r="B5" s="2">
        <f t="shared" si="0"/>
        <v>1189</v>
      </c>
      <c r="C5" s="1" t="s">
        <v>5</v>
      </c>
    </row>
    <row r="6" spans="1:3" x14ac:dyDescent="0.25">
      <c r="A6">
        <v>604</v>
      </c>
      <c r="B6" s="2">
        <f t="shared" si="0"/>
        <v>1222</v>
      </c>
      <c r="C6" s="1" t="s">
        <v>6</v>
      </c>
    </row>
    <row r="7" spans="1:3" x14ac:dyDescent="0.25">
      <c r="A7">
        <v>755</v>
      </c>
      <c r="B7" s="2">
        <f t="shared" si="0"/>
        <v>1252</v>
      </c>
      <c r="C7" s="1" t="s">
        <v>7</v>
      </c>
    </row>
    <row r="8" spans="1:3" x14ac:dyDescent="0.25">
      <c r="A8">
        <v>1000</v>
      </c>
      <c r="B8" s="2">
        <f t="shared" si="0"/>
        <v>1297</v>
      </c>
      <c r="C8" s="1" t="s">
        <v>8</v>
      </c>
    </row>
    <row r="9" spans="1:3" x14ac:dyDescent="0.25">
      <c r="A9">
        <v>1151</v>
      </c>
      <c r="B9" s="2">
        <f t="shared" si="0"/>
        <v>1325</v>
      </c>
      <c r="C9" s="1" t="s">
        <v>9</v>
      </c>
    </row>
    <row r="10" spans="1:3" x14ac:dyDescent="0.25">
      <c r="A10">
        <v>1302</v>
      </c>
      <c r="B10" s="2">
        <f t="shared" si="0"/>
        <v>1356</v>
      </c>
      <c r="C10" s="1" t="s">
        <v>10</v>
      </c>
    </row>
    <row r="11" spans="1:3" x14ac:dyDescent="0.25">
      <c r="A11">
        <v>1453</v>
      </c>
      <c r="B11" s="2">
        <f t="shared" si="0"/>
        <v>1383</v>
      </c>
      <c r="C11" s="1" t="s">
        <v>11</v>
      </c>
    </row>
    <row r="12" spans="1:3" x14ac:dyDescent="0.25">
      <c r="A12">
        <v>1604</v>
      </c>
      <c r="B12" s="2">
        <f t="shared" si="0"/>
        <v>1408</v>
      </c>
      <c r="C12" s="1" t="s">
        <v>12</v>
      </c>
    </row>
    <row r="13" spans="1:3" x14ac:dyDescent="0.25">
      <c r="A13">
        <v>1755</v>
      </c>
      <c r="B13" s="2">
        <f t="shared" si="0"/>
        <v>1469</v>
      </c>
      <c r="C13" s="1" t="s">
        <v>21</v>
      </c>
    </row>
    <row r="14" spans="1:3" x14ac:dyDescent="0.25">
      <c r="A14">
        <v>2000</v>
      </c>
      <c r="B14" s="2">
        <f t="shared" si="0"/>
        <v>1510</v>
      </c>
      <c r="C14" s="1" t="s">
        <v>13</v>
      </c>
    </row>
    <row r="15" spans="1:3" x14ac:dyDescent="0.25">
      <c r="A15">
        <v>2151</v>
      </c>
      <c r="B15" s="2">
        <f t="shared" si="0"/>
        <v>1539</v>
      </c>
      <c r="C15" s="1" t="s">
        <v>14</v>
      </c>
    </row>
    <row r="16" spans="1:3" x14ac:dyDescent="0.25">
      <c r="A16">
        <v>2302</v>
      </c>
      <c r="B16" s="2">
        <f t="shared" si="0"/>
        <v>1571</v>
      </c>
      <c r="C16" s="1" t="s">
        <v>15</v>
      </c>
    </row>
    <row r="17" spans="1:3" x14ac:dyDescent="0.25">
      <c r="A17">
        <v>2453</v>
      </c>
      <c r="B17" s="2">
        <f t="shared" si="0"/>
        <v>1594</v>
      </c>
      <c r="C17" s="1" t="s">
        <v>16</v>
      </c>
    </row>
    <row r="18" spans="1:3" x14ac:dyDescent="0.25">
      <c r="A18">
        <v>2604</v>
      </c>
      <c r="B18" s="2">
        <f t="shared" si="0"/>
        <v>1630</v>
      </c>
      <c r="C18" s="1" t="s">
        <v>17</v>
      </c>
    </row>
    <row r="19" spans="1:3" x14ac:dyDescent="0.25">
      <c r="A19">
        <v>2755</v>
      </c>
      <c r="B19" s="2">
        <f t="shared" si="0"/>
        <v>1657</v>
      </c>
      <c r="C19" s="1" t="s">
        <v>18</v>
      </c>
    </row>
    <row r="20" spans="1:3" x14ac:dyDescent="0.25">
      <c r="A20">
        <v>3000</v>
      </c>
      <c r="B20" s="2">
        <f t="shared" si="0"/>
        <v>1718</v>
      </c>
      <c r="C20" s="1" t="s">
        <v>19</v>
      </c>
    </row>
    <row r="21" spans="1:3" x14ac:dyDescent="0.25">
      <c r="A21">
        <v>3151</v>
      </c>
      <c r="B21" s="2">
        <f t="shared" si="0"/>
        <v>1753</v>
      </c>
      <c r="C21" s="1" t="s">
        <v>20</v>
      </c>
    </row>
    <row r="22" spans="1:3" x14ac:dyDescent="0.25">
      <c r="A22">
        <v>3302</v>
      </c>
      <c r="B22" s="2">
        <f t="shared" si="0"/>
        <v>1777</v>
      </c>
      <c r="C22" s="1" t="s">
        <v>22</v>
      </c>
    </row>
    <row r="23" spans="1:3" x14ac:dyDescent="0.25">
      <c r="A23">
        <v>3453</v>
      </c>
      <c r="B23" s="2">
        <f t="shared" si="0"/>
        <v>1811</v>
      </c>
      <c r="C23" s="1" t="s">
        <v>23</v>
      </c>
    </row>
    <row r="24" spans="1:3" x14ac:dyDescent="0.25">
      <c r="A24">
        <v>3604</v>
      </c>
      <c r="B24" s="2">
        <f t="shared" si="0"/>
        <v>1842</v>
      </c>
      <c r="C24" s="1" t="s">
        <v>24</v>
      </c>
    </row>
    <row r="25" spans="1:3" x14ac:dyDescent="0.25">
      <c r="A25">
        <v>3755</v>
      </c>
      <c r="B25" s="2">
        <f t="shared" si="0"/>
        <v>1873</v>
      </c>
      <c r="C25" s="1" t="s">
        <v>25</v>
      </c>
    </row>
    <row r="26" spans="1:3" x14ac:dyDescent="0.25">
      <c r="A26">
        <v>4000</v>
      </c>
      <c r="B26" s="2">
        <f t="shared" si="0"/>
        <v>1929</v>
      </c>
      <c r="C26" s="1" t="s">
        <v>26</v>
      </c>
    </row>
    <row r="27" spans="1:3" x14ac:dyDescent="0.25">
      <c r="A27">
        <v>4151</v>
      </c>
      <c r="B27" s="2">
        <f t="shared" si="0"/>
        <v>1959</v>
      </c>
      <c r="C27" s="1" t="s">
        <v>27</v>
      </c>
    </row>
    <row r="28" spans="1:3" x14ac:dyDescent="0.25">
      <c r="A28">
        <v>4302</v>
      </c>
      <c r="B28" s="2">
        <f t="shared" si="0"/>
        <v>1996</v>
      </c>
      <c r="C28" s="1" t="s">
        <v>3</v>
      </c>
    </row>
    <row r="29" spans="1:3" x14ac:dyDescent="0.25">
      <c r="A29">
        <v>4453</v>
      </c>
      <c r="B29" s="2">
        <f t="shared" si="0"/>
        <v>2025</v>
      </c>
      <c r="C29" s="1" t="s">
        <v>28</v>
      </c>
    </row>
    <row r="30" spans="1:3" x14ac:dyDescent="0.25">
      <c r="A30">
        <v>4604</v>
      </c>
      <c r="B30" s="2">
        <f t="shared" si="0"/>
        <v>2057</v>
      </c>
      <c r="C30" s="1" t="s">
        <v>29</v>
      </c>
    </row>
    <row r="31" spans="1:3" x14ac:dyDescent="0.25">
      <c r="A31">
        <v>4755</v>
      </c>
      <c r="B31" s="2">
        <f t="shared" si="0"/>
        <v>2094</v>
      </c>
      <c r="C31" s="1" t="s">
        <v>30</v>
      </c>
    </row>
    <row r="32" spans="1:3" x14ac:dyDescent="0.25">
      <c r="A32">
        <v>5000</v>
      </c>
      <c r="B32" s="2">
        <f t="shared" si="0"/>
        <v>2141</v>
      </c>
      <c r="C32" s="1" t="s">
        <v>31</v>
      </c>
    </row>
    <row r="33" spans="1:3" x14ac:dyDescent="0.25">
      <c r="A33">
        <v>5151</v>
      </c>
      <c r="B33" s="2">
        <f t="shared" si="0"/>
        <v>2156</v>
      </c>
      <c r="C33" s="1" t="s">
        <v>32</v>
      </c>
    </row>
    <row r="34" spans="1:3" x14ac:dyDescent="0.25">
      <c r="A34">
        <v>5302</v>
      </c>
      <c r="B34" s="2">
        <f t="shared" si="0"/>
        <v>2167</v>
      </c>
      <c r="C34" s="1" t="s">
        <v>33</v>
      </c>
    </row>
    <row r="35" spans="1:3" x14ac:dyDescent="0.25">
      <c r="A35">
        <v>5453</v>
      </c>
      <c r="B35" s="2">
        <f t="shared" si="0"/>
        <v>2177</v>
      </c>
      <c r="C35" s="1" t="s">
        <v>34</v>
      </c>
    </row>
    <row r="36" spans="1:3" x14ac:dyDescent="0.25">
      <c r="A36">
        <v>5604</v>
      </c>
      <c r="B36" s="2">
        <f t="shared" si="0"/>
        <v>2184</v>
      </c>
      <c r="C36" s="1" t="s">
        <v>35</v>
      </c>
    </row>
    <row r="37" spans="1:3" x14ac:dyDescent="0.25">
      <c r="A37">
        <v>5755</v>
      </c>
      <c r="B37" s="2">
        <f t="shared" si="0"/>
        <v>2188</v>
      </c>
      <c r="C37" s="1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911-C336-4E3E-BF0B-85DD25A3ACA6}">
  <dimension ref="A2:N14"/>
  <sheetViews>
    <sheetView tabSelected="1" workbookViewId="0">
      <selection activeCell="N49" sqref="N49"/>
    </sheetView>
  </sheetViews>
  <sheetFormatPr defaultRowHeight="15" x14ac:dyDescent="0.25"/>
  <cols>
    <col min="8" max="8" width="16.42578125" customWidth="1"/>
    <col min="9" max="9" width="14" customWidth="1"/>
    <col min="11" max="11" width="12.42578125" customWidth="1"/>
  </cols>
  <sheetData>
    <row r="2" spans="1:14" x14ac:dyDescent="0.25">
      <c r="A2" t="s">
        <v>37</v>
      </c>
      <c r="B2" t="s">
        <v>38</v>
      </c>
      <c r="C2" t="s">
        <v>39</v>
      </c>
      <c r="D2" t="s">
        <v>40</v>
      </c>
      <c r="E2" t="s">
        <v>52</v>
      </c>
      <c r="F2" t="s">
        <v>65</v>
      </c>
      <c r="G2" t="s">
        <v>66</v>
      </c>
      <c r="H2" t="s">
        <v>67</v>
      </c>
      <c r="I2" t="s">
        <v>69</v>
      </c>
      <c r="K2" t="s">
        <v>54</v>
      </c>
      <c r="L2" t="s">
        <v>70</v>
      </c>
    </row>
    <row r="3" spans="1:14" x14ac:dyDescent="0.25">
      <c r="A3">
        <v>0</v>
      </c>
      <c r="B3" s="2">
        <v>-26.06</v>
      </c>
      <c r="C3" s="2">
        <v>-21.12</v>
      </c>
      <c r="D3" s="2">
        <v>-16.190000000000001</v>
      </c>
      <c r="E3" s="2">
        <f>A3</f>
        <v>0</v>
      </c>
      <c r="F3" s="2">
        <f>AVERAGE(B3:D3)</f>
        <v>-21.123333333333335</v>
      </c>
      <c r="G3" s="2">
        <v>0</v>
      </c>
      <c r="H3" s="2">
        <f>G3</f>
        <v>0</v>
      </c>
      <c r="I3" s="2" t="s">
        <v>68</v>
      </c>
    </row>
    <row r="4" spans="1:14" x14ac:dyDescent="0.25">
      <c r="A4">
        <v>500</v>
      </c>
      <c r="B4" s="2">
        <v>491.7</v>
      </c>
      <c r="C4" s="2">
        <v>481.83</v>
      </c>
      <c r="D4" s="2">
        <v>486.76900000000001</v>
      </c>
      <c r="E4" s="2">
        <f t="shared" ref="E4:E14" si="0">A4</f>
        <v>500</v>
      </c>
      <c r="F4" s="2">
        <f t="shared" ref="F4:F14" si="1">AVERAGE(B4:D4)</f>
        <v>486.76633333333331</v>
      </c>
      <c r="G4" s="2">
        <f>F4-F3</f>
        <v>507.88966666666664</v>
      </c>
      <c r="H4" s="2">
        <f>E4-E3</f>
        <v>500</v>
      </c>
      <c r="I4" s="2">
        <f>G4/H4*100</f>
        <v>101.57793333333333</v>
      </c>
      <c r="K4" s="2">
        <f>AVERAGE(I4:I13)</f>
        <v>101.38140000000001</v>
      </c>
      <c r="L4" s="2">
        <f>I4-K4</f>
        <v>0.19653333333332057</v>
      </c>
    </row>
    <row r="5" spans="1:14" x14ac:dyDescent="0.25">
      <c r="A5">
        <v>1000</v>
      </c>
      <c r="B5" s="2">
        <v>1014.39</v>
      </c>
      <c r="C5" s="2">
        <v>1024.25</v>
      </c>
      <c r="D5" s="2">
        <v>1014.39</v>
      </c>
      <c r="E5" s="2">
        <f t="shared" si="0"/>
        <v>1000</v>
      </c>
      <c r="F5" s="2">
        <f t="shared" si="1"/>
        <v>1017.6766666666666</v>
      </c>
      <c r="G5" s="2">
        <f t="shared" ref="G5:G14" si="2">F5-F4</f>
        <v>530.91033333333326</v>
      </c>
      <c r="H5" s="2">
        <f t="shared" ref="H5:H14" si="3">E5-E4</f>
        <v>500</v>
      </c>
      <c r="I5" s="2">
        <f t="shared" ref="I5:I14" si="4">G5/H5*100</f>
        <v>106.18206666666666</v>
      </c>
      <c r="K5" s="2">
        <f>K4</f>
        <v>101.38140000000001</v>
      </c>
      <c r="L5" s="2">
        <f t="shared" ref="L5:L14" si="5">I5-K5</f>
        <v>4.8006666666666433</v>
      </c>
      <c r="N5" s="2"/>
    </row>
    <row r="6" spans="1:14" x14ac:dyDescent="0.25">
      <c r="A6">
        <v>1500</v>
      </c>
      <c r="B6" s="2">
        <v>1517.35</v>
      </c>
      <c r="C6" s="2">
        <v>1507.49</v>
      </c>
      <c r="D6" s="2">
        <v>1512.42</v>
      </c>
      <c r="E6" s="2">
        <f t="shared" si="0"/>
        <v>1500</v>
      </c>
      <c r="F6" s="2">
        <f t="shared" si="1"/>
        <v>1512.42</v>
      </c>
      <c r="G6" s="2">
        <f t="shared" si="2"/>
        <v>494.74333333333345</v>
      </c>
      <c r="H6" s="2">
        <f t="shared" si="3"/>
        <v>500</v>
      </c>
      <c r="I6" s="2">
        <f t="shared" si="4"/>
        <v>98.948666666666696</v>
      </c>
      <c r="K6" s="2">
        <f t="shared" ref="K6:K14" si="6">K5</f>
        <v>101.38140000000001</v>
      </c>
      <c r="L6" s="2">
        <f t="shared" si="5"/>
        <v>-2.4327333333333172</v>
      </c>
    </row>
    <row r="7" spans="1:14" x14ac:dyDescent="0.25">
      <c r="A7">
        <v>2000</v>
      </c>
      <c r="B7" s="2">
        <v>1990.72</v>
      </c>
      <c r="C7" s="2">
        <v>1985.79</v>
      </c>
      <c r="D7" s="2">
        <v>1980.86</v>
      </c>
      <c r="E7" s="2">
        <f t="shared" si="0"/>
        <v>2000</v>
      </c>
      <c r="F7" s="2">
        <f t="shared" si="1"/>
        <v>1985.79</v>
      </c>
      <c r="G7" s="2">
        <f t="shared" si="2"/>
        <v>473.36999999999989</v>
      </c>
      <c r="H7" s="2">
        <f t="shared" si="3"/>
        <v>500</v>
      </c>
      <c r="I7" s="2">
        <f t="shared" si="4"/>
        <v>94.673999999999978</v>
      </c>
      <c r="K7" s="2">
        <f t="shared" si="6"/>
        <v>101.38140000000001</v>
      </c>
      <c r="L7" s="2">
        <f t="shared" si="5"/>
        <v>-6.7074000000000353</v>
      </c>
    </row>
    <row r="8" spans="1:14" x14ac:dyDescent="0.25">
      <c r="A8">
        <v>2500</v>
      </c>
      <c r="B8" s="2">
        <v>2508.48</v>
      </c>
      <c r="C8" s="2">
        <v>2518.34</v>
      </c>
      <c r="D8" s="2">
        <v>2498.62</v>
      </c>
      <c r="E8" s="2">
        <f t="shared" si="0"/>
        <v>2500</v>
      </c>
      <c r="F8" s="2">
        <f t="shared" si="1"/>
        <v>2508.48</v>
      </c>
      <c r="G8" s="2">
        <f t="shared" si="2"/>
        <v>522.69000000000005</v>
      </c>
      <c r="H8" s="2">
        <f t="shared" si="3"/>
        <v>500</v>
      </c>
      <c r="I8" s="2">
        <f t="shared" si="4"/>
        <v>104.53800000000003</v>
      </c>
      <c r="K8" s="2">
        <f t="shared" si="6"/>
        <v>101.38140000000001</v>
      </c>
      <c r="L8" s="2">
        <f t="shared" si="5"/>
        <v>3.1566000000000116</v>
      </c>
    </row>
    <row r="9" spans="1:14" x14ac:dyDescent="0.25">
      <c r="A9">
        <v>3000</v>
      </c>
      <c r="B9" s="2">
        <v>2996.65</v>
      </c>
      <c r="C9" s="3">
        <v>3006.51</v>
      </c>
      <c r="D9" s="2">
        <v>2996.65</v>
      </c>
      <c r="E9" s="2">
        <f t="shared" si="0"/>
        <v>3000</v>
      </c>
      <c r="F9" s="2">
        <f t="shared" si="1"/>
        <v>2999.9366666666665</v>
      </c>
      <c r="G9" s="2">
        <f t="shared" si="2"/>
        <v>491.45666666666648</v>
      </c>
      <c r="H9" s="2">
        <f t="shared" si="3"/>
        <v>500</v>
      </c>
      <c r="I9" s="2">
        <f t="shared" si="4"/>
        <v>98.291333333333299</v>
      </c>
      <c r="K9" s="2">
        <f t="shared" si="6"/>
        <v>101.38140000000001</v>
      </c>
      <c r="L9" s="2">
        <f t="shared" si="5"/>
        <v>-3.0900666666667149</v>
      </c>
    </row>
    <row r="10" spans="1:14" x14ac:dyDescent="0.25">
      <c r="A10">
        <v>3500</v>
      </c>
      <c r="B10" s="2">
        <v>3509.47</v>
      </c>
      <c r="C10" s="2">
        <v>3504.54</v>
      </c>
      <c r="D10" s="2">
        <v>3504.54</v>
      </c>
      <c r="E10" s="2">
        <f t="shared" si="0"/>
        <v>3500</v>
      </c>
      <c r="F10" s="2">
        <f t="shared" si="1"/>
        <v>3506.1833333333329</v>
      </c>
      <c r="G10" s="2">
        <f t="shared" si="2"/>
        <v>506.24666666666644</v>
      </c>
      <c r="H10" s="2">
        <f t="shared" si="3"/>
        <v>500</v>
      </c>
      <c r="I10" s="2">
        <f t="shared" si="4"/>
        <v>101.24933333333328</v>
      </c>
      <c r="K10" s="2">
        <f t="shared" si="6"/>
        <v>101.38140000000001</v>
      </c>
      <c r="L10" s="2">
        <f t="shared" si="5"/>
        <v>-0.13206666666673073</v>
      </c>
    </row>
    <row r="11" spans="1:14" x14ac:dyDescent="0.25">
      <c r="A11">
        <v>4000</v>
      </c>
      <c r="B11" s="2">
        <v>4032.16</v>
      </c>
      <c r="C11" s="2">
        <v>3997.64</v>
      </c>
      <c r="D11" s="2">
        <v>4027.23</v>
      </c>
      <c r="E11" s="2">
        <f t="shared" si="0"/>
        <v>4000</v>
      </c>
      <c r="F11" s="2">
        <f t="shared" si="1"/>
        <v>4019.0099999999998</v>
      </c>
      <c r="G11" s="2">
        <f t="shared" si="2"/>
        <v>512.82666666666682</v>
      </c>
      <c r="H11" s="2">
        <f t="shared" si="3"/>
        <v>500</v>
      </c>
      <c r="I11" s="2">
        <f t="shared" si="4"/>
        <v>102.56533333333337</v>
      </c>
      <c r="K11" s="2">
        <f t="shared" si="6"/>
        <v>101.38140000000001</v>
      </c>
      <c r="L11" s="2">
        <f t="shared" si="5"/>
        <v>1.183933333333357</v>
      </c>
    </row>
    <row r="12" spans="1:14" x14ac:dyDescent="0.25">
      <c r="A12">
        <v>4500</v>
      </c>
      <c r="B12" s="2">
        <v>4564.71</v>
      </c>
      <c r="C12" s="2">
        <v>4554.84</v>
      </c>
      <c r="D12" s="2">
        <v>4530.1899999999996</v>
      </c>
      <c r="E12" s="2">
        <f t="shared" si="0"/>
        <v>4500</v>
      </c>
      <c r="F12" s="2">
        <f t="shared" si="1"/>
        <v>4549.913333333333</v>
      </c>
      <c r="G12" s="2">
        <f t="shared" si="2"/>
        <v>530.90333333333319</v>
      </c>
      <c r="H12" s="2">
        <f t="shared" si="3"/>
        <v>500</v>
      </c>
      <c r="I12" s="2">
        <f t="shared" si="4"/>
        <v>106.18066666666664</v>
      </c>
      <c r="K12" s="2">
        <f t="shared" si="6"/>
        <v>101.38140000000001</v>
      </c>
      <c r="L12" s="2">
        <f t="shared" si="5"/>
        <v>4.7992666666666253</v>
      </c>
    </row>
    <row r="13" spans="1:14" x14ac:dyDescent="0.25">
      <c r="A13">
        <v>5000</v>
      </c>
      <c r="B13" s="2">
        <v>5062.74</v>
      </c>
      <c r="C13" s="2">
        <v>5028.22</v>
      </c>
      <c r="D13" s="2">
        <v>5052.88</v>
      </c>
      <c r="E13" s="2">
        <f t="shared" si="0"/>
        <v>5000</v>
      </c>
      <c r="F13" s="2">
        <f t="shared" si="1"/>
        <v>5047.9466666666667</v>
      </c>
      <c r="G13" s="2">
        <f t="shared" si="2"/>
        <v>498.03333333333376</v>
      </c>
      <c r="H13" s="2">
        <f t="shared" si="3"/>
        <v>500</v>
      </c>
      <c r="I13" s="2">
        <f t="shared" si="4"/>
        <v>99.606666666666754</v>
      </c>
      <c r="K13" s="2">
        <f t="shared" si="6"/>
        <v>101.38140000000001</v>
      </c>
      <c r="L13" s="2">
        <f t="shared" si="5"/>
        <v>-1.7747333333332591</v>
      </c>
    </row>
    <row r="14" spans="1:14" x14ac:dyDescent="0.25">
      <c r="A14">
        <v>5500</v>
      </c>
      <c r="B14" s="2">
        <v>5279.7</v>
      </c>
      <c r="C14" s="2">
        <v>5284.63</v>
      </c>
      <c r="D14" s="2">
        <v>5289.56</v>
      </c>
      <c r="E14" s="2">
        <f t="shared" si="0"/>
        <v>5500</v>
      </c>
      <c r="F14" s="2">
        <f t="shared" si="1"/>
        <v>5284.63</v>
      </c>
      <c r="G14" s="2">
        <f t="shared" si="2"/>
        <v>236.68333333333339</v>
      </c>
      <c r="H14" s="2">
        <f t="shared" si="3"/>
        <v>500</v>
      </c>
      <c r="I14" s="2">
        <f t="shared" si="4"/>
        <v>47.33666666666668</v>
      </c>
      <c r="K14" s="2">
        <f t="shared" si="6"/>
        <v>101.38140000000001</v>
      </c>
      <c r="L14" s="2">
        <f t="shared" si="5"/>
        <v>-54.044733333333333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1317-6A77-4DBA-B1D9-1FC19328BFDC}">
  <dimension ref="A1:T6"/>
  <sheetViews>
    <sheetView zoomScaleNormal="100" workbookViewId="0">
      <selection activeCell="C27" sqref="C27"/>
    </sheetView>
  </sheetViews>
  <sheetFormatPr defaultRowHeight="15" x14ac:dyDescent="0.25"/>
  <cols>
    <col min="14" max="14" width="11.85546875" customWidth="1"/>
    <col min="17" max="17" width="15.140625" customWidth="1"/>
    <col min="18" max="18" width="13.28515625" customWidth="1"/>
  </cols>
  <sheetData>
    <row r="1" spans="1:20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M1" t="s">
        <v>53</v>
      </c>
      <c r="N1" t="s">
        <v>54</v>
      </c>
      <c r="O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25">
      <c r="A2">
        <v>1000</v>
      </c>
      <c r="B2">
        <v>984.8</v>
      </c>
      <c r="C2">
        <v>989.73</v>
      </c>
      <c r="D2">
        <v>994.66</v>
      </c>
      <c r="E2">
        <v>994.66</v>
      </c>
      <c r="F2">
        <v>999.59</v>
      </c>
      <c r="G2">
        <v>994.66</v>
      </c>
      <c r="H2">
        <v>999.59</v>
      </c>
      <c r="I2">
        <v>989.73</v>
      </c>
      <c r="J2">
        <v>984.8</v>
      </c>
      <c r="K2">
        <v>970.01</v>
      </c>
      <c r="M2">
        <f>MAX(B2:K2)</f>
        <v>999.59</v>
      </c>
      <c r="N2">
        <f>AVERAGE(B2:K2)</f>
        <v>990.22299999999996</v>
      </c>
      <c r="O2">
        <f>MIN(B2:K2)</f>
        <v>970.01</v>
      </c>
      <c r="Q2">
        <f>(M2-N2)</f>
        <v>9.3670000000000755</v>
      </c>
      <c r="R2">
        <f>(N2-O2)</f>
        <v>20.212999999999965</v>
      </c>
      <c r="S2">
        <f>Q2+R2</f>
        <v>29.580000000000041</v>
      </c>
      <c r="T2">
        <f>(S2/A2)*100</f>
        <v>2.9580000000000042</v>
      </c>
    </row>
    <row r="3" spans="1:20" x14ac:dyDescent="0.25">
      <c r="A3">
        <v>2000</v>
      </c>
      <c r="B3">
        <v>1985.79</v>
      </c>
      <c r="C3">
        <v>1980.86</v>
      </c>
      <c r="D3">
        <v>1980.86</v>
      </c>
      <c r="E3">
        <v>1975.93</v>
      </c>
      <c r="F3">
        <v>1975.93</v>
      </c>
      <c r="G3">
        <v>1971</v>
      </c>
      <c r="H3">
        <v>1966.07</v>
      </c>
      <c r="I3">
        <v>1971</v>
      </c>
      <c r="J3">
        <v>1975.93</v>
      </c>
      <c r="K3">
        <v>1975.93</v>
      </c>
      <c r="M3">
        <f t="shared" ref="M3:M6" si="0">MAX(B3:K3)</f>
        <v>1985.79</v>
      </c>
      <c r="N3">
        <f t="shared" ref="N3:N6" si="1">AVERAGE(B3:K3)</f>
        <v>1975.9299999999998</v>
      </c>
      <c r="O3">
        <f t="shared" ref="O3:O6" si="2">MIN(B3:K3)</f>
        <v>1966.07</v>
      </c>
      <c r="Q3">
        <f t="shared" ref="Q3:Q6" si="3">(M3-N3)</f>
        <v>9.8600000000001273</v>
      </c>
      <c r="R3">
        <f t="shared" ref="R3:R6" si="4">(N3-O3)</f>
        <v>9.8599999999999</v>
      </c>
      <c r="S3">
        <f t="shared" ref="S3:S6" si="5">Q3+R3</f>
        <v>19.720000000000027</v>
      </c>
      <c r="T3">
        <f t="shared" ref="T3:T6" si="6">(S3/A3)*100</f>
        <v>0.98600000000000132</v>
      </c>
    </row>
    <row r="4" spans="1:20" x14ac:dyDescent="0.25">
      <c r="A4">
        <v>3000</v>
      </c>
      <c r="B4">
        <v>3105.13</v>
      </c>
      <c r="C4">
        <v>3100.2</v>
      </c>
      <c r="D4">
        <v>3095.27</v>
      </c>
      <c r="E4">
        <v>3105.13</v>
      </c>
      <c r="F4">
        <v>3105.13</v>
      </c>
      <c r="G4">
        <v>3095.27</v>
      </c>
      <c r="H4">
        <v>3105.13</v>
      </c>
      <c r="I4">
        <v>3105.13</v>
      </c>
      <c r="J4">
        <v>3114.99</v>
      </c>
      <c r="K4">
        <v>3105.13</v>
      </c>
      <c r="M4">
        <f t="shared" si="0"/>
        <v>3114.99</v>
      </c>
      <c r="N4">
        <f t="shared" si="1"/>
        <v>3103.6510000000007</v>
      </c>
      <c r="O4">
        <f t="shared" si="2"/>
        <v>3095.27</v>
      </c>
      <c r="Q4">
        <f t="shared" si="3"/>
        <v>11.338999999999032</v>
      </c>
      <c r="R4">
        <f t="shared" si="4"/>
        <v>8.3810000000007676</v>
      </c>
      <c r="S4">
        <f t="shared" si="5"/>
        <v>19.7199999999998</v>
      </c>
      <c r="T4">
        <f t="shared" si="6"/>
        <v>0.65733333333332666</v>
      </c>
    </row>
    <row r="5" spans="1:20" x14ac:dyDescent="0.25">
      <c r="A5">
        <v>4000</v>
      </c>
      <c r="B5">
        <v>4189.95</v>
      </c>
      <c r="C5">
        <v>4194.88</v>
      </c>
      <c r="D5">
        <v>4140.6400000000003</v>
      </c>
      <c r="E5">
        <v>4185.0200000000004</v>
      </c>
      <c r="F5">
        <v>4189.95</v>
      </c>
      <c r="G5">
        <v>4185.0200000000004</v>
      </c>
      <c r="H5">
        <v>4244.1899999999996</v>
      </c>
      <c r="I5">
        <v>4170.2299999999996</v>
      </c>
      <c r="J5">
        <v>4175.16</v>
      </c>
      <c r="K5">
        <v>4175.16</v>
      </c>
      <c r="M5">
        <f t="shared" si="0"/>
        <v>4244.1899999999996</v>
      </c>
      <c r="N5">
        <f t="shared" si="1"/>
        <v>4185.0200000000013</v>
      </c>
      <c r="O5">
        <f t="shared" si="2"/>
        <v>4140.6400000000003</v>
      </c>
      <c r="Q5">
        <f t="shared" si="3"/>
        <v>59.169999999998254</v>
      </c>
      <c r="R5">
        <f t="shared" si="4"/>
        <v>44.380000000001019</v>
      </c>
      <c r="S5">
        <f t="shared" si="5"/>
        <v>103.54999999999927</v>
      </c>
      <c r="T5">
        <f t="shared" si="6"/>
        <v>2.5887499999999819</v>
      </c>
    </row>
    <row r="6" spans="1:20" x14ac:dyDescent="0.25">
      <c r="A6">
        <v>5000</v>
      </c>
      <c r="B6">
        <v>5181.08</v>
      </c>
      <c r="C6">
        <v>5205.74</v>
      </c>
      <c r="D6">
        <v>5200.8100000000004</v>
      </c>
      <c r="E6">
        <v>5200.8100000000004</v>
      </c>
      <c r="F6">
        <v>5181.08</v>
      </c>
      <c r="G6">
        <v>5171.22</v>
      </c>
      <c r="H6">
        <v>5186.01</v>
      </c>
      <c r="I6">
        <v>5200.8100000000004</v>
      </c>
      <c r="J6">
        <v>5195.87</v>
      </c>
      <c r="K6">
        <v>5190.9399999999996</v>
      </c>
      <c r="M6">
        <f t="shared" si="0"/>
        <v>5205.74</v>
      </c>
      <c r="N6">
        <f t="shared" si="1"/>
        <v>5191.4370000000008</v>
      </c>
      <c r="O6">
        <f t="shared" si="2"/>
        <v>5171.22</v>
      </c>
      <c r="Q6">
        <f t="shared" si="3"/>
        <v>14.302999999998974</v>
      </c>
      <c r="R6">
        <f t="shared" si="4"/>
        <v>20.217000000000553</v>
      </c>
      <c r="S6">
        <f t="shared" si="5"/>
        <v>34.519999999999527</v>
      </c>
      <c r="T6">
        <f t="shared" si="6"/>
        <v>0.69039999999999047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DFF-AAE1-488E-AA51-4A5BEB3E0EDF}">
  <dimension ref="A1:M7"/>
  <sheetViews>
    <sheetView workbookViewId="0">
      <selection activeCell="F31" sqref="F31"/>
    </sheetView>
  </sheetViews>
  <sheetFormatPr defaultRowHeight="15" x14ac:dyDescent="0.25"/>
  <cols>
    <col min="5" max="5" width="12.7109375" bestFit="1" customWidth="1"/>
    <col min="6" max="6" width="12.85546875" customWidth="1"/>
    <col min="12" max="12" width="18.140625" customWidth="1"/>
    <col min="13" max="13" width="12.7109375" bestFit="1" customWidth="1"/>
  </cols>
  <sheetData>
    <row r="1" spans="1:13" x14ac:dyDescent="0.25">
      <c r="A1" t="s">
        <v>37</v>
      </c>
      <c r="B1" t="s">
        <v>38</v>
      </c>
      <c r="C1" t="s">
        <v>39</v>
      </c>
      <c r="D1" t="s">
        <v>40</v>
      </c>
      <c r="E1" s="3" t="s">
        <v>62</v>
      </c>
      <c r="F1" t="s">
        <v>60</v>
      </c>
      <c r="G1" t="s">
        <v>61</v>
      </c>
      <c r="H1" t="s">
        <v>39</v>
      </c>
      <c r="I1" t="s">
        <v>40</v>
      </c>
      <c r="L1" t="s">
        <v>63</v>
      </c>
      <c r="M1" t="s">
        <v>64</v>
      </c>
    </row>
    <row r="2" spans="1:13" x14ac:dyDescent="0.25">
      <c r="A2">
        <v>0</v>
      </c>
      <c r="B2" s="1">
        <v>-60.57</v>
      </c>
      <c r="C2" s="1">
        <v>-80.3</v>
      </c>
      <c r="D2" s="1">
        <v>-55.64</v>
      </c>
      <c r="E2" s="2">
        <f>AVERAGE(B2:D2)</f>
        <v>-65.50333333333333</v>
      </c>
      <c r="G2" s="2">
        <f>Liniaritet!B3</f>
        <v>-26.06</v>
      </c>
      <c r="H2" s="2">
        <f>Liniaritet!C3</f>
        <v>-21.12</v>
      </c>
      <c r="I2" s="2">
        <f>Liniaritet!D3</f>
        <v>-16.190000000000001</v>
      </c>
      <c r="J2" s="2">
        <f>AVERAGE(G2:I2)</f>
        <v>-21.123333333333335</v>
      </c>
      <c r="L2" s="2">
        <f>E2-J2</f>
        <v>-44.379999999999995</v>
      </c>
      <c r="M2">
        <f>L2/J2*100</f>
        <v>210.09941612750512</v>
      </c>
    </row>
    <row r="3" spans="1:13" x14ac:dyDescent="0.25">
      <c r="A3">
        <v>1000</v>
      </c>
      <c r="B3" s="1">
        <v>989.73</v>
      </c>
      <c r="C3" s="1">
        <v>960.15</v>
      </c>
      <c r="D3" s="1">
        <v>984.8</v>
      </c>
      <c r="E3" s="2">
        <f t="shared" ref="E3:E7" si="0">AVERAGE(B3:D3)</f>
        <v>978.2266666666668</v>
      </c>
      <c r="G3" s="2">
        <f>Liniaritet!B5</f>
        <v>1014.39</v>
      </c>
      <c r="H3" s="2">
        <f>Liniaritet!C5</f>
        <v>1024.25</v>
      </c>
      <c r="I3" s="2">
        <f>Liniaritet!D5</f>
        <v>1014.39</v>
      </c>
      <c r="J3" s="2">
        <f t="shared" ref="J3:J7" si="1">AVERAGE(G3:I3)</f>
        <v>1017.6766666666666</v>
      </c>
      <c r="L3" s="2">
        <f t="shared" ref="L3:L7" si="2">E3-J3</f>
        <v>-39.449999999999818</v>
      </c>
      <c r="M3">
        <f>ABS(L3/J3*100)</f>
        <v>3.876476811560956</v>
      </c>
    </row>
    <row r="4" spans="1:13" x14ac:dyDescent="0.25">
      <c r="A4">
        <v>2000</v>
      </c>
      <c r="B4" s="1">
        <v>2035.1</v>
      </c>
      <c r="C4" s="1">
        <v>2015.38</v>
      </c>
      <c r="D4" s="1">
        <v>2040.03</v>
      </c>
      <c r="E4" s="2">
        <f t="shared" si="0"/>
        <v>2030.17</v>
      </c>
      <c r="G4" s="2">
        <f>Liniaritet!B7</f>
        <v>1990.72</v>
      </c>
      <c r="H4" s="2">
        <f>Liniaritet!C7</f>
        <v>1985.79</v>
      </c>
      <c r="I4" s="2">
        <f>Liniaritet!D7</f>
        <v>1980.86</v>
      </c>
      <c r="J4" s="2">
        <f t="shared" si="1"/>
        <v>1985.79</v>
      </c>
      <c r="L4" s="2">
        <f t="shared" si="2"/>
        <v>44.380000000000109</v>
      </c>
      <c r="M4">
        <f t="shared" ref="M4:M7" si="3">L4/J4*100</f>
        <v>2.2348788139732858</v>
      </c>
    </row>
    <row r="5" spans="1:13" x14ac:dyDescent="0.25">
      <c r="A5">
        <v>3000</v>
      </c>
      <c r="B5" s="1">
        <v>3060.75</v>
      </c>
      <c r="C5" s="1">
        <v>3065.68</v>
      </c>
      <c r="D5" s="1">
        <v>3060.75</v>
      </c>
      <c r="E5" s="2">
        <f t="shared" si="0"/>
        <v>3062.3933333333334</v>
      </c>
      <c r="G5" s="2">
        <f>Liniaritet!B9</f>
        <v>2996.65</v>
      </c>
      <c r="H5" s="2">
        <f>Liniaritet!C9</f>
        <v>3006.51</v>
      </c>
      <c r="I5" s="2">
        <f>Liniaritet!D9</f>
        <v>2996.65</v>
      </c>
      <c r="J5" s="2">
        <f t="shared" si="1"/>
        <v>2999.9366666666665</v>
      </c>
      <c r="L5" s="2">
        <f t="shared" si="2"/>
        <v>62.456666666666933</v>
      </c>
      <c r="M5">
        <f t="shared" si="3"/>
        <v>2.0819328408044258</v>
      </c>
    </row>
    <row r="6" spans="1:13" x14ac:dyDescent="0.25">
      <c r="A6">
        <v>4000</v>
      </c>
      <c r="B6" s="1">
        <v>4135.71</v>
      </c>
      <c r="C6" s="1">
        <v>4115.99</v>
      </c>
      <c r="D6" s="1">
        <v>4115.99</v>
      </c>
      <c r="E6" s="2">
        <f t="shared" si="0"/>
        <v>4122.5633333333335</v>
      </c>
      <c r="G6" s="2">
        <f>Liniaritet!B11</f>
        <v>4032.16</v>
      </c>
      <c r="H6" s="2">
        <f>Liniaritet!C11</f>
        <v>3997.64</v>
      </c>
      <c r="I6" s="2">
        <f>Liniaritet!D11</f>
        <v>4027.23</v>
      </c>
      <c r="J6" s="2">
        <f t="shared" si="1"/>
        <v>4019.0099999999998</v>
      </c>
      <c r="L6" s="2">
        <f t="shared" si="2"/>
        <v>103.55333333333374</v>
      </c>
      <c r="M6">
        <f t="shared" si="3"/>
        <v>2.5765880983957179</v>
      </c>
    </row>
    <row r="7" spans="1:13" x14ac:dyDescent="0.25">
      <c r="A7">
        <v>5000</v>
      </c>
      <c r="B7" s="1">
        <v>5131.7700000000004</v>
      </c>
      <c r="C7" s="1">
        <v>5131.7700000000004</v>
      </c>
      <c r="D7" s="1">
        <v>5136.7</v>
      </c>
      <c r="E7" s="2">
        <f t="shared" si="0"/>
        <v>5133.4133333333339</v>
      </c>
      <c r="G7" s="2">
        <f>Liniaritet!B13</f>
        <v>5062.74</v>
      </c>
      <c r="H7" s="2">
        <f>Liniaritet!C13</f>
        <v>5028.22</v>
      </c>
      <c r="I7" s="2">
        <f>Liniaritet!D13</f>
        <v>5052.88</v>
      </c>
      <c r="J7" s="2">
        <f t="shared" si="1"/>
        <v>5047.9466666666667</v>
      </c>
      <c r="L7" s="2">
        <f t="shared" si="2"/>
        <v>85.466666666667152</v>
      </c>
      <c r="M7">
        <f t="shared" si="3"/>
        <v>1.6930976555484041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Indledende</vt:lpstr>
      <vt:lpstr>Liniaritet</vt:lpstr>
      <vt:lpstr>Præcision</vt:lpstr>
      <vt:lpstr>Cirka 30 min efter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2019-11-06T13:09:10Z</dcterms:created>
  <dcterms:modified xsi:type="dcterms:W3CDTF">2019-11-11T15:46:31Z</dcterms:modified>
</cp:coreProperties>
</file>